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4.xml" ContentType="application/vnd.openxmlformats-officedocument.drawing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5.xml" ContentType="application/vnd.openxmlformats-officedocument.drawing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6.xml" ContentType="application/vnd.openxmlformats-officedocument.drawing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7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8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9.xml" ContentType="application/vnd.openxmlformats-officedocument.drawing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drawings/drawing10.xml" ContentType="application/vnd.openxmlformats-officedocument.drawing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drawings/drawing11.xml" ContentType="application/vnd.openxmlformats-officedocument.drawing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drawings/drawing12.xml" ContentType="application/vnd.openxmlformats-officedocument.drawing+xml"/>
  <Override PartName="/xl/queryTables/queryTable44.xml" ContentType="application/vnd.openxmlformats-officedocument.spreadsheetml.queryTab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drawings/drawing13.xml" ContentType="application/vnd.openxmlformats-officedocument.drawing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drawings/drawing14.xml" ContentType="application/vnd.openxmlformats-officedocument.drawing+xml"/>
  <Override PartName="/xl/queryTables/queryTable47.xml" ContentType="application/vnd.openxmlformats-officedocument.spreadsheetml.queryTab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drawings/drawing15.xml" ContentType="application/vnd.openxmlformats-officedocument.drawing+xml"/>
  <Override PartName="/xl/queryTables/queryTable48.xml" ContentType="application/vnd.openxmlformats-officedocument.spreadsheetml.queryTab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drawings/drawing16.xml" ContentType="application/vnd.openxmlformats-officedocument.drawing+xml"/>
  <Override PartName="/xl/queryTables/queryTable49.xml" ContentType="application/vnd.openxmlformats-officedocument.spreadsheetml.queryTab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alexandershulyak/Dropbox/homework/Fall_2016/research/data/"/>
    </mc:Choice>
  </mc:AlternateContent>
  <bookViews>
    <workbookView xWindow="760" yWindow="460" windowWidth="24820" windowHeight="15540" tabRatio="500"/>
  </bookViews>
  <sheets>
    <sheet name="Overview" sheetId="1" r:id="rId1"/>
    <sheet name="q1" sheetId="3" r:id="rId2"/>
    <sheet name="q3" sheetId="4" r:id="rId3"/>
    <sheet name="q6" sheetId="2" r:id="rId4"/>
    <sheet name="q14" sheetId="5" r:id="rId5"/>
    <sheet name="q19" sheetId="6" r:id="rId6"/>
    <sheet name="msq1" sheetId="12" r:id="rId7"/>
    <sheet name="msq3" sheetId="13" r:id="rId8"/>
    <sheet name="msq6" sheetId="14" r:id="rId9"/>
    <sheet name="msq14" sheetId="15" r:id="rId10"/>
    <sheet name="msq19" sheetId="16" r:id="rId11"/>
    <sheet name="spec_astar" sheetId="7" r:id="rId12"/>
    <sheet name="spec_bwaves" sheetId="8" r:id="rId13"/>
    <sheet name="spec_gcc" sheetId="9" r:id="rId14"/>
    <sheet name="spec_mcf" sheetId="10" r:id="rId15"/>
    <sheet name="spec_perlbench" sheetId="11" r:id="rId16"/>
  </sheets>
  <definedNames>
    <definedName name="instrace.out.23800.16_res" localSheetId="4">'q14'!$F$2:$H$51</definedName>
    <definedName name="instrace.out.23800.17_res" localSheetId="4">'q14'!$I$2:$K$51</definedName>
    <definedName name="instrace.out.24234.24_res" localSheetId="4">'q14'!$L$2:$N$51</definedName>
    <definedName name="instrace.out.24237.24_res" localSheetId="4">'q14'!$O$2:$Q$51</definedName>
    <definedName name="instrace.out.24240.24_res" localSheetId="4">'q14'!$R$2:$T$51</definedName>
    <definedName name="instrace.out.24241.24_res" localSheetId="4">'q14'!$U$2:$W$51</definedName>
    <definedName name="instrace.out.24246.24_res" localSheetId="4">'q14'!$X$2:$Z$51</definedName>
    <definedName name="instrace.out.24249.24_res" localSheetId="4">'q14'!$AA$2:$AC$51</definedName>
    <definedName name="instrace.out.30987.16_res" localSheetId="5">'q19'!$F$2:$H$51</definedName>
    <definedName name="instrace.out.31368.24_res" localSheetId="5">'q19'!$L$2:$N$51</definedName>
    <definedName name="instrace.out.31369.24_res" localSheetId="5">'q19'!$O$2:$Q$51</definedName>
    <definedName name="instrace.out.31374.24_res" localSheetId="5">'q19'!$R$2:$T$51</definedName>
    <definedName name="instrace.out.31399.24_res" localSheetId="5">'q19'!$U$2:$W$51</definedName>
    <definedName name="instrace.out.31515.24_res" localSheetId="5">'q19'!$X$2:$Z$51</definedName>
    <definedName name="instrace.out.31518.24_res" localSheetId="5">'q19'!$AA$2:$AC$51</definedName>
    <definedName name="instrace.out.33711.17_res" localSheetId="3">'q6'!$F$2:$H$51</definedName>
    <definedName name="instrace.out.34129.24_res" localSheetId="3">'q6'!$AA$2:$AC$51</definedName>
    <definedName name="instrace.out.34132.24_res" localSheetId="3">'q6'!$L$2:$N$51</definedName>
    <definedName name="instrace.out.34133.24_res" localSheetId="3">'q6'!$O$2:$Q$51</definedName>
    <definedName name="instrace.out.34138.24_res" localSheetId="3">'q6'!$R$2:$T$51</definedName>
    <definedName name="instrace.out.34141.24_res" localSheetId="3">'q6'!$U$2:$W$51</definedName>
    <definedName name="instrace.out.34144.24_res" localSheetId="3">'q6'!$X$2:$Z$51</definedName>
    <definedName name="instrace.out.45131.17_res" localSheetId="1">'q1'!$F$2:$H$51</definedName>
    <definedName name="instrace.out.45131.17.gz.stride_reuse" localSheetId="1">'q1'!$F$52:$G$109</definedName>
    <definedName name="instrace.out.45131.18_res" localSheetId="1">'q1'!$I$2:$K$51</definedName>
    <definedName name="instrace.out.45131.18.gz.stride_reuse" localSheetId="1">'q1'!$I$52:$J$109</definedName>
    <definedName name="instrace.out.45558.24_res" localSheetId="1">'q1'!$L$2:$N$51</definedName>
    <definedName name="instrace.out.45558.24.gz.stride_reuse" localSheetId="1">'q1'!$L$52:$M$109</definedName>
    <definedName name="instrace.out.45561.24_res" localSheetId="1">'q1'!$O$2:$Q$51</definedName>
    <definedName name="instrace.out.45561.24.gz.stride_reuse" localSheetId="1">'q1'!$O$52:$P$183</definedName>
    <definedName name="instrace.out.45564.24_res" localSheetId="1">'q1'!$R$2:$T$51</definedName>
    <definedName name="instrace.out.45567.24_res" localSheetId="1">'q1'!$U$2:$W$51</definedName>
    <definedName name="instrace.out.45570.24_res" localSheetId="1">'q1'!$X$2:$Z$51</definedName>
    <definedName name="instrace.out.45571.24_res" localSheetId="1">'q1'!$AA$2:$AC$51</definedName>
    <definedName name="instrace.out.9505.16_res" localSheetId="2">'q3'!$F$2:$H$51</definedName>
    <definedName name="instrace.out.9505.17_res" localSheetId="2">'q3'!$I$2:$K$51</definedName>
    <definedName name="instrace.out.9954.24_res" localSheetId="2">'q3'!$L$2:$N$51</definedName>
    <definedName name="instrace.out.9954.24.gz.stride_reuse_2" localSheetId="2">'q3'!$L$52:$M$112</definedName>
    <definedName name="instrace.out.9955.24_res" localSheetId="2">'q3'!$O$2:$Q$51</definedName>
    <definedName name="instrace.out.9960.24_res" localSheetId="2">'q3'!$R$2:$T$51</definedName>
    <definedName name="instrace.out.9961.24_res" localSheetId="2">'q3'!$U$2:$W$51</definedName>
    <definedName name="instrace.out.9966.24_res" localSheetId="2">'q3'!$X$2:$Z$51</definedName>
    <definedName name="instrace.out.9969.24_res" localSheetId="2">'q3'!$AA$2:$AC$51</definedName>
    <definedName name="trace_astar.out.44714.0_res" localSheetId="11">spec_astar!$F$2:$H$51</definedName>
    <definedName name="trace_bwaves.out.38679.0_res" localSheetId="12">spec_bwaves!$F$2:$H$51</definedName>
    <definedName name="trace_bwaves.out.38679.0_stride_reuse" localSheetId="12">spec_bwaves!$F$52:$G$112</definedName>
    <definedName name="trace_gcc.out.39227.0_res" localSheetId="13">spec_gcc!$F$2:$H$51</definedName>
    <definedName name="trace_mcf.out.41240.0_res" localSheetId="14">spec_mcf!$F$2:$H$40</definedName>
    <definedName name="trace_perlbench.out.42902.0_res" localSheetId="15">spec_perlbench!$F$2:$H$51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196" i="4" l="1"/>
  <c r="M196" i="3"/>
  <c r="C17" i="1"/>
  <c r="D17" i="1"/>
  <c r="E17" i="1"/>
  <c r="F17" i="1"/>
  <c r="G17" i="1"/>
  <c r="H17" i="1"/>
  <c r="I17" i="1"/>
  <c r="J17" i="1"/>
  <c r="K17" i="1"/>
  <c r="B17" i="1"/>
  <c r="B146" i="16"/>
  <c r="B146" i="15"/>
  <c r="B18" i="8"/>
  <c r="M10" i="1"/>
  <c r="B18" i="10"/>
  <c r="O10" i="1"/>
  <c r="D68" i="13"/>
  <c r="D67" i="13"/>
  <c r="D66" i="13"/>
  <c r="D65" i="13"/>
  <c r="D64" i="13"/>
  <c r="D63" i="13"/>
  <c r="D62" i="13"/>
  <c r="D61" i="13"/>
  <c r="D60" i="13"/>
  <c r="D59" i="13"/>
  <c r="D58" i="13"/>
  <c r="D57" i="13"/>
  <c r="D56" i="13"/>
  <c r="D55" i="13"/>
  <c r="D54" i="13"/>
  <c r="D53" i="13"/>
  <c r="D52" i="13"/>
  <c r="D51" i="13"/>
  <c r="D50" i="13"/>
  <c r="D49" i="13"/>
  <c r="D48" i="13"/>
  <c r="D47" i="13"/>
  <c r="D46" i="13"/>
  <c r="D45" i="13"/>
  <c r="D44" i="13"/>
  <c r="D43" i="13"/>
  <c r="D42" i="13"/>
  <c r="D41" i="13"/>
  <c r="D40" i="13"/>
  <c r="D39" i="13"/>
  <c r="D38" i="13"/>
  <c r="D37" i="13"/>
  <c r="D36" i="13"/>
  <c r="B85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D85" i="6"/>
  <c r="D84" i="6"/>
  <c r="D83" i="6"/>
  <c r="D82" i="6"/>
  <c r="D81" i="6"/>
  <c r="D80" i="6"/>
  <c r="D79" i="6"/>
  <c r="D78" i="6"/>
  <c r="D77" i="6"/>
  <c r="D76" i="6"/>
  <c r="D75" i="6"/>
  <c r="D74" i="6"/>
  <c r="D73" i="6"/>
  <c r="D72" i="6"/>
  <c r="D71" i="6"/>
  <c r="D70" i="6"/>
  <c r="D69" i="6"/>
  <c r="D68" i="6"/>
  <c r="D67" i="6"/>
  <c r="D66" i="6"/>
  <c r="D65" i="6"/>
  <c r="D64" i="6"/>
  <c r="D63" i="6"/>
  <c r="D62" i="6"/>
  <c r="D61" i="6"/>
  <c r="D60" i="6"/>
  <c r="D59" i="6"/>
  <c r="D58" i="6"/>
  <c r="D57" i="6"/>
  <c r="D56" i="6"/>
  <c r="D55" i="6"/>
  <c r="D54" i="6"/>
  <c r="D53" i="6"/>
  <c r="B85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B85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B85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B69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53" i="3"/>
  <c r="B110" i="5"/>
  <c r="B111" i="5"/>
  <c r="D111" i="5"/>
  <c r="D52" i="6"/>
  <c r="D52" i="5"/>
  <c r="D52" i="4"/>
  <c r="D52" i="3"/>
  <c r="D43" i="16"/>
  <c r="D35" i="12"/>
  <c r="D35" i="13"/>
  <c r="B29" i="4"/>
  <c r="C7" i="1"/>
  <c r="C52" i="4"/>
  <c r="C15" i="1"/>
  <c r="C16" i="1"/>
  <c r="B29" i="2"/>
  <c r="D7" i="1"/>
  <c r="C52" i="2"/>
  <c r="D15" i="1"/>
  <c r="D16" i="1"/>
  <c r="B29" i="5"/>
  <c r="E7" i="1"/>
  <c r="C52" i="5"/>
  <c r="E15" i="1"/>
  <c r="E16" i="1"/>
  <c r="B29" i="6"/>
  <c r="F7" i="1"/>
  <c r="C52" i="6"/>
  <c r="F15" i="1"/>
  <c r="F16" i="1"/>
  <c r="D32" i="12"/>
  <c r="G7" i="1"/>
  <c r="C35" i="12"/>
  <c r="G15" i="1"/>
  <c r="G16" i="1"/>
  <c r="D32" i="13"/>
  <c r="H7" i="1"/>
  <c r="C35" i="13"/>
  <c r="H15" i="1"/>
  <c r="H16" i="1"/>
  <c r="D32" i="14"/>
  <c r="I7" i="1"/>
  <c r="C35" i="14"/>
  <c r="I15" i="1"/>
  <c r="I16" i="1"/>
  <c r="D32" i="15"/>
  <c r="J7" i="1"/>
  <c r="C35" i="15"/>
  <c r="J15" i="1"/>
  <c r="J16" i="1"/>
  <c r="D32" i="16"/>
  <c r="K7" i="1"/>
  <c r="C43" i="16"/>
  <c r="K15" i="1"/>
  <c r="K16" i="1"/>
  <c r="B29" i="3"/>
  <c r="B7" i="1"/>
  <c r="C52" i="3"/>
  <c r="B15" i="1"/>
  <c r="B16" i="1"/>
  <c r="AB195" i="6"/>
  <c r="AB182" i="6"/>
  <c r="Y195" i="6"/>
  <c r="Y182" i="6"/>
  <c r="I43" i="12"/>
  <c r="J43" i="12"/>
  <c r="G14" i="1"/>
  <c r="A143" i="3"/>
  <c r="B143" i="3"/>
  <c r="C143" i="3"/>
  <c r="D143" i="3"/>
  <c r="A142" i="4"/>
  <c r="B142" i="4"/>
  <c r="C142" i="4"/>
  <c r="D142" i="4"/>
  <c r="A142" i="2"/>
  <c r="B142" i="2"/>
  <c r="C142" i="2"/>
  <c r="D142" i="2"/>
  <c r="D14" i="1"/>
  <c r="C14" i="1"/>
  <c r="B14" i="1"/>
  <c r="B132" i="16"/>
  <c r="K13" i="1"/>
  <c r="B132" i="15"/>
  <c r="J13" i="1"/>
  <c r="B132" i="14"/>
  <c r="I13" i="1"/>
  <c r="B132" i="13"/>
  <c r="H13" i="1"/>
  <c r="B132" i="12"/>
  <c r="G13" i="1"/>
  <c r="P182" i="6"/>
  <c r="M182" i="6"/>
  <c r="S182" i="6"/>
  <c r="V182" i="6"/>
  <c r="B182" i="6"/>
  <c r="F13" i="1"/>
  <c r="P182" i="5"/>
  <c r="M182" i="5"/>
  <c r="S182" i="5"/>
  <c r="V182" i="5"/>
  <c r="Y182" i="5"/>
  <c r="AB182" i="5"/>
  <c r="B182" i="5"/>
  <c r="E13" i="1"/>
  <c r="P182" i="2"/>
  <c r="M182" i="2"/>
  <c r="S182" i="2"/>
  <c r="V182" i="2"/>
  <c r="Y182" i="2"/>
  <c r="AB182" i="2"/>
  <c r="B182" i="2"/>
  <c r="D13" i="1"/>
  <c r="P182" i="4"/>
  <c r="M182" i="4"/>
  <c r="S182" i="4"/>
  <c r="V182" i="4"/>
  <c r="Y182" i="4"/>
  <c r="AB182" i="4"/>
  <c r="B182" i="4"/>
  <c r="C13" i="1"/>
  <c r="P182" i="3"/>
  <c r="M182" i="3"/>
  <c r="S182" i="3"/>
  <c r="V182" i="3"/>
  <c r="Y182" i="3"/>
  <c r="AB182" i="3"/>
  <c r="B182" i="3"/>
  <c r="B13" i="1"/>
  <c r="P195" i="6"/>
  <c r="M195" i="6"/>
  <c r="S195" i="6"/>
  <c r="V195" i="6"/>
  <c r="B195" i="6"/>
  <c r="F12" i="1"/>
  <c r="B194" i="6"/>
  <c r="B193" i="6"/>
  <c r="B192" i="6"/>
  <c r="B191" i="6"/>
  <c r="B181" i="6"/>
  <c r="B180" i="6"/>
  <c r="B179" i="6"/>
  <c r="B178" i="6"/>
  <c r="P195" i="5"/>
  <c r="M195" i="5"/>
  <c r="S195" i="5"/>
  <c r="V195" i="5"/>
  <c r="Y195" i="5"/>
  <c r="AB195" i="5"/>
  <c r="B195" i="5"/>
  <c r="E12" i="1"/>
  <c r="P195" i="2"/>
  <c r="M195" i="2"/>
  <c r="S195" i="2"/>
  <c r="V195" i="2"/>
  <c r="Y195" i="2"/>
  <c r="AB195" i="2"/>
  <c r="B195" i="2"/>
  <c r="D12" i="1"/>
  <c r="P195" i="4"/>
  <c r="M195" i="4"/>
  <c r="S195" i="4"/>
  <c r="V195" i="4"/>
  <c r="Y195" i="4"/>
  <c r="AB195" i="4"/>
  <c r="B195" i="4"/>
  <c r="C12" i="1"/>
  <c r="P195" i="3"/>
  <c r="M195" i="3"/>
  <c r="S195" i="3"/>
  <c r="V195" i="3"/>
  <c r="Y195" i="3"/>
  <c r="AB195" i="3"/>
  <c r="B195" i="3"/>
  <c r="B12" i="1"/>
  <c r="B194" i="5"/>
  <c r="B193" i="5"/>
  <c r="B192" i="5"/>
  <c r="B191" i="5"/>
  <c r="B181" i="5"/>
  <c r="B180" i="5"/>
  <c r="B179" i="5"/>
  <c r="B178" i="5"/>
  <c r="B194" i="2"/>
  <c r="B193" i="2"/>
  <c r="B192" i="2"/>
  <c r="B191" i="2"/>
  <c r="B181" i="2"/>
  <c r="B180" i="2"/>
  <c r="B179" i="2"/>
  <c r="B178" i="2"/>
  <c r="B194" i="4"/>
  <c r="B193" i="4"/>
  <c r="B192" i="4"/>
  <c r="B191" i="4"/>
  <c r="B181" i="4"/>
  <c r="B180" i="4"/>
  <c r="B179" i="4"/>
  <c r="B178" i="4"/>
  <c r="B194" i="3"/>
  <c r="B193" i="3"/>
  <c r="B192" i="3"/>
  <c r="B191" i="3"/>
  <c r="B181" i="3"/>
  <c r="B180" i="3"/>
  <c r="B179" i="3"/>
  <c r="B178" i="3"/>
  <c r="B116" i="3"/>
  <c r="N142" i="2"/>
  <c r="Q142" i="2"/>
  <c r="T142" i="2"/>
  <c r="W142" i="2"/>
  <c r="AC142" i="2"/>
  <c r="Z142" i="2"/>
  <c r="C103" i="14"/>
  <c r="C104" i="14"/>
  <c r="C105" i="14"/>
  <c r="C106" i="14"/>
  <c r="C107" i="14"/>
  <c r="C108" i="14"/>
  <c r="C109" i="14"/>
  <c r="C110" i="14"/>
  <c r="C111" i="14"/>
  <c r="C112" i="14"/>
  <c r="C113" i="14"/>
  <c r="C114" i="14"/>
  <c r="C115" i="14"/>
  <c r="C116" i="14"/>
  <c r="C117" i="14"/>
  <c r="C102" i="14"/>
  <c r="D102" i="14"/>
  <c r="D103" i="14"/>
  <c r="D104" i="14"/>
  <c r="D105" i="14"/>
  <c r="D106" i="14"/>
  <c r="D107" i="14"/>
  <c r="D108" i="14"/>
  <c r="D109" i="14"/>
  <c r="D110" i="14"/>
  <c r="D111" i="14"/>
  <c r="D112" i="14"/>
  <c r="D113" i="14"/>
  <c r="D114" i="14"/>
  <c r="D115" i="14"/>
  <c r="D116" i="14"/>
  <c r="D117" i="14"/>
  <c r="D118" i="14"/>
  <c r="C70" i="14"/>
  <c r="E118" i="14"/>
  <c r="D102" i="12"/>
  <c r="D103" i="12"/>
  <c r="D104" i="12"/>
  <c r="D105" i="12"/>
  <c r="D106" i="12"/>
  <c r="D107" i="12"/>
  <c r="D108" i="12"/>
  <c r="D109" i="12"/>
  <c r="D110" i="12"/>
  <c r="D111" i="12"/>
  <c r="D112" i="12"/>
  <c r="D113" i="12"/>
  <c r="D114" i="12"/>
  <c r="D115" i="12"/>
  <c r="D116" i="12"/>
  <c r="D117" i="12"/>
  <c r="D118" i="12"/>
  <c r="C70" i="12"/>
  <c r="E118" i="12"/>
  <c r="D102" i="13"/>
  <c r="D103" i="13"/>
  <c r="D104" i="13"/>
  <c r="D105" i="13"/>
  <c r="D106" i="13"/>
  <c r="D107" i="13"/>
  <c r="D108" i="13"/>
  <c r="D109" i="13"/>
  <c r="D110" i="13"/>
  <c r="D111" i="13"/>
  <c r="D112" i="13"/>
  <c r="D113" i="13"/>
  <c r="D114" i="13"/>
  <c r="D115" i="13"/>
  <c r="D116" i="13"/>
  <c r="D117" i="13"/>
  <c r="D118" i="13"/>
  <c r="C70" i="13"/>
  <c r="E118" i="13"/>
  <c r="D70" i="14"/>
  <c r="D71" i="14"/>
  <c r="D72" i="14"/>
  <c r="D73" i="14"/>
  <c r="D74" i="14"/>
  <c r="D75" i="14"/>
  <c r="D76" i="14"/>
  <c r="D77" i="14"/>
  <c r="D78" i="14"/>
  <c r="D79" i="14"/>
  <c r="D80" i="14"/>
  <c r="D81" i="14"/>
  <c r="D82" i="14"/>
  <c r="D83" i="14"/>
  <c r="D84" i="14"/>
  <c r="D85" i="14"/>
  <c r="D86" i="14"/>
  <c r="D87" i="14"/>
  <c r="D70" i="13"/>
  <c r="D71" i="13"/>
  <c r="D72" i="13"/>
  <c r="D73" i="13"/>
  <c r="D74" i="13"/>
  <c r="D75" i="13"/>
  <c r="D76" i="13"/>
  <c r="D77" i="13"/>
  <c r="D78" i="13"/>
  <c r="D79" i="13"/>
  <c r="D80" i="13"/>
  <c r="D81" i="13"/>
  <c r="D82" i="13"/>
  <c r="D83" i="13"/>
  <c r="D84" i="13"/>
  <c r="D85" i="13"/>
  <c r="D86" i="13"/>
  <c r="D87" i="13"/>
  <c r="D70" i="12"/>
  <c r="D71" i="12"/>
  <c r="D72" i="12"/>
  <c r="D73" i="12"/>
  <c r="D74" i="12"/>
  <c r="D75" i="12"/>
  <c r="D76" i="12"/>
  <c r="D77" i="12"/>
  <c r="D78" i="12"/>
  <c r="D79" i="12"/>
  <c r="D80" i="12"/>
  <c r="D81" i="12"/>
  <c r="D82" i="12"/>
  <c r="D83" i="12"/>
  <c r="D84" i="12"/>
  <c r="D85" i="12"/>
  <c r="D86" i="12"/>
  <c r="D87" i="12"/>
  <c r="B118" i="12"/>
  <c r="B118" i="13"/>
  <c r="C103" i="13"/>
  <c r="C104" i="13"/>
  <c r="C105" i="13"/>
  <c r="C106" i="13"/>
  <c r="C107" i="13"/>
  <c r="C108" i="13"/>
  <c r="C109" i="13"/>
  <c r="C110" i="13"/>
  <c r="C111" i="13"/>
  <c r="C112" i="13"/>
  <c r="C113" i="13"/>
  <c r="C114" i="13"/>
  <c r="C115" i="13"/>
  <c r="C116" i="13"/>
  <c r="C117" i="13"/>
  <c r="C102" i="13"/>
  <c r="D61" i="12"/>
  <c r="D62" i="12"/>
  <c r="D63" i="12"/>
  <c r="D64" i="12"/>
  <c r="D65" i="12"/>
  <c r="D66" i="12"/>
  <c r="D67" i="12"/>
  <c r="D68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4" i="12"/>
  <c r="D55" i="12"/>
  <c r="D56" i="12"/>
  <c r="D57" i="12"/>
  <c r="D58" i="12"/>
  <c r="D59" i="12"/>
  <c r="D60" i="12"/>
  <c r="D36" i="12"/>
  <c r="C34" i="12"/>
  <c r="D34" i="12"/>
  <c r="C34" i="13"/>
  <c r="D34" i="13"/>
  <c r="C34" i="14"/>
  <c r="D34" i="14"/>
  <c r="D68" i="15"/>
  <c r="D67" i="15"/>
  <c r="D66" i="15"/>
  <c r="D65" i="15"/>
  <c r="D64" i="15"/>
  <c r="D63" i="15"/>
  <c r="D62" i="15"/>
  <c r="D61" i="15"/>
  <c r="D60" i="15"/>
  <c r="D59" i="15"/>
  <c r="D58" i="15"/>
  <c r="D57" i="15"/>
  <c r="D56" i="15"/>
  <c r="D55" i="15"/>
  <c r="D54" i="15"/>
  <c r="D51" i="15"/>
  <c r="D50" i="15"/>
  <c r="D49" i="15"/>
  <c r="D48" i="15"/>
  <c r="D47" i="15"/>
  <c r="D46" i="15"/>
  <c r="D45" i="15"/>
  <c r="D44" i="15"/>
  <c r="D43" i="15"/>
  <c r="D42" i="15"/>
  <c r="D41" i="15"/>
  <c r="D40" i="15"/>
  <c r="D39" i="15"/>
  <c r="D38" i="15"/>
  <c r="D37" i="15"/>
  <c r="D36" i="15"/>
  <c r="D56" i="14"/>
  <c r="D57" i="14"/>
  <c r="D58" i="14"/>
  <c r="D59" i="14"/>
  <c r="D60" i="14"/>
  <c r="D61" i="14"/>
  <c r="D62" i="14"/>
  <c r="D63" i="14"/>
  <c r="D64" i="14"/>
  <c r="D65" i="14"/>
  <c r="D66" i="14"/>
  <c r="D67" i="14"/>
  <c r="D68" i="14"/>
  <c r="D37" i="14"/>
  <c r="D38" i="14"/>
  <c r="D39" i="14"/>
  <c r="D40" i="14"/>
  <c r="D41" i="14"/>
  <c r="D42" i="14"/>
  <c r="D43" i="14"/>
  <c r="D44" i="14"/>
  <c r="D45" i="14"/>
  <c r="D46" i="14"/>
  <c r="D47" i="14"/>
  <c r="D48" i="14"/>
  <c r="D49" i="14"/>
  <c r="D50" i="14"/>
  <c r="D51" i="14"/>
  <c r="D54" i="14"/>
  <c r="D55" i="14"/>
  <c r="D36" i="14"/>
  <c r="D35" i="15"/>
  <c r="D35" i="14"/>
  <c r="B118" i="15"/>
  <c r="C117" i="15"/>
  <c r="C116" i="15"/>
  <c r="C115" i="15"/>
  <c r="C114" i="15"/>
  <c r="C113" i="15"/>
  <c r="C112" i="15"/>
  <c r="C111" i="15"/>
  <c r="C110" i="15"/>
  <c r="C109" i="15"/>
  <c r="C108" i="15"/>
  <c r="C107" i="15"/>
  <c r="C106" i="15"/>
  <c r="C105" i="15"/>
  <c r="C104" i="15"/>
  <c r="C103" i="15"/>
  <c r="C102" i="15"/>
  <c r="C117" i="12"/>
  <c r="C116" i="12"/>
  <c r="C115" i="12"/>
  <c r="C114" i="12"/>
  <c r="C113" i="12"/>
  <c r="C112" i="12"/>
  <c r="C111" i="12"/>
  <c r="C110" i="12"/>
  <c r="C109" i="12"/>
  <c r="C108" i="12"/>
  <c r="C107" i="12"/>
  <c r="C106" i="12"/>
  <c r="C105" i="12"/>
  <c r="C104" i="12"/>
  <c r="C103" i="12"/>
  <c r="C102" i="12"/>
  <c r="B145" i="16"/>
  <c r="K12" i="1"/>
  <c r="B145" i="15"/>
  <c r="J12" i="1"/>
  <c r="B145" i="14"/>
  <c r="I12" i="1"/>
  <c r="B145" i="13"/>
  <c r="H12" i="1"/>
  <c r="B145" i="12"/>
  <c r="G12" i="1"/>
  <c r="B145" i="11"/>
  <c r="B132" i="11"/>
  <c r="F94" i="16"/>
  <c r="G86" i="15"/>
  <c r="G173" i="3"/>
  <c r="G160" i="5"/>
  <c r="G160" i="6"/>
  <c r="G160" i="2"/>
  <c r="B118" i="14"/>
  <c r="G160" i="4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C87" i="3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C87" i="4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C87" i="2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C87" i="5"/>
  <c r="C78" i="16"/>
  <c r="C70" i="15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C87" i="6"/>
  <c r="B35" i="1"/>
  <c r="B33" i="1"/>
  <c r="B34" i="1"/>
  <c r="D21" i="16"/>
  <c r="K8" i="1"/>
  <c r="D33" i="16"/>
  <c r="D34" i="16"/>
  <c r="D35" i="16"/>
  <c r="D36" i="16"/>
  <c r="D37" i="16"/>
  <c r="D38" i="16"/>
  <c r="D39" i="16"/>
  <c r="D40" i="16"/>
  <c r="D31" i="16"/>
  <c r="D30" i="16"/>
  <c r="D29" i="16"/>
  <c r="D28" i="16"/>
  <c r="D27" i="16"/>
  <c r="D26" i="16"/>
  <c r="D25" i="16"/>
  <c r="D24" i="16"/>
  <c r="D23" i="16"/>
  <c r="D22" i="16"/>
  <c r="D20" i="16"/>
  <c r="D19" i="16"/>
  <c r="D18" i="16"/>
  <c r="D17" i="16"/>
  <c r="D16" i="16"/>
  <c r="D15" i="16"/>
  <c r="D14" i="16"/>
  <c r="D13" i="16"/>
  <c r="D31" i="15"/>
  <c r="D30" i="15"/>
  <c r="D29" i="15"/>
  <c r="D28" i="15"/>
  <c r="D27" i="15"/>
  <c r="D26" i="15"/>
  <c r="D25" i="15"/>
  <c r="D24" i="15"/>
  <c r="D23" i="15"/>
  <c r="D22" i="15"/>
  <c r="D21" i="15"/>
  <c r="D20" i="15"/>
  <c r="D19" i="15"/>
  <c r="D18" i="15"/>
  <c r="D17" i="15"/>
  <c r="D16" i="15"/>
  <c r="D15" i="15"/>
  <c r="D14" i="15"/>
  <c r="D13" i="15"/>
  <c r="D31" i="14"/>
  <c r="D30" i="14"/>
  <c r="D29" i="14"/>
  <c r="D28" i="14"/>
  <c r="D27" i="14"/>
  <c r="D26" i="14"/>
  <c r="D25" i="14"/>
  <c r="D24" i="14"/>
  <c r="D23" i="14"/>
  <c r="D22" i="14"/>
  <c r="D21" i="14"/>
  <c r="D20" i="14"/>
  <c r="D19" i="14"/>
  <c r="D18" i="14"/>
  <c r="D17" i="14"/>
  <c r="D16" i="14"/>
  <c r="D15" i="14"/>
  <c r="D14" i="14"/>
  <c r="D13" i="14"/>
  <c r="D31" i="13"/>
  <c r="D30" i="13"/>
  <c r="D29" i="13"/>
  <c r="D28" i="13"/>
  <c r="D27" i="13"/>
  <c r="D26" i="13"/>
  <c r="D25" i="13"/>
  <c r="D24" i="13"/>
  <c r="D23" i="13"/>
  <c r="D22" i="13"/>
  <c r="D21" i="13"/>
  <c r="D20" i="13"/>
  <c r="D19" i="13"/>
  <c r="D18" i="13"/>
  <c r="D17" i="13"/>
  <c r="D16" i="13"/>
  <c r="D15" i="13"/>
  <c r="D14" i="13"/>
  <c r="D13" i="13"/>
  <c r="H8" i="1"/>
  <c r="I8" i="1"/>
  <c r="J8" i="1"/>
  <c r="D13" i="12"/>
  <c r="G8" i="1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AQ81" i="4"/>
  <c r="AQ82" i="4"/>
  <c r="AQ102" i="4"/>
  <c r="AQ116" i="4"/>
  <c r="AP203" i="4"/>
  <c r="AP202" i="4"/>
  <c r="AQ3" i="4"/>
  <c r="AQ2" i="4"/>
  <c r="AK235" i="4"/>
  <c r="D5" i="16"/>
  <c r="D6" i="16"/>
  <c r="D7" i="16"/>
  <c r="D8" i="16"/>
  <c r="D9" i="16"/>
  <c r="D11" i="16"/>
  <c r="D10" i="16"/>
  <c r="D4" i="16"/>
  <c r="D3" i="16"/>
  <c r="C86" i="15"/>
  <c r="C85" i="15"/>
  <c r="C84" i="15"/>
  <c r="C83" i="15"/>
  <c r="C82" i="15"/>
  <c r="C81" i="15"/>
  <c r="C80" i="15"/>
  <c r="C79" i="15"/>
  <c r="C78" i="15"/>
  <c r="C77" i="15"/>
  <c r="C76" i="15"/>
  <c r="C75" i="15"/>
  <c r="C74" i="15"/>
  <c r="C73" i="15"/>
  <c r="C72" i="15"/>
  <c r="C71" i="15"/>
  <c r="C68" i="15"/>
  <c r="C67" i="15"/>
  <c r="C66" i="15"/>
  <c r="C65" i="15"/>
  <c r="C64" i="15"/>
  <c r="C63" i="15"/>
  <c r="C62" i="15"/>
  <c r="C61" i="15"/>
  <c r="C60" i="15"/>
  <c r="C59" i="15"/>
  <c r="C58" i="15"/>
  <c r="C57" i="15"/>
  <c r="C56" i="15"/>
  <c r="C55" i="15"/>
  <c r="C54" i="15"/>
  <c r="C51" i="15"/>
  <c r="C50" i="15"/>
  <c r="C49" i="15"/>
  <c r="C48" i="15"/>
  <c r="C47" i="15"/>
  <c r="C46" i="15"/>
  <c r="C45" i="15"/>
  <c r="C44" i="15"/>
  <c r="C43" i="15"/>
  <c r="C42" i="15"/>
  <c r="C41" i="15"/>
  <c r="C40" i="15"/>
  <c r="C39" i="15"/>
  <c r="C38" i="15"/>
  <c r="C37" i="15"/>
  <c r="C36" i="15"/>
  <c r="D5" i="15"/>
  <c r="D6" i="15"/>
  <c r="D7" i="15"/>
  <c r="D8" i="15"/>
  <c r="D9" i="15"/>
  <c r="D11" i="15"/>
  <c r="D10" i="15"/>
  <c r="D4" i="15"/>
  <c r="D3" i="15"/>
  <c r="D5" i="12"/>
  <c r="D6" i="12"/>
  <c r="D7" i="12"/>
  <c r="D8" i="12"/>
  <c r="D9" i="12"/>
  <c r="D11" i="12"/>
  <c r="B97" i="14"/>
  <c r="C86" i="14"/>
  <c r="C85" i="14"/>
  <c r="C84" i="14"/>
  <c r="C83" i="14"/>
  <c r="C82" i="14"/>
  <c r="C81" i="14"/>
  <c r="C80" i="14"/>
  <c r="C79" i="14"/>
  <c r="C78" i="14"/>
  <c r="C77" i="14"/>
  <c r="C76" i="14"/>
  <c r="C75" i="14"/>
  <c r="C74" i="14"/>
  <c r="C73" i="14"/>
  <c r="C72" i="14"/>
  <c r="C71" i="14"/>
  <c r="C68" i="14"/>
  <c r="C67" i="14"/>
  <c r="C66" i="14"/>
  <c r="C65" i="14"/>
  <c r="C64" i="14"/>
  <c r="C63" i="14"/>
  <c r="C62" i="14"/>
  <c r="C61" i="14"/>
  <c r="C60" i="14"/>
  <c r="C59" i="14"/>
  <c r="C58" i="14"/>
  <c r="C57" i="14"/>
  <c r="C56" i="14"/>
  <c r="C55" i="14"/>
  <c r="C54" i="14"/>
  <c r="C51" i="14"/>
  <c r="C50" i="14"/>
  <c r="C49" i="14"/>
  <c r="C48" i="14"/>
  <c r="C47" i="14"/>
  <c r="C46" i="14"/>
  <c r="C45" i="14"/>
  <c r="C44" i="14"/>
  <c r="C43" i="14"/>
  <c r="C42" i="14"/>
  <c r="C41" i="14"/>
  <c r="C40" i="14"/>
  <c r="C39" i="14"/>
  <c r="C38" i="14"/>
  <c r="C37" i="14"/>
  <c r="C36" i="14"/>
  <c r="D5" i="14"/>
  <c r="D6" i="14"/>
  <c r="D7" i="14"/>
  <c r="D8" i="14"/>
  <c r="D9" i="14"/>
  <c r="D11" i="14"/>
  <c r="D10" i="14"/>
  <c r="D4" i="14"/>
  <c r="D3" i="14"/>
  <c r="D5" i="13"/>
  <c r="D6" i="13"/>
  <c r="D7" i="13"/>
  <c r="D8" i="13"/>
  <c r="D9" i="13"/>
  <c r="D11" i="13"/>
  <c r="B97" i="13"/>
  <c r="C86" i="13"/>
  <c r="C85" i="13"/>
  <c r="C84" i="13"/>
  <c r="C83" i="13"/>
  <c r="C82" i="13"/>
  <c r="C81" i="13"/>
  <c r="C80" i="13"/>
  <c r="C79" i="13"/>
  <c r="C78" i="13"/>
  <c r="C77" i="13"/>
  <c r="C76" i="13"/>
  <c r="C75" i="13"/>
  <c r="C74" i="13"/>
  <c r="C73" i="13"/>
  <c r="C72" i="13"/>
  <c r="C71" i="13"/>
  <c r="C68" i="13"/>
  <c r="C67" i="13"/>
  <c r="C66" i="13"/>
  <c r="C65" i="13"/>
  <c r="C64" i="13"/>
  <c r="C63" i="13"/>
  <c r="C62" i="13"/>
  <c r="C61" i="13"/>
  <c r="C60" i="13"/>
  <c r="C59" i="13"/>
  <c r="C58" i="13"/>
  <c r="C57" i="13"/>
  <c r="C56" i="13"/>
  <c r="C55" i="13"/>
  <c r="C54" i="13"/>
  <c r="C51" i="13"/>
  <c r="C50" i="13"/>
  <c r="C49" i="13"/>
  <c r="C48" i="13"/>
  <c r="C47" i="13"/>
  <c r="C46" i="13"/>
  <c r="C45" i="13"/>
  <c r="C44" i="13"/>
  <c r="C43" i="13"/>
  <c r="C42" i="13"/>
  <c r="C41" i="13"/>
  <c r="C40" i="13"/>
  <c r="C39" i="13"/>
  <c r="C38" i="13"/>
  <c r="C37" i="13"/>
  <c r="C36" i="13"/>
  <c r="D10" i="13"/>
  <c r="D4" i="13"/>
  <c r="D3" i="13"/>
  <c r="C61" i="12"/>
  <c r="C62" i="12"/>
  <c r="C63" i="12"/>
  <c r="C64" i="12"/>
  <c r="C65" i="12"/>
  <c r="C66" i="12"/>
  <c r="C67" i="12"/>
  <c r="C68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4" i="12"/>
  <c r="C55" i="12"/>
  <c r="C56" i="12"/>
  <c r="C57" i="12"/>
  <c r="C58" i="12"/>
  <c r="C59" i="12"/>
  <c r="C60" i="12"/>
  <c r="C36" i="12"/>
  <c r="C72" i="12"/>
  <c r="C73" i="12"/>
  <c r="C74" i="12"/>
  <c r="C75" i="12"/>
  <c r="C76" i="12"/>
  <c r="C77" i="12"/>
  <c r="C78" i="12"/>
  <c r="C79" i="12"/>
  <c r="C80" i="12"/>
  <c r="C81" i="12"/>
  <c r="C82" i="12"/>
  <c r="C83" i="12"/>
  <c r="C84" i="12"/>
  <c r="C85" i="12"/>
  <c r="C86" i="12"/>
  <c r="C71" i="12"/>
  <c r="B97" i="12"/>
  <c r="D4" i="12"/>
  <c r="D10" i="12"/>
  <c r="D3" i="12"/>
  <c r="B17" i="4"/>
  <c r="C11" i="1"/>
  <c r="B17" i="2"/>
  <c r="D11" i="1"/>
  <c r="B17" i="5"/>
  <c r="E11" i="1"/>
  <c r="B17" i="6"/>
  <c r="F11" i="1"/>
  <c r="B17" i="3"/>
  <c r="B11" i="1"/>
  <c r="B18" i="6"/>
  <c r="F10" i="1"/>
  <c r="B24" i="1"/>
  <c r="B18" i="5"/>
  <c r="E10" i="1"/>
  <c r="B23" i="1"/>
  <c r="B18" i="2"/>
  <c r="D10" i="1"/>
  <c r="B22" i="1"/>
  <c r="B18" i="4"/>
  <c r="C10" i="1"/>
  <c r="B21" i="1"/>
  <c r="B18" i="3"/>
  <c r="B10" i="1"/>
  <c r="B20" i="1"/>
  <c r="B18" i="7"/>
  <c r="L10" i="1"/>
  <c r="B18" i="9"/>
  <c r="N10" i="1"/>
  <c r="B18" i="11"/>
  <c r="P10" i="1"/>
  <c r="B10" i="6"/>
  <c r="B11" i="6"/>
  <c r="B12" i="6"/>
  <c r="B13" i="6"/>
  <c r="B14" i="6"/>
  <c r="B15" i="6"/>
  <c r="B16" i="6"/>
  <c r="B9" i="6"/>
  <c r="B10" i="5"/>
  <c r="B11" i="5"/>
  <c r="B12" i="5"/>
  <c r="B13" i="5"/>
  <c r="B14" i="5"/>
  <c r="B15" i="5"/>
  <c r="B16" i="5"/>
  <c r="B9" i="5"/>
  <c r="B10" i="3"/>
  <c r="B11" i="3"/>
  <c r="B12" i="3"/>
  <c r="B13" i="3"/>
  <c r="B14" i="3"/>
  <c r="B15" i="3"/>
  <c r="B16" i="3"/>
  <c r="B9" i="3"/>
  <c r="B10" i="4"/>
  <c r="B11" i="4"/>
  <c r="B12" i="4"/>
  <c r="B13" i="4"/>
  <c r="B14" i="4"/>
  <c r="B15" i="4"/>
  <c r="B16" i="4"/>
  <c r="B9" i="4"/>
  <c r="B10" i="2"/>
  <c r="B11" i="2"/>
  <c r="B12" i="2"/>
  <c r="B13" i="2"/>
  <c r="B14" i="2"/>
  <c r="B15" i="2"/>
  <c r="B16" i="2"/>
  <c r="B9" i="2"/>
  <c r="E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C86" i="6"/>
  <c r="C86" i="5"/>
  <c r="C86" i="2"/>
  <c r="C86" i="4"/>
  <c r="C86" i="3"/>
  <c r="M4" i="9"/>
  <c r="M5" i="9"/>
  <c r="M6" i="9"/>
  <c r="M7" i="9"/>
  <c r="M8" i="9"/>
  <c r="M9" i="9"/>
  <c r="M3" i="9"/>
  <c r="AF93" i="4"/>
  <c r="AF96" i="4"/>
  <c r="AG4" i="4"/>
  <c r="AG5" i="4"/>
  <c r="AG6" i="4"/>
  <c r="AG7" i="4"/>
  <c r="AG8" i="4"/>
  <c r="AG9" i="4"/>
  <c r="AG10" i="4"/>
  <c r="AG3" i="4"/>
  <c r="E143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15" i="3"/>
  <c r="E142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14" i="4"/>
  <c r="B115" i="4"/>
  <c r="B125" i="4"/>
  <c r="B124" i="4"/>
  <c r="B123" i="4"/>
  <c r="B122" i="4"/>
  <c r="B121" i="4"/>
  <c r="B120" i="4"/>
  <c r="B119" i="4"/>
  <c r="B118" i="4"/>
  <c r="B117" i="4"/>
  <c r="B116" i="4"/>
  <c r="AC142" i="4"/>
  <c r="C85" i="4"/>
  <c r="C84" i="4"/>
  <c r="C83" i="4"/>
  <c r="C82" i="4"/>
  <c r="C81" i="4"/>
  <c r="C80" i="4"/>
  <c r="C79" i="4"/>
  <c r="C78" i="4"/>
  <c r="C77" i="4"/>
  <c r="C76" i="4"/>
  <c r="C75" i="4"/>
  <c r="C74" i="4"/>
  <c r="C73" i="4"/>
  <c r="C72" i="4"/>
  <c r="C71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53" i="4"/>
  <c r="G155" i="3"/>
  <c r="B9" i="1"/>
  <c r="B17" i="11"/>
  <c r="P8" i="1"/>
  <c r="B11" i="10"/>
  <c r="O8" i="1"/>
  <c r="B10" i="9"/>
  <c r="N8" i="1"/>
  <c r="B17" i="8"/>
  <c r="M8" i="1"/>
  <c r="B17" i="7"/>
  <c r="L8" i="1"/>
  <c r="B28" i="4"/>
  <c r="C8" i="1"/>
  <c r="B28" i="2"/>
  <c r="D8" i="1"/>
  <c r="B28" i="5"/>
  <c r="E8" i="1"/>
  <c r="B28" i="6"/>
  <c r="F8" i="1"/>
  <c r="B28" i="3"/>
  <c r="B8" i="1"/>
  <c r="B15" i="10"/>
  <c r="D113" i="3"/>
  <c r="B116" i="11"/>
  <c r="B116" i="9"/>
  <c r="B116" i="8"/>
  <c r="B116" i="7"/>
  <c r="B116" i="10"/>
  <c r="B5" i="8"/>
  <c r="B6" i="8"/>
  <c r="B115" i="8"/>
  <c r="B110" i="8"/>
  <c r="B111" i="8"/>
  <c r="B114" i="8"/>
  <c r="B112" i="8"/>
  <c r="B2" i="8"/>
  <c r="B113" i="8"/>
  <c r="B109" i="8"/>
  <c r="B108" i="8"/>
  <c r="B107" i="8"/>
  <c r="B106" i="8"/>
  <c r="B105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B87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C85" i="8"/>
  <c r="C84" i="8"/>
  <c r="C83" i="8"/>
  <c r="C82" i="8"/>
  <c r="C81" i="8"/>
  <c r="C80" i="8"/>
  <c r="C79" i="8"/>
  <c r="C78" i="8"/>
  <c r="C77" i="8"/>
  <c r="C76" i="8"/>
  <c r="C75" i="8"/>
  <c r="C74" i="8"/>
  <c r="C73" i="8"/>
  <c r="C72" i="8"/>
  <c r="C71" i="8"/>
  <c r="B70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B16" i="8"/>
  <c r="B15" i="8"/>
  <c r="B14" i="8"/>
  <c r="B13" i="8"/>
  <c r="B12" i="8"/>
  <c r="B11" i="8"/>
  <c r="B10" i="8"/>
  <c r="B9" i="8"/>
  <c r="B8" i="8"/>
  <c r="B7" i="8"/>
  <c r="C7" i="8"/>
  <c r="C6" i="8"/>
  <c r="C5" i="8"/>
  <c r="B4" i="8"/>
  <c r="C4" i="8"/>
  <c r="B3" i="8"/>
  <c r="C3" i="8"/>
  <c r="B5" i="11"/>
  <c r="B6" i="11"/>
  <c r="B115" i="11"/>
  <c r="B110" i="11"/>
  <c r="B111" i="11"/>
  <c r="B114" i="11"/>
  <c r="B112" i="11"/>
  <c r="B2" i="11"/>
  <c r="B113" i="11"/>
  <c r="B109" i="11"/>
  <c r="B108" i="11"/>
  <c r="B107" i="11"/>
  <c r="B106" i="11"/>
  <c r="B105" i="11"/>
  <c r="B88" i="11"/>
  <c r="B89" i="11"/>
  <c r="B90" i="11"/>
  <c r="B91" i="11"/>
  <c r="B92" i="11"/>
  <c r="B93" i="11"/>
  <c r="B94" i="11"/>
  <c r="B95" i="11"/>
  <c r="B96" i="11"/>
  <c r="B97" i="11"/>
  <c r="B98" i="11"/>
  <c r="B99" i="11"/>
  <c r="B100" i="11"/>
  <c r="B101" i="11"/>
  <c r="B102" i="11"/>
  <c r="B103" i="11"/>
  <c r="C103" i="11"/>
  <c r="C102" i="11"/>
  <c r="C101" i="11"/>
  <c r="C100" i="11"/>
  <c r="C99" i="11"/>
  <c r="C98" i="11"/>
  <c r="C97" i="11"/>
  <c r="C96" i="11"/>
  <c r="C95" i="11"/>
  <c r="C94" i="11"/>
  <c r="C93" i="11"/>
  <c r="C92" i="11"/>
  <c r="C91" i="11"/>
  <c r="C90" i="11"/>
  <c r="C89" i="11"/>
  <c r="C88" i="11"/>
  <c r="B87" i="11"/>
  <c r="B53" i="11"/>
  <c r="B54" i="11"/>
  <c r="B55" i="11"/>
  <c r="B56" i="11"/>
  <c r="B57" i="11"/>
  <c r="B58" i="11"/>
  <c r="B59" i="11"/>
  <c r="B60" i="11"/>
  <c r="B61" i="11"/>
  <c r="B62" i="11"/>
  <c r="B63" i="11"/>
  <c r="B64" i="11"/>
  <c r="B65" i="11"/>
  <c r="B66" i="11"/>
  <c r="B67" i="11"/>
  <c r="B68" i="11"/>
  <c r="B71" i="11"/>
  <c r="B72" i="11"/>
  <c r="B73" i="11"/>
  <c r="B74" i="11"/>
  <c r="B75" i="11"/>
  <c r="B76" i="11"/>
  <c r="B77" i="11"/>
  <c r="B78" i="11"/>
  <c r="B79" i="11"/>
  <c r="B80" i="11"/>
  <c r="B81" i="11"/>
  <c r="B82" i="11"/>
  <c r="B83" i="11"/>
  <c r="B84" i="11"/>
  <c r="B85" i="11"/>
  <c r="C85" i="11"/>
  <c r="C84" i="11"/>
  <c r="C83" i="11"/>
  <c r="C82" i="11"/>
  <c r="C81" i="11"/>
  <c r="C80" i="11"/>
  <c r="C79" i="11"/>
  <c r="C78" i="11"/>
  <c r="C77" i="11"/>
  <c r="C76" i="11"/>
  <c r="C75" i="11"/>
  <c r="C74" i="11"/>
  <c r="C73" i="11"/>
  <c r="C72" i="11"/>
  <c r="C71" i="11"/>
  <c r="B70" i="11"/>
  <c r="C68" i="11"/>
  <c r="C67" i="11"/>
  <c r="C66" i="11"/>
  <c r="C65" i="11"/>
  <c r="C64" i="11"/>
  <c r="C63" i="11"/>
  <c r="C62" i="11"/>
  <c r="C61" i="11"/>
  <c r="C60" i="11"/>
  <c r="C59" i="11"/>
  <c r="C58" i="11"/>
  <c r="C57" i="11"/>
  <c r="C56" i="11"/>
  <c r="C55" i="11"/>
  <c r="C54" i="11"/>
  <c r="C53" i="11"/>
  <c r="C52" i="11"/>
  <c r="B16" i="11"/>
  <c r="B15" i="11"/>
  <c r="B14" i="11"/>
  <c r="B13" i="11"/>
  <c r="B12" i="11"/>
  <c r="B11" i="11"/>
  <c r="B10" i="11"/>
  <c r="B9" i="11"/>
  <c r="B8" i="11"/>
  <c r="B7" i="11"/>
  <c r="C7" i="11"/>
  <c r="C6" i="11"/>
  <c r="C5" i="11"/>
  <c r="B4" i="11"/>
  <c r="C4" i="11"/>
  <c r="B3" i="11"/>
  <c r="C3" i="11"/>
  <c r="B5" i="10"/>
  <c r="B6" i="10"/>
  <c r="B115" i="10"/>
  <c r="B110" i="10"/>
  <c r="B111" i="10"/>
  <c r="B114" i="10"/>
  <c r="B112" i="10"/>
  <c r="B2" i="10"/>
  <c r="B113" i="10"/>
  <c r="B109" i="10"/>
  <c r="B108" i="10"/>
  <c r="B107" i="10"/>
  <c r="B106" i="10"/>
  <c r="B105" i="10"/>
  <c r="B88" i="10"/>
  <c r="B89" i="10"/>
  <c r="B90" i="10"/>
  <c r="B91" i="10"/>
  <c r="B92" i="10"/>
  <c r="B93" i="10"/>
  <c r="B94" i="10"/>
  <c r="B95" i="10"/>
  <c r="B96" i="10"/>
  <c r="B97" i="10"/>
  <c r="B98" i="10"/>
  <c r="B99" i="10"/>
  <c r="B100" i="10"/>
  <c r="B101" i="10"/>
  <c r="B102" i="10"/>
  <c r="B103" i="10"/>
  <c r="C103" i="10"/>
  <c r="C102" i="10"/>
  <c r="C101" i="10"/>
  <c r="C100" i="10"/>
  <c r="C99" i="10"/>
  <c r="C98" i="10"/>
  <c r="C97" i="10"/>
  <c r="C96" i="10"/>
  <c r="C95" i="10"/>
  <c r="C94" i="10"/>
  <c r="C93" i="10"/>
  <c r="C92" i="10"/>
  <c r="C91" i="10"/>
  <c r="C90" i="10"/>
  <c r="C89" i="10"/>
  <c r="C88" i="10"/>
  <c r="B87" i="10"/>
  <c r="B53" i="10"/>
  <c r="B54" i="10"/>
  <c r="B55" i="10"/>
  <c r="B56" i="10"/>
  <c r="B57" i="10"/>
  <c r="B58" i="10"/>
  <c r="B59" i="10"/>
  <c r="B60" i="10"/>
  <c r="B61" i="10"/>
  <c r="B62" i="10"/>
  <c r="B63" i="10"/>
  <c r="B64" i="10"/>
  <c r="B65" i="10"/>
  <c r="B66" i="10"/>
  <c r="B67" i="10"/>
  <c r="B68" i="10"/>
  <c r="B71" i="10"/>
  <c r="B72" i="10"/>
  <c r="B73" i="10"/>
  <c r="B74" i="10"/>
  <c r="B75" i="10"/>
  <c r="B76" i="10"/>
  <c r="B77" i="10"/>
  <c r="B78" i="10"/>
  <c r="B79" i="10"/>
  <c r="B80" i="10"/>
  <c r="B81" i="10"/>
  <c r="B82" i="10"/>
  <c r="B83" i="10"/>
  <c r="B84" i="10"/>
  <c r="B85" i="10"/>
  <c r="C85" i="10"/>
  <c r="C84" i="10"/>
  <c r="C83" i="10"/>
  <c r="C82" i="10"/>
  <c r="C81" i="10"/>
  <c r="C80" i="10"/>
  <c r="C79" i="10"/>
  <c r="C78" i="10"/>
  <c r="C77" i="10"/>
  <c r="C76" i="10"/>
  <c r="C75" i="10"/>
  <c r="C74" i="10"/>
  <c r="C73" i="10"/>
  <c r="C72" i="10"/>
  <c r="C71" i="10"/>
  <c r="B70" i="10"/>
  <c r="C68" i="10"/>
  <c r="C67" i="10"/>
  <c r="C66" i="10"/>
  <c r="C65" i="10"/>
  <c r="C64" i="10"/>
  <c r="C63" i="10"/>
  <c r="C62" i="10"/>
  <c r="C61" i="10"/>
  <c r="C60" i="10"/>
  <c r="C59" i="10"/>
  <c r="C58" i="10"/>
  <c r="C57" i="10"/>
  <c r="C56" i="10"/>
  <c r="C55" i="10"/>
  <c r="C54" i="10"/>
  <c r="C53" i="10"/>
  <c r="C52" i="10"/>
  <c r="B17" i="10"/>
  <c r="B16" i="10"/>
  <c r="B14" i="10"/>
  <c r="B13" i="10"/>
  <c r="B12" i="10"/>
  <c r="B10" i="10"/>
  <c r="B9" i="10"/>
  <c r="B8" i="10"/>
  <c r="B7" i="10"/>
  <c r="C7" i="10"/>
  <c r="C6" i="10"/>
  <c r="C5" i="10"/>
  <c r="B4" i="10"/>
  <c r="C4" i="10"/>
  <c r="B3" i="10"/>
  <c r="C3" i="10"/>
  <c r="B5" i="9"/>
  <c r="B6" i="9"/>
  <c r="B115" i="9"/>
  <c r="B110" i="9"/>
  <c r="B111" i="9"/>
  <c r="B114" i="9"/>
  <c r="B112" i="9"/>
  <c r="B2" i="9"/>
  <c r="B113" i="9"/>
  <c r="B109" i="9"/>
  <c r="B108" i="9"/>
  <c r="B107" i="9"/>
  <c r="B106" i="9"/>
  <c r="B105" i="9"/>
  <c r="B88" i="9"/>
  <c r="B89" i="9"/>
  <c r="B90" i="9"/>
  <c r="B91" i="9"/>
  <c r="B92" i="9"/>
  <c r="B93" i="9"/>
  <c r="B94" i="9"/>
  <c r="B95" i="9"/>
  <c r="B96" i="9"/>
  <c r="B97" i="9"/>
  <c r="B98" i="9"/>
  <c r="B99" i="9"/>
  <c r="B100" i="9"/>
  <c r="B101" i="9"/>
  <c r="B102" i="9"/>
  <c r="B103" i="9"/>
  <c r="C103" i="9"/>
  <c r="C102" i="9"/>
  <c r="C101" i="9"/>
  <c r="C100" i="9"/>
  <c r="C99" i="9"/>
  <c r="C98" i="9"/>
  <c r="C97" i="9"/>
  <c r="C96" i="9"/>
  <c r="C95" i="9"/>
  <c r="C94" i="9"/>
  <c r="C93" i="9"/>
  <c r="C92" i="9"/>
  <c r="C91" i="9"/>
  <c r="C90" i="9"/>
  <c r="C89" i="9"/>
  <c r="C88" i="9"/>
  <c r="B87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B71" i="9"/>
  <c r="B72" i="9"/>
  <c r="B73" i="9"/>
  <c r="B74" i="9"/>
  <c r="B75" i="9"/>
  <c r="B76" i="9"/>
  <c r="B77" i="9"/>
  <c r="B78" i="9"/>
  <c r="B79" i="9"/>
  <c r="B80" i="9"/>
  <c r="B81" i="9"/>
  <c r="B82" i="9"/>
  <c r="B83" i="9"/>
  <c r="B84" i="9"/>
  <c r="B85" i="9"/>
  <c r="C85" i="9"/>
  <c r="C84" i="9"/>
  <c r="C83" i="9"/>
  <c r="C82" i="9"/>
  <c r="C81" i="9"/>
  <c r="C80" i="9"/>
  <c r="C79" i="9"/>
  <c r="C78" i="9"/>
  <c r="C77" i="9"/>
  <c r="C76" i="9"/>
  <c r="C75" i="9"/>
  <c r="C74" i="9"/>
  <c r="C73" i="9"/>
  <c r="C72" i="9"/>
  <c r="C71" i="9"/>
  <c r="B70" i="9"/>
  <c r="C68" i="9"/>
  <c r="C67" i="9"/>
  <c r="C66" i="9"/>
  <c r="C65" i="9"/>
  <c r="C64" i="9"/>
  <c r="C63" i="9"/>
  <c r="C62" i="9"/>
  <c r="C61" i="9"/>
  <c r="C60" i="9"/>
  <c r="C59" i="9"/>
  <c r="C58" i="9"/>
  <c r="C57" i="9"/>
  <c r="C56" i="9"/>
  <c r="C55" i="9"/>
  <c r="C54" i="9"/>
  <c r="C53" i="9"/>
  <c r="C52" i="9"/>
  <c r="B17" i="9"/>
  <c r="B16" i="9"/>
  <c r="B15" i="9"/>
  <c r="B14" i="9"/>
  <c r="B13" i="9"/>
  <c r="B12" i="9"/>
  <c r="B11" i="9"/>
  <c r="B9" i="9"/>
  <c r="B8" i="9"/>
  <c r="B7" i="9"/>
  <c r="C7" i="9"/>
  <c r="C6" i="9"/>
  <c r="C5" i="9"/>
  <c r="B4" i="9"/>
  <c r="C4" i="9"/>
  <c r="B3" i="9"/>
  <c r="C3" i="9"/>
  <c r="B2" i="7"/>
  <c r="B5" i="7"/>
  <c r="B6" i="7"/>
  <c r="B8" i="7"/>
  <c r="B7" i="7"/>
  <c r="C7" i="7"/>
  <c r="C6" i="7"/>
  <c r="C5" i="7"/>
  <c r="B4" i="7"/>
  <c r="C4" i="7"/>
  <c r="B3" i="7"/>
  <c r="C3" i="7"/>
  <c r="B106" i="7"/>
  <c r="B107" i="7"/>
  <c r="B108" i="7"/>
  <c r="B109" i="7"/>
  <c r="B110" i="7"/>
  <c r="B111" i="7"/>
  <c r="B112" i="7"/>
  <c r="B105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88" i="7"/>
  <c r="B87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C85" i="7"/>
  <c r="C84" i="7"/>
  <c r="C83" i="7"/>
  <c r="C82" i="7"/>
  <c r="C81" i="7"/>
  <c r="C80" i="7"/>
  <c r="C79" i="7"/>
  <c r="C78" i="7"/>
  <c r="C77" i="7"/>
  <c r="C76" i="7"/>
  <c r="C75" i="7"/>
  <c r="C74" i="7"/>
  <c r="C73" i="7"/>
  <c r="C72" i="7"/>
  <c r="C71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53" i="7"/>
  <c r="C54" i="7"/>
  <c r="C55" i="7"/>
  <c r="B70" i="7"/>
  <c r="B115" i="7"/>
  <c r="B114" i="7"/>
  <c r="B113" i="7"/>
  <c r="C52" i="7"/>
  <c r="B10" i="7"/>
  <c r="B11" i="7"/>
  <c r="B12" i="7"/>
  <c r="B13" i="7"/>
  <c r="B14" i="7"/>
  <c r="B15" i="7"/>
  <c r="B16" i="7"/>
  <c r="B9" i="7"/>
  <c r="B5" i="6"/>
  <c r="B6" i="6"/>
  <c r="B115" i="6"/>
  <c r="B110" i="6"/>
  <c r="B111" i="6"/>
  <c r="B114" i="6"/>
  <c r="B112" i="6"/>
  <c r="B2" i="6"/>
  <c r="B113" i="6"/>
  <c r="B109" i="6"/>
  <c r="B108" i="6"/>
  <c r="B107" i="6"/>
  <c r="B106" i="6"/>
  <c r="B105" i="6"/>
  <c r="C103" i="6"/>
  <c r="C102" i="6"/>
  <c r="C101" i="6"/>
  <c r="C100" i="6"/>
  <c r="C99" i="6"/>
  <c r="C98" i="6"/>
  <c r="C97" i="6"/>
  <c r="C96" i="6"/>
  <c r="C95" i="6"/>
  <c r="C94" i="6"/>
  <c r="C93" i="6"/>
  <c r="C92" i="6"/>
  <c r="C91" i="6"/>
  <c r="C90" i="6"/>
  <c r="C89" i="6"/>
  <c r="C88" i="6"/>
  <c r="C85" i="6"/>
  <c r="C84" i="6"/>
  <c r="C83" i="6"/>
  <c r="C82" i="6"/>
  <c r="C81" i="6"/>
  <c r="C80" i="6"/>
  <c r="C79" i="6"/>
  <c r="C78" i="6"/>
  <c r="C77" i="6"/>
  <c r="C76" i="6"/>
  <c r="C75" i="6"/>
  <c r="C74" i="6"/>
  <c r="C73" i="6"/>
  <c r="C72" i="6"/>
  <c r="C71" i="6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B5" i="5"/>
  <c r="B6" i="5"/>
  <c r="B115" i="5"/>
  <c r="B114" i="5"/>
  <c r="B112" i="5"/>
  <c r="B2" i="5"/>
  <c r="B113" i="5"/>
  <c r="B109" i="5"/>
  <c r="B108" i="5"/>
  <c r="B107" i="5"/>
  <c r="B106" i="5"/>
  <c r="B105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B7" i="4"/>
  <c r="B2" i="4"/>
  <c r="C7" i="4"/>
  <c r="B112" i="4"/>
  <c r="D110" i="4"/>
  <c r="C6" i="1"/>
  <c r="B7" i="2"/>
  <c r="B2" i="2"/>
  <c r="C7" i="2"/>
  <c r="B112" i="2"/>
  <c r="D110" i="2"/>
  <c r="D6" i="1"/>
  <c r="B7" i="5"/>
  <c r="C7" i="5"/>
  <c r="E6" i="1"/>
  <c r="B7" i="6"/>
  <c r="C7" i="6"/>
  <c r="F6" i="1"/>
  <c r="B7" i="3"/>
  <c r="B2" i="3"/>
  <c r="C7" i="3"/>
  <c r="B112" i="3"/>
  <c r="B113" i="3"/>
  <c r="B6" i="1"/>
  <c r="C5" i="1"/>
  <c r="D5" i="1"/>
  <c r="E5" i="1"/>
  <c r="F5" i="1"/>
  <c r="B5" i="1"/>
  <c r="B5" i="4"/>
  <c r="C5" i="4"/>
  <c r="B6" i="4"/>
  <c r="C6" i="4"/>
  <c r="C4" i="1"/>
  <c r="B5" i="2"/>
  <c r="C5" i="2"/>
  <c r="B6" i="2"/>
  <c r="C6" i="2"/>
  <c r="D4" i="1"/>
  <c r="C5" i="5"/>
  <c r="C6" i="5"/>
  <c r="E4" i="1"/>
  <c r="C5" i="6"/>
  <c r="C6" i="6"/>
  <c r="F4" i="1"/>
  <c r="B5" i="3"/>
  <c r="C5" i="3"/>
  <c r="B6" i="3"/>
  <c r="C6" i="3"/>
  <c r="B4" i="1"/>
  <c r="B4" i="4"/>
  <c r="C4" i="4"/>
  <c r="C3" i="1"/>
  <c r="B4" i="2"/>
  <c r="C4" i="2"/>
  <c r="D3" i="1"/>
  <c r="B4" i="5"/>
  <c r="C4" i="5"/>
  <c r="E3" i="1"/>
  <c r="B4" i="6"/>
  <c r="C4" i="6"/>
  <c r="F3" i="1"/>
  <c r="B4" i="3"/>
  <c r="C4" i="3"/>
  <c r="B3" i="1"/>
  <c r="B3" i="4"/>
  <c r="C3" i="4"/>
  <c r="C2" i="1"/>
  <c r="B3" i="2"/>
  <c r="C3" i="2"/>
  <c r="D2" i="1"/>
  <c r="B3" i="5"/>
  <c r="C3" i="5"/>
  <c r="E2" i="1"/>
  <c r="B3" i="6"/>
  <c r="C3" i="6"/>
  <c r="F2" i="1"/>
  <c r="B3" i="3"/>
  <c r="C3" i="3"/>
  <c r="B2" i="1"/>
  <c r="D112" i="2"/>
  <c r="B110" i="2"/>
  <c r="B111" i="2"/>
  <c r="D111" i="2"/>
  <c r="B109" i="2"/>
  <c r="B108" i="2"/>
  <c r="B107" i="2"/>
  <c r="B106" i="2"/>
  <c r="B105" i="2"/>
  <c r="D112" i="4"/>
  <c r="B110" i="4"/>
  <c r="B111" i="4"/>
  <c r="D111" i="4"/>
  <c r="B109" i="4"/>
  <c r="B108" i="4"/>
  <c r="B107" i="4"/>
  <c r="B106" i="4"/>
  <c r="B105" i="4"/>
  <c r="D112" i="3"/>
  <c r="B110" i="3"/>
  <c r="B111" i="3"/>
  <c r="D111" i="3"/>
  <c r="B109" i="3"/>
  <c r="B108" i="3"/>
  <c r="B107" i="3"/>
  <c r="B106" i="3"/>
  <c r="B105" i="3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103" i="4"/>
  <c r="C102" i="4"/>
  <c r="C101" i="4"/>
  <c r="C100" i="4"/>
  <c r="C99" i="4"/>
  <c r="C98" i="4"/>
  <c r="C97" i="4"/>
  <c r="C96" i="4"/>
  <c r="C95" i="4"/>
  <c r="C94" i="4"/>
  <c r="C93" i="4"/>
  <c r="C92" i="4"/>
  <c r="C91" i="4"/>
  <c r="C90" i="4"/>
  <c r="C89" i="4"/>
  <c r="C88" i="4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88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71" i="3"/>
  <c r="C68" i="3"/>
  <c r="C67" i="3"/>
  <c r="C66" i="3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B21" i="5"/>
  <c r="B22" i="5"/>
  <c r="B23" i="5"/>
  <c r="B24" i="5"/>
  <c r="B25" i="5"/>
  <c r="B26" i="5"/>
  <c r="B27" i="5"/>
  <c r="B20" i="5"/>
  <c r="B21" i="2"/>
  <c r="B22" i="2"/>
  <c r="B23" i="2"/>
  <c r="B24" i="2"/>
  <c r="B25" i="2"/>
  <c r="B26" i="2"/>
  <c r="B27" i="2"/>
  <c r="B20" i="2"/>
  <c r="B21" i="4"/>
  <c r="B22" i="4"/>
  <c r="B23" i="4"/>
  <c r="B24" i="4"/>
  <c r="B25" i="4"/>
  <c r="B26" i="4"/>
  <c r="B27" i="4"/>
  <c r="B20" i="4"/>
  <c r="B21" i="3"/>
  <c r="B22" i="3"/>
  <c r="B23" i="3"/>
  <c r="B24" i="3"/>
  <c r="B25" i="3"/>
  <c r="B26" i="3"/>
  <c r="B27" i="3"/>
  <c r="B20" i="3"/>
  <c r="B21" i="6"/>
  <c r="B22" i="6"/>
  <c r="B23" i="6"/>
  <c r="B24" i="6"/>
  <c r="B25" i="6"/>
  <c r="B26" i="6"/>
  <c r="B27" i="6"/>
  <c r="B20" i="6"/>
  <c r="D51" i="2"/>
  <c r="B51" i="2"/>
  <c r="D50" i="2"/>
  <c r="B50" i="2"/>
  <c r="D49" i="2"/>
  <c r="B49" i="2"/>
  <c r="D48" i="2"/>
  <c r="B48" i="2"/>
  <c r="D47" i="2"/>
  <c r="B47" i="2"/>
  <c r="D46" i="2"/>
  <c r="B46" i="2"/>
  <c r="D45" i="2"/>
  <c r="B45" i="2"/>
  <c r="D44" i="2"/>
  <c r="B44" i="2"/>
  <c r="D43" i="2"/>
  <c r="B43" i="2"/>
  <c r="D42" i="2"/>
  <c r="B42" i="2"/>
  <c r="D40" i="2"/>
  <c r="B40" i="2"/>
  <c r="D39" i="2"/>
  <c r="B39" i="2"/>
  <c r="D38" i="2"/>
  <c r="B38" i="2"/>
  <c r="D37" i="2"/>
  <c r="B37" i="2"/>
  <c r="D36" i="2"/>
  <c r="B36" i="2"/>
  <c r="D35" i="2"/>
  <c r="B35" i="2"/>
  <c r="D34" i="2"/>
  <c r="B34" i="2"/>
  <c r="D33" i="2"/>
  <c r="B33" i="2"/>
  <c r="D32" i="2"/>
  <c r="B32" i="2"/>
  <c r="D31" i="2"/>
  <c r="B31" i="2"/>
  <c r="D29" i="2"/>
  <c r="D28" i="2"/>
  <c r="D27" i="2"/>
  <c r="D26" i="2"/>
  <c r="D25" i="2"/>
  <c r="D24" i="2"/>
  <c r="D23" i="2"/>
  <c r="D22" i="2"/>
  <c r="D21" i="2"/>
  <c r="D20" i="2"/>
  <c r="D18" i="2"/>
  <c r="D17" i="2"/>
  <c r="D16" i="2"/>
  <c r="D15" i="2"/>
  <c r="D14" i="2"/>
  <c r="D13" i="2"/>
  <c r="D12" i="2"/>
  <c r="D11" i="2"/>
  <c r="D10" i="2"/>
  <c r="D9" i="2"/>
  <c r="D2" i="2"/>
  <c r="D5" i="2"/>
  <c r="D6" i="2"/>
  <c r="D8" i="2"/>
  <c r="B8" i="2"/>
  <c r="D7" i="2"/>
  <c r="E7" i="2"/>
  <c r="E6" i="2"/>
  <c r="E5" i="2"/>
  <c r="D4" i="2"/>
  <c r="E4" i="2"/>
  <c r="D3" i="2"/>
  <c r="E3" i="2"/>
  <c r="B51" i="6"/>
  <c r="B50" i="6"/>
  <c r="B49" i="6"/>
  <c r="B48" i="6"/>
  <c r="B47" i="6"/>
  <c r="B46" i="6"/>
  <c r="B45" i="6"/>
  <c r="B44" i="6"/>
  <c r="B43" i="6"/>
  <c r="B42" i="6"/>
  <c r="B40" i="6"/>
  <c r="B39" i="6"/>
  <c r="B38" i="6"/>
  <c r="B37" i="6"/>
  <c r="B36" i="6"/>
  <c r="B35" i="6"/>
  <c r="B34" i="6"/>
  <c r="B33" i="6"/>
  <c r="B32" i="6"/>
  <c r="B31" i="6"/>
  <c r="B8" i="6"/>
  <c r="B51" i="5"/>
  <c r="B50" i="5"/>
  <c r="B49" i="5"/>
  <c r="B48" i="5"/>
  <c r="B47" i="5"/>
  <c r="B46" i="5"/>
  <c r="B45" i="5"/>
  <c r="B44" i="5"/>
  <c r="B43" i="5"/>
  <c r="B42" i="5"/>
  <c r="B40" i="5"/>
  <c r="B39" i="5"/>
  <c r="B38" i="5"/>
  <c r="B37" i="5"/>
  <c r="B36" i="5"/>
  <c r="B35" i="5"/>
  <c r="B34" i="5"/>
  <c r="B33" i="5"/>
  <c r="B32" i="5"/>
  <c r="B31" i="5"/>
  <c r="B8" i="5"/>
  <c r="B51" i="4"/>
  <c r="B50" i="4"/>
  <c r="B49" i="4"/>
  <c r="B48" i="4"/>
  <c r="B47" i="4"/>
  <c r="B46" i="4"/>
  <c r="B45" i="4"/>
  <c r="B44" i="4"/>
  <c r="B43" i="4"/>
  <c r="B42" i="4"/>
  <c r="B40" i="4"/>
  <c r="B39" i="4"/>
  <c r="B38" i="4"/>
  <c r="B37" i="4"/>
  <c r="B36" i="4"/>
  <c r="B35" i="4"/>
  <c r="B34" i="4"/>
  <c r="B33" i="4"/>
  <c r="B32" i="4"/>
  <c r="B31" i="4"/>
  <c r="B8" i="4"/>
  <c r="B51" i="3"/>
  <c r="B50" i="3"/>
  <c r="B49" i="3"/>
  <c r="B48" i="3"/>
  <c r="B47" i="3"/>
  <c r="B46" i="3"/>
  <c r="B45" i="3"/>
  <c r="B44" i="3"/>
  <c r="B43" i="3"/>
  <c r="B42" i="3"/>
  <c r="B40" i="3"/>
  <c r="B39" i="3"/>
  <c r="B38" i="3"/>
  <c r="B37" i="3"/>
  <c r="B36" i="3"/>
  <c r="B35" i="3"/>
  <c r="B34" i="3"/>
  <c r="B33" i="3"/>
  <c r="B32" i="3"/>
  <c r="B31" i="3"/>
  <c r="D9" i="3"/>
  <c r="B8" i="3"/>
  <c r="D2" i="3"/>
  <c r="D5" i="3"/>
  <c r="D6" i="3"/>
  <c r="D8" i="3"/>
  <c r="D4" i="3"/>
  <c r="E4" i="3"/>
  <c r="E5" i="3"/>
  <c r="E6" i="3"/>
  <c r="D7" i="3"/>
  <c r="E7" i="3"/>
  <c r="D3" i="3"/>
  <c r="E3" i="3"/>
  <c r="D51" i="6"/>
  <c r="D50" i="6"/>
  <c r="D49" i="6"/>
  <c r="D48" i="6"/>
  <c r="D47" i="6"/>
  <c r="D46" i="6"/>
  <c r="D45" i="6"/>
  <c r="D44" i="6"/>
  <c r="D43" i="6"/>
  <c r="D42" i="6"/>
  <c r="D40" i="6"/>
  <c r="D39" i="6"/>
  <c r="D38" i="6"/>
  <c r="D37" i="6"/>
  <c r="D36" i="6"/>
  <c r="D35" i="6"/>
  <c r="D34" i="6"/>
  <c r="D33" i="6"/>
  <c r="D32" i="6"/>
  <c r="D31" i="6"/>
  <c r="D29" i="6"/>
  <c r="D28" i="6"/>
  <c r="D27" i="6"/>
  <c r="D26" i="6"/>
  <c r="D25" i="6"/>
  <c r="D24" i="6"/>
  <c r="D23" i="6"/>
  <c r="D22" i="6"/>
  <c r="D21" i="6"/>
  <c r="D20" i="6"/>
  <c r="D18" i="6"/>
  <c r="D17" i="6"/>
  <c r="D16" i="6"/>
  <c r="D15" i="6"/>
  <c r="D14" i="6"/>
  <c r="D13" i="6"/>
  <c r="D12" i="6"/>
  <c r="D11" i="6"/>
  <c r="D10" i="6"/>
  <c r="D9" i="6"/>
  <c r="D2" i="6"/>
  <c r="D5" i="6"/>
  <c r="D6" i="6"/>
  <c r="D8" i="6"/>
  <c r="E8" i="6"/>
  <c r="D7" i="6"/>
  <c r="E7" i="6"/>
  <c r="E6" i="6"/>
  <c r="E5" i="6"/>
  <c r="D4" i="6"/>
  <c r="E4" i="6"/>
  <c r="D3" i="6"/>
  <c r="E3" i="6"/>
  <c r="D51" i="5"/>
  <c r="D50" i="5"/>
  <c r="D49" i="5"/>
  <c r="D48" i="5"/>
  <c r="D47" i="5"/>
  <c r="D46" i="5"/>
  <c r="D45" i="5"/>
  <c r="D44" i="5"/>
  <c r="D43" i="5"/>
  <c r="D42" i="5"/>
  <c r="D40" i="5"/>
  <c r="D39" i="5"/>
  <c r="D38" i="5"/>
  <c r="D37" i="5"/>
  <c r="D36" i="5"/>
  <c r="D35" i="5"/>
  <c r="D34" i="5"/>
  <c r="D33" i="5"/>
  <c r="D32" i="5"/>
  <c r="D31" i="5"/>
  <c r="D29" i="5"/>
  <c r="D28" i="5"/>
  <c r="D27" i="5"/>
  <c r="D26" i="5"/>
  <c r="D25" i="5"/>
  <c r="D24" i="5"/>
  <c r="D23" i="5"/>
  <c r="D22" i="5"/>
  <c r="D21" i="5"/>
  <c r="D20" i="5"/>
  <c r="D18" i="5"/>
  <c r="D17" i="5"/>
  <c r="D16" i="5"/>
  <c r="D15" i="5"/>
  <c r="D14" i="5"/>
  <c r="D13" i="5"/>
  <c r="D12" i="5"/>
  <c r="D11" i="5"/>
  <c r="D10" i="5"/>
  <c r="D9" i="5"/>
  <c r="D2" i="5"/>
  <c r="D5" i="5"/>
  <c r="D6" i="5"/>
  <c r="D8" i="5"/>
  <c r="E8" i="5"/>
  <c r="D7" i="5"/>
  <c r="E7" i="5"/>
  <c r="E6" i="5"/>
  <c r="E5" i="5"/>
  <c r="D4" i="5"/>
  <c r="E4" i="5"/>
  <c r="D3" i="5"/>
  <c r="E3" i="5"/>
  <c r="D51" i="4"/>
  <c r="D50" i="4"/>
  <c r="D49" i="4"/>
  <c r="D48" i="4"/>
  <c r="D47" i="4"/>
  <c r="D46" i="4"/>
  <c r="D45" i="4"/>
  <c r="D44" i="4"/>
  <c r="D43" i="4"/>
  <c r="D42" i="4"/>
  <c r="D40" i="4"/>
  <c r="D39" i="4"/>
  <c r="D38" i="4"/>
  <c r="D37" i="4"/>
  <c r="D36" i="4"/>
  <c r="D35" i="4"/>
  <c r="D34" i="4"/>
  <c r="D33" i="4"/>
  <c r="D32" i="4"/>
  <c r="D31" i="4"/>
  <c r="D29" i="4"/>
  <c r="D28" i="4"/>
  <c r="D27" i="4"/>
  <c r="D26" i="4"/>
  <c r="D25" i="4"/>
  <c r="D24" i="4"/>
  <c r="D23" i="4"/>
  <c r="D22" i="4"/>
  <c r="D21" i="4"/>
  <c r="D20" i="4"/>
  <c r="D18" i="4"/>
  <c r="D17" i="4"/>
  <c r="D16" i="4"/>
  <c r="D15" i="4"/>
  <c r="D14" i="4"/>
  <c r="D13" i="4"/>
  <c r="D12" i="4"/>
  <c r="D11" i="4"/>
  <c r="D10" i="4"/>
  <c r="D9" i="4"/>
  <c r="D2" i="4"/>
  <c r="D5" i="4"/>
  <c r="D6" i="4"/>
  <c r="D8" i="4"/>
  <c r="D7" i="4"/>
  <c r="E7" i="4"/>
  <c r="E6" i="4"/>
  <c r="E5" i="4"/>
  <c r="D4" i="4"/>
  <c r="E4" i="4"/>
  <c r="D3" i="4"/>
  <c r="E3" i="4"/>
  <c r="D51" i="3"/>
  <c r="D50" i="3"/>
  <c r="D49" i="3"/>
  <c r="D48" i="3"/>
  <c r="D47" i="3"/>
  <c r="D46" i="3"/>
  <c r="D45" i="3"/>
  <c r="D44" i="3"/>
  <c r="D43" i="3"/>
  <c r="D42" i="3"/>
  <c r="D40" i="3"/>
  <c r="D39" i="3"/>
  <c r="D38" i="3"/>
  <c r="D37" i="3"/>
  <c r="D36" i="3"/>
  <c r="D35" i="3"/>
  <c r="D34" i="3"/>
  <c r="D33" i="3"/>
  <c r="D32" i="3"/>
  <c r="D31" i="3"/>
  <c r="D29" i="3"/>
  <c r="D28" i="3"/>
  <c r="D27" i="3"/>
  <c r="D26" i="3"/>
  <c r="D25" i="3"/>
  <c r="D24" i="3"/>
  <c r="D23" i="3"/>
  <c r="D22" i="3"/>
  <c r="D21" i="3"/>
  <c r="D20" i="3"/>
  <c r="D10" i="3"/>
  <c r="D11" i="3"/>
  <c r="D12" i="3"/>
  <c r="D13" i="3"/>
  <c r="D14" i="3"/>
  <c r="D15" i="3"/>
  <c r="D16" i="3"/>
  <c r="D17" i="3"/>
  <c r="D18" i="3"/>
</calcChain>
</file>

<file path=xl/connections.xml><?xml version="1.0" encoding="utf-8"?>
<connections xmlns="http://schemas.openxmlformats.org/spreadsheetml/2006/main">
  <connection id="1" name="instrace.out.23800.16_res" type="6" refreshedVersion="0" background="1" saveData="1">
    <textPr fileType="mac" sourceFile="/Users/alexandershulyak/Documents/pin_trace_data/instrace_q14_1/instrace.out.23800.16_res.csv" comma="1">
      <textFields count="3">
        <textField/>
        <textField/>
        <textField/>
      </textFields>
    </textPr>
  </connection>
  <connection id="2" name="instrace.out.23800.17_res" type="6" refreshedVersion="0" background="1" saveData="1">
    <textPr fileType="mac" sourceFile="/Users/alexandershulyak/Documents/pin_trace_data/instrace_q14_1/instrace.out.23800.17_res.csv" comma="1">
      <textFields count="3">
        <textField/>
        <textField/>
        <textField/>
      </textFields>
    </textPr>
  </connection>
  <connection id="3" name="instrace.out.24234.24_res" type="6" refreshedVersion="0" background="1" saveData="1">
    <textPr fileType="mac" sourceFile="/Users/alexandershulyak/Documents/pin_trace_data/instrace_q14_1/instrace.out.24234.24_res.csv" comma="1">
      <textFields count="3">
        <textField/>
        <textField/>
        <textField/>
      </textFields>
    </textPr>
  </connection>
  <connection id="4" name="instrace.out.24237.24_res" type="6" refreshedVersion="0" background="1" saveData="1">
    <textPr fileType="mac" sourceFile="/Users/alexandershulyak/Documents/pin_trace_data/instrace_q14_1/instrace.out.24237.24_res.csv" comma="1">
      <textFields count="3">
        <textField/>
        <textField/>
        <textField/>
      </textFields>
    </textPr>
  </connection>
  <connection id="5" name="instrace.out.24240.24_res" type="6" refreshedVersion="0" background="1" saveData="1">
    <textPr fileType="mac" sourceFile="/Users/alexandershulyak/Documents/pin_trace_data/instrace_q14_1/instrace.out.24240.24_res.csv" comma="1">
      <textFields count="3">
        <textField/>
        <textField/>
        <textField/>
      </textFields>
    </textPr>
  </connection>
  <connection id="6" name="instrace.out.24241.24_res" type="6" refreshedVersion="0" background="1" saveData="1">
    <textPr fileType="mac" sourceFile="/Users/alexandershulyak/Documents/pin_trace_data/instrace_q14_1/instrace.out.24241.24_res.csv" comma="1">
      <textFields count="3">
        <textField/>
        <textField/>
        <textField/>
      </textFields>
    </textPr>
  </connection>
  <connection id="7" name="instrace.out.24246.24_res" type="6" refreshedVersion="0" background="1" saveData="1">
    <textPr fileType="mac" sourceFile="/Users/alexandershulyak/Documents/pin_trace_data/instrace_q14_1/instrace.out.24246.24_res.csv" comma="1">
      <textFields count="3">
        <textField/>
        <textField/>
        <textField/>
      </textFields>
    </textPr>
  </connection>
  <connection id="8" name="instrace.out.24249.24_res" type="6" refreshedVersion="0" background="1" saveData="1">
    <textPr fileType="mac" sourceFile="/Users/alexandershulyak/Documents/pin_trace_data/instrace_q14_1/instrace.out.24249.24_res.csv" comma="1">
      <textFields count="3">
        <textField/>
        <textField/>
        <textField/>
      </textFields>
    </textPr>
  </connection>
  <connection id="9" name="instrace.out.30987.16_res" type="6" refreshedVersion="0" background="1" saveData="1">
    <textPr fileType="mac" sourceFile="/Users/alexandershulyak/Documents/pin_trace_data/instrace_q19_1/instrace.out.30987.16_res.csv" comma="1">
      <textFields count="3">
        <textField/>
        <textField/>
        <textField/>
      </textFields>
    </textPr>
  </connection>
  <connection id="10" name="instrace.out.31368.24_res" type="6" refreshedVersion="0" background="1" saveData="1">
    <textPr fileType="mac" sourceFile="/Users/alexandershulyak/Documents/pin_trace_data/instrace_q19_1/instrace.out.31368.24_res.csv" comma="1">
      <textFields count="3">
        <textField/>
        <textField/>
        <textField/>
      </textFields>
    </textPr>
  </connection>
  <connection id="11" name="instrace.out.31369.24_res" type="6" refreshedVersion="0" background="1" saveData="1">
    <textPr fileType="mac" sourceFile="/Users/alexandershulyak/Documents/pin_trace_data/instrace_q19_1/instrace.out.31369.24_res.csv" comma="1">
      <textFields count="3">
        <textField/>
        <textField/>
        <textField/>
      </textFields>
    </textPr>
  </connection>
  <connection id="12" name="instrace.out.31374.24_res" type="6" refreshedVersion="0" background="1" saveData="1">
    <textPr fileType="mac" sourceFile="/Users/alexandershulyak/Documents/pin_trace_data/instrace_q19_1/instrace.out.31374.24_res.csv" comma="1">
      <textFields count="3">
        <textField/>
        <textField/>
        <textField/>
      </textFields>
    </textPr>
  </connection>
  <connection id="13" name="instrace.out.31399.24_res" type="6" refreshedVersion="0" background="1" saveData="1">
    <textPr fileType="mac" sourceFile="/Users/alexandershulyak/Documents/pin_trace_data/instrace_q19_1/instrace.out.31399.24_res.csv" comma="1">
      <textFields count="3">
        <textField/>
        <textField/>
        <textField/>
      </textFields>
    </textPr>
  </connection>
  <connection id="14" name="instrace.out.31515.24_res" type="6" refreshedVersion="0" background="1" saveData="1">
    <textPr fileType="mac" sourceFile="/Users/alexandershulyak/Documents/pin_trace_data/instrace_q19_1/instrace.out.31515.24_res.csv" comma="1">
      <textFields count="3">
        <textField/>
        <textField/>
        <textField/>
      </textFields>
    </textPr>
  </connection>
  <connection id="15" name="instrace.out.31518.24_res" type="6" refreshedVersion="0" background="1" saveData="1">
    <textPr fileType="mac" sourceFile="/Users/alexandershulyak/Documents/pin_trace_data/instrace_q19_1/instrace.out.31518.24_res.csv" comma="1">
      <textFields count="3">
        <textField/>
        <textField/>
        <textField/>
      </textFields>
    </textPr>
  </connection>
  <connection id="16" name="instrace.out.33711.17_res" type="6" refreshedVersion="0" background="1" saveData="1">
    <textPr fileType="mac" sourceFile="/Users/alexandershulyak/Documents/pin_trace_data/instrace_q6_1/instrace.out.33711.17_res.csv" comma="1">
      <textFields count="3">
        <textField/>
        <textField/>
        <textField/>
      </textFields>
    </textPr>
  </connection>
  <connection id="17" name="instrace.out.34129.24_res" type="6" refreshedVersion="0" background="1" saveData="1">
    <textPr fileType="mac" sourceFile="/Users/alexandershulyak/Documents/pin_trace_data/instrace_q6_1/instrace.out.34129.24_res.csv" comma="1">
      <textFields count="3">
        <textField/>
        <textField/>
        <textField/>
      </textFields>
    </textPr>
  </connection>
  <connection id="18" name="instrace.out.34132.24_res" type="6" refreshedVersion="0" background="1" saveData="1">
    <textPr fileType="mac" sourceFile="/Users/alexandershulyak/Documents/pin_trace_data/instrace_q6_1/instrace.out.34132.24_res.csv" comma="1">
      <textFields count="3">
        <textField/>
        <textField/>
        <textField/>
      </textFields>
    </textPr>
  </connection>
  <connection id="19" name="instrace.out.34133.24_res" type="6" refreshedVersion="0" background="1" saveData="1">
    <textPr fileType="mac" sourceFile="/Users/alexandershulyak/Documents/pin_trace_data/instrace_q6_1/instrace.out.34133.24_res.csv" comma="1">
      <textFields count="3">
        <textField/>
        <textField/>
        <textField/>
      </textFields>
    </textPr>
  </connection>
  <connection id="20" name="instrace.out.34138.24_res" type="6" refreshedVersion="0" background="1" saveData="1">
    <textPr fileType="mac" sourceFile="/Users/alexandershulyak/Documents/pin_trace_data/instrace_q6_1/instrace.out.34138.24_res.csv" comma="1">
      <textFields count="3">
        <textField/>
        <textField/>
        <textField/>
      </textFields>
    </textPr>
  </connection>
  <connection id="21" name="instrace.out.34141.24_res" type="6" refreshedVersion="0" background="1" saveData="1">
    <textPr fileType="mac" sourceFile="/Users/alexandershulyak/Documents/pin_trace_data/instrace_q6_1/instrace.out.34141.24_res.csv" comma="1">
      <textFields count="3">
        <textField/>
        <textField/>
        <textField/>
      </textFields>
    </textPr>
  </connection>
  <connection id="22" name="instrace.out.34144.24_res" type="6" refreshedVersion="0" background="1" saveData="1">
    <textPr fileType="mac" sourceFile="/Users/alexandershulyak/Documents/pin_trace_data/instrace_q6_1/instrace.out.34144.24_res.csv" comma="1">
      <textFields count="3">
        <textField/>
        <textField/>
        <textField/>
      </textFields>
    </textPr>
  </connection>
  <connection id="23" name="instrace.out.45131.17_res" type="6" refreshedVersion="0" background="1" saveData="1">
    <textPr fileType="mac" sourceFile="/Users/alexandershulyak/Documents/pin_trace_data/instrace_q1_1/instrace.out.45131.17_res.csv" comma="1">
      <textFields count="3">
        <textField/>
        <textField/>
        <textField/>
      </textFields>
    </textPr>
  </connection>
  <connection id="24" name="instrace.out.45131.17.gz.stride_reuse" type="6" refreshedVersion="0" background="1" saveData="1">
    <textPr fileType="mac" sourceFile="/Users/alexandershulyak/Documents/pin_trace_data/instrace_q1_1/instrace.out.45131.17.gz.stride_reuse.csv" comma="1">
      <textFields count="2">
        <textField/>
        <textField/>
      </textFields>
    </textPr>
  </connection>
  <connection id="25" name="instrace.out.45131.18_res" type="6" refreshedVersion="0" background="1" saveData="1">
    <textPr fileType="mac" sourceFile="/Users/alexandershulyak/Documents/pin_trace_data/instrace_q1_1/instrace.out.45131.18_res.csv" comma="1">
      <textFields count="3">
        <textField/>
        <textField/>
        <textField/>
      </textFields>
    </textPr>
  </connection>
  <connection id="26" name="instrace.out.45131.18.gz.stride_reuse" type="6" refreshedVersion="0" background="1" saveData="1">
    <textPr fileType="mac" sourceFile="/Users/alexandershulyak/Documents/pin_trace_data/instrace_q1_1/instrace.out.45131.18.gz.stride_reuse.csv" comma="1">
      <textFields count="2">
        <textField/>
        <textField/>
      </textFields>
    </textPr>
  </connection>
  <connection id="27" name="instrace.out.45558.24_res" type="6" refreshedVersion="0" background="1" saveData="1">
    <textPr fileType="mac" sourceFile="/Users/alexandershulyak/Documents/pin_trace_data/instrace_q1_1/instrace.out.45558.24_res.csv" comma="1">
      <textFields count="3">
        <textField/>
        <textField/>
        <textField/>
      </textFields>
    </textPr>
  </connection>
  <connection id="28" name="instrace.out.45558.24.gz.stride_reuse" type="6" refreshedVersion="0" background="1" saveData="1">
    <textPr fileType="mac" sourceFile="/Users/alexandershulyak/Documents/pin_trace_data/instrace_q1_1/instrace.out.45558.24.gz.stride_reuse.csv" comma="1">
      <textFields count="2">
        <textField/>
        <textField/>
      </textFields>
    </textPr>
  </connection>
  <connection id="29" name="instrace.out.45561.24_res" type="6" refreshedVersion="0" background="1" saveData="1">
    <textPr fileType="mac" sourceFile="/Users/alexandershulyak/Documents/pin_trace_data/instrace_q1_1/instrace.out.45561.24_res.csv" comma="1">
      <textFields count="3">
        <textField/>
        <textField/>
        <textField/>
      </textFields>
    </textPr>
  </connection>
  <connection id="30" name="instrace.out.45561.24.gz.stride_reuse" type="6" refreshedVersion="0" background="1" saveData="1">
    <textPr fileType="mac" sourceFile="/Users/alexandershulyak/Documents/pin_trace_data/instrace_q1_1/instrace.out.45561.24.gz.stride_reuse.csv" comma="1">
      <textFields count="2">
        <textField/>
        <textField/>
      </textFields>
    </textPr>
  </connection>
  <connection id="31" name="instrace.out.45564.24_res" type="6" refreshedVersion="0" background="1" saveData="1">
    <textPr fileType="mac" sourceFile="/Users/alexandershulyak/Documents/pin_trace_data/instrace_q1_1/instrace.out.45564.24_res.csv" comma="1">
      <textFields count="3">
        <textField/>
        <textField/>
        <textField/>
      </textFields>
    </textPr>
  </connection>
  <connection id="32" name="instrace.out.45567.24_res" type="6" refreshedVersion="0" background="1" saveData="1">
    <textPr fileType="mac" sourceFile="/Users/alexandershulyak/Documents/pin_trace_data/instrace_q1_1/instrace.out.45567.24_res.csv" comma="1">
      <textFields count="3">
        <textField/>
        <textField/>
        <textField/>
      </textFields>
    </textPr>
  </connection>
  <connection id="33" name="instrace.out.45570.24_res" type="6" refreshedVersion="0" background="1" saveData="1">
    <textPr fileType="mac" sourceFile="/Users/alexandershulyak/Documents/pin_trace_data/instrace_q1_1/instrace.out.45570.24_res.csv" comma="1">
      <textFields count="3">
        <textField/>
        <textField/>
        <textField/>
      </textFields>
    </textPr>
  </connection>
  <connection id="34" name="instrace.out.45571.24_res" type="6" refreshedVersion="0" background="1" saveData="1">
    <textPr fileType="mac" sourceFile="/Users/alexandershulyak/Documents/pin_trace_data/instrace_q1_1/instrace.out.45571.24_res.csv" comma="1">
      <textFields count="3">
        <textField/>
        <textField/>
        <textField/>
      </textFields>
    </textPr>
  </connection>
  <connection id="35" name="instrace.out.9505.16_res" type="6" refreshedVersion="0" background="1" saveData="1">
    <textPr fileType="mac" sourceFile="/Users/alexandershulyak/Documents/pin_trace_data/instrace_q3_1/instrace.out.9505.16_res.csv" comma="1">
      <textFields count="3">
        <textField/>
        <textField/>
        <textField/>
      </textFields>
    </textPr>
  </connection>
  <connection id="36" name="instrace.out.9505.17_res" type="6" refreshedVersion="0" background="1" saveData="1">
    <textPr fileType="mac" sourceFile="/Users/alexandershulyak/Documents/pin_trace_data/instrace_q3_1/instrace.out.9505.17_res.csv" comma="1">
      <textFields count="3">
        <textField/>
        <textField/>
        <textField/>
      </textFields>
    </textPr>
  </connection>
  <connection id="37" name="instrace.out.9954.24_res" type="6" refreshedVersion="0" background="1" saveData="1">
    <textPr fileType="mac" sourceFile="/Users/alexandershulyak/Documents/pin_trace_data/instrace_q3_1/instrace.out.9954.24_res.csv" comma="1">
      <textFields count="3">
        <textField/>
        <textField/>
        <textField/>
      </textFields>
    </textPr>
  </connection>
  <connection id="38" name="instrace.out.9954.24.gz.stride_reuse_2" type="6" refreshedVersion="0" background="1" saveData="1">
    <textPr fileType="mac" sourceFile="/Users/alexandershulyak/Documents/pin_trace_data/instrace_q3_1/instrace.out.9954.24.gz.stride_reuse_2.csv" comma="1">
      <textFields count="2">
        <textField/>
        <textField/>
      </textFields>
    </textPr>
  </connection>
  <connection id="39" name="instrace.out.9955.24_res" type="6" refreshedVersion="0" background="1" saveData="1">
    <textPr fileType="mac" sourceFile="/Users/alexandershulyak/Documents/pin_trace_data/instrace_q3_1/instrace.out.9955.24_res.csv" comma="1">
      <textFields count="3">
        <textField/>
        <textField/>
        <textField/>
      </textFields>
    </textPr>
  </connection>
  <connection id="40" name="instrace.out.9960.24_res" type="6" refreshedVersion="0" background="1" saveData="1">
    <textPr fileType="mac" sourceFile="/Users/alexandershulyak/Documents/pin_trace_data/instrace_q3_1/instrace.out.9960.24_res.csv" comma="1">
      <textFields count="3">
        <textField/>
        <textField/>
        <textField/>
      </textFields>
    </textPr>
  </connection>
  <connection id="41" name="instrace.out.9961.24_res" type="6" refreshedVersion="0" background="1" saveData="1">
    <textPr fileType="mac" sourceFile="/Users/alexandershulyak/Documents/pin_trace_data/instrace_q3_1/instrace.out.9961.24_res.csv" comma="1">
      <textFields count="3">
        <textField/>
        <textField/>
        <textField/>
      </textFields>
    </textPr>
  </connection>
  <connection id="42" name="instrace.out.9966.24_res" type="6" refreshedVersion="0" background="1" saveData="1">
    <textPr fileType="mac" sourceFile="/Users/alexandershulyak/Documents/pin_trace_data/instrace_q3_1/instrace.out.9966.24_res.csv" comma="1">
      <textFields count="3">
        <textField/>
        <textField/>
        <textField/>
      </textFields>
    </textPr>
  </connection>
  <connection id="43" name="instrace.out.9969.24_res" type="6" refreshedVersion="0" background="1" saveData="1">
    <textPr fileType="mac" sourceFile="/Users/alexandershulyak/Documents/pin_trace_data/instrace_q3_1/instrace.out.9969.24_res.csv" comma="1">
      <textFields count="3">
        <textField/>
        <textField/>
        <textField/>
      </textFields>
    </textPr>
  </connection>
  <connection id="44" name="trace_astar.out.44714.0_res" type="6" refreshedVersion="0" background="1" saveData="1">
    <textPr fileType="mac" sourceFile="/Users/alexandershulyak/Documents/pin_trace_data/spec/trace_astar.out.44714.0_res.csv" comma="1">
      <textFields count="3">
        <textField/>
        <textField/>
        <textField/>
      </textFields>
    </textPr>
  </connection>
  <connection id="45" name="trace_bwaves.out.38679.0_res" type="6" refreshedVersion="0" background="1" saveData="1">
    <textPr fileType="mac" sourceFile="/Users/alexandershulyak/Documents/pin_trace_data/spec/trace_bwaves.out.38679.0_res.csv" comma="1">
      <textFields count="3">
        <textField/>
        <textField/>
        <textField/>
      </textFields>
    </textPr>
  </connection>
  <connection id="46" name="trace_bwaves.out.38679.0_stride_reuse" type="6" refreshedVersion="0" background="1" saveData="1">
    <textPr fileType="mac" sourceFile="/Users/alexandershulyak/Documents/pin_trace_data/spec/trace_bwaves.out.38679.0_stride_reuse.csv" comma="1">
      <textFields count="2">
        <textField/>
        <textField/>
      </textFields>
    </textPr>
  </connection>
  <connection id="47" name="trace_gcc.out.39227.0_res" type="6" refreshedVersion="0" background="1" saveData="1">
    <textPr fileType="mac" sourceFile="/Users/alexandershulyak/Documents/pin_trace_data/spec/trace_gcc.out.39227.0_res.csv" comma="1">
      <textFields count="3">
        <textField/>
        <textField/>
        <textField/>
      </textFields>
    </textPr>
  </connection>
  <connection id="48" name="trace_mcf.out.41240.0_res" type="6" refreshedVersion="0" background="1" saveData="1">
    <textPr fileType="mac" sourceFile="/Users/alexandershulyak/Documents/pin_trace_data/spec/trace_mcf.out.41240.0_res.csv" comma="1">
      <textFields count="3">
        <textField/>
        <textField/>
        <textField/>
      </textFields>
    </textPr>
  </connection>
  <connection id="49" name="trace_perlbench.out.42902.0_res" type="6" refreshedVersion="0" background="1" saveData="1">
    <textPr fileType="mac" sourceFile="/Users/alexandershulyak/Documents/pin_trace_data/spec/trace_perlbench.out.42902.0_res.csv" comma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<sst xmlns="http://schemas.openxmlformats.org/spreadsheetml/2006/main" count="5818" uniqueCount="411">
  <si>
    <t>instrace.out.34132.24.gz</t>
  </si>
  <si>
    <t>Total Instructions</t>
  </si>
  <si>
    <t>Total Reads</t>
  </si>
  <si>
    <t>Total Writes</t>
  </si>
  <si>
    <t>Total Taken Branches</t>
  </si>
  <si>
    <t>Total Not Taken Branches</t>
  </si>
  <si>
    <t>Total Other Instructions</t>
  </si>
  <si>
    <t>instrace.out.34132.24.gz Instruction Set Size for 4096 block size:</t>
  </si>
  <si>
    <t>Bytes</t>
  </si>
  <si>
    <t>instrace.out.34132.24.gz Instruction Set Size for 64 block size:</t>
  </si>
  <si>
    <t>instrace.out.34132.24.gz Data Set Size for 4096 block size:</t>
  </si>
  <si>
    <t>instrace.out.34132.24.gz Data Set Size for 64 block size:</t>
  </si>
  <si>
    <t>instrace.out.34133.24.gz</t>
  </si>
  <si>
    <t>instrace.out.34133.24.gz Instruction Set Size for 4096 block size:</t>
  </si>
  <si>
    <t>instrace.out.34133.24.gz Instruction Set Size for 64 block size:</t>
  </si>
  <si>
    <t>instrace.out.34133.24.gz Data Set Size for 4096 block size:</t>
  </si>
  <si>
    <t>instrace.out.34133.24.gz Data Set Size for 64 block size:</t>
  </si>
  <si>
    <t>instrace.out.34138.24.gz</t>
  </si>
  <si>
    <t>instrace.out.34138.24.gz Instruction Set Size for 4096 block size:</t>
  </si>
  <si>
    <t>instrace.out.34138.24.gz Instruction Set Size for 64 block size:</t>
  </si>
  <si>
    <t>instrace.out.34138.24.gz Data Set Size for 4096 block size:</t>
  </si>
  <si>
    <t>instrace.out.34138.24.gz Data Set Size for 64 block size:</t>
  </si>
  <si>
    <t>instrace.out.34141.24.gz</t>
  </si>
  <si>
    <t>instrace.out.34141.24.gz Instruction Set Size for 4096 block size:</t>
  </si>
  <si>
    <t>instrace.out.34141.24.gz Instruction Set Size for 64 block size:</t>
  </si>
  <si>
    <t>instrace.out.34141.24.gz Data Set Size for 4096 block size:</t>
  </si>
  <si>
    <t>instrace.out.34141.24.gz Data Set Size for 64 block size:</t>
  </si>
  <si>
    <t>Avg. BBL Size</t>
  </si>
  <si>
    <t>instrace.out.34144.24.gz</t>
  </si>
  <si>
    <t>instrace.out.34144.24.gz Instruction Set Size for 4096 block size:</t>
  </si>
  <si>
    <t>instrace.out.34144.24.gz Instruction Set Size for 64 block size:</t>
  </si>
  <si>
    <t>instrace.out.34144.24.gz Data Set Size for 4096 block size:</t>
  </si>
  <si>
    <t>instrace.out.34144.24.gz Data Set Size for 64 block size:</t>
  </si>
  <si>
    <t>instrace.out.34129.24.gz</t>
  </si>
  <si>
    <t>instrace.out.34129.24.gz Instruction Set Size for 4096 block size:</t>
  </si>
  <si>
    <t>instrace.out.34129.24.gz Instruction Set Size for 64 block size:</t>
  </si>
  <si>
    <t>instrace.out.34129.24.gz Data Set Size for 4096 block size:</t>
  </si>
  <si>
    <t>instrace.out.34129.24.gz Data Set Size for 64 block size:</t>
  </si>
  <si>
    <t>instrace.out.33711.17.gz</t>
  </si>
  <si>
    <t>instrace.out.33711.17.gz Instruction Set Size for 4096 block size:</t>
  </si>
  <si>
    <t>instrace.out.33711.17.gz Instruction Set Size for 64 block size:</t>
  </si>
  <si>
    <t>instrace.out.33711.17.gz Data Set Size for 4096 block size:</t>
  </si>
  <si>
    <t>instrace.out.33711.17.gz Data Set Size for 64 block size:</t>
  </si>
  <si>
    <t>instrace.out.45131.17.gz</t>
  </si>
  <si>
    <t>instrace.out.45131.17.gz Instruction Set Size for 4096 block size:</t>
  </si>
  <si>
    <t>instrace.out.45131.17.gz Instruction Set Size for 64 block size:</t>
  </si>
  <si>
    <t>instrace.out.45131.17.gz Data Set Size for 4096 block size:</t>
  </si>
  <si>
    <t>instrace.out.45131.17.gz Data Set Size for 64 block size:</t>
  </si>
  <si>
    <t>instrace.out.45131.18.gz</t>
  </si>
  <si>
    <t>instrace.out.45131.18.gz Instruction Set Size for 4096 block size:</t>
  </si>
  <si>
    <t>instrace.out.45131.18.gz Instruction Set Size for 64 block size:</t>
  </si>
  <si>
    <t>instrace.out.45131.18.gz Data Set Size for 4096 block size:</t>
  </si>
  <si>
    <t>instrace.out.45131.18.gz Data Set Size for 64 block size:</t>
  </si>
  <si>
    <t>instrace.out.45558.24.gz</t>
  </si>
  <si>
    <t>instrace.out.45558.24.gz Instruction Set Size for 4096 block size:</t>
  </si>
  <si>
    <t>instrace.out.45558.24.gz Instruction Set Size for 64 block size:</t>
  </si>
  <si>
    <t>instrace.out.45558.24.gz Data Set Size for 4096 block size:</t>
  </si>
  <si>
    <t>instrace.out.45558.24.gz Data Set Size for 64 block size:</t>
  </si>
  <si>
    <t>instrace.out.45561.24.gz</t>
  </si>
  <si>
    <t>instrace.out.45561.24.gz Instruction Set Size for 4096 block size:</t>
  </si>
  <si>
    <t>instrace.out.45561.24.gz Instruction Set Size for 64 block size:</t>
  </si>
  <si>
    <t>instrace.out.45561.24.gz Data Set Size for 4096 block size:</t>
  </si>
  <si>
    <t>instrace.out.45561.24.gz Data Set Size for 64 block size:</t>
  </si>
  <si>
    <t>instrace.out.45564.24.gz</t>
  </si>
  <si>
    <t>instrace.out.45564.24.gz Instruction Set Size for 4096 block size:</t>
  </si>
  <si>
    <t>instrace.out.45564.24.gz Instruction Set Size for 64 block size:</t>
  </si>
  <si>
    <t>instrace.out.45564.24.gz Data Set Size for 4096 block size:</t>
  </si>
  <si>
    <t>instrace.out.45564.24.gz Data Set Size for 64 block size:</t>
  </si>
  <si>
    <t>instrace.out.45567.24.gz</t>
  </si>
  <si>
    <t>instrace.out.45567.24.gz Instruction Set Size for 4096 block size:</t>
  </si>
  <si>
    <t>instrace.out.45567.24.gz Instruction Set Size for 64 block size:</t>
  </si>
  <si>
    <t>instrace.out.45567.24.gz Data Set Size for 4096 block size:</t>
  </si>
  <si>
    <t>instrace.out.45567.24.gz Data Set Size for 64 block size:</t>
  </si>
  <si>
    <t>instrace.out.45570.24.gz</t>
  </si>
  <si>
    <t>instrace.out.45570.24.gz Instruction Set Size for 4096 block size:</t>
  </si>
  <si>
    <t>instrace.out.45570.24.gz Instruction Set Size for 64 block size:</t>
  </si>
  <si>
    <t>instrace.out.45570.24.gz Data Set Size for 4096 block size:</t>
  </si>
  <si>
    <t>instrace.out.45570.24.gz Data Set Size for 64 block size:</t>
  </si>
  <si>
    <t>instrace.out.45571.24.gz</t>
  </si>
  <si>
    <t>instrace.out.45571.24.gz Instruction Set Size for 4096 block size:</t>
  </si>
  <si>
    <t>instrace.out.45571.24.gz Instruction Set Size for 64 block size:</t>
  </si>
  <si>
    <t>instrace.out.45571.24.gz Data Set Size for 4096 block size:</t>
  </si>
  <si>
    <t>instrace.out.45571.24.gz Data Set Size for 64 block size:</t>
  </si>
  <si>
    <t>instrace.out.9505.16.gz</t>
  </si>
  <si>
    <t>instrace.out.9505.16.gz Instruction Set Size for 4096 block size:</t>
  </si>
  <si>
    <t>instrace.out.9505.16.gz Instruction Set Size for 64 block size:</t>
  </si>
  <si>
    <t>instrace.out.9505.16.gz Data Set Size for 4096 block size:</t>
  </si>
  <si>
    <t>instrace.out.9505.16.gz Data Set Size for 64 block size:</t>
  </si>
  <si>
    <t>instrace.out.9505.17.gz</t>
  </si>
  <si>
    <t>instrace.out.9505.17.gz Instruction Set Size for 4096 block size:</t>
  </si>
  <si>
    <t>instrace.out.9505.17.gz Instruction Set Size for 64 block size:</t>
  </si>
  <si>
    <t>instrace.out.9505.17.gz Data Set Size for 4096 block size:</t>
  </si>
  <si>
    <t>instrace.out.9505.17.gz Data Set Size for 64 block size:</t>
  </si>
  <si>
    <t>instrace.out.9954.24.gz</t>
  </si>
  <si>
    <t>instrace.out.9954.24.gz Instruction Set Size for 4096 block size:</t>
  </si>
  <si>
    <t>instrace.out.9954.24.gz Instruction Set Size for 64 block size:</t>
  </si>
  <si>
    <t>instrace.out.9954.24.gz Data Set Size for 4096 block size:</t>
  </si>
  <si>
    <t>instrace.out.9954.24.gz Data Set Size for 64 block size:</t>
  </si>
  <si>
    <t>instrace.out.9955.24.gz</t>
  </si>
  <si>
    <t>instrace.out.9955.24.gz Instruction Set Size for 4096 block size:</t>
  </si>
  <si>
    <t>instrace.out.9955.24.gz Instruction Set Size for 64 block size:</t>
  </si>
  <si>
    <t>instrace.out.9955.24.gz Data Set Size for 4096 block size:</t>
  </si>
  <si>
    <t>instrace.out.9955.24.gz Data Set Size for 64 block size:</t>
  </si>
  <si>
    <t>instrace.out.9960.24.gz</t>
  </si>
  <si>
    <t>instrace.out.9960.24.gz Instruction Set Size for 4096 block size:</t>
  </si>
  <si>
    <t>instrace.out.9960.24.gz Instruction Set Size for 64 block size:</t>
  </si>
  <si>
    <t>instrace.out.9960.24.gz Data Set Size for 4096 block size:</t>
  </si>
  <si>
    <t>instrace.out.9960.24.gz Data Set Size for 64 block size:</t>
  </si>
  <si>
    <t>instrace.out.9961.24.gz</t>
  </si>
  <si>
    <t>instrace.out.9961.24.gz Instruction Set Size for 4096 block size:</t>
  </si>
  <si>
    <t>instrace.out.9961.24.gz Instruction Set Size for 64 block size:</t>
  </si>
  <si>
    <t>instrace.out.9961.24.gz Data Set Size for 4096 block size:</t>
  </si>
  <si>
    <t>instrace.out.9961.24.gz Data Set Size for 64 block size:</t>
  </si>
  <si>
    <t>instrace.out.9966.24.gz</t>
  </si>
  <si>
    <t>instrace.out.9966.24.gz Instruction Set Size for 4096 block size:</t>
  </si>
  <si>
    <t>instrace.out.9966.24.gz Instruction Set Size for 64 block size:</t>
  </si>
  <si>
    <t>instrace.out.9966.24.gz Data Set Size for 4096 block size:</t>
  </si>
  <si>
    <t>instrace.out.9966.24.gz Data Set Size for 64 block size:</t>
  </si>
  <si>
    <t>instrace.out.9969.24.gz</t>
  </si>
  <si>
    <t>instrace.out.9969.24.gz Instruction Set Size for 4096 block size:</t>
  </si>
  <si>
    <t>instrace.out.9969.24.gz Instruction Set Size for 64 block size:</t>
  </si>
  <si>
    <t>instrace.out.9969.24.gz Data Set Size for 4096 block size:</t>
  </si>
  <si>
    <t>instrace.out.9969.24.gz Data Set Size for 64 block size:</t>
  </si>
  <si>
    <t>instrace.out.23800.16.gz</t>
  </si>
  <si>
    <t>instrace.out.23800.16.gz Instruction Set Size for 4096 block size:</t>
  </si>
  <si>
    <t>instrace.out.23800.16.gz Instruction Set Size for 64 block size:</t>
  </si>
  <si>
    <t>instrace.out.23800.16.gz Data Set Size for 4096 block size:</t>
  </si>
  <si>
    <t>instrace.out.23800.16.gz Data Set Size for 64 block size:</t>
  </si>
  <si>
    <t>instrace.out.23800.17.gz</t>
  </si>
  <si>
    <t>instrace.out.23800.17.gz Instruction Set Size for 4096 block size:</t>
  </si>
  <si>
    <t>instrace.out.23800.17.gz Instruction Set Size for 64 block size:</t>
  </si>
  <si>
    <t>instrace.out.23800.17.gz Data Set Size for 4096 block size:</t>
  </si>
  <si>
    <t>instrace.out.23800.17.gz Data Set Size for 64 block size:</t>
  </si>
  <si>
    <t>instrace.out.24234.24.gz</t>
  </si>
  <si>
    <t>instrace.out.24234.24.gz Instruction Set Size for 4096 block size:</t>
  </si>
  <si>
    <t>instrace.out.24234.24.gz Instruction Set Size for 64 block size:</t>
  </si>
  <si>
    <t>instrace.out.24234.24.gz Data Set Size for 4096 block size:</t>
  </si>
  <si>
    <t>instrace.out.24234.24.gz Data Set Size for 64 block size:</t>
  </si>
  <si>
    <t>instrace.out.24237.24.gz</t>
  </si>
  <si>
    <t>instrace.out.24237.24.gz Instruction Set Size for 4096 block size:</t>
  </si>
  <si>
    <t>instrace.out.24237.24.gz Instruction Set Size for 64 block size:</t>
  </si>
  <si>
    <t>instrace.out.24237.24.gz Data Set Size for 4096 block size:</t>
  </si>
  <si>
    <t>instrace.out.24237.24.gz Data Set Size for 64 block size:</t>
  </si>
  <si>
    <t>instrace.out.24240.24.gz</t>
  </si>
  <si>
    <t>instrace.out.24240.24.gz Instruction Set Size for 4096 block size:</t>
  </si>
  <si>
    <t>instrace.out.24240.24.gz Instruction Set Size for 64 block size:</t>
  </si>
  <si>
    <t>instrace.out.24240.24.gz Data Set Size for 4096 block size:</t>
  </si>
  <si>
    <t>instrace.out.24240.24.gz Data Set Size for 64 block size:</t>
  </si>
  <si>
    <t>instrace.out.24241.24.gz</t>
  </si>
  <si>
    <t>instrace.out.24241.24.gz Instruction Set Size for 4096 block size:</t>
  </si>
  <si>
    <t>instrace.out.24241.24.gz Instruction Set Size for 64 block size:</t>
  </si>
  <si>
    <t>instrace.out.24241.24.gz Data Set Size for 4096 block size:</t>
  </si>
  <si>
    <t>instrace.out.24241.24.gz Data Set Size for 64 block size:</t>
  </si>
  <si>
    <t>instrace.out.24246.24.gz</t>
  </si>
  <si>
    <t>instrace.out.24246.24.gz Instruction Set Size for 4096 block size:</t>
  </si>
  <si>
    <t>instrace.out.24246.24.gz Instruction Set Size for 64 block size:</t>
  </si>
  <si>
    <t>instrace.out.24246.24.gz Data Set Size for 4096 block size:</t>
  </si>
  <si>
    <t>instrace.out.24246.24.gz Data Set Size for 64 block size:</t>
  </si>
  <si>
    <t>instrace.out.24249.24.gz</t>
  </si>
  <si>
    <t>instrace.out.24249.24.gz Instruction Set Size for 4096 block size:</t>
  </si>
  <si>
    <t>instrace.out.24249.24.gz Instruction Set Size for 64 block size:</t>
  </si>
  <si>
    <t>instrace.out.24249.24.gz Data Set Size for 4096 block size:</t>
  </si>
  <si>
    <t>instrace.out.24249.24.gz Data Set Size for 64 block size:</t>
  </si>
  <si>
    <t>instrace.out.30987.16.gz</t>
  </si>
  <si>
    <t>instrace.out.30987.16.gz Instruction Set Size for 4096 block size:</t>
  </si>
  <si>
    <t>instrace.out.30987.16.gz Instruction Set Size for 64 block size:</t>
  </si>
  <si>
    <t>instrace.out.30987.16.gz Data Set Size for 4096 block size:</t>
  </si>
  <si>
    <t>instrace.out.30987.16.gz Data Set Size for 64 block size:</t>
  </si>
  <si>
    <t>instrace.out.31368.24.gz</t>
  </si>
  <si>
    <t>instrace.out.31368.24.gz Instruction Set Size for 4096 block size:</t>
  </si>
  <si>
    <t>instrace.out.31368.24.gz Instruction Set Size for 64 block size:</t>
  </si>
  <si>
    <t>instrace.out.31368.24.gz Data Set Size for 4096 block size:</t>
  </si>
  <si>
    <t>instrace.out.31368.24.gz Data Set Size for 64 block size:</t>
  </si>
  <si>
    <t>instrace.out.31369.24.gz</t>
  </si>
  <si>
    <t>instrace.out.31369.24.gz Instruction Set Size for 4096 block size:</t>
  </si>
  <si>
    <t>instrace.out.31369.24.gz Instruction Set Size for 64 block size:</t>
  </si>
  <si>
    <t>instrace.out.31369.24.gz Data Set Size for 4096 block size:</t>
  </si>
  <si>
    <t>instrace.out.31369.24.gz Data Set Size for 64 block size:</t>
  </si>
  <si>
    <t>instrace.out.31374.24.gz</t>
  </si>
  <si>
    <t>instrace.out.31374.24.gz Instruction Set Size for 4096 block size:</t>
  </si>
  <si>
    <t>instrace.out.31374.24.gz Instruction Set Size for 64 block size:</t>
  </si>
  <si>
    <t>instrace.out.31374.24.gz Data Set Size for 4096 block size:</t>
  </si>
  <si>
    <t>instrace.out.31374.24.gz Data Set Size for 64 block size:</t>
  </si>
  <si>
    <t>instrace.out.31399.24.gz</t>
  </si>
  <si>
    <t>instrace.out.31399.24.gz Instruction Set Size for 4096 block size:</t>
  </si>
  <si>
    <t>instrace.out.31399.24.gz Instruction Set Size for 64 block size:</t>
  </si>
  <si>
    <t>instrace.out.31399.24.gz Data Set Size for 4096 block size:</t>
  </si>
  <si>
    <t>instrace.out.31399.24.gz Data Set Size for 64 block size:</t>
  </si>
  <si>
    <t>instrace.out.31515.24.gz</t>
  </si>
  <si>
    <t>instrace.out.31515.24.gz Instruction Set Size for 4096 block size:</t>
  </si>
  <si>
    <t>instrace.out.31515.24.gz Instruction Set Size for 64 block size:</t>
  </si>
  <si>
    <t>instrace.out.31515.24.gz Data Set Size for 4096 block size:</t>
  </si>
  <si>
    <t>instrace.out.31515.24.gz Data Set Size for 64 block size:</t>
  </si>
  <si>
    <t>instrace.out.31518.24.gz</t>
  </si>
  <si>
    <t>instrace.out.31518.24.gz Instruction Set Size for 4096 block size:</t>
  </si>
  <si>
    <t>instrace.out.31518.24.gz Instruction Set Size for 64 block size:</t>
  </si>
  <si>
    <t>instrace.out.31518.24.gz Data Set Size for 4096 block size:</t>
  </si>
  <si>
    <t>instrace.out.31518.24.gz Data Set Size for 64 block size:</t>
  </si>
  <si>
    <t>All</t>
  </si>
  <si>
    <t>Work Only</t>
  </si>
  <si>
    <t>.//instrace.out.45131.17.gz</t>
  </si>
  <si>
    <t>stride histogram</t>
  </si>
  <si>
    <t>reuse histogram</t>
  </si>
  <si>
    <t>never</t>
  </si>
  <si>
    <t>branch predictability</t>
  </si>
  <si>
    <t>total branch targets</t>
  </si>
  <si>
    <t>total static branches</t>
  </si>
  <si>
    <t>total branch transitions</t>
  </si>
  <si>
    <t>total dynamic branches</t>
  </si>
  <si>
    <t>.//instrace.out.45131.18.gz</t>
  </si>
  <si>
    <t>.//instrace.out.45558.24.gz</t>
  </si>
  <si>
    <t>.//instrace.out.45561.24.gz</t>
  </si>
  <si>
    <t>.//instrace.out.45564.24.gz</t>
  </si>
  <si>
    <t>.//instrace.out.45567.24.gz</t>
  </si>
  <si>
    <t>.//instrace.out.45570.24.gz</t>
  </si>
  <si>
    <t>.//instrace.out.9505.16.gz</t>
  </si>
  <si>
    <t>total jump targets</t>
  </si>
  <si>
    <t>total multi-target jumps</t>
  </si>
  <si>
    <t>total static jumps</t>
  </si>
  <si>
    <t>total dynamic jumps</t>
  </si>
  <si>
    <t>.//instrace.out.9505.17.gz</t>
  </si>
  <si>
    <t>.//instrace.out.33711.17.gz</t>
  </si>
  <si>
    <t>.//instrace.out.9954.24.gz</t>
  </si>
  <si>
    <t>.//instrace.out.9955.24.gz</t>
  </si>
  <si>
    <t>.//instrace.out.34132.24.gz</t>
  </si>
  <si>
    <t>.//instrace.out.45571.24.gz</t>
  </si>
  <si>
    <t>.//instrace.out.34133.24.gz</t>
  </si>
  <si>
    <t>.//instrace.out.34138.24.gz</t>
  </si>
  <si>
    <t>.//instrace.out.34141.24.gz</t>
  </si>
  <si>
    <t>.//instrace.out.34144.24.gz</t>
  </si>
  <si>
    <t>.//instrace.out.34129.24.gz</t>
  </si>
  <si>
    <t>.//instrace.out.9960.24.gz</t>
  </si>
  <si>
    <t>.//instrace.out.9961.24.gz</t>
  </si>
  <si>
    <t>.//instrace.out.9966.24.gz</t>
  </si>
  <si>
    <t>.//instrace.out.9969.24.gz</t>
  </si>
  <si>
    <t>% jumps</t>
  </si>
  <si>
    <t>branch transition rate</t>
  </si>
  <si>
    <t>% taken</t>
  </si>
  <si>
    <t>Load</t>
  </si>
  <si>
    <t>Store</t>
  </si>
  <si>
    <t>Branch</t>
  </si>
  <si>
    <t>Jump</t>
  </si>
  <si>
    <t>Other</t>
  </si>
  <si>
    <t>q1</t>
  </si>
  <si>
    <t>q3</t>
  </si>
  <si>
    <t>q6</t>
  </si>
  <si>
    <t>q14</t>
  </si>
  <si>
    <t>q19</t>
  </si>
  <si>
    <t>.//instrace.out.23800.16.gz</t>
  </si>
  <si>
    <t>.//instrace.out.23800.17.gz</t>
  </si>
  <si>
    <t>.//instrace.out.24234.24.gz</t>
  </si>
  <si>
    <t>.//instrace.out.24237.24.gz</t>
  </si>
  <si>
    <t>.//instrace.out.24240.24.gz</t>
  </si>
  <si>
    <t>.//instrace.out.24241.24.gz</t>
  </si>
  <si>
    <t>.//instrace.out.24246.24.gz</t>
  </si>
  <si>
    <t>.//instrace.out.24249.24.gz</t>
  </si>
  <si>
    <t>.//instrace.out.30987.16.gz</t>
  </si>
  <si>
    <t>.//instrace.out.31368.24.gz</t>
  </si>
  <si>
    <t>.//instrace.out.31369.24.gz</t>
  </si>
  <si>
    <t>.//instrace.out.31374.24.gz</t>
  </si>
  <si>
    <t>.//instrace.out.31399.24.gz</t>
  </si>
  <si>
    <t>.//instrace.out.31515.24.gz</t>
  </si>
  <si>
    <t>.//instrace.out.31518.24.gz</t>
  </si>
  <si>
    <t>Non-Linear Percentage</t>
  </si>
  <si>
    <t>trace_astar.out.44714.0.gz</t>
  </si>
  <si>
    <t>trace_astar.out.44714.0.gz Instruction Set Size for 64 block size:</t>
  </si>
  <si>
    <t>trace_astar.out.44714.0.gz Instruction Set Size for 4096 block size:</t>
  </si>
  <si>
    <t>trace_astar.out.44714.0.gz Data Set Size for 64 block size:</t>
  </si>
  <si>
    <t>trace_astar.out.44714.0.gz Data Set Size for 4096 block size:</t>
  </si>
  <si>
    <t>trace_bwaves.out.38679.0.gz</t>
  </si>
  <si>
    <t>trace_bwaves.out.38679.0.gz Instruction Set Size for 64 block size:</t>
  </si>
  <si>
    <t>trace_bwaves.out.38679.0.gz Instruction Set Size for 4096 block size:</t>
  </si>
  <si>
    <t>trace_bwaves.out.38679.0.gz Data Set Size for 64 block size:</t>
  </si>
  <si>
    <t>trace_bwaves.out.38679.0.gz Data Set Size for 4096 block size:</t>
  </si>
  <si>
    <t>trace_gcc.out.39227.0.gz</t>
  </si>
  <si>
    <t>trace_gcc.out.39227.0.gz Instruction Set Size for 64 block size:</t>
  </si>
  <si>
    <t>trace_gcc.out.39227.0.gz Instruction Set Size for 4096 block size:</t>
  </si>
  <si>
    <t>trace_gcc.out.39227.0.gz Data Set Size for 64 block size:</t>
  </si>
  <si>
    <t>trace_gcc.out.39227.0.gz Data Set Size for 4096 block size:</t>
  </si>
  <si>
    <t>trace_mcf.out.41240.0.gz</t>
  </si>
  <si>
    <t>trace_mcf.out.41240.0.gz Instruction Set Size for 64 block size:</t>
  </si>
  <si>
    <t>trace_mcf.out.41240.0.gz Instruction Set Size for 4096 block size:</t>
  </si>
  <si>
    <t>trace_mcf.out.41240.0.gz Data Set Size for 64 block size:</t>
  </si>
  <si>
    <t>trace_mcf.out.41240.0.gz Data Set Size for 4096 block size:</t>
  </si>
  <si>
    <t>trace_perlbench.out.42902.0.gz</t>
  </si>
  <si>
    <t>trace_perlbench.out.42902.0.gz Instruction Set Size for 64 block size:</t>
  </si>
  <si>
    <t>trace_perlbench.out.42902.0.gz Instruction Set Size for 4096 block size:</t>
  </si>
  <si>
    <t>trace_perlbench.out.42902.0.gz Data Set Size for 64 block size:</t>
  </si>
  <si>
    <t>trace_perlbench.out.42902.0.gz Data Set Size for 4096 block size:</t>
  </si>
  <si>
    <t>% multi-target jumps</t>
  </si>
  <si>
    <t>total dynamic multi-target jumps</t>
  </si>
  <si>
    <t>spec_astar</t>
  </si>
  <si>
    <t>spec_bwaves</t>
  </si>
  <si>
    <t>spec_gcc</t>
  </si>
  <si>
    <t>spec_mcf</t>
  </si>
  <si>
    <t>spec_perlbench</t>
  </si>
  <si>
    <t>Ins Mix</t>
  </si>
  <si>
    <t>Correlates</t>
  </si>
  <si>
    <t>Does Not Correlate</t>
  </si>
  <si>
    <t>Does Not correlate</t>
  </si>
  <si>
    <t>100% ISS</t>
  </si>
  <si>
    <t>90% ISS</t>
  </si>
  <si>
    <t>instrace.out.45131.17.gz Instruction Set Size for 64 byte block size:</t>
  </si>
  <si>
    <t>284792721/349999998 Cache Line accesses fit in cache.</t>
  </si>
  <si>
    <t>instrace.out.9954.24.gz Instruction Set Size for 64 byte block size:</t>
  </si>
  <si>
    <t>instrace.out.9955.24.gz Instruction Set Size for 64 byte block size:</t>
  </si>
  <si>
    <t>instrace.out.9960.24.gz Instruction Set Size for 64 byte block size:</t>
  </si>
  <si>
    <t>instrace.out.9961.24.gz Instruction Set Size for 64 byte block size:</t>
  </si>
  <si>
    <t>instrace.out.9966.24.gz Instruction Set Size for 64 byte block size:</t>
  </si>
  <si>
    <t>instrace.out.9969.24.gz Instruction Set Size for 64 byte block size:</t>
  </si>
  <si>
    <t>instrace.out.45561.24.gz Instruction Set Size for 64 byte block size:</t>
  </si>
  <si>
    <t>instrace.out.45567.24.gz Instruction Set Size for 64 byte block size:</t>
  </si>
  <si>
    <t>instrace.out.45570.24.gz Instruction Set Size for 64 byte block size:</t>
  </si>
  <si>
    <t>instrace.out.45571.24.gz Instruction Set Size for 64 byte block size:</t>
  </si>
  <si>
    <t>instrace.out.45564.24.gz Instruction Set Size for 64 byte block size:</t>
  </si>
  <si>
    <t>instrace.out.34129.24.gz Instruction Set Size for 64 byte block size:</t>
  </si>
  <si>
    <t>did not reach end</t>
  </si>
  <si>
    <t>instrace.out.34132.24.gz Instruction Set Size for 64 byte block size:</t>
  </si>
  <si>
    <t>instrace.out.17444.24.gz</t>
  </si>
  <si>
    <t>Total Jumps</t>
  </si>
  <si>
    <t>Total Calls</t>
  </si>
  <si>
    <t>Total Returns</t>
  </si>
  <si>
    <t>instrace.out.17444.24.gz Instruction Set Size for 64 byte block size:</t>
  </si>
  <si>
    <t>total static blocks 2414</t>
  </si>
  <si>
    <t>349429550/349952974 Cache Line accesses fit in cache.</t>
  </si>
  <si>
    <t>trace_gcc.out.39227.0.gz,Total</t>
  </si>
  <si>
    <t>Taken</t>
  </si>
  <si>
    <t>trace_gcc.out.39227.0.gz,Other,444342888</t>
  </si>
  <si>
    <t>Instructions</t>
  </si>
  <si>
    <t>Reads</t>
  </si>
  <si>
    <t>Writes</t>
  </si>
  <si>
    <t>Jumps</t>
  </si>
  <si>
    <t>Calls</t>
  </si>
  <si>
    <t>Returns</t>
  </si>
  <si>
    <t>Not Branches</t>
  </si>
  <si>
    <t>instrace.out.34133.24.gz Instruction Set Size for 64 byte block size:</t>
  </si>
  <si>
    <t>instrace.out.34138.24.gz Instruction Set Size for 64 byte block size:</t>
  </si>
  <si>
    <t>instrace.out.34141.24.gz Instruction Set Size for 64 byte block size:</t>
  </si>
  <si>
    <t>instrace.out.34144.24.gz Instruction Set Size for 64 byte block size:</t>
  </si>
  <si>
    <t>iTLB MPKU</t>
  </si>
  <si>
    <t>ISS</t>
  </si>
  <si>
    <t>iTLB L1</t>
  </si>
  <si>
    <t>TLB L2</t>
  </si>
  <si>
    <t>100% 4096 ISS</t>
  </si>
  <si>
    <t>90% 4096 ISS</t>
  </si>
  <si>
    <t>q1.sql.insbuffer.out.46889.2.gz</t>
  </si>
  <si>
    <t>q1.sql.insbuffer.out.46889.2.gz Instruction Set Size for 64 byte block size:</t>
  </si>
  <si>
    <t>total static blocks 732</t>
  </si>
  <si>
    <t>br transision rate</t>
  </si>
  <si>
    <t>q3.sql.insbuffer.out.47164.14.gz</t>
  </si>
  <si>
    <t>q3.sql.insbuffer.out.47164.14.gz Instruction Set Size for 64 byte block size:</t>
  </si>
  <si>
    <t>total static blocks 1370</t>
  </si>
  <si>
    <t>BBL size</t>
  </si>
  <si>
    <t>q6.sql.insbuffer.out.47788.3.gz</t>
  </si>
  <si>
    <t>q6.sql.insbuffer.out.47788.3.gz Instruction Set Size for 64 byte block size:</t>
  </si>
  <si>
    <t>total static blocks 686</t>
  </si>
  <si>
    <t>did reach end</t>
  </si>
  <si>
    <t>q14.sql.insbuffer.out.47998.15.gz</t>
  </si>
  <si>
    <t>q14.sql.insbuffer.out.47998.15.gz Instruction Set Size for 64 byte block size:</t>
  </si>
  <si>
    <t>total static blocks 994</t>
  </si>
  <si>
    <t>991110966/1000019001 Cache Line accesses fit in cache.</t>
  </si>
  <si>
    <t>q19.sql.insbuffer.out.48987.14.gz</t>
  </si>
  <si>
    <t>q19.sql.insbuffer.out.48987.14.gz Instruction Set Size for 64 byte block size:</t>
  </si>
  <si>
    <t>total static blocks 1098</t>
  </si>
  <si>
    <t>994548549/1000014795 Cache Line accesses fit in cache.</t>
  </si>
  <si>
    <t>single use icounts</t>
  </si>
  <si>
    <t>cache line hit histogram</t>
  </si>
  <si>
    <t>msq1</t>
  </si>
  <si>
    <t>msq6</t>
  </si>
  <si>
    <t>msq14</t>
  </si>
  <si>
    <t>msq19</t>
  </si>
  <si>
    <t>msq3</t>
  </si>
  <si>
    <t>ISS fits</t>
  </si>
  <si>
    <t>L1i MPKI</t>
  </si>
  <si>
    <t>17447.24 cl reuse</t>
  </si>
  <si>
    <t>outside cache size</t>
  </si>
  <si>
    <t>cl reuse</t>
  </si>
  <si>
    <t>cl reuse 31369.24</t>
  </si>
  <si>
    <t>cl reuse 24237.24</t>
  </si>
  <si>
    <t>cl reuse 25061.24</t>
  </si>
  <si>
    <t>sets</t>
  </si>
  <si>
    <t>ways</t>
  </si>
  <si>
    <t>cache line size</t>
  </si>
  <si>
    <t>cache size</t>
  </si>
  <si>
    <t xml:space="preserve"> 32768 bytes</t>
  </si>
  <si>
    <t>set shift</t>
  </si>
  <si>
    <t xml:space="preserve"> set mask</t>
  </si>
  <si>
    <t xml:space="preserve"> 3f</t>
  </si>
  <si>
    <t>tag shift</t>
  </si>
  <si>
    <t xml:space="preserve"> tag_mask</t>
  </si>
  <si>
    <t xml:space="preserve"> fffffffff</t>
  </si>
  <si>
    <t>replacement policy</t>
  </si>
  <si>
    <t xml:space="preserve"> LRU</t>
  </si>
  <si>
    <t>prefetch_type</t>
  </si>
  <si>
    <t xml:space="preserve"> N1L</t>
  </si>
  <si>
    <t>Total Requests</t>
  </si>
  <si>
    <t>Total Misses</t>
  </si>
  <si>
    <t>Total Replacements</t>
  </si>
  <si>
    <t xml:space="preserve"> NONE</t>
  </si>
  <si>
    <t>L1i None MPKI</t>
  </si>
  <si>
    <t>q1.sql.insbuffer.out.46889.2.gz Instruction Set Size for 64 byte block size</t>
  </si>
  <si>
    <t>total static blocks 725</t>
  </si>
  <si>
    <t>when cache size reached</t>
  </si>
  <si>
    <t xml:space="preserve"> counts per block at 384</t>
  </si>
  <si>
    <t xml:space="preserve"> Cache Line accesses fit in cache.</t>
  </si>
  <si>
    <t>L1i N1L MPKI</t>
  </si>
  <si>
    <t>% out of cache</t>
  </si>
  <si>
    <t>cl reuse histogram</t>
  </si>
  <si>
    <t>% non-zero stride</t>
  </si>
  <si>
    <t>st-iss</t>
  </si>
  <si>
    <t>N1L improvement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</si>
</sst>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00%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3"/>
      <color rgb="FF222426"/>
      <name val="Consolas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10" fontId="0" fillId="0" borderId="0" xfId="0" applyNumberFormat="1"/>
    <xf numFmtId="9" fontId="0" fillId="0" borderId="0" xfId="1" applyFont="1"/>
    <xf numFmtId="2" fontId="0" fillId="0" borderId="0" xfId="0" applyNumberFormat="1"/>
    <xf numFmtId="164" fontId="0" fillId="0" borderId="0" xfId="1" applyNumberFormat="1" applyFont="1"/>
    <xf numFmtId="9" fontId="2" fillId="0" borderId="0" xfId="1" applyFont="1"/>
    <xf numFmtId="10" fontId="0" fillId="0" borderId="0" xfId="1" applyNumberFormat="1" applyFont="1"/>
    <xf numFmtId="0" fontId="2" fillId="0" borderId="0" xfId="1" applyNumberFormat="1" applyFont="1"/>
    <xf numFmtId="2" fontId="2" fillId="0" borderId="0" xfId="1" applyNumberFormat="1" applyFont="1"/>
    <xf numFmtId="9" fontId="0" fillId="0" borderId="0" xfId="0" applyNumberFormat="1"/>
    <xf numFmtId="165" fontId="0" fillId="0" borderId="0" xfId="1" applyNumberFormat="1" applyFont="1"/>
    <xf numFmtId="2" fontId="0" fillId="0" borderId="0" xfId="0" applyNumberFormat="1" applyFont="1"/>
    <xf numFmtId="0" fontId="0" fillId="0" borderId="0" xfId="1" applyNumberFormat="1" applyFont="1"/>
    <xf numFmtId="0" fontId="3" fillId="0" borderId="0" xfId="0" applyFont="1"/>
    <xf numFmtId="165" fontId="0" fillId="0" borderId="0" xfId="0" applyNumberFormat="1"/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sharedStrings" Target="sharedStrings.xml"/><Relationship Id="rId21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theme" Target="theme/theme1.xml"/><Relationship Id="rId18" Type="http://schemas.openxmlformats.org/officeDocument/2006/relationships/connections" Target="connections.xml"/><Relationship Id="rId19" Type="http://schemas.openxmlformats.org/officeDocument/2006/relationships/styles" Target="style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13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/Relationships>
</file>

<file path=xl/charts/_rels/chart14.xml.rels><?xml version="1.0" encoding="UTF-8" standalone="yes"?>
<Relationships xmlns="http://schemas.openxmlformats.org/package/2006/relationships"><Relationship Id="rId1" Type="http://schemas.microsoft.com/office/2011/relationships/chartStyle" Target="style14.xml"/><Relationship Id="rId2" Type="http://schemas.microsoft.com/office/2011/relationships/chartColorStyle" Target="colors14.xml"/></Relationships>
</file>

<file path=xl/charts/_rels/chart15.xml.rels><?xml version="1.0" encoding="UTF-8" standalone="yes"?>
<Relationships xmlns="http://schemas.openxmlformats.org/package/2006/relationships"><Relationship Id="rId1" Type="http://schemas.microsoft.com/office/2011/relationships/chartStyle" Target="style15.xml"/><Relationship Id="rId2" Type="http://schemas.microsoft.com/office/2011/relationships/chartColorStyle" Target="colors15.xml"/></Relationships>
</file>

<file path=xl/charts/_rels/chart16.xml.rels><?xml version="1.0" encoding="UTF-8" standalone="yes"?>
<Relationships xmlns="http://schemas.openxmlformats.org/package/2006/relationships"><Relationship Id="rId1" Type="http://schemas.microsoft.com/office/2011/relationships/chartStyle" Target="style16.xml"/><Relationship Id="rId2" Type="http://schemas.microsoft.com/office/2011/relationships/chartColorStyle" Target="colors16.xml"/></Relationships>
</file>

<file path=xl/charts/_rels/chart17.xml.rels><?xml version="1.0" encoding="UTF-8" standalone="yes"?>
<Relationships xmlns="http://schemas.openxmlformats.org/package/2006/relationships"><Relationship Id="rId1" Type="http://schemas.microsoft.com/office/2011/relationships/chartStyle" Target="style17.xml"/><Relationship Id="rId2" Type="http://schemas.microsoft.com/office/2011/relationships/chartColorStyle" Target="colors17.xml"/></Relationships>
</file>

<file path=xl/charts/_rels/chart18.xml.rels><?xml version="1.0" encoding="UTF-8" standalone="yes"?>
<Relationships xmlns="http://schemas.openxmlformats.org/package/2006/relationships"><Relationship Id="rId1" Type="http://schemas.microsoft.com/office/2011/relationships/chartStyle" Target="style18.xml"/><Relationship Id="rId2" Type="http://schemas.microsoft.com/office/2011/relationships/chartColorStyle" Target="colors18.xml"/></Relationships>
</file>

<file path=xl/charts/_rels/chart19.xml.rels><?xml version="1.0" encoding="UTF-8" standalone="yes"?>
<Relationships xmlns="http://schemas.openxmlformats.org/package/2006/relationships"><Relationship Id="rId1" Type="http://schemas.microsoft.com/office/2011/relationships/chartStyle" Target="style19.xml"/><Relationship Id="rId2" Type="http://schemas.microsoft.com/office/2011/relationships/chartColorStyle" Target="colors19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20.xml.rels><?xml version="1.0" encoding="UTF-8" standalone="yes"?>
<Relationships xmlns="http://schemas.openxmlformats.org/package/2006/relationships"><Relationship Id="rId1" Type="http://schemas.microsoft.com/office/2011/relationships/chartStyle" Target="style20.xml"/><Relationship Id="rId2" Type="http://schemas.microsoft.com/office/2011/relationships/chartColorStyle" Target="colors20.xml"/></Relationships>
</file>

<file path=xl/charts/_rels/chart21.xml.rels><?xml version="1.0" encoding="UTF-8" standalone="yes"?>
<Relationships xmlns="http://schemas.openxmlformats.org/package/2006/relationships"><Relationship Id="rId1" Type="http://schemas.microsoft.com/office/2011/relationships/chartStyle" Target="style21.xml"/><Relationship Id="rId2" Type="http://schemas.microsoft.com/office/2011/relationships/chartColorStyle" Target="colors21.xml"/></Relationships>
</file>

<file path=xl/charts/_rels/chart22.xml.rels><?xml version="1.0" encoding="UTF-8" standalone="yes"?>
<Relationships xmlns="http://schemas.openxmlformats.org/package/2006/relationships"><Relationship Id="rId1" Type="http://schemas.microsoft.com/office/2011/relationships/chartStyle" Target="style22.xml"/><Relationship Id="rId2" Type="http://schemas.microsoft.com/office/2011/relationships/chartColorStyle" Target="colors22.xml"/></Relationships>
</file>

<file path=xl/charts/_rels/chart23.xml.rels><?xml version="1.0" encoding="UTF-8" standalone="yes"?>
<Relationships xmlns="http://schemas.openxmlformats.org/package/2006/relationships"><Relationship Id="rId1" Type="http://schemas.microsoft.com/office/2011/relationships/chartStyle" Target="style23.xml"/><Relationship Id="rId2" Type="http://schemas.microsoft.com/office/2011/relationships/chartColorStyle" Target="colors23.xml"/></Relationships>
</file>

<file path=xl/charts/_rels/chart24.xml.rels><?xml version="1.0" encoding="UTF-8" standalone="yes"?>
<Relationships xmlns="http://schemas.openxmlformats.org/package/2006/relationships"><Relationship Id="rId1" Type="http://schemas.microsoft.com/office/2011/relationships/chartStyle" Target="style24.xml"/><Relationship Id="rId2" Type="http://schemas.microsoft.com/office/2011/relationships/chartColorStyle" Target="colors24.xml"/></Relationships>
</file>

<file path=xl/charts/_rels/chart25.xml.rels><?xml version="1.0" encoding="UTF-8" standalone="yes"?>
<Relationships xmlns="http://schemas.openxmlformats.org/package/2006/relationships"><Relationship Id="rId1" Type="http://schemas.microsoft.com/office/2011/relationships/chartStyle" Target="style25.xml"/><Relationship Id="rId2" Type="http://schemas.microsoft.com/office/2011/relationships/chartColorStyle" Target="colors25.xml"/></Relationships>
</file>

<file path=xl/charts/_rels/chart26.xml.rels><?xml version="1.0" encoding="UTF-8" standalone="yes"?>
<Relationships xmlns="http://schemas.openxmlformats.org/package/2006/relationships"><Relationship Id="rId1" Type="http://schemas.microsoft.com/office/2011/relationships/chartStyle" Target="style26.xml"/><Relationship Id="rId2" Type="http://schemas.microsoft.com/office/2011/relationships/chartColorStyle" Target="colors26.xml"/></Relationships>
</file>

<file path=xl/charts/_rels/chart27.xml.rels><?xml version="1.0" encoding="UTF-8" standalone="yes"?>
<Relationships xmlns="http://schemas.openxmlformats.org/package/2006/relationships"><Relationship Id="rId1" Type="http://schemas.microsoft.com/office/2011/relationships/chartStyle" Target="style27.xml"/><Relationship Id="rId2" Type="http://schemas.microsoft.com/office/2011/relationships/chartColorStyle" Target="colors27.xml"/></Relationships>
</file>

<file path=xl/charts/_rels/chart28.xml.rels><?xml version="1.0" encoding="UTF-8" standalone="yes"?>
<Relationships xmlns="http://schemas.openxmlformats.org/package/2006/relationships"><Relationship Id="rId1" Type="http://schemas.microsoft.com/office/2011/relationships/chartStyle" Target="style28.xml"/><Relationship Id="rId2" Type="http://schemas.microsoft.com/office/2011/relationships/chartColorStyle" Target="colors28.xml"/></Relationships>
</file>

<file path=xl/charts/_rels/chart29.xml.rels><?xml version="1.0" encoding="UTF-8" standalone="yes"?>
<Relationships xmlns="http://schemas.openxmlformats.org/package/2006/relationships"><Relationship Id="rId1" Type="http://schemas.microsoft.com/office/2011/relationships/chartStyle" Target="style29.xml"/><Relationship Id="rId2" Type="http://schemas.microsoft.com/office/2011/relationships/chartColorStyle" Target="colors29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30.xml.rels><?xml version="1.0" encoding="UTF-8" standalone="yes"?>
<Relationships xmlns="http://schemas.openxmlformats.org/package/2006/relationships"><Relationship Id="rId1" Type="http://schemas.microsoft.com/office/2011/relationships/chartStyle" Target="style30.xml"/><Relationship Id="rId2" Type="http://schemas.microsoft.com/office/2011/relationships/chartColorStyle" Target="colors30.xml"/></Relationships>
</file>

<file path=xl/charts/_rels/chart31.xml.rels><?xml version="1.0" encoding="UTF-8" standalone="yes"?>
<Relationships xmlns="http://schemas.openxmlformats.org/package/2006/relationships"><Relationship Id="rId1" Type="http://schemas.microsoft.com/office/2011/relationships/chartStyle" Target="style31.xml"/><Relationship Id="rId2" Type="http://schemas.microsoft.com/office/2011/relationships/chartColorStyle" Target="colors31.xml"/></Relationships>
</file>

<file path=xl/charts/_rels/chart32.xml.rels><?xml version="1.0" encoding="UTF-8" standalone="yes"?>
<Relationships xmlns="http://schemas.openxmlformats.org/package/2006/relationships"><Relationship Id="rId1" Type="http://schemas.microsoft.com/office/2011/relationships/chartStyle" Target="style32.xml"/><Relationship Id="rId2" Type="http://schemas.microsoft.com/office/2011/relationships/chartColorStyle" Target="colors32.xml"/></Relationships>
</file>

<file path=xl/charts/_rels/chart33.xml.rels><?xml version="1.0" encoding="UTF-8" standalone="yes"?>
<Relationships xmlns="http://schemas.openxmlformats.org/package/2006/relationships"><Relationship Id="rId1" Type="http://schemas.microsoft.com/office/2011/relationships/chartStyle" Target="style33.xml"/><Relationship Id="rId2" Type="http://schemas.microsoft.com/office/2011/relationships/chartColorStyle" Target="colors33.xml"/></Relationships>
</file>

<file path=xl/charts/_rels/chart34.xml.rels><?xml version="1.0" encoding="UTF-8" standalone="yes"?>
<Relationships xmlns="http://schemas.openxmlformats.org/package/2006/relationships"><Relationship Id="rId1" Type="http://schemas.microsoft.com/office/2011/relationships/chartStyle" Target="style34.xml"/><Relationship Id="rId2" Type="http://schemas.microsoft.com/office/2011/relationships/chartColorStyle" Target="colors34.xml"/></Relationships>
</file>

<file path=xl/charts/_rels/chart35.xml.rels><?xml version="1.0" encoding="UTF-8" standalone="yes"?>
<Relationships xmlns="http://schemas.openxmlformats.org/package/2006/relationships"><Relationship Id="rId1" Type="http://schemas.microsoft.com/office/2011/relationships/chartStyle" Target="style35.xml"/><Relationship Id="rId2" Type="http://schemas.microsoft.com/office/2011/relationships/chartColorStyle" Target="colors35.xml"/></Relationships>
</file>

<file path=xl/charts/_rels/chart36.xml.rels><?xml version="1.0" encoding="UTF-8" standalone="yes"?>
<Relationships xmlns="http://schemas.openxmlformats.org/package/2006/relationships"><Relationship Id="rId1" Type="http://schemas.microsoft.com/office/2011/relationships/chartStyle" Target="style36.xml"/><Relationship Id="rId2" Type="http://schemas.microsoft.com/office/2011/relationships/chartColorStyle" Target="colors36.xml"/></Relationships>
</file>

<file path=xl/charts/_rels/chart37.xml.rels><?xml version="1.0" encoding="UTF-8" standalone="yes"?>
<Relationships xmlns="http://schemas.openxmlformats.org/package/2006/relationships"><Relationship Id="rId1" Type="http://schemas.microsoft.com/office/2011/relationships/chartStyle" Target="style37.xml"/><Relationship Id="rId2" Type="http://schemas.microsoft.com/office/2011/relationships/chartColorStyle" Target="colors37.xml"/></Relationships>
</file>

<file path=xl/charts/_rels/chart38.xml.rels><?xml version="1.0" encoding="UTF-8" standalone="yes"?>
<Relationships xmlns="http://schemas.openxmlformats.org/package/2006/relationships"><Relationship Id="rId1" Type="http://schemas.microsoft.com/office/2011/relationships/chartStyle" Target="style38.xml"/><Relationship Id="rId2" Type="http://schemas.microsoft.com/office/2011/relationships/chartColorStyle" Target="colors38.xml"/></Relationships>
</file>

<file path=xl/charts/_rels/chart39.xml.rels><?xml version="1.0" encoding="UTF-8" standalone="yes"?>
<Relationships xmlns="http://schemas.openxmlformats.org/package/2006/relationships"><Relationship Id="rId1" Type="http://schemas.microsoft.com/office/2011/relationships/chartStyle" Target="style39.xml"/><Relationship Id="rId2" Type="http://schemas.microsoft.com/office/2011/relationships/chartColorStyle" Target="colors39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40.xml.rels><?xml version="1.0" encoding="UTF-8" standalone="yes"?>
<Relationships xmlns="http://schemas.openxmlformats.org/package/2006/relationships"><Relationship Id="rId1" Type="http://schemas.microsoft.com/office/2011/relationships/chartStyle" Target="style40.xml"/><Relationship Id="rId2" Type="http://schemas.microsoft.com/office/2011/relationships/chartColorStyle" Target="colors40.xml"/></Relationships>
</file>

<file path=xl/charts/_rels/chart41.xml.rels><?xml version="1.0" encoding="UTF-8" standalone="yes"?>
<Relationships xmlns="http://schemas.openxmlformats.org/package/2006/relationships"><Relationship Id="rId1" Type="http://schemas.microsoft.com/office/2011/relationships/chartStyle" Target="style41.xml"/><Relationship Id="rId2" Type="http://schemas.microsoft.com/office/2011/relationships/chartColorStyle" Target="colors41.xml"/></Relationships>
</file>

<file path=xl/charts/_rels/chart42.xml.rels><?xml version="1.0" encoding="UTF-8" standalone="yes"?>
<Relationships xmlns="http://schemas.openxmlformats.org/package/2006/relationships"><Relationship Id="rId1" Type="http://schemas.microsoft.com/office/2011/relationships/chartStyle" Target="style42.xml"/><Relationship Id="rId2" Type="http://schemas.microsoft.com/office/2011/relationships/chartColorStyle" Target="colors42.xml"/></Relationships>
</file>

<file path=xl/charts/_rels/chart43.xml.rels><?xml version="1.0" encoding="UTF-8" standalone="yes"?>
<Relationships xmlns="http://schemas.openxmlformats.org/package/2006/relationships"><Relationship Id="rId1" Type="http://schemas.microsoft.com/office/2011/relationships/chartStyle" Target="style43.xml"/><Relationship Id="rId2" Type="http://schemas.microsoft.com/office/2011/relationships/chartColorStyle" Target="colors43.xml"/></Relationships>
</file>

<file path=xl/charts/_rels/chart44.xml.rels><?xml version="1.0" encoding="UTF-8" standalone="yes"?>
<Relationships xmlns="http://schemas.openxmlformats.org/package/2006/relationships"><Relationship Id="rId1" Type="http://schemas.microsoft.com/office/2011/relationships/chartStyle" Target="style44.xml"/><Relationship Id="rId2" Type="http://schemas.microsoft.com/office/2011/relationships/chartColorStyle" Target="colors44.xml"/></Relationships>
</file>

<file path=xl/charts/_rels/chart45.xml.rels><?xml version="1.0" encoding="UTF-8" standalone="yes"?>
<Relationships xmlns="http://schemas.openxmlformats.org/package/2006/relationships"><Relationship Id="rId1" Type="http://schemas.microsoft.com/office/2011/relationships/chartStyle" Target="style45.xml"/><Relationship Id="rId2" Type="http://schemas.microsoft.com/office/2011/relationships/chartColorStyle" Target="colors45.xml"/></Relationships>
</file>

<file path=xl/charts/_rels/chart46.xml.rels><?xml version="1.0" encoding="UTF-8" standalone="yes"?>
<Relationships xmlns="http://schemas.openxmlformats.org/package/2006/relationships"><Relationship Id="rId1" Type="http://schemas.microsoft.com/office/2011/relationships/chartStyle" Target="style46.xml"/><Relationship Id="rId2" Type="http://schemas.microsoft.com/office/2011/relationships/chartColorStyle" Target="colors46.xml"/></Relationships>
</file>

<file path=xl/charts/_rels/chart47.xml.rels><?xml version="1.0" encoding="UTF-8" standalone="yes"?>
<Relationships xmlns="http://schemas.openxmlformats.org/package/2006/relationships"><Relationship Id="rId1" Type="http://schemas.microsoft.com/office/2011/relationships/chartStyle" Target="style47.xml"/><Relationship Id="rId2" Type="http://schemas.microsoft.com/office/2011/relationships/chartColorStyle" Target="colors47.xml"/></Relationships>
</file>

<file path=xl/charts/_rels/chart48.xml.rels><?xml version="1.0" encoding="UTF-8" standalone="yes"?>
<Relationships xmlns="http://schemas.openxmlformats.org/package/2006/relationships"><Relationship Id="rId1" Type="http://schemas.microsoft.com/office/2011/relationships/chartStyle" Target="style48.xml"/><Relationship Id="rId2" Type="http://schemas.microsoft.com/office/2011/relationships/chartColorStyle" Target="colors48.xml"/></Relationships>
</file>

<file path=xl/charts/_rels/chart49.xml.rels><?xml version="1.0" encoding="UTF-8" standalone="yes"?>
<Relationships xmlns="http://schemas.openxmlformats.org/package/2006/relationships"><Relationship Id="rId1" Type="http://schemas.microsoft.com/office/2011/relationships/chartStyle" Target="style49.xml"/><Relationship Id="rId2" Type="http://schemas.microsoft.com/office/2011/relationships/chartColorStyle" Target="colors49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50.xml.rels><?xml version="1.0" encoding="UTF-8" standalone="yes"?>
<Relationships xmlns="http://schemas.openxmlformats.org/package/2006/relationships"><Relationship Id="rId1" Type="http://schemas.microsoft.com/office/2011/relationships/chartStyle" Target="style50.xml"/><Relationship Id="rId2" Type="http://schemas.microsoft.com/office/2011/relationships/chartColorStyle" Target="colors50.xml"/></Relationships>
</file>

<file path=xl/charts/_rels/chart51.xml.rels><?xml version="1.0" encoding="UTF-8" standalone="yes"?>
<Relationships xmlns="http://schemas.openxmlformats.org/package/2006/relationships"><Relationship Id="rId1" Type="http://schemas.microsoft.com/office/2011/relationships/chartStyle" Target="style51.xml"/><Relationship Id="rId2" Type="http://schemas.microsoft.com/office/2011/relationships/chartColorStyle" Target="colors51.xml"/></Relationships>
</file>

<file path=xl/charts/_rels/chart52.xml.rels><?xml version="1.0" encoding="UTF-8" standalone="yes"?>
<Relationships xmlns="http://schemas.openxmlformats.org/package/2006/relationships"><Relationship Id="rId1" Type="http://schemas.microsoft.com/office/2011/relationships/chartStyle" Target="style52.xml"/><Relationship Id="rId2" Type="http://schemas.microsoft.com/office/2011/relationships/chartColorStyle" Target="colors52.xml"/></Relationships>
</file>

<file path=xl/charts/_rels/chart53.xml.rels><?xml version="1.0" encoding="UTF-8" standalone="yes"?>
<Relationships xmlns="http://schemas.openxmlformats.org/package/2006/relationships"><Relationship Id="rId1" Type="http://schemas.microsoft.com/office/2011/relationships/chartStyle" Target="style53.xml"/><Relationship Id="rId2" Type="http://schemas.microsoft.com/office/2011/relationships/chartColorStyle" Target="colors53.xml"/></Relationships>
</file>

<file path=xl/charts/_rels/chart54.xml.rels><?xml version="1.0" encoding="UTF-8" standalone="yes"?>
<Relationships xmlns="http://schemas.openxmlformats.org/package/2006/relationships"><Relationship Id="rId1" Type="http://schemas.microsoft.com/office/2011/relationships/chartStyle" Target="style54.xml"/><Relationship Id="rId2" Type="http://schemas.microsoft.com/office/2011/relationships/chartColorStyle" Target="colors54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 Mix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Overview!$A$2</c:f>
              <c:strCache>
                <c:ptCount val="1"/>
                <c:pt idx="0">
                  <c:v>Load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Overview!$B$1:$F$1</c:f>
              <c:strCache>
                <c:ptCount val="5"/>
                <c:pt idx="0">
                  <c:v>q1</c:v>
                </c:pt>
                <c:pt idx="1">
                  <c:v>q3</c:v>
                </c:pt>
                <c:pt idx="2">
                  <c:v>q6</c:v>
                </c:pt>
                <c:pt idx="3">
                  <c:v>q14</c:v>
                </c:pt>
                <c:pt idx="4">
                  <c:v>q19</c:v>
                </c:pt>
              </c:strCache>
            </c:strRef>
          </c:cat>
          <c:val>
            <c:numRef>
              <c:f>Overview!$B$2:$F$2</c:f>
              <c:numCache>
                <c:formatCode>0%</c:formatCode>
                <c:ptCount val="5"/>
                <c:pt idx="0">
                  <c:v>0.268968492811304</c:v>
                </c:pt>
                <c:pt idx="1">
                  <c:v>0.23882117639018</c:v>
                </c:pt>
                <c:pt idx="2">
                  <c:v>0.232180529374166</c:v>
                </c:pt>
                <c:pt idx="3">
                  <c:v>0.235588850960506</c:v>
                </c:pt>
                <c:pt idx="4">
                  <c:v>0.240426957751187</c:v>
                </c:pt>
              </c:numCache>
            </c:numRef>
          </c:val>
        </c:ser>
        <c:ser>
          <c:idx val="1"/>
          <c:order val="1"/>
          <c:tx>
            <c:strRef>
              <c:f>Overview!$A$3</c:f>
              <c:strCache>
                <c:ptCount val="1"/>
                <c:pt idx="0">
                  <c:v>Store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Overview!$B$1:$F$1</c:f>
              <c:strCache>
                <c:ptCount val="5"/>
                <c:pt idx="0">
                  <c:v>q1</c:v>
                </c:pt>
                <c:pt idx="1">
                  <c:v>q3</c:v>
                </c:pt>
                <c:pt idx="2">
                  <c:v>q6</c:v>
                </c:pt>
                <c:pt idx="3">
                  <c:v>q14</c:v>
                </c:pt>
                <c:pt idx="4">
                  <c:v>q19</c:v>
                </c:pt>
              </c:strCache>
            </c:strRef>
          </c:cat>
          <c:val>
            <c:numRef>
              <c:f>Overview!$B$3:$F$3</c:f>
              <c:numCache>
                <c:formatCode>0%</c:formatCode>
                <c:ptCount val="5"/>
                <c:pt idx="0">
                  <c:v>0.109016840661645</c:v>
                </c:pt>
                <c:pt idx="1">
                  <c:v>0.0795091836393967</c:v>
                </c:pt>
                <c:pt idx="2">
                  <c:v>0.0780585261726868</c:v>
                </c:pt>
                <c:pt idx="3">
                  <c:v>0.0665497892103596</c:v>
                </c:pt>
                <c:pt idx="4">
                  <c:v>0.0955922205946035</c:v>
                </c:pt>
              </c:numCache>
            </c:numRef>
          </c:val>
        </c:ser>
        <c:ser>
          <c:idx val="2"/>
          <c:order val="2"/>
          <c:tx>
            <c:strRef>
              <c:f>Overview!$A$4</c:f>
              <c:strCache>
                <c:ptCount val="1"/>
                <c:pt idx="0">
                  <c:v>Branch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Overview!$B$1:$F$1</c:f>
              <c:strCache>
                <c:ptCount val="5"/>
                <c:pt idx="0">
                  <c:v>q1</c:v>
                </c:pt>
                <c:pt idx="1">
                  <c:v>q3</c:v>
                </c:pt>
                <c:pt idx="2">
                  <c:v>q6</c:v>
                </c:pt>
                <c:pt idx="3">
                  <c:v>q14</c:v>
                </c:pt>
                <c:pt idx="4">
                  <c:v>q19</c:v>
                </c:pt>
              </c:strCache>
            </c:strRef>
          </c:cat>
          <c:val>
            <c:numRef>
              <c:f>Overview!$B$4:$F$4</c:f>
              <c:numCache>
                <c:formatCode>0%</c:formatCode>
                <c:ptCount val="5"/>
                <c:pt idx="0">
                  <c:v>0.179913302306856</c:v>
                </c:pt>
                <c:pt idx="1">
                  <c:v>0.21009553494255</c:v>
                </c:pt>
                <c:pt idx="2">
                  <c:v>0.210601708405347</c:v>
                </c:pt>
                <c:pt idx="3">
                  <c:v>0.223906845774929</c:v>
                </c:pt>
                <c:pt idx="4">
                  <c:v>0.196278210236575</c:v>
                </c:pt>
              </c:numCache>
            </c:numRef>
          </c:val>
        </c:ser>
        <c:ser>
          <c:idx val="3"/>
          <c:order val="3"/>
          <c:tx>
            <c:strRef>
              <c:f>Overview!$A$5</c:f>
              <c:strCache>
                <c:ptCount val="1"/>
                <c:pt idx="0">
                  <c:v>Jump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Overview!$B$1:$F$1</c:f>
              <c:strCache>
                <c:ptCount val="5"/>
                <c:pt idx="0">
                  <c:v>q1</c:v>
                </c:pt>
                <c:pt idx="1">
                  <c:v>q3</c:v>
                </c:pt>
                <c:pt idx="2">
                  <c:v>q6</c:v>
                </c:pt>
                <c:pt idx="3">
                  <c:v>q14</c:v>
                </c:pt>
                <c:pt idx="4">
                  <c:v>q19</c:v>
                </c:pt>
              </c:strCache>
            </c:strRef>
          </c:cat>
          <c:val>
            <c:numRef>
              <c:f>Overview!$B$5:$F$5</c:f>
              <c:numCache>
                <c:formatCode>0%</c:formatCode>
                <c:ptCount val="5"/>
                <c:pt idx="0">
                  <c:v>0.0232870109940652</c:v>
                </c:pt>
                <c:pt idx="1">
                  <c:v>0.0</c:v>
                </c:pt>
                <c:pt idx="2">
                  <c:v>0.0</c:v>
                </c:pt>
                <c:pt idx="3">
                  <c:v>0.0108825031780884</c:v>
                </c:pt>
                <c:pt idx="4">
                  <c:v>0.0181662819387009</c:v>
                </c:pt>
              </c:numCache>
            </c:numRef>
          </c:val>
        </c:ser>
        <c:ser>
          <c:idx val="4"/>
          <c:order val="4"/>
          <c:tx>
            <c:strRef>
              <c:f>Overview!$A$6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Overview!$B$1:$F$1</c:f>
              <c:strCache>
                <c:ptCount val="5"/>
                <c:pt idx="0">
                  <c:v>q1</c:v>
                </c:pt>
                <c:pt idx="1">
                  <c:v>q3</c:v>
                </c:pt>
                <c:pt idx="2">
                  <c:v>q6</c:v>
                </c:pt>
                <c:pt idx="3">
                  <c:v>q14</c:v>
                </c:pt>
                <c:pt idx="4">
                  <c:v>q19</c:v>
                </c:pt>
              </c:strCache>
            </c:strRef>
          </c:cat>
          <c:val>
            <c:numRef>
              <c:f>Overview!$B$6:$F$6</c:f>
              <c:numCache>
                <c:formatCode>0%</c:formatCode>
                <c:ptCount val="5"/>
                <c:pt idx="0">
                  <c:v>0.411663477827395</c:v>
                </c:pt>
                <c:pt idx="1">
                  <c:v>0.467989262641433</c:v>
                </c:pt>
                <c:pt idx="2">
                  <c:v>0.476117258338286</c:v>
                </c:pt>
                <c:pt idx="3">
                  <c:v>0.460766389315732</c:v>
                </c:pt>
                <c:pt idx="4">
                  <c:v>0.444265627317421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64221040"/>
        <c:axId val="1251265408"/>
      </c:barChart>
      <c:catAx>
        <c:axId val="764221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1265408"/>
        <c:crosses val="autoZero"/>
        <c:auto val="1"/>
        <c:lblAlgn val="ctr"/>
        <c:lblOffset val="100"/>
        <c:noMultiLvlLbl val="0"/>
      </c:catAx>
      <c:valAx>
        <c:axId val="125126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221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Q3: ISS on CL Block Level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'q3'!$A$20:$A$29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numCache>
            </c:numRef>
          </c:xVal>
          <c:yVal>
            <c:numRef>
              <c:f>'q3'!$B$20:$B$29</c:f>
              <c:numCache>
                <c:formatCode>0.00</c:formatCode>
                <c:ptCount val="10"/>
                <c:pt idx="0">
                  <c:v>0.064</c:v>
                </c:pt>
                <c:pt idx="1">
                  <c:v>0.128</c:v>
                </c:pt>
                <c:pt idx="2">
                  <c:v>0.192</c:v>
                </c:pt>
                <c:pt idx="3">
                  <c:v>0.32</c:v>
                </c:pt>
                <c:pt idx="4">
                  <c:v>0.768</c:v>
                </c:pt>
                <c:pt idx="5">
                  <c:v>1.781333333333333</c:v>
                </c:pt>
                <c:pt idx="6">
                  <c:v>3.850666666666667</c:v>
                </c:pt>
                <c:pt idx="7">
                  <c:v>7.168</c:v>
                </c:pt>
                <c:pt idx="8">
                  <c:v>11.50933333333333</c:v>
                </c:pt>
                <c:pt idx="9">
                  <c:v>448.864</c:v>
                </c:pt>
              </c:numCache>
            </c:numRef>
          </c:y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718602720"/>
        <c:axId val="1250439200"/>
      </c:scatterChart>
      <c:valAx>
        <c:axId val="718602720"/>
        <c:scaling>
          <c:orientation val="minMax"/>
          <c:max val="1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top %</a:t>
                </a:r>
                <a:r>
                  <a:rPr lang="en-US" baseline="0"/>
                  <a:t> of static instructions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0439200"/>
        <c:crosses val="autoZero"/>
        <c:crossBetween val="midCat"/>
      </c:valAx>
      <c:valAx>
        <c:axId val="125043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(kB)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8602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Global Next CL</a:t>
            </a:r>
            <a:r>
              <a:rPr lang="en-US" baseline="0"/>
              <a:t> Stride (Non-Linear)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'q3'!$A$53:$A$85</c:f>
              <c:numCache>
                <c:formatCode>General</c:formatCode>
                <c:ptCount val="33"/>
                <c:pt idx="0">
                  <c:v>-32768.0</c:v>
                </c:pt>
                <c:pt idx="1">
                  <c:v>-16384.0</c:v>
                </c:pt>
                <c:pt idx="2">
                  <c:v>-8192.0</c:v>
                </c:pt>
                <c:pt idx="3">
                  <c:v>-4096.0</c:v>
                </c:pt>
                <c:pt idx="4">
                  <c:v>-2048.0</c:v>
                </c:pt>
                <c:pt idx="5">
                  <c:v>-1024.0</c:v>
                </c:pt>
                <c:pt idx="6">
                  <c:v>-512.0</c:v>
                </c:pt>
                <c:pt idx="7">
                  <c:v>-256.0</c:v>
                </c:pt>
                <c:pt idx="8">
                  <c:v>-128.0</c:v>
                </c:pt>
                <c:pt idx="9">
                  <c:v>-64.0</c:v>
                </c:pt>
                <c:pt idx="10">
                  <c:v>-32.0</c:v>
                </c:pt>
                <c:pt idx="11">
                  <c:v>-16.0</c:v>
                </c:pt>
                <c:pt idx="12">
                  <c:v>-8.0</c:v>
                </c:pt>
                <c:pt idx="13">
                  <c:v>-4.0</c:v>
                </c:pt>
                <c:pt idx="14">
                  <c:v>-2.0</c:v>
                </c:pt>
                <c:pt idx="15">
                  <c:v>-1.0</c:v>
                </c:pt>
                <c:pt idx="16">
                  <c:v>0.0</c:v>
                </c:pt>
                <c:pt idx="17">
                  <c:v>1.0</c:v>
                </c:pt>
                <c:pt idx="18">
                  <c:v>2.0</c:v>
                </c:pt>
                <c:pt idx="19">
                  <c:v>4.0</c:v>
                </c:pt>
                <c:pt idx="20">
                  <c:v>8.0</c:v>
                </c:pt>
                <c:pt idx="21">
                  <c:v>16.0</c:v>
                </c:pt>
                <c:pt idx="22">
                  <c:v>32.0</c:v>
                </c:pt>
                <c:pt idx="23">
                  <c:v>64.0</c:v>
                </c:pt>
                <c:pt idx="24">
                  <c:v>128.0</c:v>
                </c:pt>
                <c:pt idx="25">
                  <c:v>256.0</c:v>
                </c:pt>
                <c:pt idx="26">
                  <c:v>512.0</c:v>
                </c:pt>
                <c:pt idx="27">
                  <c:v>1024.0</c:v>
                </c:pt>
                <c:pt idx="28">
                  <c:v>2048.0</c:v>
                </c:pt>
                <c:pt idx="29">
                  <c:v>4096.0</c:v>
                </c:pt>
                <c:pt idx="30">
                  <c:v>8192.0</c:v>
                </c:pt>
                <c:pt idx="31">
                  <c:v>16384.0</c:v>
                </c:pt>
                <c:pt idx="32">
                  <c:v>32768.0</c:v>
                </c:pt>
              </c:numCache>
            </c:numRef>
          </c:cat>
          <c:val>
            <c:numRef>
              <c:f>'q3'!$C$53:$C$85</c:f>
              <c:numCache>
                <c:formatCode>0.0%</c:formatCode>
                <c:ptCount val="33"/>
                <c:pt idx="0">
                  <c:v>0.0277612285103716</c:v>
                </c:pt>
                <c:pt idx="1">
                  <c:v>0.00317491387790939</c:v>
                </c:pt>
                <c:pt idx="2">
                  <c:v>0.0140657455467226</c:v>
                </c:pt>
                <c:pt idx="3">
                  <c:v>0.00575809582946774</c:v>
                </c:pt>
                <c:pt idx="4">
                  <c:v>0.00135553877608404</c:v>
                </c:pt>
                <c:pt idx="5">
                  <c:v>0.00108140160819906</c:v>
                </c:pt>
                <c:pt idx="6">
                  <c:v>0.00138921805955912</c:v>
                </c:pt>
                <c:pt idx="7">
                  <c:v>0.000151838484009262</c:v>
                </c:pt>
                <c:pt idx="8">
                  <c:v>0.00191575195919674</c:v>
                </c:pt>
                <c:pt idx="9">
                  <c:v>0.00093497844379183</c:v>
                </c:pt>
                <c:pt idx="10">
                  <c:v>0.00733476869258553</c:v>
                </c:pt>
                <c:pt idx="11">
                  <c:v>0.00078437388901261</c:v>
                </c:pt>
                <c:pt idx="12">
                  <c:v>0.00114969144249265</c:v>
                </c:pt>
                <c:pt idx="13">
                  <c:v>0.0270946692529761</c:v>
                </c:pt>
                <c:pt idx="14">
                  <c:v>0.0428310059744013</c:v>
                </c:pt>
                <c:pt idx="15">
                  <c:v>0.141151604544996</c:v>
                </c:pt>
                <c:pt idx="18">
                  <c:v>0.00966908807195955</c:v>
                </c:pt>
                <c:pt idx="19">
                  <c:v>0.0209515316276945</c:v>
                </c:pt>
                <c:pt idx="20">
                  <c:v>0.00537414827278241</c:v>
                </c:pt>
                <c:pt idx="21">
                  <c:v>0.00437680285500119</c:v>
                </c:pt>
                <c:pt idx="22">
                  <c:v>0.0140530197784747</c:v>
                </c:pt>
                <c:pt idx="23">
                  <c:v>0.00151959083130236</c:v>
                </c:pt>
                <c:pt idx="24">
                  <c:v>0.000655919527996832</c:v>
                </c:pt>
                <c:pt idx="25">
                  <c:v>0.000147079707884344</c:v>
                </c:pt>
                <c:pt idx="26">
                  <c:v>0.00139014001422911</c:v>
                </c:pt>
                <c:pt idx="27">
                  <c:v>0.0010794040397474</c:v>
                </c:pt>
                <c:pt idx="28">
                  <c:v>0.000966855724957379</c:v>
                </c:pt>
                <c:pt idx="29">
                  <c:v>0.00597777713944575</c:v>
                </c:pt>
                <c:pt idx="30">
                  <c:v>0.0143183145629338</c:v>
                </c:pt>
                <c:pt idx="31">
                  <c:v>0.00702927575324732</c:v>
                </c:pt>
                <c:pt idx="32">
                  <c:v>0.0269779302351407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29158000"/>
        <c:axId val="1229162624"/>
      </c:barChart>
      <c:catAx>
        <c:axId val="1229158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162624"/>
        <c:crosses val="autoZero"/>
        <c:auto val="1"/>
        <c:lblAlgn val="ctr"/>
        <c:lblOffset val="100"/>
        <c:noMultiLvlLbl val="0"/>
      </c:catAx>
      <c:valAx>
        <c:axId val="122916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158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</a:t>
            </a:r>
            <a:r>
              <a:rPr lang="en-US" baseline="0"/>
              <a:t> Reuse Distance (Non-Linear)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'q3'!$A$88:$A$103</c:f>
              <c:strCache>
                <c:ptCount val="1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  <c:pt idx="15">
                  <c:v>never</c:v>
                </c:pt>
              </c:strCache>
            </c:strRef>
          </c:cat>
          <c:val>
            <c:numRef>
              <c:f>'q3'!$C$88:$C$103</c:f>
              <c:numCache>
                <c:formatCode>0.0%</c:formatCode>
                <c:ptCount val="16"/>
                <c:pt idx="0">
                  <c:v>0.0024237860976256</c:v>
                </c:pt>
                <c:pt idx="1">
                  <c:v>0.0233242737943903</c:v>
                </c:pt>
                <c:pt idx="2">
                  <c:v>0.00900710083393915</c:v>
                </c:pt>
                <c:pt idx="3">
                  <c:v>0.259486734919277</c:v>
                </c:pt>
                <c:pt idx="4">
                  <c:v>0.127591357751997</c:v>
                </c:pt>
                <c:pt idx="5">
                  <c:v>0.0658087388474281</c:v>
                </c:pt>
                <c:pt idx="6">
                  <c:v>0.0490620012758082</c:v>
                </c:pt>
                <c:pt idx="7">
                  <c:v>0.044892331136317</c:v>
                </c:pt>
                <c:pt idx="8">
                  <c:v>0.0338096822956957</c:v>
                </c:pt>
                <c:pt idx="9">
                  <c:v>0.0468414130448281</c:v>
                </c:pt>
                <c:pt idx="10">
                  <c:v>0.0374108463481468</c:v>
                </c:pt>
                <c:pt idx="11">
                  <c:v>0.031890857261482</c:v>
                </c:pt>
                <c:pt idx="12">
                  <c:v>0.0955749377216163</c:v>
                </c:pt>
                <c:pt idx="13">
                  <c:v>0.140715530748809</c:v>
                </c:pt>
                <c:pt idx="14">
                  <c:v>0.0319644366901749</c:v>
                </c:pt>
                <c:pt idx="15">
                  <c:v>0.000195971232464231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64629024"/>
        <c:axId val="764631344"/>
      </c:barChart>
      <c:catAx>
        <c:axId val="764629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631344"/>
        <c:crosses val="autoZero"/>
        <c:auto val="1"/>
        <c:lblAlgn val="ctr"/>
        <c:lblOffset val="100"/>
        <c:noMultiLvlLbl val="0"/>
      </c:catAx>
      <c:valAx>
        <c:axId val="764631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629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'q3'!$AA$114:$AA$141</c:f>
              <c:numCache>
                <c:formatCode>0.00%</c:formatCode>
                <c:ptCount val="28"/>
                <c:pt idx="0">
                  <c:v>0.16760685261</c:v>
                </c:pt>
                <c:pt idx="1">
                  <c:v>0.28579696719</c:v>
                </c:pt>
                <c:pt idx="2">
                  <c:v>0.33696229969</c:v>
                </c:pt>
                <c:pt idx="3">
                  <c:v>0.424916777085</c:v>
                </c:pt>
                <c:pt idx="4">
                  <c:v>0.505202758644</c:v>
                </c:pt>
                <c:pt idx="5">
                  <c:v>0.600994080207</c:v>
                </c:pt>
                <c:pt idx="6">
                  <c:v>0.701530276293</c:v>
                </c:pt>
                <c:pt idx="7">
                  <c:v>0.800811176788</c:v>
                </c:pt>
                <c:pt idx="8">
                  <c:v>0.900642</c:v>
                </c:pt>
                <c:pt idx="9">
                  <c:v>0.910399</c:v>
                </c:pt>
                <c:pt idx="10">
                  <c:v>0.920714</c:v>
                </c:pt>
                <c:pt idx="11">
                  <c:v>0.930776</c:v>
                </c:pt>
                <c:pt idx="12">
                  <c:v>0.940648</c:v>
                </c:pt>
                <c:pt idx="13">
                  <c:v>0.950039</c:v>
                </c:pt>
                <c:pt idx="14">
                  <c:v>0.960128</c:v>
                </c:pt>
                <c:pt idx="15">
                  <c:v>0.970434</c:v>
                </c:pt>
                <c:pt idx="16">
                  <c:v>0.980461</c:v>
                </c:pt>
                <c:pt idx="17">
                  <c:v>0.990365</c:v>
                </c:pt>
                <c:pt idx="18">
                  <c:v>0.991097</c:v>
                </c:pt>
                <c:pt idx="19">
                  <c:v>0.992011</c:v>
                </c:pt>
                <c:pt idx="20">
                  <c:v>0.993026</c:v>
                </c:pt>
                <c:pt idx="21">
                  <c:v>0.994169</c:v>
                </c:pt>
                <c:pt idx="22">
                  <c:v>0.995115</c:v>
                </c:pt>
                <c:pt idx="23">
                  <c:v>0.996029</c:v>
                </c:pt>
                <c:pt idx="24">
                  <c:v>0.997009</c:v>
                </c:pt>
                <c:pt idx="25">
                  <c:v>0.998008</c:v>
                </c:pt>
                <c:pt idx="26">
                  <c:v>0.999002</c:v>
                </c:pt>
                <c:pt idx="27" formatCode="0%">
                  <c:v>1.0</c:v>
                </c:pt>
              </c:numCache>
            </c:numRef>
          </c:xVal>
          <c:yVal>
            <c:numRef>
              <c:f>'q3'!$AB$114:$AB$141</c:f>
              <c:numCache>
                <c:formatCode>General</c:formatCode>
                <c:ptCount val="28"/>
                <c:pt idx="0">
                  <c:v>64.0</c:v>
                </c:pt>
                <c:pt idx="1">
                  <c:v>128.0</c:v>
                </c:pt>
                <c:pt idx="2">
                  <c:v>192.0</c:v>
                </c:pt>
                <c:pt idx="3">
                  <c:v>320.0</c:v>
                </c:pt>
                <c:pt idx="4">
                  <c:v>832.0</c:v>
                </c:pt>
                <c:pt idx="5">
                  <c:v>2432.0</c:v>
                </c:pt>
                <c:pt idx="6">
                  <c:v>5632.0</c:v>
                </c:pt>
                <c:pt idx="7">
                  <c:v>9344.0</c:v>
                </c:pt>
                <c:pt idx="8">
                  <c:v>14016.0</c:v>
                </c:pt>
                <c:pt idx="9">
                  <c:v>14656.0</c:v>
                </c:pt>
                <c:pt idx="10">
                  <c:v>15360.0</c:v>
                </c:pt>
                <c:pt idx="11">
                  <c:v>16064.0</c:v>
                </c:pt>
                <c:pt idx="12">
                  <c:v>16768.0</c:v>
                </c:pt>
                <c:pt idx="13">
                  <c:v>17472.0</c:v>
                </c:pt>
                <c:pt idx="14">
                  <c:v>18240.0</c:v>
                </c:pt>
                <c:pt idx="15">
                  <c:v>19072.0</c:v>
                </c:pt>
                <c:pt idx="16">
                  <c:v>19968.0</c:v>
                </c:pt>
                <c:pt idx="17">
                  <c:v>21184.0</c:v>
                </c:pt>
                <c:pt idx="18">
                  <c:v>21312.0</c:v>
                </c:pt>
                <c:pt idx="19">
                  <c:v>21504.0</c:v>
                </c:pt>
                <c:pt idx="20">
                  <c:v>21760.0</c:v>
                </c:pt>
                <c:pt idx="21">
                  <c:v>22144.0</c:v>
                </c:pt>
                <c:pt idx="22">
                  <c:v>22592.0</c:v>
                </c:pt>
                <c:pt idx="23">
                  <c:v>23168.0</c:v>
                </c:pt>
                <c:pt idx="24">
                  <c:v>24256.0</c:v>
                </c:pt>
                <c:pt idx="25">
                  <c:v>26816.0</c:v>
                </c:pt>
                <c:pt idx="26">
                  <c:v>40448.0</c:v>
                </c:pt>
                <c:pt idx="27">
                  <c:v>144448.0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7227424"/>
        <c:axId val="767014768"/>
      </c:scatterChart>
      <c:valAx>
        <c:axId val="767227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014768"/>
        <c:crosses val="autoZero"/>
        <c:crossBetween val="midCat"/>
      </c:valAx>
      <c:valAx>
        <c:axId val="76701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227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Query 3: ISS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'q3'!$A$114:$A$141</c:f>
              <c:numCache>
                <c:formatCode>0.00%</c:formatCode>
                <c:ptCount val="28"/>
                <c:pt idx="0">
                  <c:v>0.16968809223</c:v>
                </c:pt>
                <c:pt idx="1">
                  <c:v>0.283227924025</c:v>
                </c:pt>
                <c:pt idx="2">
                  <c:v>0.332327986076</c:v>
                </c:pt>
                <c:pt idx="3">
                  <c:v>0.416886348206</c:v>
                </c:pt>
                <c:pt idx="4">
                  <c:v>0.505745664849</c:v>
                </c:pt>
                <c:pt idx="5">
                  <c:v>0.600679929084</c:v>
                </c:pt>
                <c:pt idx="6">
                  <c:v>0.701153257166</c:v>
                </c:pt>
                <c:pt idx="7">
                  <c:v>0.800657494636</c:v>
                </c:pt>
                <c:pt idx="8">
                  <c:v>0.900187</c:v>
                </c:pt>
                <c:pt idx="9">
                  <c:v>0.910352</c:v>
                </c:pt>
                <c:pt idx="10">
                  <c:v>0.920816</c:v>
                </c:pt>
                <c:pt idx="11">
                  <c:v>0.930654</c:v>
                </c:pt>
                <c:pt idx="12">
                  <c:v>0.940313</c:v>
                </c:pt>
                <c:pt idx="13">
                  <c:v>0.95021</c:v>
                </c:pt>
                <c:pt idx="14">
                  <c:v>0.960107</c:v>
                </c:pt>
                <c:pt idx="15">
                  <c:v>0.970028</c:v>
                </c:pt>
                <c:pt idx="16">
                  <c:v>0.980101</c:v>
                </c:pt>
                <c:pt idx="17">
                  <c:v>0.990071</c:v>
                </c:pt>
                <c:pt idx="18">
                  <c:v>0.991368</c:v>
                </c:pt>
                <c:pt idx="19">
                  <c:v>0.992145</c:v>
                </c:pt>
                <c:pt idx="20">
                  <c:v>0.993206</c:v>
                </c:pt>
                <c:pt idx="21">
                  <c:v>0.994148</c:v>
                </c:pt>
                <c:pt idx="22">
                  <c:v>0.995119</c:v>
                </c:pt>
                <c:pt idx="23">
                  <c:v>0.996018</c:v>
                </c:pt>
                <c:pt idx="24">
                  <c:v>0.997045</c:v>
                </c:pt>
                <c:pt idx="25">
                  <c:v>0.998018</c:v>
                </c:pt>
                <c:pt idx="26">
                  <c:v>0.999001</c:v>
                </c:pt>
                <c:pt idx="27" formatCode="0%">
                  <c:v>1.0</c:v>
                </c:pt>
              </c:numCache>
            </c:numRef>
          </c:xVal>
          <c:yVal>
            <c:numRef>
              <c:f>'q3'!$B$114:$B$141</c:f>
              <c:numCache>
                <c:formatCode>0.00</c:formatCode>
                <c:ptCount val="28"/>
                <c:pt idx="0">
                  <c:v>0.064</c:v>
                </c:pt>
                <c:pt idx="1">
                  <c:v>0.128</c:v>
                </c:pt>
                <c:pt idx="2">
                  <c:v>0.192</c:v>
                </c:pt>
                <c:pt idx="3">
                  <c:v>0.32</c:v>
                </c:pt>
                <c:pt idx="4">
                  <c:v>0.768</c:v>
                </c:pt>
                <c:pt idx="5">
                  <c:v>1.781333333333333</c:v>
                </c:pt>
                <c:pt idx="6">
                  <c:v>3.850666666666667</c:v>
                </c:pt>
                <c:pt idx="7">
                  <c:v>7.168</c:v>
                </c:pt>
                <c:pt idx="8">
                  <c:v>11.38133333333333</c:v>
                </c:pt>
                <c:pt idx="9">
                  <c:v>12.0</c:v>
                </c:pt>
                <c:pt idx="10">
                  <c:v>12.672</c:v>
                </c:pt>
                <c:pt idx="11">
                  <c:v>13.36533333333333</c:v>
                </c:pt>
                <c:pt idx="12">
                  <c:v>14.06933333333333</c:v>
                </c:pt>
                <c:pt idx="13">
                  <c:v>14.80533333333333</c:v>
                </c:pt>
                <c:pt idx="14">
                  <c:v>15.56266666666667</c:v>
                </c:pt>
                <c:pt idx="15">
                  <c:v>16.384</c:v>
                </c:pt>
                <c:pt idx="16">
                  <c:v>17.28</c:v>
                </c:pt>
                <c:pt idx="17">
                  <c:v>18.464</c:v>
                </c:pt>
                <c:pt idx="18">
                  <c:v>18.63466666666667</c:v>
                </c:pt>
                <c:pt idx="19">
                  <c:v>18.80533333333333</c:v>
                </c:pt>
                <c:pt idx="20">
                  <c:v>19.01866666666667</c:v>
                </c:pt>
                <c:pt idx="21">
                  <c:v>19.28533333333333</c:v>
                </c:pt>
                <c:pt idx="22">
                  <c:v>19.69066666666667</c:v>
                </c:pt>
                <c:pt idx="23">
                  <c:v>20.24533333333333</c:v>
                </c:pt>
                <c:pt idx="24">
                  <c:v>21.312</c:v>
                </c:pt>
                <c:pt idx="25">
                  <c:v>23.59466666666667</c:v>
                </c:pt>
                <c:pt idx="26">
                  <c:v>36.192</c:v>
                </c:pt>
                <c:pt idx="27">
                  <c:v>129.088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7222160"/>
        <c:axId val="768794304"/>
      </c:scatterChart>
      <c:valAx>
        <c:axId val="767222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794304"/>
        <c:crosses val="autoZero"/>
        <c:crossBetween val="midCat"/>
      </c:valAx>
      <c:valAx>
        <c:axId val="76879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ISS (mb)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2221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Q6: ISS on CL Block Level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'q6'!$A$20:$A$29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numCache>
            </c:numRef>
          </c:xVal>
          <c:yVal>
            <c:numRef>
              <c:f>'q6'!$B$20:$B$29</c:f>
              <c:numCache>
                <c:formatCode>0.00</c:formatCode>
                <c:ptCount val="10"/>
                <c:pt idx="0">
                  <c:v>0.064</c:v>
                </c:pt>
                <c:pt idx="1">
                  <c:v>0.128</c:v>
                </c:pt>
                <c:pt idx="2">
                  <c:v>0.192</c:v>
                </c:pt>
                <c:pt idx="3">
                  <c:v>0.256</c:v>
                </c:pt>
                <c:pt idx="4">
                  <c:v>0.352</c:v>
                </c:pt>
                <c:pt idx="5">
                  <c:v>0.704</c:v>
                </c:pt>
                <c:pt idx="6">
                  <c:v>1.877333333333333</c:v>
                </c:pt>
                <c:pt idx="7">
                  <c:v>4.768</c:v>
                </c:pt>
                <c:pt idx="8">
                  <c:v>9.450666666666666</c:v>
                </c:pt>
                <c:pt idx="9">
                  <c:v>914.1546666666665</c:v>
                </c:pt>
              </c:numCache>
            </c:numRef>
          </c:y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764335760"/>
        <c:axId val="764245504"/>
      </c:scatterChart>
      <c:valAx>
        <c:axId val="764335760"/>
        <c:scaling>
          <c:orientation val="minMax"/>
          <c:max val="1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top %</a:t>
                </a:r>
                <a:r>
                  <a:rPr lang="en-US" baseline="0"/>
                  <a:t> of static instructions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245504"/>
        <c:crosses val="autoZero"/>
        <c:crossBetween val="midCat"/>
      </c:valAx>
      <c:valAx>
        <c:axId val="76424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(kB)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335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Global Next CL</a:t>
            </a:r>
            <a:r>
              <a:rPr lang="en-US" baseline="0"/>
              <a:t> Stride (Non-Linear)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'q6'!$A$53:$A$85</c:f>
              <c:numCache>
                <c:formatCode>General</c:formatCode>
                <c:ptCount val="33"/>
                <c:pt idx="0">
                  <c:v>-32768.0</c:v>
                </c:pt>
                <c:pt idx="1">
                  <c:v>-16384.0</c:v>
                </c:pt>
                <c:pt idx="2">
                  <c:v>-8192.0</c:v>
                </c:pt>
                <c:pt idx="3">
                  <c:v>-4096.0</c:v>
                </c:pt>
                <c:pt idx="4">
                  <c:v>-2048.0</c:v>
                </c:pt>
                <c:pt idx="5">
                  <c:v>-1024.0</c:v>
                </c:pt>
                <c:pt idx="6">
                  <c:v>-512.0</c:v>
                </c:pt>
                <c:pt idx="7">
                  <c:v>-256.0</c:v>
                </c:pt>
                <c:pt idx="8">
                  <c:v>-128.0</c:v>
                </c:pt>
                <c:pt idx="9">
                  <c:v>-64.0</c:v>
                </c:pt>
                <c:pt idx="10">
                  <c:v>-32.0</c:v>
                </c:pt>
                <c:pt idx="11">
                  <c:v>-16.0</c:v>
                </c:pt>
                <c:pt idx="12">
                  <c:v>-8.0</c:v>
                </c:pt>
                <c:pt idx="13">
                  <c:v>-4.0</c:v>
                </c:pt>
                <c:pt idx="14">
                  <c:v>-2.0</c:v>
                </c:pt>
                <c:pt idx="15">
                  <c:v>-1.0</c:v>
                </c:pt>
                <c:pt idx="16">
                  <c:v>0.0</c:v>
                </c:pt>
                <c:pt idx="17">
                  <c:v>1.0</c:v>
                </c:pt>
                <c:pt idx="18">
                  <c:v>2.0</c:v>
                </c:pt>
                <c:pt idx="19">
                  <c:v>4.0</c:v>
                </c:pt>
                <c:pt idx="20">
                  <c:v>8.0</c:v>
                </c:pt>
                <c:pt idx="21">
                  <c:v>16.0</c:v>
                </c:pt>
                <c:pt idx="22">
                  <c:v>32.0</c:v>
                </c:pt>
                <c:pt idx="23">
                  <c:v>64.0</c:v>
                </c:pt>
                <c:pt idx="24">
                  <c:v>128.0</c:v>
                </c:pt>
                <c:pt idx="25">
                  <c:v>256.0</c:v>
                </c:pt>
                <c:pt idx="26">
                  <c:v>512.0</c:v>
                </c:pt>
                <c:pt idx="27">
                  <c:v>1024.0</c:v>
                </c:pt>
                <c:pt idx="28">
                  <c:v>2048.0</c:v>
                </c:pt>
                <c:pt idx="29">
                  <c:v>4096.0</c:v>
                </c:pt>
                <c:pt idx="30">
                  <c:v>8192.0</c:v>
                </c:pt>
                <c:pt idx="31">
                  <c:v>16384.0</c:v>
                </c:pt>
                <c:pt idx="32">
                  <c:v>32768.0</c:v>
                </c:pt>
              </c:numCache>
            </c:numRef>
          </c:cat>
          <c:val>
            <c:numRef>
              <c:f>'q6'!$C$53:$C$85</c:f>
              <c:numCache>
                <c:formatCode>0.0%</c:formatCode>
                <c:ptCount val="33"/>
                <c:pt idx="0">
                  <c:v>0.0829929894527906</c:v>
                </c:pt>
                <c:pt idx="1">
                  <c:v>0.0113522656935382</c:v>
                </c:pt>
                <c:pt idx="2">
                  <c:v>0.0190340479549455</c:v>
                </c:pt>
                <c:pt idx="3">
                  <c:v>0.0193401948940832</c:v>
                </c:pt>
                <c:pt idx="4">
                  <c:v>0.0151155531832463</c:v>
                </c:pt>
                <c:pt idx="5">
                  <c:v>0.00309845867008649</c:v>
                </c:pt>
                <c:pt idx="6">
                  <c:v>0.00259097573996251</c:v>
                </c:pt>
                <c:pt idx="7">
                  <c:v>0.0013538344532508</c:v>
                </c:pt>
                <c:pt idx="8">
                  <c:v>0.00197768448419539</c:v>
                </c:pt>
                <c:pt idx="9">
                  <c:v>0.000954164193921717</c:v>
                </c:pt>
                <c:pt idx="10">
                  <c:v>0.00305801693082817</c:v>
                </c:pt>
                <c:pt idx="11">
                  <c:v>0.00835029370561394</c:v>
                </c:pt>
                <c:pt idx="12">
                  <c:v>0.0034674787518795</c:v>
                </c:pt>
                <c:pt idx="13">
                  <c:v>0.124620083089601</c:v>
                </c:pt>
                <c:pt idx="14">
                  <c:v>0.0895730915531736</c:v>
                </c:pt>
                <c:pt idx="15">
                  <c:v>0.379954225743621</c:v>
                </c:pt>
                <c:pt idx="18">
                  <c:v>0.0173088246483587</c:v>
                </c:pt>
                <c:pt idx="19">
                  <c:v>0.03178457935096</c:v>
                </c:pt>
                <c:pt idx="20">
                  <c:v>0.0237606870197016</c:v>
                </c:pt>
                <c:pt idx="21">
                  <c:v>0.0112667022129447</c:v>
                </c:pt>
                <c:pt idx="22">
                  <c:v>0.0100924436590566</c:v>
                </c:pt>
                <c:pt idx="23">
                  <c:v>0.000920234178864577</c:v>
                </c:pt>
                <c:pt idx="24">
                  <c:v>0.00191552101398613</c:v>
                </c:pt>
                <c:pt idx="25">
                  <c:v>0.0014699138490257</c:v>
                </c:pt>
                <c:pt idx="26">
                  <c:v>0.00271960866589847</c:v>
                </c:pt>
                <c:pt idx="27">
                  <c:v>0.00334077344974979</c:v>
                </c:pt>
                <c:pt idx="28">
                  <c:v>0.0113914223502591</c:v>
                </c:pt>
                <c:pt idx="29">
                  <c:v>0.0165912307233544</c:v>
                </c:pt>
                <c:pt idx="30">
                  <c:v>0.0148136259181124</c:v>
                </c:pt>
                <c:pt idx="31">
                  <c:v>0.00723633812930612</c:v>
                </c:pt>
                <c:pt idx="32">
                  <c:v>0.0785547363356838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41761504"/>
        <c:axId val="764177888"/>
      </c:barChart>
      <c:catAx>
        <c:axId val="741761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177888"/>
        <c:crosses val="autoZero"/>
        <c:auto val="1"/>
        <c:lblAlgn val="ctr"/>
        <c:lblOffset val="100"/>
        <c:noMultiLvlLbl val="0"/>
      </c:catAx>
      <c:valAx>
        <c:axId val="764177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761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</a:t>
            </a:r>
            <a:r>
              <a:rPr lang="en-US" baseline="0"/>
              <a:t> Reuse Distance (Non-Linear)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'q6'!$A$88:$A$103</c:f>
              <c:strCache>
                <c:ptCount val="1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  <c:pt idx="15">
                  <c:v>never</c:v>
                </c:pt>
              </c:strCache>
            </c:strRef>
          </c:cat>
          <c:val>
            <c:numRef>
              <c:f>'q6'!$C$88:$C$103</c:f>
              <c:numCache>
                <c:formatCode>0.0%</c:formatCode>
                <c:ptCount val="16"/>
                <c:pt idx="0">
                  <c:v>0.00161257759555307</c:v>
                </c:pt>
                <c:pt idx="1">
                  <c:v>0.0272039225223232</c:v>
                </c:pt>
                <c:pt idx="2">
                  <c:v>0.00752989190930568</c:v>
                </c:pt>
                <c:pt idx="3">
                  <c:v>0.257683429489443</c:v>
                </c:pt>
                <c:pt idx="4">
                  <c:v>0.14561769435781</c:v>
                </c:pt>
                <c:pt idx="5">
                  <c:v>0.114882166884423</c:v>
                </c:pt>
                <c:pt idx="6">
                  <c:v>0.0658487778645084</c:v>
                </c:pt>
                <c:pt idx="7">
                  <c:v>0.0346022857159624</c:v>
                </c:pt>
                <c:pt idx="8">
                  <c:v>0.0132108986231529</c:v>
                </c:pt>
                <c:pt idx="9">
                  <c:v>0.0108402817741669</c:v>
                </c:pt>
                <c:pt idx="10">
                  <c:v>0.0208599085663295</c:v>
                </c:pt>
                <c:pt idx="11">
                  <c:v>0.0487023630100346</c:v>
                </c:pt>
                <c:pt idx="12">
                  <c:v>0.190928621389277</c:v>
                </c:pt>
                <c:pt idx="13">
                  <c:v>0.0338599589696299</c:v>
                </c:pt>
                <c:pt idx="14">
                  <c:v>0.0263082771760796</c:v>
                </c:pt>
                <c:pt idx="15">
                  <c:v>0.000308944152000407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63864992"/>
        <c:axId val="763867312"/>
      </c:barChart>
      <c:catAx>
        <c:axId val="763864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867312"/>
        <c:crosses val="autoZero"/>
        <c:auto val="1"/>
        <c:lblAlgn val="ctr"/>
        <c:lblOffset val="100"/>
        <c:noMultiLvlLbl val="0"/>
      </c:catAx>
      <c:valAx>
        <c:axId val="76386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864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'q6'!$A$114:$A$141</c:f>
              <c:numCache>
                <c:formatCode>0.00%</c:formatCode>
                <c:ptCount val="28"/>
                <c:pt idx="0">
                  <c:v>0.207068215085</c:v>
                </c:pt>
                <c:pt idx="1">
                  <c:v>0.353064323058</c:v>
                </c:pt>
                <c:pt idx="2">
                  <c:v>0.41463484098</c:v>
                </c:pt>
                <c:pt idx="3">
                  <c:v>0.473095387096</c:v>
                </c:pt>
                <c:pt idx="4">
                  <c:v>0.51224798252</c:v>
                </c:pt>
                <c:pt idx="5">
                  <c:v>0.606493893757</c:v>
                </c:pt>
                <c:pt idx="6">
                  <c:v>0.700350299161</c:v>
                </c:pt>
                <c:pt idx="7">
                  <c:v>0.800818466619</c:v>
                </c:pt>
                <c:pt idx="8">
                  <c:v>0.900215</c:v>
                </c:pt>
                <c:pt idx="9">
                  <c:v>0.910383</c:v>
                </c:pt>
                <c:pt idx="10">
                  <c:v>0.920021</c:v>
                </c:pt>
                <c:pt idx="11">
                  <c:v>0.930184</c:v>
                </c:pt>
                <c:pt idx="12">
                  <c:v>0.940017</c:v>
                </c:pt>
                <c:pt idx="13">
                  <c:v>0.950017</c:v>
                </c:pt>
                <c:pt idx="14">
                  <c:v>0.960014</c:v>
                </c:pt>
                <c:pt idx="15">
                  <c:v>0.970042</c:v>
                </c:pt>
                <c:pt idx="16">
                  <c:v>0.980016</c:v>
                </c:pt>
                <c:pt idx="17">
                  <c:v>0.990004</c:v>
                </c:pt>
                <c:pt idx="18">
                  <c:v>0.991002</c:v>
                </c:pt>
                <c:pt idx="19">
                  <c:v>0.992001</c:v>
                </c:pt>
                <c:pt idx="20">
                  <c:v>0.993002</c:v>
                </c:pt>
                <c:pt idx="21">
                  <c:v>0.994002</c:v>
                </c:pt>
                <c:pt idx="22">
                  <c:v>0.995002</c:v>
                </c:pt>
                <c:pt idx="23">
                  <c:v>0.996001</c:v>
                </c:pt>
                <c:pt idx="24">
                  <c:v>0.997</c:v>
                </c:pt>
                <c:pt idx="25">
                  <c:v>0.998001</c:v>
                </c:pt>
                <c:pt idx="26">
                  <c:v>0.999</c:v>
                </c:pt>
                <c:pt idx="27" formatCode="0%">
                  <c:v>1.0</c:v>
                </c:pt>
              </c:numCache>
            </c:numRef>
          </c:xVal>
          <c:yVal>
            <c:numRef>
              <c:f>'q6'!$B$114:$B$141</c:f>
              <c:numCache>
                <c:formatCode>0.00</c:formatCode>
                <c:ptCount val="28"/>
                <c:pt idx="0">
                  <c:v>0.064</c:v>
                </c:pt>
                <c:pt idx="1">
                  <c:v>0.128</c:v>
                </c:pt>
                <c:pt idx="2">
                  <c:v>0.192</c:v>
                </c:pt>
                <c:pt idx="3">
                  <c:v>0.256</c:v>
                </c:pt>
                <c:pt idx="4">
                  <c:v>0.352</c:v>
                </c:pt>
                <c:pt idx="5">
                  <c:v>0.704</c:v>
                </c:pt>
                <c:pt idx="6">
                  <c:v>1.877333333333333</c:v>
                </c:pt>
                <c:pt idx="7">
                  <c:v>4.768</c:v>
                </c:pt>
                <c:pt idx="8">
                  <c:v>11.18933333333333</c:v>
                </c:pt>
                <c:pt idx="9">
                  <c:v>12.58666666666667</c:v>
                </c:pt>
                <c:pt idx="10">
                  <c:v>14.35733333333333</c:v>
                </c:pt>
                <c:pt idx="11">
                  <c:v>16.59733333333333</c:v>
                </c:pt>
                <c:pt idx="12">
                  <c:v>19.46666666666667</c:v>
                </c:pt>
                <c:pt idx="13">
                  <c:v>23.05066666666667</c:v>
                </c:pt>
                <c:pt idx="14">
                  <c:v>28.224</c:v>
                </c:pt>
                <c:pt idx="15">
                  <c:v>37.16266666666667</c:v>
                </c:pt>
                <c:pt idx="16">
                  <c:v>54.21866666666666</c:v>
                </c:pt>
                <c:pt idx="17">
                  <c:v>102.4213333333333</c:v>
                </c:pt>
                <c:pt idx="18">
                  <c:v>112.1493333333333</c:v>
                </c:pt>
                <c:pt idx="19">
                  <c:v>123.552</c:v>
                </c:pt>
                <c:pt idx="20">
                  <c:v>137.0773333333333</c:v>
                </c:pt>
                <c:pt idx="21">
                  <c:v>153.2266666666667</c:v>
                </c:pt>
                <c:pt idx="22">
                  <c:v>172.7466666666667</c:v>
                </c:pt>
                <c:pt idx="23">
                  <c:v>197.696</c:v>
                </c:pt>
                <c:pt idx="24">
                  <c:v>232.2346666666667</c:v>
                </c:pt>
                <c:pt idx="25">
                  <c:v>285.9946666666666</c:v>
                </c:pt>
                <c:pt idx="26">
                  <c:v>387.776</c:v>
                </c:pt>
                <c:pt idx="27">
                  <c:v>872.6826666666665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1749616"/>
        <c:axId val="738458880"/>
      </c:scatterChart>
      <c:valAx>
        <c:axId val="74174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458880"/>
        <c:crosses val="autoZero"/>
        <c:crossBetween val="midCat"/>
      </c:valAx>
      <c:valAx>
        <c:axId val="73845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749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'q6'!$L$144:$L$159</c:f>
              <c:strCache>
                <c:ptCount val="1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  <c:pt idx="15">
                  <c:v>never</c:v>
                </c:pt>
              </c:strCache>
            </c:strRef>
          </c:cat>
          <c:val>
            <c:numRef>
              <c:f>'q6'!$M$144:$M$159</c:f>
              <c:numCache>
                <c:formatCode>General</c:formatCode>
                <c:ptCount val="16"/>
                <c:pt idx="0">
                  <c:v>1.0999018E7</c:v>
                </c:pt>
                <c:pt idx="1">
                  <c:v>5.029412E6</c:v>
                </c:pt>
                <c:pt idx="2">
                  <c:v>4.202084E6</c:v>
                </c:pt>
                <c:pt idx="3">
                  <c:v>1.044086E6</c:v>
                </c:pt>
                <c:pt idx="4">
                  <c:v>1.055004E6</c:v>
                </c:pt>
                <c:pt idx="5">
                  <c:v>554220.0</c:v>
                </c:pt>
                <c:pt idx="6">
                  <c:v>344815.0</c:v>
                </c:pt>
                <c:pt idx="7">
                  <c:v>1.146809E6</c:v>
                </c:pt>
                <c:pt idx="8">
                  <c:v>1.800642E6</c:v>
                </c:pt>
                <c:pt idx="9">
                  <c:v>6.406601E6</c:v>
                </c:pt>
                <c:pt idx="10">
                  <c:v>445455.0</c:v>
                </c:pt>
                <c:pt idx="11">
                  <c:v>133835.0</c:v>
                </c:pt>
                <c:pt idx="12">
                  <c:v>149185.0</c:v>
                </c:pt>
                <c:pt idx="13">
                  <c:v>129765.0</c:v>
                </c:pt>
                <c:pt idx="14">
                  <c:v>518584.0</c:v>
                </c:pt>
                <c:pt idx="15">
                  <c:v>16372.0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5622608"/>
        <c:axId val="765663216"/>
      </c:barChart>
      <c:catAx>
        <c:axId val="765622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663216"/>
        <c:crosses val="autoZero"/>
        <c:auto val="1"/>
        <c:lblAlgn val="ctr"/>
        <c:lblOffset val="100"/>
        <c:noMultiLvlLbl val="0"/>
      </c:catAx>
      <c:valAx>
        <c:axId val="765663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622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Instruction Footprint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Overview!$A$7</c:f>
              <c:strCache>
                <c:ptCount val="1"/>
                <c:pt idx="0">
                  <c:v>100% ISS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Overview!$B$1:$P$1</c:f>
              <c:strCache>
                <c:ptCount val="15"/>
                <c:pt idx="0">
                  <c:v>q1</c:v>
                </c:pt>
                <c:pt idx="1">
                  <c:v>q3</c:v>
                </c:pt>
                <c:pt idx="2">
                  <c:v>q6</c:v>
                </c:pt>
                <c:pt idx="3">
                  <c:v>q14</c:v>
                </c:pt>
                <c:pt idx="4">
                  <c:v>q19</c:v>
                </c:pt>
                <c:pt idx="5">
                  <c:v>msq1</c:v>
                </c:pt>
                <c:pt idx="6">
                  <c:v>msq3</c:v>
                </c:pt>
                <c:pt idx="7">
                  <c:v>msq6</c:v>
                </c:pt>
                <c:pt idx="8">
                  <c:v>msq14</c:v>
                </c:pt>
                <c:pt idx="9">
                  <c:v>msq19</c:v>
                </c:pt>
                <c:pt idx="10">
                  <c:v>spec_astar</c:v>
                </c:pt>
                <c:pt idx="11">
                  <c:v>spec_bwaves</c:v>
                </c:pt>
                <c:pt idx="12">
                  <c:v>spec_gcc</c:v>
                </c:pt>
                <c:pt idx="13">
                  <c:v>spec_mcf</c:v>
                </c:pt>
                <c:pt idx="14">
                  <c:v>spec_perlbench</c:v>
                </c:pt>
              </c:strCache>
            </c:strRef>
          </c:cat>
          <c:val>
            <c:numRef>
              <c:f>Overview!$B$7:$P$7</c:f>
              <c:numCache>
                <c:formatCode>0.00</c:formatCode>
                <c:ptCount val="15"/>
                <c:pt idx="0">
                  <c:v>125.4613333333333</c:v>
                </c:pt>
                <c:pt idx="1">
                  <c:v>448.864</c:v>
                </c:pt>
                <c:pt idx="2">
                  <c:v>914.1546666666665</c:v>
                </c:pt>
                <c:pt idx="3">
                  <c:v>134.7626666666667</c:v>
                </c:pt>
                <c:pt idx="4">
                  <c:v>123.8613333333333</c:v>
                </c:pt>
                <c:pt idx="5">
                  <c:v>45.1875</c:v>
                </c:pt>
                <c:pt idx="6">
                  <c:v>85.5</c:v>
                </c:pt>
                <c:pt idx="7">
                  <c:v>42.875</c:v>
                </c:pt>
                <c:pt idx="8">
                  <c:v>62.0</c:v>
                </c:pt>
                <c:pt idx="9">
                  <c:v>27.4375</c:v>
                </c:pt>
                <c:pt idx="10" formatCode="General">
                  <c:v>1.0</c:v>
                </c:pt>
                <c:pt idx="11" formatCode="General">
                  <c:v>1.0</c:v>
                </c:pt>
                <c:pt idx="12" formatCode="General">
                  <c:v>125.0</c:v>
                </c:pt>
                <c:pt idx="13" formatCode="General">
                  <c:v>1.0</c:v>
                </c:pt>
                <c:pt idx="14" formatCode="General">
                  <c:v>188.0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63967632"/>
        <c:axId val="1231969072"/>
      </c:barChart>
      <c:catAx>
        <c:axId val="76396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969072"/>
        <c:crosses val="autoZero"/>
        <c:auto val="1"/>
        <c:lblAlgn val="ctr"/>
        <c:lblOffset val="100"/>
        <c:noMultiLvlLbl val="0"/>
      </c:catAx>
      <c:valAx>
        <c:axId val="1231969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Instruction Footprint (kB)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967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Q14: ISS on CL Block Level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'q14'!$A$20:$A$29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numCache>
            </c:numRef>
          </c:xVal>
          <c:yVal>
            <c:numRef>
              <c:f>'q14'!$B$20:$B$29</c:f>
              <c:numCache>
                <c:formatCode>0.00</c:formatCode>
                <c:ptCount val="10"/>
                <c:pt idx="0">
                  <c:v>0.064</c:v>
                </c:pt>
                <c:pt idx="1">
                  <c:v>0.128</c:v>
                </c:pt>
                <c:pt idx="2">
                  <c:v>0.192</c:v>
                </c:pt>
                <c:pt idx="3">
                  <c:v>0.256</c:v>
                </c:pt>
                <c:pt idx="4">
                  <c:v>0.341333333333333</c:v>
                </c:pt>
                <c:pt idx="5">
                  <c:v>0.565333333333333</c:v>
                </c:pt>
                <c:pt idx="6">
                  <c:v>1.216</c:v>
                </c:pt>
                <c:pt idx="7">
                  <c:v>3.2</c:v>
                </c:pt>
                <c:pt idx="8">
                  <c:v>6.016</c:v>
                </c:pt>
                <c:pt idx="9">
                  <c:v>134.7626666666667</c:v>
                </c:pt>
              </c:numCache>
            </c:numRef>
          </c:y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770936640"/>
        <c:axId val="770940032"/>
      </c:scatterChart>
      <c:valAx>
        <c:axId val="770936640"/>
        <c:scaling>
          <c:orientation val="minMax"/>
          <c:max val="1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top %</a:t>
                </a:r>
                <a:r>
                  <a:rPr lang="en-US" baseline="0"/>
                  <a:t> of static instructions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940032"/>
        <c:crosses val="autoZero"/>
        <c:crossBetween val="midCat"/>
      </c:valAx>
      <c:valAx>
        <c:axId val="77094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(kB)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936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Global Next CL</a:t>
            </a:r>
            <a:r>
              <a:rPr lang="en-US" baseline="0"/>
              <a:t> Stride (Non-Linear)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'q14'!$A$53:$A$85</c:f>
              <c:numCache>
                <c:formatCode>General</c:formatCode>
                <c:ptCount val="33"/>
                <c:pt idx="0">
                  <c:v>-32768.0</c:v>
                </c:pt>
                <c:pt idx="1">
                  <c:v>-16384.0</c:v>
                </c:pt>
                <c:pt idx="2">
                  <c:v>-8192.0</c:v>
                </c:pt>
                <c:pt idx="3">
                  <c:v>-4096.0</c:v>
                </c:pt>
                <c:pt idx="4">
                  <c:v>-2048.0</c:v>
                </c:pt>
                <c:pt idx="5">
                  <c:v>-1024.0</c:v>
                </c:pt>
                <c:pt idx="6">
                  <c:v>-512.0</c:v>
                </c:pt>
                <c:pt idx="7">
                  <c:v>-256.0</c:v>
                </c:pt>
                <c:pt idx="8">
                  <c:v>-128.0</c:v>
                </c:pt>
                <c:pt idx="9">
                  <c:v>-64.0</c:v>
                </c:pt>
                <c:pt idx="10">
                  <c:v>-32.0</c:v>
                </c:pt>
                <c:pt idx="11">
                  <c:v>-16.0</c:v>
                </c:pt>
                <c:pt idx="12">
                  <c:v>-8.0</c:v>
                </c:pt>
                <c:pt idx="13">
                  <c:v>-4.0</c:v>
                </c:pt>
                <c:pt idx="14">
                  <c:v>-2.0</c:v>
                </c:pt>
                <c:pt idx="15">
                  <c:v>-1.0</c:v>
                </c:pt>
                <c:pt idx="16">
                  <c:v>0.0</c:v>
                </c:pt>
                <c:pt idx="17">
                  <c:v>1.0</c:v>
                </c:pt>
                <c:pt idx="18">
                  <c:v>2.0</c:v>
                </c:pt>
                <c:pt idx="19">
                  <c:v>4.0</c:v>
                </c:pt>
                <c:pt idx="20">
                  <c:v>8.0</c:v>
                </c:pt>
                <c:pt idx="21">
                  <c:v>16.0</c:v>
                </c:pt>
                <c:pt idx="22">
                  <c:v>32.0</c:v>
                </c:pt>
                <c:pt idx="23">
                  <c:v>64.0</c:v>
                </c:pt>
                <c:pt idx="24">
                  <c:v>128.0</c:v>
                </c:pt>
                <c:pt idx="25">
                  <c:v>256.0</c:v>
                </c:pt>
                <c:pt idx="26">
                  <c:v>512.0</c:v>
                </c:pt>
                <c:pt idx="27">
                  <c:v>1024.0</c:v>
                </c:pt>
                <c:pt idx="28">
                  <c:v>2048.0</c:v>
                </c:pt>
                <c:pt idx="29">
                  <c:v>4096.0</c:v>
                </c:pt>
                <c:pt idx="30">
                  <c:v>8192.0</c:v>
                </c:pt>
                <c:pt idx="31">
                  <c:v>16384.0</c:v>
                </c:pt>
                <c:pt idx="32">
                  <c:v>32768.0</c:v>
                </c:pt>
              </c:numCache>
            </c:numRef>
          </c:cat>
          <c:val>
            <c:numRef>
              <c:f>'q14'!$C$53:$C$85</c:f>
              <c:numCache>
                <c:formatCode>0.0%</c:formatCode>
                <c:ptCount val="33"/>
                <c:pt idx="0">
                  <c:v>0.0614256283900453</c:v>
                </c:pt>
                <c:pt idx="1">
                  <c:v>0.00995057435922967</c:v>
                </c:pt>
                <c:pt idx="2">
                  <c:v>0.0106929417220061</c:v>
                </c:pt>
                <c:pt idx="3">
                  <c:v>0.0133687894454582</c:v>
                </c:pt>
                <c:pt idx="4">
                  <c:v>0.00510796520790849</c:v>
                </c:pt>
                <c:pt idx="5">
                  <c:v>0.00313857408591108</c:v>
                </c:pt>
                <c:pt idx="6">
                  <c:v>0.001647979888069</c:v>
                </c:pt>
                <c:pt idx="7">
                  <c:v>0.00159741383262421</c:v>
                </c:pt>
                <c:pt idx="8">
                  <c:v>0.00326602752830343</c:v>
                </c:pt>
                <c:pt idx="9">
                  <c:v>0.00250116137915206</c:v>
                </c:pt>
                <c:pt idx="10">
                  <c:v>0.00206353948261891</c:v>
                </c:pt>
                <c:pt idx="11">
                  <c:v>0.0067050086901397</c:v>
                </c:pt>
                <c:pt idx="12">
                  <c:v>0.00294869014869806</c:v>
                </c:pt>
                <c:pt idx="13">
                  <c:v>0.108222839514027</c:v>
                </c:pt>
                <c:pt idx="14">
                  <c:v>0.119691440453781</c:v>
                </c:pt>
                <c:pt idx="15">
                  <c:v>0.478333047061297</c:v>
                </c:pt>
                <c:pt idx="18">
                  <c:v>0.0121564871143591</c:v>
                </c:pt>
                <c:pt idx="19">
                  <c:v>0.0268178258850005</c:v>
                </c:pt>
                <c:pt idx="20">
                  <c:v>0.0105029651971948</c:v>
                </c:pt>
                <c:pt idx="21">
                  <c:v>0.0112111941898161</c:v>
                </c:pt>
                <c:pt idx="22">
                  <c:v>0.00404049633407341</c:v>
                </c:pt>
                <c:pt idx="23">
                  <c:v>0.00249150581533446</c:v>
                </c:pt>
                <c:pt idx="24">
                  <c:v>0.00406287607925064</c:v>
                </c:pt>
                <c:pt idx="25">
                  <c:v>0.00236956794843791</c:v>
                </c:pt>
                <c:pt idx="26">
                  <c:v>0.000879370554588338</c:v>
                </c:pt>
                <c:pt idx="27">
                  <c:v>0.00314214532184362</c:v>
                </c:pt>
                <c:pt idx="28">
                  <c:v>0.00250983815978815</c:v>
                </c:pt>
                <c:pt idx="29">
                  <c:v>0.011510926698954</c:v>
                </c:pt>
                <c:pt idx="30">
                  <c:v>0.0114837853058667</c:v>
                </c:pt>
                <c:pt idx="31">
                  <c:v>0.00764604258516319</c:v>
                </c:pt>
                <c:pt idx="32">
                  <c:v>0.0585133516210594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42190336"/>
        <c:axId val="742173696"/>
      </c:barChart>
      <c:catAx>
        <c:axId val="74219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173696"/>
        <c:crosses val="autoZero"/>
        <c:auto val="1"/>
        <c:lblAlgn val="ctr"/>
        <c:lblOffset val="100"/>
        <c:noMultiLvlLbl val="0"/>
      </c:catAx>
      <c:valAx>
        <c:axId val="74217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190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</a:t>
            </a:r>
            <a:r>
              <a:rPr lang="en-US" baseline="0"/>
              <a:t> Reuse Distance (Non-Linear)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'q14'!$A$88:$A$103</c:f>
              <c:strCache>
                <c:ptCount val="1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  <c:pt idx="15">
                  <c:v>never</c:v>
                </c:pt>
              </c:strCache>
            </c:strRef>
          </c:cat>
          <c:val>
            <c:numRef>
              <c:f>'q14'!$C$88:$C$103</c:f>
              <c:numCache>
                <c:formatCode>0.0%</c:formatCode>
                <c:ptCount val="16"/>
                <c:pt idx="0">
                  <c:v>0.00256061084317464</c:v>
                </c:pt>
                <c:pt idx="1">
                  <c:v>0.0269365543646126</c:v>
                </c:pt>
                <c:pt idx="2">
                  <c:v>0.00321321306621031</c:v>
                </c:pt>
                <c:pt idx="3">
                  <c:v>0.338096399877044</c:v>
                </c:pt>
                <c:pt idx="4">
                  <c:v>0.155125359436858</c:v>
                </c:pt>
                <c:pt idx="5">
                  <c:v>0.095107842288209</c:v>
                </c:pt>
                <c:pt idx="6">
                  <c:v>0.0415862811935069</c:v>
                </c:pt>
                <c:pt idx="7">
                  <c:v>0.0361860735928541</c:v>
                </c:pt>
                <c:pt idx="8">
                  <c:v>0.0103054262206349</c:v>
                </c:pt>
                <c:pt idx="9">
                  <c:v>0.00603926241756756</c:v>
                </c:pt>
                <c:pt idx="10">
                  <c:v>0.0189348116746369</c:v>
                </c:pt>
                <c:pt idx="11">
                  <c:v>0.040030928174191</c:v>
                </c:pt>
                <c:pt idx="12">
                  <c:v>0.209422884729664</c:v>
                </c:pt>
                <c:pt idx="13">
                  <c:v>0.00480577864457003</c:v>
                </c:pt>
                <c:pt idx="14">
                  <c:v>0.0115849157761287</c:v>
                </c:pt>
                <c:pt idx="15">
                  <c:v>6.365770013714E-5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65695824"/>
        <c:axId val="765698144"/>
      </c:barChart>
      <c:catAx>
        <c:axId val="765695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698144"/>
        <c:crosses val="autoZero"/>
        <c:auto val="1"/>
        <c:lblAlgn val="ctr"/>
        <c:lblOffset val="100"/>
        <c:noMultiLvlLbl val="0"/>
      </c:catAx>
      <c:valAx>
        <c:axId val="765698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695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Q19: ISS on CL Block Level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'q19'!$A$20:$A$29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numCache>
            </c:numRef>
          </c:xVal>
          <c:yVal>
            <c:numRef>
              <c:f>'q19'!$B$20:$B$29</c:f>
              <c:numCache>
                <c:formatCode>0.00</c:formatCode>
                <c:ptCount val="10"/>
                <c:pt idx="0">
                  <c:v>0.064</c:v>
                </c:pt>
                <c:pt idx="1">
                  <c:v>0.181333333333333</c:v>
                </c:pt>
                <c:pt idx="2">
                  <c:v>0.405333333333333</c:v>
                </c:pt>
                <c:pt idx="3">
                  <c:v>1.109333333333333</c:v>
                </c:pt>
                <c:pt idx="4">
                  <c:v>2.154666666666666</c:v>
                </c:pt>
                <c:pt idx="5">
                  <c:v>3.658666666666666</c:v>
                </c:pt>
                <c:pt idx="6">
                  <c:v>5.664</c:v>
                </c:pt>
                <c:pt idx="7">
                  <c:v>8.48</c:v>
                </c:pt>
                <c:pt idx="8">
                  <c:v>13.49333333333333</c:v>
                </c:pt>
                <c:pt idx="9">
                  <c:v>123.8613333333333</c:v>
                </c:pt>
              </c:numCache>
            </c:numRef>
          </c:y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740199648"/>
        <c:axId val="1250697184"/>
      </c:scatterChart>
      <c:valAx>
        <c:axId val="740199648"/>
        <c:scaling>
          <c:orientation val="minMax"/>
          <c:max val="1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top %</a:t>
                </a:r>
                <a:r>
                  <a:rPr lang="en-US" baseline="0"/>
                  <a:t> of static instructions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0697184"/>
        <c:crosses val="autoZero"/>
        <c:crossBetween val="midCat"/>
      </c:valAx>
      <c:valAx>
        <c:axId val="125069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(kB)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199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Global Next CL</a:t>
            </a:r>
            <a:r>
              <a:rPr lang="en-US" baseline="0"/>
              <a:t> Stride (Non-Linear)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'q19'!$A$53:$A$85</c:f>
              <c:numCache>
                <c:formatCode>General</c:formatCode>
                <c:ptCount val="33"/>
                <c:pt idx="0">
                  <c:v>-32768.0</c:v>
                </c:pt>
                <c:pt idx="1">
                  <c:v>-16384.0</c:v>
                </c:pt>
                <c:pt idx="2">
                  <c:v>-8192.0</c:v>
                </c:pt>
                <c:pt idx="3">
                  <c:v>-4096.0</c:v>
                </c:pt>
                <c:pt idx="4">
                  <c:v>-2048.0</c:v>
                </c:pt>
                <c:pt idx="5">
                  <c:v>-1024.0</c:v>
                </c:pt>
                <c:pt idx="6">
                  <c:v>-512.0</c:v>
                </c:pt>
                <c:pt idx="7">
                  <c:v>-256.0</c:v>
                </c:pt>
                <c:pt idx="8">
                  <c:v>-128.0</c:v>
                </c:pt>
                <c:pt idx="9">
                  <c:v>-64.0</c:v>
                </c:pt>
                <c:pt idx="10">
                  <c:v>-32.0</c:v>
                </c:pt>
                <c:pt idx="11">
                  <c:v>-16.0</c:v>
                </c:pt>
                <c:pt idx="12">
                  <c:v>-8.0</c:v>
                </c:pt>
                <c:pt idx="13">
                  <c:v>-4.0</c:v>
                </c:pt>
                <c:pt idx="14">
                  <c:v>-2.0</c:v>
                </c:pt>
                <c:pt idx="15">
                  <c:v>-1.0</c:v>
                </c:pt>
                <c:pt idx="16">
                  <c:v>0.0</c:v>
                </c:pt>
                <c:pt idx="17">
                  <c:v>1.0</c:v>
                </c:pt>
                <c:pt idx="18">
                  <c:v>2.0</c:v>
                </c:pt>
                <c:pt idx="19">
                  <c:v>4.0</c:v>
                </c:pt>
                <c:pt idx="20">
                  <c:v>8.0</c:v>
                </c:pt>
                <c:pt idx="21">
                  <c:v>16.0</c:v>
                </c:pt>
                <c:pt idx="22">
                  <c:v>32.0</c:v>
                </c:pt>
                <c:pt idx="23">
                  <c:v>64.0</c:v>
                </c:pt>
                <c:pt idx="24">
                  <c:v>128.0</c:v>
                </c:pt>
                <c:pt idx="25">
                  <c:v>256.0</c:v>
                </c:pt>
                <c:pt idx="26">
                  <c:v>512.0</c:v>
                </c:pt>
                <c:pt idx="27">
                  <c:v>1024.0</c:v>
                </c:pt>
                <c:pt idx="28">
                  <c:v>2048.0</c:v>
                </c:pt>
                <c:pt idx="29">
                  <c:v>4096.0</c:v>
                </c:pt>
                <c:pt idx="30">
                  <c:v>8192.0</c:v>
                </c:pt>
                <c:pt idx="31">
                  <c:v>16384.0</c:v>
                </c:pt>
                <c:pt idx="32">
                  <c:v>32768.0</c:v>
                </c:pt>
              </c:numCache>
            </c:numRef>
          </c:cat>
          <c:val>
            <c:numRef>
              <c:f>'q19'!$C$53:$C$85</c:f>
              <c:numCache>
                <c:formatCode>0.0%</c:formatCode>
                <c:ptCount val="33"/>
                <c:pt idx="0">
                  <c:v>0.0771140186710604</c:v>
                </c:pt>
                <c:pt idx="1">
                  <c:v>0.0350057872156418</c:v>
                </c:pt>
                <c:pt idx="2">
                  <c:v>0.014572730793239</c:v>
                </c:pt>
                <c:pt idx="3">
                  <c:v>0.0130270988870406</c:v>
                </c:pt>
                <c:pt idx="4">
                  <c:v>0.00984878950777266</c:v>
                </c:pt>
                <c:pt idx="5">
                  <c:v>0.0046803990751075</c:v>
                </c:pt>
                <c:pt idx="6">
                  <c:v>0.00592152043700009</c:v>
                </c:pt>
                <c:pt idx="7">
                  <c:v>0.00401314902225656</c:v>
                </c:pt>
                <c:pt idx="8">
                  <c:v>0.00709690109104579</c:v>
                </c:pt>
                <c:pt idx="9">
                  <c:v>0.00560745184651803</c:v>
                </c:pt>
                <c:pt idx="10">
                  <c:v>0.0232903294214288</c:v>
                </c:pt>
                <c:pt idx="11">
                  <c:v>0.00331653841292632</c:v>
                </c:pt>
                <c:pt idx="12">
                  <c:v>0.0234121491806896</c:v>
                </c:pt>
                <c:pt idx="13">
                  <c:v>0.0934947743454736</c:v>
                </c:pt>
                <c:pt idx="14">
                  <c:v>0.0843903468240665</c:v>
                </c:pt>
                <c:pt idx="15">
                  <c:v>0.280146955089474</c:v>
                </c:pt>
                <c:pt idx="18">
                  <c:v>0.0297206409750098</c:v>
                </c:pt>
                <c:pt idx="19">
                  <c:v>0.0483354151008297</c:v>
                </c:pt>
                <c:pt idx="20">
                  <c:v>0.0318996294288512</c:v>
                </c:pt>
                <c:pt idx="21">
                  <c:v>0.0133278665108248</c:v>
                </c:pt>
                <c:pt idx="22">
                  <c:v>0.0314401826970017</c:v>
                </c:pt>
                <c:pt idx="23">
                  <c:v>0.00432544328709341</c:v>
                </c:pt>
                <c:pt idx="24">
                  <c:v>0.00451423412599885</c:v>
                </c:pt>
                <c:pt idx="25">
                  <c:v>0.00192786309427654</c:v>
                </c:pt>
                <c:pt idx="26">
                  <c:v>0.00382315371411752</c:v>
                </c:pt>
                <c:pt idx="27">
                  <c:v>0.00259285962404526</c:v>
                </c:pt>
                <c:pt idx="28">
                  <c:v>0.00985149632572775</c:v>
                </c:pt>
                <c:pt idx="29">
                  <c:v>0.0151117502021987</c:v>
                </c:pt>
                <c:pt idx="30">
                  <c:v>0.01388234975059</c:v>
                </c:pt>
                <c:pt idx="31">
                  <c:v>0.0266601494088394</c:v>
                </c:pt>
                <c:pt idx="32">
                  <c:v>0.0776480259338545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45982896"/>
        <c:axId val="1227369168"/>
      </c:barChart>
      <c:catAx>
        <c:axId val="745982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7369168"/>
        <c:crosses val="autoZero"/>
        <c:auto val="1"/>
        <c:lblAlgn val="ctr"/>
        <c:lblOffset val="100"/>
        <c:noMultiLvlLbl val="0"/>
      </c:catAx>
      <c:valAx>
        <c:axId val="1227369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982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</a:t>
            </a:r>
            <a:r>
              <a:rPr lang="en-US" baseline="0"/>
              <a:t> Reuse Distance (Non-Linear)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'q19'!$A$88:$A$103</c:f>
              <c:strCache>
                <c:ptCount val="1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  <c:pt idx="15">
                  <c:v>never</c:v>
                </c:pt>
              </c:strCache>
            </c:strRef>
          </c:cat>
          <c:val>
            <c:numRef>
              <c:f>'q19'!$C$88:$C$103</c:f>
              <c:numCache>
                <c:formatCode>0.0%</c:formatCode>
                <c:ptCount val="16"/>
                <c:pt idx="0">
                  <c:v>0.00288365491473881</c:v>
                </c:pt>
                <c:pt idx="1">
                  <c:v>0.0223092443488797</c:v>
                </c:pt>
                <c:pt idx="2">
                  <c:v>0.00768726211950333</c:v>
                </c:pt>
                <c:pt idx="3">
                  <c:v>0.188033973692295</c:v>
                </c:pt>
                <c:pt idx="4">
                  <c:v>0.0991422806253788</c:v>
                </c:pt>
                <c:pt idx="5">
                  <c:v>0.0631725498471092</c:v>
                </c:pt>
                <c:pt idx="6">
                  <c:v>0.0438716509359717</c:v>
                </c:pt>
                <c:pt idx="7">
                  <c:v>0.0791298925556644</c:v>
                </c:pt>
                <c:pt idx="8">
                  <c:v>0.0579076226814628</c:v>
                </c:pt>
                <c:pt idx="9">
                  <c:v>0.0411994521931988</c:v>
                </c:pt>
                <c:pt idx="10">
                  <c:v>0.107725621954757</c:v>
                </c:pt>
                <c:pt idx="11">
                  <c:v>0.0134202331651206</c:v>
                </c:pt>
                <c:pt idx="12">
                  <c:v>0.0233403388688724</c:v>
                </c:pt>
                <c:pt idx="13">
                  <c:v>0.246196602852438</c:v>
                </c:pt>
                <c:pt idx="14">
                  <c:v>0.00392238958015785</c:v>
                </c:pt>
                <c:pt idx="15">
                  <c:v>5.72296644512659E-5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39640848"/>
        <c:axId val="740013136"/>
      </c:barChart>
      <c:catAx>
        <c:axId val="739640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013136"/>
        <c:crosses val="autoZero"/>
        <c:auto val="1"/>
        <c:lblAlgn val="ctr"/>
        <c:lblOffset val="100"/>
        <c:noMultiLvlLbl val="0"/>
      </c:catAx>
      <c:valAx>
        <c:axId val="74001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640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ISS Instruction Level,</a:t>
            </a:r>
            <a:r>
              <a:rPr lang="en-US" baseline="0"/>
              <a:t> CL granularity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'msq1'!$A$13:$A$32</c:f>
              <c:numCache>
                <c:formatCode>0.00%</c:formatCode>
                <c:ptCount val="20"/>
                <c:pt idx="0">
                  <c:v>0.900234</c:v>
                </c:pt>
                <c:pt idx="1">
                  <c:v>0.910895</c:v>
                </c:pt>
                <c:pt idx="2">
                  <c:v>0.920472</c:v>
                </c:pt>
                <c:pt idx="3">
                  <c:v>0.930027</c:v>
                </c:pt>
                <c:pt idx="4">
                  <c:v>0.940151</c:v>
                </c:pt>
                <c:pt idx="5">
                  <c:v>0.950285</c:v>
                </c:pt>
                <c:pt idx="6">
                  <c:v>0.960151</c:v>
                </c:pt>
                <c:pt idx="7">
                  <c:v>0.970127</c:v>
                </c:pt>
                <c:pt idx="8">
                  <c:v>0.98018</c:v>
                </c:pt>
                <c:pt idx="9">
                  <c:v>0.990009</c:v>
                </c:pt>
                <c:pt idx="10">
                  <c:v>0.991182</c:v>
                </c:pt>
                <c:pt idx="11">
                  <c:v>0.992083</c:v>
                </c:pt>
                <c:pt idx="12">
                  <c:v>0.993117</c:v>
                </c:pt>
                <c:pt idx="13">
                  <c:v>0.994029</c:v>
                </c:pt>
                <c:pt idx="14">
                  <c:v>0.995072</c:v>
                </c:pt>
                <c:pt idx="15">
                  <c:v>0.996038</c:v>
                </c:pt>
                <c:pt idx="16">
                  <c:v>0.997015</c:v>
                </c:pt>
                <c:pt idx="17">
                  <c:v>0.998025</c:v>
                </c:pt>
                <c:pt idx="18">
                  <c:v>0.999007</c:v>
                </c:pt>
                <c:pt idx="19" formatCode="0%">
                  <c:v>1.0</c:v>
                </c:pt>
              </c:numCache>
            </c:numRef>
          </c:xVal>
          <c:yVal>
            <c:numRef>
              <c:f>'msq1'!$B$13:$B$32</c:f>
              <c:numCache>
                <c:formatCode>General</c:formatCode>
                <c:ptCount val="20"/>
                <c:pt idx="0">
                  <c:v>11520.0</c:v>
                </c:pt>
                <c:pt idx="1">
                  <c:v>12224.0</c:v>
                </c:pt>
                <c:pt idx="2">
                  <c:v>12928.0</c:v>
                </c:pt>
                <c:pt idx="3">
                  <c:v>13696.0</c:v>
                </c:pt>
                <c:pt idx="4">
                  <c:v>14592.0</c:v>
                </c:pt>
                <c:pt idx="5">
                  <c:v>15552.0</c:v>
                </c:pt>
                <c:pt idx="6">
                  <c:v>16576.0</c:v>
                </c:pt>
                <c:pt idx="7">
                  <c:v>17792.0</c:v>
                </c:pt>
                <c:pt idx="8">
                  <c:v>19264.0</c:v>
                </c:pt>
                <c:pt idx="9">
                  <c:v>21376.0</c:v>
                </c:pt>
                <c:pt idx="10">
                  <c:v>21760.0</c:v>
                </c:pt>
                <c:pt idx="11">
                  <c:v>22080.0</c:v>
                </c:pt>
                <c:pt idx="12">
                  <c:v>22528.0</c:v>
                </c:pt>
                <c:pt idx="13">
                  <c:v>22976.0</c:v>
                </c:pt>
                <c:pt idx="14">
                  <c:v>23552.0</c:v>
                </c:pt>
                <c:pt idx="15">
                  <c:v>24192.0</c:v>
                </c:pt>
                <c:pt idx="16">
                  <c:v>25024.0</c:v>
                </c:pt>
                <c:pt idx="17">
                  <c:v>26112.0</c:v>
                </c:pt>
                <c:pt idx="18">
                  <c:v>29248.0</c:v>
                </c:pt>
                <c:pt idx="19">
                  <c:v>46272.0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5609024"/>
        <c:axId val="765611072"/>
      </c:scatterChart>
      <c:valAx>
        <c:axId val="765609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611072"/>
        <c:crosses val="autoZero"/>
        <c:crossBetween val="midCat"/>
      </c:valAx>
      <c:valAx>
        <c:axId val="76561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609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Reuse</a:t>
            </a:r>
            <a:r>
              <a:rPr lang="en-US" baseline="0"/>
              <a:t> Distance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'msq1'!$A$71:$A$86</c:f>
              <c:strCache>
                <c:ptCount val="1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  <c:pt idx="15">
                  <c:v>never</c:v>
                </c:pt>
              </c:strCache>
            </c:strRef>
          </c:cat>
          <c:val>
            <c:numRef>
              <c:f>'msq1'!$C$71:$C$86</c:f>
              <c:numCache>
                <c:formatCode>0.00%</c:formatCode>
                <c:ptCount val="16"/>
                <c:pt idx="0">
                  <c:v>0.00161774023014501</c:v>
                </c:pt>
                <c:pt idx="1">
                  <c:v>0.0441845155512286</c:v>
                </c:pt>
                <c:pt idx="2">
                  <c:v>0.0502739188163768</c:v>
                </c:pt>
                <c:pt idx="3">
                  <c:v>0.0250959058935581</c:v>
                </c:pt>
                <c:pt idx="4">
                  <c:v>0.062336848490862</c:v>
                </c:pt>
                <c:pt idx="5">
                  <c:v>0.0872681678645767</c:v>
                </c:pt>
                <c:pt idx="6">
                  <c:v>0.0336957729629399</c:v>
                </c:pt>
                <c:pt idx="7">
                  <c:v>0.0843477896829107</c:v>
                </c:pt>
                <c:pt idx="8">
                  <c:v>0.0679155824524499</c:v>
                </c:pt>
                <c:pt idx="9">
                  <c:v>0.115619393991523</c:v>
                </c:pt>
                <c:pt idx="10">
                  <c:v>0.176369863495574</c:v>
                </c:pt>
                <c:pt idx="11">
                  <c:v>0.109422473558019</c:v>
                </c:pt>
                <c:pt idx="12">
                  <c:v>0.0101412113438741</c:v>
                </c:pt>
                <c:pt idx="13">
                  <c:v>0.107638251393746</c:v>
                </c:pt>
                <c:pt idx="14">
                  <c:v>0.0240664972911219</c:v>
                </c:pt>
                <c:pt idx="15">
                  <c:v>6.06698109354876E-6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65859312"/>
        <c:axId val="765861632"/>
      </c:barChart>
      <c:catAx>
        <c:axId val="765859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861632"/>
        <c:crosses val="autoZero"/>
        <c:auto val="1"/>
        <c:lblAlgn val="ctr"/>
        <c:lblOffset val="100"/>
        <c:noMultiLvlLbl val="0"/>
      </c:catAx>
      <c:valAx>
        <c:axId val="76586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859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'msq1'!$C$36:$C$68</c:f>
              <c:numCache>
                <c:formatCode>0.00%</c:formatCode>
                <c:ptCount val="33"/>
                <c:pt idx="0">
                  <c:v>0.120804125444366</c:v>
                </c:pt>
                <c:pt idx="1">
                  <c:v>0.0164456577800675</c:v>
                </c:pt>
                <c:pt idx="2">
                  <c:v>0.00951441503613782</c:v>
                </c:pt>
                <c:pt idx="3">
                  <c:v>0.0185678013179647</c:v>
                </c:pt>
                <c:pt idx="4">
                  <c:v>0.0160542051222091</c:v>
                </c:pt>
                <c:pt idx="5">
                  <c:v>0.00677286710534357</c:v>
                </c:pt>
                <c:pt idx="6">
                  <c:v>0.00287720099197045</c:v>
                </c:pt>
                <c:pt idx="7">
                  <c:v>0.0425644256576723</c:v>
                </c:pt>
                <c:pt idx="8">
                  <c:v>0.00860311626864091</c:v>
                </c:pt>
                <c:pt idx="9">
                  <c:v>0.0134672142754585</c:v>
                </c:pt>
                <c:pt idx="10">
                  <c:v>0.00138357991637191</c:v>
                </c:pt>
                <c:pt idx="11">
                  <c:v>0.0450245040129596</c:v>
                </c:pt>
                <c:pt idx="12">
                  <c:v>0.0658513941404701</c:v>
                </c:pt>
                <c:pt idx="13">
                  <c:v>0.0518610088542697</c:v>
                </c:pt>
                <c:pt idx="14">
                  <c:v>0.0321248895577473</c:v>
                </c:pt>
                <c:pt idx="15">
                  <c:v>0.0977889131797032</c:v>
                </c:pt>
                <c:pt idx="18">
                  <c:v>0.0329390111938676</c:v>
                </c:pt>
                <c:pt idx="19">
                  <c:v>0.0985327182392125</c:v>
                </c:pt>
                <c:pt idx="20">
                  <c:v>0.0698013476129076</c:v>
                </c:pt>
                <c:pt idx="21">
                  <c:v>0.038225778178947</c:v>
                </c:pt>
                <c:pt idx="22">
                  <c:v>0.00138157626417858</c:v>
                </c:pt>
                <c:pt idx="23">
                  <c:v>0.0112959086627307</c:v>
                </c:pt>
                <c:pt idx="24">
                  <c:v>0.00862599855745753</c:v>
                </c:pt>
                <c:pt idx="25">
                  <c:v>0.0350814380804176</c:v>
                </c:pt>
                <c:pt idx="26">
                  <c:v>0.00286300119599161</c:v>
                </c:pt>
                <c:pt idx="27">
                  <c:v>0.00487156088527684</c:v>
                </c:pt>
                <c:pt idx="28">
                  <c:v>0.002887437041219</c:v>
                </c:pt>
                <c:pt idx="29">
                  <c:v>0.016856464556576</c:v>
                </c:pt>
                <c:pt idx="30">
                  <c:v>0.00964176310416484</c:v>
                </c:pt>
                <c:pt idx="31">
                  <c:v>0.0201060109144743</c:v>
                </c:pt>
                <c:pt idx="32">
                  <c:v>0.0971846668512253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65882848"/>
        <c:axId val="765885168"/>
      </c:barChart>
      <c:catAx>
        <c:axId val="765882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885168"/>
        <c:crosses val="autoZero"/>
        <c:auto val="1"/>
        <c:lblAlgn val="ctr"/>
        <c:lblOffset val="100"/>
        <c:noMultiLvlLbl val="0"/>
      </c:catAx>
      <c:valAx>
        <c:axId val="76588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882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ISS CL</a:t>
            </a:r>
            <a:r>
              <a:rPr lang="en-US" baseline="0"/>
              <a:t> Levle, CL granularity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'msq1'!$F$13:$F$39</c:f>
              <c:numCache>
                <c:formatCode>0.00%</c:formatCode>
                <c:ptCount val="27"/>
                <c:pt idx="0">
                  <c:v>0.105166</c:v>
                </c:pt>
                <c:pt idx="1">
                  <c:v>0.207358</c:v>
                </c:pt>
                <c:pt idx="2">
                  <c:v>0.303908</c:v>
                </c:pt>
                <c:pt idx="3">
                  <c:v>0.404804</c:v>
                </c:pt>
                <c:pt idx="4">
                  <c:v>0.503075</c:v>
                </c:pt>
                <c:pt idx="5">
                  <c:v>0.601498</c:v>
                </c:pt>
                <c:pt idx="6">
                  <c:v>0.700783</c:v>
                </c:pt>
                <c:pt idx="7">
                  <c:v>0.801384</c:v>
                </c:pt>
                <c:pt idx="8">
                  <c:v>0.901063</c:v>
                </c:pt>
                <c:pt idx="9">
                  <c:v>0.910672</c:v>
                </c:pt>
                <c:pt idx="10">
                  <c:v>0.920281</c:v>
                </c:pt>
                <c:pt idx="11">
                  <c:v>0.930958</c:v>
                </c:pt>
                <c:pt idx="12">
                  <c:v>0.940449</c:v>
                </c:pt>
                <c:pt idx="13">
                  <c:v>0.950205</c:v>
                </c:pt>
                <c:pt idx="14">
                  <c:v>0.960502</c:v>
                </c:pt>
                <c:pt idx="15">
                  <c:v>0.970252</c:v>
                </c:pt>
                <c:pt idx="16">
                  <c:v>0.980395</c:v>
                </c:pt>
                <c:pt idx="17">
                  <c:v>0.990195</c:v>
                </c:pt>
                <c:pt idx="18">
                  <c:v>0.991137</c:v>
                </c:pt>
                <c:pt idx="19">
                  <c:v>0.992117</c:v>
                </c:pt>
                <c:pt idx="20">
                  <c:v>0.993066</c:v>
                </c:pt>
                <c:pt idx="21">
                  <c:v>0.99401</c:v>
                </c:pt>
                <c:pt idx="22">
                  <c:v>0.995027</c:v>
                </c:pt>
                <c:pt idx="23">
                  <c:v>0.996017</c:v>
                </c:pt>
                <c:pt idx="24">
                  <c:v>0.997033</c:v>
                </c:pt>
                <c:pt idx="25">
                  <c:v>0.998049</c:v>
                </c:pt>
                <c:pt idx="26">
                  <c:v>0.999007</c:v>
                </c:pt>
              </c:numCache>
            </c:numRef>
          </c:xVal>
          <c:yVal>
            <c:numRef>
              <c:f>'msq1'!$G$13:$G$39</c:f>
              <c:numCache>
                <c:formatCode>General</c:formatCode>
                <c:ptCount val="27"/>
                <c:pt idx="0">
                  <c:v>256.0</c:v>
                </c:pt>
                <c:pt idx="1">
                  <c:v>704.0</c:v>
                </c:pt>
                <c:pt idx="2">
                  <c:v>1344.0</c:v>
                </c:pt>
                <c:pt idx="3">
                  <c:v>2112.0</c:v>
                </c:pt>
                <c:pt idx="4">
                  <c:v>3136.0</c:v>
                </c:pt>
                <c:pt idx="5">
                  <c:v>4544.0</c:v>
                </c:pt>
                <c:pt idx="6">
                  <c:v>6336.0</c:v>
                </c:pt>
                <c:pt idx="7">
                  <c:v>9088.0</c:v>
                </c:pt>
                <c:pt idx="8">
                  <c:v>13888.0</c:v>
                </c:pt>
                <c:pt idx="9">
                  <c:v>14464.0</c:v>
                </c:pt>
                <c:pt idx="10">
                  <c:v>15040.0</c:v>
                </c:pt>
                <c:pt idx="11">
                  <c:v>15680.0</c:v>
                </c:pt>
                <c:pt idx="12">
                  <c:v>16512.0</c:v>
                </c:pt>
                <c:pt idx="13">
                  <c:v>17664.0</c:v>
                </c:pt>
                <c:pt idx="14">
                  <c:v>18880.0</c:v>
                </c:pt>
                <c:pt idx="15">
                  <c:v>20032.0</c:v>
                </c:pt>
                <c:pt idx="16">
                  <c:v>21248.0</c:v>
                </c:pt>
                <c:pt idx="17">
                  <c:v>22464.0</c:v>
                </c:pt>
                <c:pt idx="18">
                  <c:v>22656.0</c:v>
                </c:pt>
                <c:pt idx="19">
                  <c:v>23040.0</c:v>
                </c:pt>
                <c:pt idx="20">
                  <c:v>23488.0</c:v>
                </c:pt>
                <c:pt idx="21">
                  <c:v>23936.0</c:v>
                </c:pt>
                <c:pt idx="22">
                  <c:v>24640.0</c:v>
                </c:pt>
                <c:pt idx="23">
                  <c:v>25536.0</c:v>
                </c:pt>
                <c:pt idx="24">
                  <c:v>26496.0</c:v>
                </c:pt>
                <c:pt idx="25">
                  <c:v>27456.0</c:v>
                </c:pt>
                <c:pt idx="26">
                  <c:v>31104.0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1023504"/>
        <c:axId val="741025552"/>
      </c:scatterChart>
      <c:valAx>
        <c:axId val="741023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025552"/>
        <c:crosses val="autoZero"/>
        <c:crossBetween val="midCat"/>
      </c:valAx>
      <c:valAx>
        <c:axId val="74102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1023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Overview!$A$8</c:f>
              <c:strCache>
                <c:ptCount val="1"/>
                <c:pt idx="0">
                  <c:v>90% ISS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Overview!$B$1:$P$1</c:f>
              <c:strCache>
                <c:ptCount val="15"/>
                <c:pt idx="0">
                  <c:v>q1</c:v>
                </c:pt>
                <c:pt idx="1">
                  <c:v>q3</c:v>
                </c:pt>
                <c:pt idx="2">
                  <c:v>q6</c:v>
                </c:pt>
                <c:pt idx="3">
                  <c:v>q14</c:v>
                </c:pt>
                <c:pt idx="4">
                  <c:v>q19</c:v>
                </c:pt>
                <c:pt idx="5">
                  <c:v>msq1</c:v>
                </c:pt>
                <c:pt idx="6">
                  <c:v>msq3</c:v>
                </c:pt>
                <c:pt idx="7">
                  <c:v>msq6</c:v>
                </c:pt>
                <c:pt idx="8">
                  <c:v>msq14</c:v>
                </c:pt>
                <c:pt idx="9">
                  <c:v>msq19</c:v>
                </c:pt>
                <c:pt idx="10">
                  <c:v>spec_astar</c:v>
                </c:pt>
                <c:pt idx="11">
                  <c:v>spec_bwaves</c:v>
                </c:pt>
                <c:pt idx="12">
                  <c:v>spec_gcc</c:v>
                </c:pt>
                <c:pt idx="13">
                  <c:v>spec_mcf</c:v>
                </c:pt>
                <c:pt idx="14">
                  <c:v>spec_perlbench</c:v>
                </c:pt>
              </c:strCache>
            </c:strRef>
          </c:cat>
          <c:val>
            <c:numRef>
              <c:f>Overview!$B$8:$P$8</c:f>
              <c:numCache>
                <c:formatCode>0.00</c:formatCode>
                <c:ptCount val="15"/>
                <c:pt idx="0">
                  <c:v>12.544</c:v>
                </c:pt>
                <c:pt idx="1">
                  <c:v>11.50933333333333</c:v>
                </c:pt>
                <c:pt idx="2">
                  <c:v>9.450666666666666</c:v>
                </c:pt>
                <c:pt idx="3">
                  <c:v>6.016</c:v>
                </c:pt>
                <c:pt idx="4">
                  <c:v>13.49333333333333</c:v>
                </c:pt>
                <c:pt idx="5">
                  <c:v>11.25</c:v>
                </c:pt>
                <c:pt idx="6">
                  <c:v>1.4375</c:v>
                </c:pt>
                <c:pt idx="7">
                  <c:v>7.625</c:v>
                </c:pt>
                <c:pt idx="8">
                  <c:v>5.875</c:v>
                </c:pt>
                <c:pt idx="9">
                  <c:v>6.6875</c:v>
                </c:pt>
                <c:pt idx="10">
                  <c:v>0.704</c:v>
                </c:pt>
                <c:pt idx="11">
                  <c:v>1.088</c:v>
                </c:pt>
                <c:pt idx="12">
                  <c:v>0.128</c:v>
                </c:pt>
                <c:pt idx="13">
                  <c:v>0.192</c:v>
                </c:pt>
                <c:pt idx="14">
                  <c:v>7.296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9800160"/>
        <c:axId val="769802832"/>
      </c:barChart>
      <c:catAx>
        <c:axId val="769800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802832"/>
        <c:crosses val="autoZero"/>
        <c:auto val="1"/>
        <c:lblAlgn val="ctr"/>
        <c:lblOffset val="100"/>
        <c:noMultiLvlLbl val="0"/>
      </c:catAx>
      <c:valAx>
        <c:axId val="76980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ISS (kB)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800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 Reuse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'msq1'!$A$102:$A$117</c:f>
              <c:strCache>
                <c:ptCount val="1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  <c:pt idx="15">
                  <c:v>never</c:v>
                </c:pt>
              </c:strCache>
            </c:strRef>
          </c:cat>
          <c:val>
            <c:numRef>
              <c:f>'msq1'!$C$102:$C$117</c:f>
              <c:numCache>
                <c:formatCode>0.0%</c:formatCode>
                <c:ptCount val="16"/>
                <c:pt idx="0">
                  <c:v>0.118085590845745</c:v>
                </c:pt>
                <c:pt idx="1">
                  <c:v>0.0573719652405073</c:v>
                </c:pt>
                <c:pt idx="2">
                  <c:v>0.0659167884187056</c:v>
                </c:pt>
                <c:pt idx="3">
                  <c:v>0.0591739624272518</c:v>
                </c:pt>
                <c:pt idx="4">
                  <c:v>0.0546238911498339</c:v>
                </c:pt>
                <c:pt idx="5">
                  <c:v>0.103909833918591</c:v>
                </c:pt>
                <c:pt idx="6">
                  <c:v>0.151086650990168</c:v>
                </c:pt>
                <c:pt idx="7">
                  <c:v>0.158332930285305</c:v>
                </c:pt>
                <c:pt idx="8">
                  <c:v>0.0848606054944217</c:v>
                </c:pt>
                <c:pt idx="9">
                  <c:v>0.0149090008212719</c:v>
                </c:pt>
                <c:pt idx="10">
                  <c:v>0.107119688708959</c:v>
                </c:pt>
                <c:pt idx="11">
                  <c:v>0.0153436777728571</c:v>
                </c:pt>
                <c:pt idx="12">
                  <c:v>0.00044725914529773</c:v>
                </c:pt>
                <c:pt idx="13">
                  <c:v>0.00824391481239937</c:v>
                </c:pt>
                <c:pt idx="14">
                  <c:v>0.000557069531401974</c:v>
                </c:pt>
                <c:pt idx="15">
                  <c:v>1.71704372844457E-5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766052736"/>
        <c:axId val="766099664"/>
      </c:barChart>
      <c:catAx>
        <c:axId val="766052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099664"/>
        <c:crosses val="autoZero"/>
        <c:auto val="1"/>
        <c:lblAlgn val="ctr"/>
        <c:lblOffset val="100"/>
        <c:noMultiLvlLbl val="0"/>
      </c:catAx>
      <c:valAx>
        <c:axId val="76609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052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'msq3'!$A$13:$A$32</c:f>
              <c:numCache>
                <c:formatCode>0.00%</c:formatCode>
                <c:ptCount val="20"/>
                <c:pt idx="0">
                  <c:v>0.900651</c:v>
                </c:pt>
                <c:pt idx="1">
                  <c:v>0.911055</c:v>
                </c:pt>
                <c:pt idx="2">
                  <c:v>0.920796</c:v>
                </c:pt>
                <c:pt idx="3">
                  <c:v>0.930122</c:v>
                </c:pt>
                <c:pt idx="4">
                  <c:v>0.940399</c:v>
                </c:pt>
                <c:pt idx="5">
                  <c:v>0.950038</c:v>
                </c:pt>
                <c:pt idx="6">
                  <c:v>0.960103</c:v>
                </c:pt>
                <c:pt idx="7">
                  <c:v>0.970063</c:v>
                </c:pt>
                <c:pt idx="8">
                  <c:v>0.980054</c:v>
                </c:pt>
                <c:pt idx="9">
                  <c:v>0.990035</c:v>
                </c:pt>
                <c:pt idx="10">
                  <c:v>0.991025</c:v>
                </c:pt>
                <c:pt idx="11">
                  <c:v>0.992016</c:v>
                </c:pt>
                <c:pt idx="12">
                  <c:v>0.993009</c:v>
                </c:pt>
                <c:pt idx="13">
                  <c:v>0.994015</c:v>
                </c:pt>
                <c:pt idx="14">
                  <c:v>0.995026</c:v>
                </c:pt>
                <c:pt idx="15">
                  <c:v>0.996007</c:v>
                </c:pt>
                <c:pt idx="16">
                  <c:v>0.997004</c:v>
                </c:pt>
                <c:pt idx="17">
                  <c:v>0.998003</c:v>
                </c:pt>
                <c:pt idx="18">
                  <c:v>0.999005</c:v>
                </c:pt>
                <c:pt idx="19" formatCode="0%">
                  <c:v>1.0</c:v>
                </c:pt>
              </c:numCache>
            </c:numRef>
          </c:xVal>
          <c:yVal>
            <c:numRef>
              <c:f>'msq3'!$B$13:$B$32</c:f>
              <c:numCache>
                <c:formatCode>General</c:formatCode>
                <c:ptCount val="20"/>
                <c:pt idx="0">
                  <c:v>1472.0</c:v>
                </c:pt>
                <c:pt idx="1">
                  <c:v>1856.0</c:v>
                </c:pt>
                <c:pt idx="2">
                  <c:v>2368.0</c:v>
                </c:pt>
                <c:pt idx="3">
                  <c:v>3136.0</c:v>
                </c:pt>
                <c:pt idx="4">
                  <c:v>4480.0</c:v>
                </c:pt>
                <c:pt idx="5">
                  <c:v>6208.0</c:v>
                </c:pt>
                <c:pt idx="6">
                  <c:v>8640.0</c:v>
                </c:pt>
                <c:pt idx="7">
                  <c:v>12992.0</c:v>
                </c:pt>
                <c:pt idx="8">
                  <c:v>20224.0</c:v>
                </c:pt>
                <c:pt idx="9">
                  <c:v>31040.0</c:v>
                </c:pt>
                <c:pt idx="10">
                  <c:v>32448.0</c:v>
                </c:pt>
                <c:pt idx="11">
                  <c:v>33920.0</c:v>
                </c:pt>
                <c:pt idx="12">
                  <c:v>35520.0</c:v>
                </c:pt>
                <c:pt idx="13">
                  <c:v>37312.0</c:v>
                </c:pt>
                <c:pt idx="14">
                  <c:v>39360.0</c:v>
                </c:pt>
                <c:pt idx="15">
                  <c:v>41664.0</c:v>
                </c:pt>
                <c:pt idx="16">
                  <c:v>44544.0</c:v>
                </c:pt>
                <c:pt idx="17">
                  <c:v>48320.0</c:v>
                </c:pt>
                <c:pt idx="18">
                  <c:v>54400.0</c:v>
                </c:pt>
                <c:pt idx="19">
                  <c:v>87552.0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2442672"/>
        <c:axId val="742818928"/>
      </c:scatterChart>
      <c:valAx>
        <c:axId val="742442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818928"/>
        <c:crosses val="autoZero"/>
        <c:crossBetween val="midCat"/>
      </c:valAx>
      <c:valAx>
        <c:axId val="74281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442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'msq3'!$A$36:$A$68</c:f>
              <c:numCache>
                <c:formatCode>General</c:formatCode>
                <c:ptCount val="33"/>
                <c:pt idx="0">
                  <c:v>-32768.0</c:v>
                </c:pt>
                <c:pt idx="1">
                  <c:v>-16384.0</c:v>
                </c:pt>
                <c:pt idx="2">
                  <c:v>-8192.0</c:v>
                </c:pt>
                <c:pt idx="3">
                  <c:v>-4096.0</c:v>
                </c:pt>
                <c:pt idx="4">
                  <c:v>-2048.0</c:v>
                </c:pt>
                <c:pt idx="5">
                  <c:v>-1024.0</c:v>
                </c:pt>
                <c:pt idx="6">
                  <c:v>-512.0</c:v>
                </c:pt>
                <c:pt idx="7">
                  <c:v>-256.0</c:v>
                </c:pt>
                <c:pt idx="8">
                  <c:v>-128.0</c:v>
                </c:pt>
                <c:pt idx="9">
                  <c:v>-64.0</c:v>
                </c:pt>
                <c:pt idx="10">
                  <c:v>-32.0</c:v>
                </c:pt>
                <c:pt idx="11">
                  <c:v>-16.0</c:v>
                </c:pt>
                <c:pt idx="12">
                  <c:v>-8.0</c:v>
                </c:pt>
                <c:pt idx="13">
                  <c:v>-4.0</c:v>
                </c:pt>
                <c:pt idx="14">
                  <c:v>-2.0</c:v>
                </c:pt>
                <c:pt idx="15">
                  <c:v>-1.0</c:v>
                </c:pt>
                <c:pt idx="16">
                  <c:v>0.0</c:v>
                </c:pt>
                <c:pt idx="17">
                  <c:v>1.0</c:v>
                </c:pt>
                <c:pt idx="18">
                  <c:v>2.0</c:v>
                </c:pt>
                <c:pt idx="19">
                  <c:v>4.0</c:v>
                </c:pt>
                <c:pt idx="20">
                  <c:v>8.0</c:v>
                </c:pt>
                <c:pt idx="21">
                  <c:v>16.0</c:v>
                </c:pt>
                <c:pt idx="22">
                  <c:v>32.0</c:v>
                </c:pt>
                <c:pt idx="23">
                  <c:v>64.0</c:v>
                </c:pt>
                <c:pt idx="24">
                  <c:v>128.0</c:v>
                </c:pt>
                <c:pt idx="25">
                  <c:v>256.0</c:v>
                </c:pt>
                <c:pt idx="26">
                  <c:v>512.0</c:v>
                </c:pt>
                <c:pt idx="27">
                  <c:v>1024.0</c:v>
                </c:pt>
                <c:pt idx="28">
                  <c:v>2048.0</c:v>
                </c:pt>
                <c:pt idx="29">
                  <c:v>4096.0</c:v>
                </c:pt>
                <c:pt idx="30">
                  <c:v>8192.0</c:v>
                </c:pt>
                <c:pt idx="31">
                  <c:v>16384.0</c:v>
                </c:pt>
                <c:pt idx="32">
                  <c:v>32768.0</c:v>
                </c:pt>
              </c:numCache>
            </c:numRef>
          </c:cat>
          <c:val>
            <c:numRef>
              <c:f>'msq3'!$C$36:$C$68</c:f>
              <c:numCache>
                <c:formatCode>0.00%</c:formatCode>
                <c:ptCount val="33"/>
                <c:pt idx="0">
                  <c:v>0.0349706370811822</c:v>
                </c:pt>
                <c:pt idx="1">
                  <c:v>0.0131132136448539</c:v>
                </c:pt>
                <c:pt idx="2">
                  <c:v>0.00424940090597864</c:v>
                </c:pt>
                <c:pt idx="3">
                  <c:v>0.0402723250271812</c:v>
                </c:pt>
                <c:pt idx="4">
                  <c:v>0.0382671667168407</c:v>
                </c:pt>
                <c:pt idx="5">
                  <c:v>0.0102963726985933</c:v>
                </c:pt>
                <c:pt idx="6">
                  <c:v>0.00768116031033043</c:v>
                </c:pt>
                <c:pt idx="7">
                  <c:v>0.0411978949638038</c:v>
                </c:pt>
                <c:pt idx="8">
                  <c:v>0.0080698242858193</c:v>
                </c:pt>
                <c:pt idx="9">
                  <c:v>0.0111788928707219</c:v>
                </c:pt>
                <c:pt idx="10">
                  <c:v>0.0172600977387746</c:v>
                </c:pt>
                <c:pt idx="11">
                  <c:v>0.0467200001362026</c:v>
                </c:pt>
                <c:pt idx="12">
                  <c:v>0.116996247677943</c:v>
                </c:pt>
                <c:pt idx="13">
                  <c:v>0.0394734721939564</c:v>
                </c:pt>
                <c:pt idx="14">
                  <c:v>0.0282821751538041</c:v>
                </c:pt>
                <c:pt idx="15">
                  <c:v>0.0549124676070284</c:v>
                </c:pt>
                <c:pt idx="18">
                  <c:v>0.0615810463804664</c:v>
                </c:pt>
                <c:pt idx="19">
                  <c:v>0.0658792735023896</c:v>
                </c:pt>
                <c:pt idx="20">
                  <c:v>0.112666402084922</c:v>
                </c:pt>
                <c:pt idx="21">
                  <c:v>0.0314689522119036</c:v>
                </c:pt>
                <c:pt idx="22">
                  <c:v>0.0153986210576707</c:v>
                </c:pt>
                <c:pt idx="23">
                  <c:v>0.0100479244814708</c:v>
                </c:pt>
                <c:pt idx="24">
                  <c:v>0.00890090363766253</c:v>
                </c:pt>
                <c:pt idx="25">
                  <c:v>0.0407938473860311</c:v>
                </c:pt>
                <c:pt idx="26">
                  <c:v>0.00741130882046503</c:v>
                </c:pt>
                <c:pt idx="27">
                  <c:v>0.00777808308519421</c:v>
                </c:pt>
                <c:pt idx="28">
                  <c:v>0.0328401601767424</c:v>
                </c:pt>
                <c:pt idx="29">
                  <c:v>0.0447604453899448</c:v>
                </c:pt>
                <c:pt idx="30">
                  <c:v>0.00459775133081841</c:v>
                </c:pt>
                <c:pt idx="31">
                  <c:v>0.0132348839538266</c:v>
                </c:pt>
                <c:pt idx="32">
                  <c:v>0.0296990474874777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44806752"/>
        <c:axId val="768243472"/>
      </c:barChart>
      <c:catAx>
        <c:axId val="744806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243472"/>
        <c:crosses val="autoZero"/>
        <c:auto val="1"/>
        <c:lblAlgn val="ctr"/>
        <c:lblOffset val="100"/>
        <c:noMultiLvlLbl val="0"/>
      </c:catAx>
      <c:valAx>
        <c:axId val="768243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806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Reuse</a:t>
            </a:r>
            <a:r>
              <a:rPr lang="en-US" baseline="0"/>
              <a:t> Distance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'msq3'!$A$71:$A$86</c:f>
              <c:strCache>
                <c:ptCount val="1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  <c:pt idx="15">
                  <c:v>never</c:v>
                </c:pt>
              </c:strCache>
            </c:strRef>
          </c:cat>
          <c:val>
            <c:numRef>
              <c:f>'msq3'!$C$71:$C$86</c:f>
              <c:numCache>
                <c:formatCode>0.00%</c:formatCode>
                <c:ptCount val="16"/>
                <c:pt idx="0">
                  <c:v>0.00266190434194667</c:v>
                </c:pt>
                <c:pt idx="1">
                  <c:v>0.0317887326064371</c:v>
                </c:pt>
                <c:pt idx="2">
                  <c:v>0.0360320557081574</c:v>
                </c:pt>
                <c:pt idx="3">
                  <c:v>0.0283465871081676</c:v>
                </c:pt>
                <c:pt idx="4">
                  <c:v>0.0736586513056241</c:v>
                </c:pt>
                <c:pt idx="5">
                  <c:v>0.0333021437631256</c:v>
                </c:pt>
                <c:pt idx="6">
                  <c:v>0.292220819289064</c:v>
                </c:pt>
                <c:pt idx="7">
                  <c:v>0.151424825607282</c:v>
                </c:pt>
                <c:pt idx="8">
                  <c:v>0.0412755960613667</c:v>
                </c:pt>
                <c:pt idx="9">
                  <c:v>0.0569374925162956</c:v>
                </c:pt>
                <c:pt idx="10">
                  <c:v>0.0298730476942304</c:v>
                </c:pt>
                <c:pt idx="11">
                  <c:v>0.0342532464040576</c:v>
                </c:pt>
                <c:pt idx="12">
                  <c:v>0.0177665471424976</c:v>
                </c:pt>
                <c:pt idx="13">
                  <c:v>0.0367372984956589</c:v>
                </c:pt>
                <c:pt idx="14">
                  <c:v>0.13367190149545</c:v>
                </c:pt>
                <c:pt idx="15">
                  <c:v>4.91504606376869E-5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51789328"/>
        <c:axId val="765705504"/>
      </c:barChart>
      <c:catAx>
        <c:axId val="1251789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705504"/>
        <c:crosses val="autoZero"/>
        <c:auto val="1"/>
        <c:lblAlgn val="ctr"/>
        <c:lblOffset val="100"/>
        <c:noMultiLvlLbl val="0"/>
      </c:catAx>
      <c:valAx>
        <c:axId val="76570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1789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'msq6'!$A$13:$A$32</c:f>
              <c:numCache>
                <c:formatCode>0.00%</c:formatCode>
                <c:ptCount val="20"/>
                <c:pt idx="0">
                  <c:v>0.90015</c:v>
                </c:pt>
                <c:pt idx="1">
                  <c:v>0.91128</c:v>
                </c:pt>
                <c:pt idx="2">
                  <c:v>0.921053</c:v>
                </c:pt>
                <c:pt idx="3">
                  <c:v>0.930572</c:v>
                </c:pt>
                <c:pt idx="4">
                  <c:v>0.940631</c:v>
                </c:pt>
                <c:pt idx="5">
                  <c:v>0.950083</c:v>
                </c:pt>
                <c:pt idx="6">
                  <c:v>0.960097</c:v>
                </c:pt>
                <c:pt idx="7">
                  <c:v>0.970228</c:v>
                </c:pt>
                <c:pt idx="8">
                  <c:v>0.980135</c:v>
                </c:pt>
                <c:pt idx="9">
                  <c:v>0.990031</c:v>
                </c:pt>
                <c:pt idx="10">
                  <c:v>0.991022</c:v>
                </c:pt>
                <c:pt idx="11">
                  <c:v>0.992035</c:v>
                </c:pt>
                <c:pt idx="12">
                  <c:v>0.993047</c:v>
                </c:pt>
                <c:pt idx="13">
                  <c:v>0.994029</c:v>
                </c:pt>
                <c:pt idx="14">
                  <c:v>0.995008</c:v>
                </c:pt>
                <c:pt idx="15">
                  <c:v>0.996014</c:v>
                </c:pt>
                <c:pt idx="16">
                  <c:v>0.997026</c:v>
                </c:pt>
                <c:pt idx="17">
                  <c:v>0.998015</c:v>
                </c:pt>
                <c:pt idx="18">
                  <c:v>0.999001</c:v>
                </c:pt>
                <c:pt idx="19" formatCode="0%">
                  <c:v>1.0</c:v>
                </c:pt>
              </c:numCache>
            </c:numRef>
          </c:xVal>
          <c:yVal>
            <c:numRef>
              <c:f>'msq6'!$B$13:$B$32</c:f>
              <c:numCache>
                <c:formatCode>General</c:formatCode>
                <c:ptCount val="20"/>
                <c:pt idx="0">
                  <c:v>7808.0</c:v>
                </c:pt>
                <c:pt idx="1">
                  <c:v>8320.0</c:v>
                </c:pt>
                <c:pt idx="2">
                  <c:v>8832.0</c:v>
                </c:pt>
                <c:pt idx="3">
                  <c:v>9408.0</c:v>
                </c:pt>
                <c:pt idx="4">
                  <c:v>10112.0</c:v>
                </c:pt>
                <c:pt idx="5">
                  <c:v>10880.0</c:v>
                </c:pt>
                <c:pt idx="6">
                  <c:v>11904.0</c:v>
                </c:pt>
                <c:pt idx="7">
                  <c:v>13248.0</c:v>
                </c:pt>
                <c:pt idx="8">
                  <c:v>15616.0</c:v>
                </c:pt>
                <c:pt idx="9">
                  <c:v>21760.0</c:v>
                </c:pt>
                <c:pt idx="10">
                  <c:v>22720.0</c:v>
                </c:pt>
                <c:pt idx="11">
                  <c:v>23744.0</c:v>
                </c:pt>
                <c:pt idx="12">
                  <c:v>24832.0</c:v>
                </c:pt>
                <c:pt idx="13">
                  <c:v>25984.0</c:v>
                </c:pt>
                <c:pt idx="14">
                  <c:v>27264.0</c:v>
                </c:pt>
                <c:pt idx="15">
                  <c:v>28736.0</c:v>
                </c:pt>
                <c:pt idx="16">
                  <c:v>30400.0</c:v>
                </c:pt>
                <c:pt idx="17">
                  <c:v>32320.0</c:v>
                </c:pt>
                <c:pt idx="18">
                  <c:v>34752.0</c:v>
                </c:pt>
                <c:pt idx="19">
                  <c:v>43904.0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5923584"/>
        <c:axId val="745924944"/>
      </c:scatterChart>
      <c:valAx>
        <c:axId val="745923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924944"/>
        <c:crosses val="autoZero"/>
        <c:crossBetween val="midCat"/>
      </c:valAx>
      <c:valAx>
        <c:axId val="74592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923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'msq6'!$A$36:$A$68</c:f>
              <c:numCache>
                <c:formatCode>General</c:formatCode>
                <c:ptCount val="33"/>
                <c:pt idx="0">
                  <c:v>-32768.0</c:v>
                </c:pt>
                <c:pt idx="1">
                  <c:v>-16384.0</c:v>
                </c:pt>
                <c:pt idx="2">
                  <c:v>-8192.0</c:v>
                </c:pt>
                <c:pt idx="3">
                  <c:v>-4096.0</c:v>
                </c:pt>
                <c:pt idx="4">
                  <c:v>-2048.0</c:v>
                </c:pt>
                <c:pt idx="5">
                  <c:v>-1024.0</c:v>
                </c:pt>
                <c:pt idx="6">
                  <c:v>-512.0</c:v>
                </c:pt>
                <c:pt idx="7">
                  <c:v>-256.0</c:v>
                </c:pt>
                <c:pt idx="8">
                  <c:v>-128.0</c:v>
                </c:pt>
                <c:pt idx="9">
                  <c:v>-64.0</c:v>
                </c:pt>
                <c:pt idx="10">
                  <c:v>-32.0</c:v>
                </c:pt>
                <c:pt idx="11">
                  <c:v>-16.0</c:v>
                </c:pt>
                <c:pt idx="12">
                  <c:v>-8.0</c:v>
                </c:pt>
                <c:pt idx="13">
                  <c:v>-4.0</c:v>
                </c:pt>
                <c:pt idx="14">
                  <c:v>-2.0</c:v>
                </c:pt>
                <c:pt idx="15">
                  <c:v>-1.0</c:v>
                </c:pt>
                <c:pt idx="16">
                  <c:v>0.0</c:v>
                </c:pt>
                <c:pt idx="17">
                  <c:v>1.0</c:v>
                </c:pt>
                <c:pt idx="18">
                  <c:v>2.0</c:v>
                </c:pt>
                <c:pt idx="19">
                  <c:v>4.0</c:v>
                </c:pt>
                <c:pt idx="20">
                  <c:v>8.0</c:v>
                </c:pt>
                <c:pt idx="21">
                  <c:v>16.0</c:v>
                </c:pt>
                <c:pt idx="22">
                  <c:v>32.0</c:v>
                </c:pt>
                <c:pt idx="23">
                  <c:v>64.0</c:v>
                </c:pt>
                <c:pt idx="24">
                  <c:v>128.0</c:v>
                </c:pt>
                <c:pt idx="25">
                  <c:v>256.0</c:v>
                </c:pt>
                <c:pt idx="26">
                  <c:v>512.0</c:v>
                </c:pt>
                <c:pt idx="27">
                  <c:v>1024.0</c:v>
                </c:pt>
                <c:pt idx="28">
                  <c:v>2048.0</c:v>
                </c:pt>
                <c:pt idx="29">
                  <c:v>4096.0</c:v>
                </c:pt>
                <c:pt idx="30">
                  <c:v>8192.0</c:v>
                </c:pt>
                <c:pt idx="31">
                  <c:v>16384.0</c:v>
                </c:pt>
                <c:pt idx="32">
                  <c:v>32768.0</c:v>
                </c:pt>
              </c:numCache>
            </c:numRef>
          </c:cat>
          <c:val>
            <c:numRef>
              <c:f>'msq6'!$C$36:$C$68</c:f>
              <c:numCache>
                <c:formatCode>0.00%</c:formatCode>
                <c:ptCount val="33"/>
                <c:pt idx="0">
                  <c:v>0.114214070623552</c:v>
                </c:pt>
                <c:pt idx="1">
                  <c:v>0.0300545914520073</c:v>
                </c:pt>
                <c:pt idx="2">
                  <c:v>0.00633512698155765</c:v>
                </c:pt>
                <c:pt idx="3">
                  <c:v>0.000822280921981634</c:v>
                </c:pt>
                <c:pt idx="4">
                  <c:v>0.084743999001811</c:v>
                </c:pt>
                <c:pt idx="5">
                  <c:v>0.0391614591480906</c:v>
                </c:pt>
                <c:pt idx="6">
                  <c:v>0.0250046942422446</c:v>
                </c:pt>
                <c:pt idx="7">
                  <c:v>0.0180681715581122</c:v>
                </c:pt>
                <c:pt idx="8">
                  <c:v>0.00663276776588047</c:v>
                </c:pt>
                <c:pt idx="9">
                  <c:v>0.0116781467708525</c:v>
                </c:pt>
                <c:pt idx="10">
                  <c:v>0.0034077292595071</c:v>
                </c:pt>
                <c:pt idx="11">
                  <c:v>0.0452983782006345</c:v>
                </c:pt>
                <c:pt idx="12">
                  <c:v>0.0183706648296803</c:v>
                </c:pt>
                <c:pt idx="13">
                  <c:v>0.0218925785057223</c:v>
                </c:pt>
                <c:pt idx="14">
                  <c:v>0.00976171624149155</c:v>
                </c:pt>
                <c:pt idx="15">
                  <c:v>0.115830725274202</c:v>
                </c:pt>
                <c:pt idx="18">
                  <c:v>0.0207026408001204</c:v>
                </c:pt>
                <c:pt idx="19">
                  <c:v>0.0742359163054646</c:v>
                </c:pt>
                <c:pt idx="20">
                  <c:v>0.0461196131420322</c:v>
                </c:pt>
                <c:pt idx="21">
                  <c:v>0.019663464481578</c:v>
                </c:pt>
                <c:pt idx="22">
                  <c:v>0.00113154610908324</c:v>
                </c:pt>
                <c:pt idx="23">
                  <c:v>0.000496937827140537</c:v>
                </c:pt>
                <c:pt idx="24">
                  <c:v>0.0122280737587119</c:v>
                </c:pt>
                <c:pt idx="25">
                  <c:v>0.0163819214570591</c:v>
                </c:pt>
                <c:pt idx="26">
                  <c:v>0.0194639409893555</c:v>
                </c:pt>
                <c:pt idx="27">
                  <c:v>0.0200761523468348</c:v>
                </c:pt>
                <c:pt idx="28">
                  <c:v>0.0442259030362843</c:v>
                </c:pt>
                <c:pt idx="29">
                  <c:v>0.0310025625769476</c:v>
                </c:pt>
                <c:pt idx="30">
                  <c:v>0.00728678599680445</c:v>
                </c:pt>
                <c:pt idx="31">
                  <c:v>0.0295614169983081</c:v>
                </c:pt>
                <c:pt idx="32">
                  <c:v>0.106146023396947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68859072"/>
        <c:axId val="1228013328"/>
      </c:barChart>
      <c:catAx>
        <c:axId val="768859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013328"/>
        <c:crosses val="autoZero"/>
        <c:auto val="1"/>
        <c:lblAlgn val="ctr"/>
        <c:lblOffset val="100"/>
        <c:noMultiLvlLbl val="0"/>
      </c:catAx>
      <c:valAx>
        <c:axId val="122801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8590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Reuse</a:t>
            </a:r>
            <a:r>
              <a:rPr lang="en-US" baseline="0"/>
              <a:t> Distance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'msq6'!$A$71:$A$86</c:f>
              <c:strCache>
                <c:ptCount val="1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  <c:pt idx="15">
                  <c:v>never</c:v>
                </c:pt>
              </c:strCache>
            </c:strRef>
          </c:cat>
          <c:val>
            <c:numRef>
              <c:f>'msq6'!$C$71:$C$86</c:f>
              <c:numCache>
                <c:formatCode>0.00%</c:formatCode>
                <c:ptCount val="16"/>
                <c:pt idx="0">
                  <c:v>0.00336703043099457</c:v>
                </c:pt>
                <c:pt idx="1">
                  <c:v>0.0936134851288573</c:v>
                </c:pt>
                <c:pt idx="2">
                  <c:v>0.0287214844444308</c:v>
                </c:pt>
                <c:pt idx="3">
                  <c:v>0.0537007629488232</c:v>
                </c:pt>
                <c:pt idx="4">
                  <c:v>0.0748378941693961</c:v>
                </c:pt>
                <c:pt idx="5">
                  <c:v>0.0868408418410101</c:v>
                </c:pt>
                <c:pt idx="6">
                  <c:v>0.0739678668967011</c:v>
                </c:pt>
                <c:pt idx="7">
                  <c:v>0.040051014455118</c:v>
                </c:pt>
                <c:pt idx="8">
                  <c:v>0.10270468785541</c:v>
                </c:pt>
                <c:pt idx="9">
                  <c:v>0.297740696093967</c:v>
                </c:pt>
                <c:pt idx="10">
                  <c:v>0.0378639374933321</c:v>
                </c:pt>
                <c:pt idx="11">
                  <c:v>0.0120291451387716</c:v>
                </c:pt>
                <c:pt idx="12">
                  <c:v>0.0106520290430239</c:v>
                </c:pt>
                <c:pt idx="13">
                  <c:v>0.0678385791296328</c:v>
                </c:pt>
                <c:pt idx="14">
                  <c:v>0.0160661272427699</c:v>
                </c:pt>
                <c:pt idx="15">
                  <c:v>4.41768776074847E-6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83078640"/>
        <c:axId val="767058736"/>
      </c:barChart>
      <c:catAx>
        <c:axId val="1183078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058736"/>
        <c:crosses val="autoZero"/>
        <c:auto val="1"/>
        <c:lblAlgn val="ctr"/>
        <c:lblOffset val="100"/>
        <c:noMultiLvlLbl val="0"/>
      </c:catAx>
      <c:valAx>
        <c:axId val="76705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3078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 Reuse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'msq6'!$A$102:$A$117</c:f>
              <c:strCache>
                <c:ptCount val="1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  <c:pt idx="15">
                  <c:v>never</c:v>
                </c:pt>
              </c:strCache>
            </c:strRef>
          </c:cat>
          <c:val>
            <c:numRef>
              <c:f>'msq6'!$C$102:$C$117</c:f>
              <c:numCache>
                <c:formatCode>0.00%</c:formatCode>
                <c:ptCount val="16"/>
                <c:pt idx="0">
                  <c:v>0.172044341740961</c:v>
                </c:pt>
                <c:pt idx="1">
                  <c:v>0.0628097556386729</c:v>
                </c:pt>
                <c:pt idx="2">
                  <c:v>0.0417195377902292</c:v>
                </c:pt>
                <c:pt idx="3">
                  <c:v>0.0960562315656914</c:v>
                </c:pt>
                <c:pt idx="4">
                  <c:v>0.0576400924772312</c:v>
                </c:pt>
                <c:pt idx="5">
                  <c:v>0.0999724398301779</c:v>
                </c:pt>
                <c:pt idx="6">
                  <c:v>0.256511687257482</c:v>
                </c:pt>
                <c:pt idx="7">
                  <c:v>0.100050435110774</c:v>
                </c:pt>
                <c:pt idx="8">
                  <c:v>0.0181032650165719</c:v>
                </c:pt>
                <c:pt idx="9">
                  <c:v>0.00135059530885488</c:v>
                </c:pt>
                <c:pt idx="10">
                  <c:v>0.0549473720183801</c:v>
                </c:pt>
                <c:pt idx="11">
                  <c:v>0.0300886500422497</c:v>
                </c:pt>
                <c:pt idx="12">
                  <c:v>0.00222757828604039</c:v>
                </c:pt>
                <c:pt idx="13">
                  <c:v>0.00192055799422229</c:v>
                </c:pt>
                <c:pt idx="14">
                  <c:v>0.00454483736468186</c:v>
                </c:pt>
                <c:pt idx="15">
                  <c:v>1.2622557778518E-5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7063360"/>
        <c:axId val="767012624"/>
      </c:barChart>
      <c:catAx>
        <c:axId val="1227063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012624"/>
        <c:crosses val="autoZero"/>
        <c:auto val="1"/>
        <c:lblAlgn val="ctr"/>
        <c:lblOffset val="100"/>
        <c:noMultiLvlLbl val="0"/>
      </c:catAx>
      <c:valAx>
        <c:axId val="76701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7063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'msq6'!$D$36:$D$68</c:f>
              <c:numCache>
                <c:formatCode>0.00%</c:formatCode>
                <c:ptCount val="33"/>
                <c:pt idx="0">
                  <c:v>0.010591559161287</c:v>
                </c:pt>
                <c:pt idx="1">
                  <c:v>0.00278709078219829</c:v>
                </c:pt>
                <c:pt idx="2">
                  <c:v>0.000587483414723833</c:v>
                </c:pt>
                <c:pt idx="3">
                  <c:v>7.62536260621656E-5</c:v>
                </c:pt>
                <c:pt idx="4">
                  <c:v>0.00785867340242263</c:v>
                </c:pt>
                <c:pt idx="5">
                  <c:v>0.00363160956565884</c:v>
                </c:pt>
                <c:pt idx="6">
                  <c:v>0.00231879222000178</c:v>
                </c:pt>
                <c:pt idx="7">
                  <c:v>0.00167553881014172</c:v>
                </c:pt>
                <c:pt idx="8">
                  <c:v>0.000615084917399958</c:v>
                </c:pt>
                <c:pt idx="9">
                  <c:v>0.00108296448714587</c:v>
                </c:pt>
                <c:pt idx="10">
                  <c:v>0.000316013306072251</c:v>
                </c:pt>
                <c:pt idx="11">
                  <c:v>0.00420071231156557</c:v>
                </c:pt>
                <c:pt idx="12">
                  <c:v>0.00170359030470989</c:v>
                </c:pt>
                <c:pt idx="13">
                  <c:v>0.00203019241999298</c:v>
                </c:pt>
                <c:pt idx="14">
                  <c:v>0.00090524568928317</c:v>
                </c:pt>
                <c:pt idx="15">
                  <c:v>0.0107414784600411</c:v>
                </c:pt>
                <c:pt idx="18">
                  <c:v>0.00191984440824345</c:v>
                </c:pt>
                <c:pt idx="19">
                  <c:v>0.00688421396023286</c:v>
                </c:pt>
                <c:pt idx="20">
                  <c:v>0.00427686893937545</c:v>
                </c:pt>
                <c:pt idx="21">
                  <c:v>0.00182347714458881</c:v>
                </c:pt>
                <c:pt idx="22">
                  <c:v>0.000104933109315236</c:v>
                </c:pt>
                <c:pt idx="23">
                  <c:v>4.60831696734488E-5</c:v>
                </c:pt>
                <c:pt idx="24">
                  <c:v>0.00113396156828046</c:v>
                </c:pt>
                <c:pt idx="25">
                  <c:v>0.00151916562767372</c:v>
                </c:pt>
                <c:pt idx="26">
                  <c:v>0.00180497447796986</c:v>
                </c:pt>
                <c:pt idx="27">
                  <c:v>0.00186174745503435</c:v>
                </c:pt>
                <c:pt idx="28">
                  <c:v>0.00410125710354951</c:v>
                </c:pt>
                <c:pt idx="29">
                  <c:v>0.00287500019824643</c:v>
                </c:pt>
                <c:pt idx="30">
                  <c:v>0.00067573482460993</c:v>
                </c:pt>
                <c:pt idx="31">
                  <c:v>0.00274135660623667</c:v>
                </c:pt>
                <c:pt idx="32">
                  <c:v>0.0098433746420757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28515184"/>
        <c:axId val="768688192"/>
      </c:barChart>
      <c:catAx>
        <c:axId val="12285151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688192"/>
        <c:crosses val="autoZero"/>
        <c:auto val="1"/>
        <c:lblAlgn val="ctr"/>
        <c:lblOffset val="100"/>
        <c:noMultiLvlLbl val="0"/>
      </c:catAx>
      <c:valAx>
        <c:axId val="76868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515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'msq14'!$A$13:$A$32</c:f>
              <c:numCache>
                <c:formatCode>0.00%</c:formatCode>
                <c:ptCount val="20"/>
                <c:pt idx="0">
                  <c:v>0.900971</c:v>
                </c:pt>
                <c:pt idx="1">
                  <c:v>0.910796</c:v>
                </c:pt>
                <c:pt idx="2">
                  <c:v>0.920199</c:v>
                </c:pt>
                <c:pt idx="3">
                  <c:v>0.930632</c:v>
                </c:pt>
                <c:pt idx="4">
                  <c:v>0.940305</c:v>
                </c:pt>
                <c:pt idx="5">
                  <c:v>0.950412</c:v>
                </c:pt>
                <c:pt idx="6">
                  <c:v>0.960161</c:v>
                </c:pt>
                <c:pt idx="7">
                  <c:v>0.970006</c:v>
                </c:pt>
                <c:pt idx="8">
                  <c:v>0.980076</c:v>
                </c:pt>
                <c:pt idx="9">
                  <c:v>0.990003</c:v>
                </c:pt>
                <c:pt idx="10">
                  <c:v>0.991011</c:v>
                </c:pt>
                <c:pt idx="11">
                  <c:v>0.992034</c:v>
                </c:pt>
                <c:pt idx="12">
                  <c:v>0.993026</c:v>
                </c:pt>
                <c:pt idx="13">
                  <c:v>0.994016</c:v>
                </c:pt>
                <c:pt idx="14">
                  <c:v>0.995017</c:v>
                </c:pt>
                <c:pt idx="15">
                  <c:v>0.996006</c:v>
                </c:pt>
                <c:pt idx="16">
                  <c:v>0.997017</c:v>
                </c:pt>
                <c:pt idx="17">
                  <c:v>0.998012</c:v>
                </c:pt>
                <c:pt idx="18">
                  <c:v>0.999014</c:v>
                </c:pt>
                <c:pt idx="19" formatCode="0%">
                  <c:v>1.0</c:v>
                </c:pt>
              </c:numCache>
            </c:numRef>
          </c:xVal>
          <c:yVal>
            <c:numRef>
              <c:f>'msq14'!$B$13:$B$32</c:f>
              <c:numCache>
                <c:formatCode>General</c:formatCode>
                <c:ptCount val="20"/>
                <c:pt idx="0">
                  <c:v>6016.0</c:v>
                </c:pt>
                <c:pt idx="1">
                  <c:v>6464.0</c:v>
                </c:pt>
                <c:pt idx="2">
                  <c:v>7040.0</c:v>
                </c:pt>
                <c:pt idx="3">
                  <c:v>7872.0</c:v>
                </c:pt>
                <c:pt idx="4">
                  <c:v>8704.0</c:v>
                </c:pt>
                <c:pt idx="5">
                  <c:v>9920.0</c:v>
                </c:pt>
                <c:pt idx="6">
                  <c:v>11648.0</c:v>
                </c:pt>
                <c:pt idx="7">
                  <c:v>14336.0</c:v>
                </c:pt>
                <c:pt idx="8">
                  <c:v>20096.0</c:v>
                </c:pt>
                <c:pt idx="9">
                  <c:v>31104.0</c:v>
                </c:pt>
                <c:pt idx="10">
                  <c:v>32640.0</c:v>
                </c:pt>
                <c:pt idx="11">
                  <c:v>34304.0</c:v>
                </c:pt>
                <c:pt idx="12">
                  <c:v>36032.0</c:v>
                </c:pt>
                <c:pt idx="13">
                  <c:v>37888.0</c:v>
                </c:pt>
                <c:pt idx="14">
                  <c:v>39936.0</c:v>
                </c:pt>
                <c:pt idx="15">
                  <c:v>42176.0</c:v>
                </c:pt>
                <c:pt idx="16">
                  <c:v>44800.0</c:v>
                </c:pt>
                <c:pt idx="17">
                  <c:v>47872.0</c:v>
                </c:pt>
                <c:pt idx="18">
                  <c:v>51776.0</c:v>
                </c:pt>
                <c:pt idx="19">
                  <c:v>63488.0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8652400"/>
        <c:axId val="738653760"/>
      </c:scatterChart>
      <c:valAx>
        <c:axId val="73865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653760"/>
        <c:crosses val="autoZero"/>
        <c:crossBetween val="midCat"/>
      </c:valAx>
      <c:valAx>
        <c:axId val="738653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652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Q1: ISS on CL Block Level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'q1'!$A$20:$A$29</c:f>
              <c:numCache>
                <c:formatCode>0%</c:formatCode>
                <c:ptCount val="10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  <c:pt idx="9">
                  <c:v>1.0</c:v>
                </c:pt>
              </c:numCache>
            </c:numRef>
          </c:xVal>
          <c:yVal>
            <c:numRef>
              <c:f>'q1'!$B$20:$B$29</c:f>
              <c:numCache>
                <c:formatCode>0.00</c:formatCode>
                <c:ptCount val="10"/>
                <c:pt idx="0">
                  <c:v>0.128</c:v>
                </c:pt>
                <c:pt idx="1">
                  <c:v>0.288</c:v>
                </c:pt>
                <c:pt idx="2">
                  <c:v>0.8</c:v>
                </c:pt>
                <c:pt idx="3">
                  <c:v>1.664</c:v>
                </c:pt>
                <c:pt idx="4">
                  <c:v>2.741333333333333</c:v>
                </c:pt>
                <c:pt idx="5">
                  <c:v>4.181333333333332</c:v>
                </c:pt>
                <c:pt idx="6">
                  <c:v>5.973333333333332</c:v>
                </c:pt>
                <c:pt idx="7">
                  <c:v>8.288</c:v>
                </c:pt>
                <c:pt idx="8">
                  <c:v>12.544</c:v>
                </c:pt>
                <c:pt idx="9">
                  <c:v>125.4613333333333</c:v>
                </c:pt>
              </c:numCache>
            </c:numRef>
          </c:y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744247584"/>
        <c:axId val="1226916720"/>
      </c:scatterChart>
      <c:valAx>
        <c:axId val="744247584"/>
        <c:scaling>
          <c:orientation val="minMax"/>
          <c:max val="1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top %</a:t>
                </a:r>
                <a:r>
                  <a:rPr lang="en-US" baseline="0"/>
                  <a:t> of static instructions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6916720"/>
        <c:crosses val="autoZero"/>
        <c:crossBetween val="midCat"/>
      </c:valAx>
      <c:valAx>
        <c:axId val="122691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Size (kB)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4247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Stride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'msq14'!$A$36:$A$68</c:f>
              <c:numCache>
                <c:formatCode>General</c:formatCode>
                <c:ptCount val="33"/>
                <c:pt idx="0">
                  <c:v>-32768.0</c:v>
                </c:pt>
                <c:pt idx="1">
                  <c:v>-16384.0</c:v>
                </c:pt>
                <c:pt idx="2">
                  <c:v>-8192.0</c:v>
                </c:pt>
                <c:pt idx="3">
                  <c:v>-4096.0</c:v>
                </c:pt>
                <c:pt idx="4">
                  <c:v>-2048.0</c:v>
                </c:pt>
                <c:pt idx="5">
                  <c:v>-1024.0</c:v>
                </c:pt>
                <c:pt idx="6">
                  <c:v>-512.0</c:v>
                </c:pt>
                <c:pt idx="7">
                  <c:v>-256.0</c:v>
                </c:pt>
                <c:pt idx="8">
                  <c:v>-128.0</c:v>
                </c:pt>
                <c:pt idx="9">
                  <c:v>-64.0</c:v>
                </c:pt>
                <c:pt idx="10">
                  <c:v>-32.0</c:v>
                </c:pt>
                <c:pt idx="11">
                  <c:v>-16.0</c:v>
                </c:pt>
                <c:pt idx="12">
                  <c:v>-8.0</c:v>
                </c:pt>
                <c:pt idx="13">
                  <c:v>-4.0</c:v>
                </c:pt>
                <c:pt idx="14">
                  <c:v>-2.0</c:v>
                </c:pt>
                <c:pt idx="15">
                  <c:v>-1.0</c:v>
                </c:pt>
                <c:pt idx="16">
                  <c:v>0.0</c:v>
                </c:pt>
                <c:pt idx="17">
                  <c:v>1.0</c:v>
                </c:pt>
                <c:pt idx="18">
                  <c:v>2.0</c:v>
                </c:pt>
                <c:pt idx="19">
                  <c:v>4.0</c:v>
                </c:pt>
                <c:pt idx="20">
                  <c:v>8.0</c:v>
                </c:pt>
                <c:pt idx="21">
                  <c:v>16.0</c:v>
                </c:pt>
                <c:pt idx="22">
                  <c:v>32.0</c:v>
                </c:pt>
                <c:pt idx="23">
                  <c:v>64.0</c:v>
                </c:pt>
                <c:pt idx="24">
                  <c:v>128.0</c:v>
                </c:pt>
                <c:pt idx="25">
                  <c:v>256.0</c:v>
                </c:pt>
                <c:pt idx="26">
                  <c:v>512.0</c:v>
                </c:pt>
                <c:pt idx="27">
                  <c:v>1024.0</c:v>
                </c:pt>
                <c:pt idx="28">
                  <c:v>2048.0</c:v>
                </c:pt>
                <c:pt idx="29">
                  <c:v>4096.0</c:v>
                </c:pt>
                <c:pt idx="30">
                  <c:v>8192.0</c:v>
                </c:pt>
                <c:pt idx="31">
                  <c:v>16384.0</c:v>
                </c:pt>
                <c:pt idx="32">
                  <c:v>32768.0</c:v>
                </c:pt>
              </c:numCache>
            </c:numRef>
          </c:cat>
          <c:val>
            <c:numRef>
              <c:f>'msq14'!$C$36:$C$68</c:f>
              <c:numCache>
                <c:formatCode>0.00%</c:formatCode>
                <c:ptCount val="33"/>
                <c:pt idx="0">
                  <c:v>0.103687416781014</c:v>
                </c:pt>
                <c:pt idx="1">
                  <c:v>0.0277858297870486</c:v>
                </c:pt>
                <c:pt idx="2">
                  <c:v>0.0066104171858397</c:v>
                </c:pt>
                <c:pt idx="3">
                  <c:v>0.0085667338193865</c:v>
                </c:pt>
                <c:pt idx="4">
                  <c:v>0.0708617093171857</c:v>
                </c:pt>
                <c:pt idx="5">
                  <c:v>0.0334884091528279</c:v>
                </c:pt>
                <c:pt idx="6">
                  <c:v>0.0221469102866914</c:v>
                </c:pt>
                <c:pt idx="7">
                  <c:v>0.0222123546203098</c:v>
                </c:pt>
                <c:pt idx="8">
                  <c:v>0.00751748726958314</c:v>
                </c:pt>
                <c:pt idx="9">
                  <c:v>0.0124745324226459</c:v>
                </c:pt>
                <c:pt idx="10">
                  <c:v>0.00425031274880103</c:v>
                </c:pt>
                <c:pt idx="11">
                  <c:v>0.0465751386645911</c:v>
                </c:pt>
                <c:pt idx="12">
                  <c:v>0.0346016475621363</c:v>
                </c:pt>
                <c:pt idx="13">
                  <c:v>0.0204609820841468</c:v>
                </c:pt>
                <c:pt idx="14">
                  <c:v>0.0125874104108779</c:v>
                </c:pt>
                <c:pt idx="15">
                  <c:v>0.114286991870087</c:v>
                </c:pt>
                <c:pt idx="18">
                  <c:v>0.0272177256620844</c:v>
                </c:pt>
                <c:pt idx="19">
                  <c:v>0.0767388760713812</c:v>
                </c:pt>
                <c:pt idx="20">
                  <c:v>0.0519475499147916</c:v>
                </c:pt>
                <c:pt idx="21">
                  <c:v>0.019530796912372</c:v>
                </c:pt>
                <c:pt idx="22">
                  <c:v>0.00257805855255145</c:v>
                </c:pt>
                <c:pt idx="23">
                  <c:v>0.00184682083503567</c:v>
                </c:pt>
                <c:pt idx="24">
                  <c:v>0.0127311223495719</c:v>
                </c:pt>
                <c:pt idx="25">
                  <c:v>0.0218506678164728</c:v>
                </c:pt>
                <c:pt idx="26">
                  <c:v>0.0167749347787249</c:v>
                </c:pt>
                <c:pt idx="27">
                  <c:v>0.0175998778261774</c:v>
                </c:pt>
                <c:pt idx="28">
                  <c:v>0.038929688425628</c:v>
                </c:pt>
                <c:pt idx="29">
                  <c:v>0.0329213632590033</c:v>
                </c:pt>
                <c:pt idx="30">
                  <c:v>0.00749136348517428</c:v>
                </c:pt>
                <c:pt idx="31">
                  <c:v>0.027449333034262</c:v>
                </c:pt>
                <c:pt idx="32">
                  <c:v>0.0962775370935951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69729840"/>
        <c:axId val="769732160"/>
      </c:barChart>
      <c:catAx>
        <c:axId val="769729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732160"/>
        <c:crosses val="autoZero"/>
        <c:auto val="1"/>
        <c:lblAlgn val="ctr"/>
        <c:lblOffset val="100"/>
        <c:noMultiLvlLbl val="0"/>
      </c:catAx>
      <c:valAx>
        <c:axId val="76973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9729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Reuse</a:t>
            </a:r>
            <a:r>
              <a:rPr lang="en-US" baseline="0"/>
              <a:t> Distance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'msq14'!$A$71:$A$86</c:f>
              <c:strCache>
                <c:ptCount val="1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  <c:pt idx="15">
                  <c:v>never</c:v>
                </c:pt>
              </c:strCache>
            </c:strRef>
          </c:cat>
          <c:val>
            <c:numRef>
              <c:f>'msq14'!$C$71:$C$86</c:f>
              <c:numCache>
                <c:formatCode>0.00%</c:formatCode>
                <c:ptCount val="16"/>
                <c:pt idx="0">
                  <c:v>0.00342247898749568</c:v>
                </c:pt>
                <c:pt idx="1">
                  <c:v>0.0844610125167876</c:v>
                </c:pt>
                <c:pt idx="2">
                  <c:v>0.0283409965292391</c:v>
                </c:pt>
                <c:pt idx="3">
                  <c:v>0.0483785178128555</c:v>
                </c:pt>
                <c:pt idx="4">
                  <c:v>0.079515416275629</c:v>
                </c:pt>
                <c:pt idx="5">
                  <c:v>0.06423350494438</c:v>
                </c:pt>
                <c:pt idx="6">
                  <c:v>0.12946435539784</c:v>
                </c:pt>
                <c:pt idx="7">
                  <c:v>0.048664676791617</c:v>
                </c:pt>
                <c:pt idx="8">
                  <c:v>0.0897361847924746</c:v>
                </c:pt>
                <c:pt idx="9">
                  <c:v>0.296832423867025</c:v>
                </c:pt>
                <c:pt idx="10">
                  <c:v>0.00506839121363469</c:v>
                </c:pt>
                <c:pt idx="11">
                  <c:v>0.00905152715887795</c:v>
                </c:pt>
                <c:pt idx="12">
                  <c:v>0.0177545933307613</c:v>
                </c:pt>
                <c:pt idx="13">
                  <c:v>0.061374909857966</c:v>
                </c:pt>
                <c:pt idx="14">
                  <c:v>0.033688848369563</c:v>
                </c:pt>
                <c:pt idx="15">
                  <c:v>1.2162153853642E-5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64804256"/>
        <c:axId val="764815520"/>
      </c:barChart>
      <c:catAx>
        <c:axId val="764804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815520"/>
        <c:crosses val="autoZero"/>
        <c:auto val="1"/>
        <c:lblAlgn val="ctr"/>
        <c:lblOffset val="100"/>
        <c:noMultiLvlLbl val="0"/>
      </c:catAx>
      <c:valAx>
        <c:axId val="764815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804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'msq14'!$A$102:$A$117</c:f>
              <c:strCache>
                <c:ptCount val="1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  <c:pt idx="15">
                  <c:v>never</c:v>
                </c:pt>
              </c:strCache>
            </c:strRef>
          </c:cat>
          <c:val>
            <c:numRef>
              <c:f>'msq14'!$C$102:$C$117</c:f>
              <c:numCache>
                <c:formatCode>0.00%</c:formatCode>
                <c:ptCount val="16"/>
                <c:pt idx="0">
                  <c:v>0.167653788899623</c:v>
                </c:pt>
                <c:pt idx="1">
                  <c:v>0.0719845949612643</c:v>
                </c:pt>
                <c:pt idx="2">
                  <c:v>0.0484225341734237</c:v>
                </c:pt>
                <c:pt idx="3">
                  <c:v>0.186397732271803</c:v>
                </c:pt>
                <c:pt idx="4">
                  <c:v>0.102260903725238</c:v>
                </c:pt>
                <c:pt idx="5">
                  <c:v>0.15571069958359</c:v>
                </c:pt>
                <c:pt idx="6">
                  <c:v>0.60992618643582</c:v>
                </c:pt>
                <c:pt idx="7">
                  <c:v>0.304131883549767</c:v>
                </c:pt>
                <c:pt idx="8">
                  <c:v>0.0869635776689639</c:v>
                </c:pt>
                <c:pt idx="9">
                  <c:v>0.0195901220356962</c:v>
                </c:pt>
                <c:pt idx="10">
                  <c:v>0.00489425682931228</c:v>
                </c:pt>
                <c:pt idx="11">
                  <c:v>0.00158078073431235</c:v>
                </c:pt>
                <c:pt idx="12">
                  <c:v>0.000481502051956755</c:v>
                </c:pt>
                <c:pt idx="13">
                  <c:v>0.000263787959269949</c:v>
                </c:pt>
                <c:pt idx="14">
                  <c:v>0.000785368678948501</c:v>
                </c:pt>
                <c:pt idx="15">
                  <c:v>2.1800164693195E-6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1227684160"/>
        <c:axId val="767231760"/>
      </c:barChart>
      <c:catAx>
        <c:axId val="1227684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231760"/>
        <c:crosses val="autoZero"/>
        <c:auto val="1"/>
        <c:lblAlgn val="ctr"/>
        <c:lblOffset val="100"/>
        <c:noMultiLvlLbl val="0"/>
      </c:catAx>
      <c:valAx>
        <c:axId val="76723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7684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'msq19'!$A$13:$A$40</c:f>
              <c:numCache>
                <c:formatCode>0.00%</c:formatCode>
                <c:ptCount val="28"/>
                <c:pt idx="0">
                  <c:v>0.429704</c:v>
                </c:pt>
                <c:pt idx="1">
                  <c:v>0.429704</c:v>
                </c:pt>
                <c:pt idx="2">
                  <c:v>0.429704</c:v>
                </c:pt>
                <c:pt idx="3">
                  <c:v>0.429704</c:v>
                </c:pt>
                <c:pt idx="4">
                  <c:v>0.508564</c:v>
                </c:pt>
                <c:pt idx="5">
                  <c:v>0.600157</c:v>
                </c:pt>
                <c:pt idx="6">
                  <c:v>0.701254</c:v>
                </c:pt>
                <c:pt idx="7">
                  <c:v>0.800264</c:v>
                </c:pt>
                <c:pt idx="8">
                  <c:v>0.900628</c:v>
                </c:pt>
                <c:pt idx="9">
                  <c:v>0.910821</c:v>
                </c:pt>
                <c:pt idx="10">
                  <c:v>0.920159</c:v>
                </c:pt>
                <c:pt idx="11">
                  <c:v>0.930416</c:v>
                </c:pt>
                <c:pt idx="12">
                  <c:v>0.940199</c:v>
                </c:pt>
                <c:pt idx="13">
                  <c:v>0.950221</c:v>
                </c:pt>
                <c:pt idx="14">
                  <c:v>0.960292</c:v>
                </c:pt>
                <c:pt idx="15">
                  <c:v>0.9701</c:v>
                </c:pt>
                <c:pt idx="16">
                  <c:v>0.980066</c:v>
                </c:pt>
                <c:pt idx="17">
                  <c:v>0.990029</c:v>
                </c:pt>
                <c:pt idx="18">
                  <c:v>0.991004</c:v>
                </c:pt>
                <c:pt idx="19">
                  <c:v>0.992013</c:v>
                </c:pt>
                <c:pt idx="20">
                  <c:v>0.993013</c:v>
                </c:pt>
                <c:pt idx="21">
                  <c:v>0.994024</c:v>
                </c:pt>
                <c:pt idx="22">
                  <c:v>0.995013</c:v>
                </c:pt>
                <c:pt idx="23">
                  <c:v>0.996018</c:v>
                </c:pt>
                <c:pt idx="24">
                  <c:v>0.99702</c:v>
                </c:pt>
                <c:pt idx="25">
                  <c:v>0.998003</c:v>
                </c:pt>
                <c:pt idx="26">
                  <c:v>0.999012</c:v>
                </c:pt>
                <c:pt idx="27" formatCode="0%">
                  <c:v>1.0</c:v>
                </c:pt>
              </c:numCache>
            </c:numRef>
          </c:xVal>
          <c:yVal>
            <c:numRef>
              <c:f>'msq19'!$B$13:$B$40</c:f>
              <c:numCache>
                <c:formatCode>General</c:formatCode>
                <c:ptCount val="28"/>
                <c:pt idx="0">
                  <c:v>64.0</c:v>
                </c:pt>
                <c:pt idx="1">
                  <c:v>64.0</c:v>
                </c:pt>
                <c:pt idx="2">
                  <c:v>64.0</c:v>
                </c:pt>
                <c:pt idx="3">
                  <c:v>64.0</c:v>
                </c:pt>
                <c:pt idx="4">
                  <c:v>256.0</c:v>
                </c:pt>
                <c:pt idx="5">
                  <c:v>768.0</c:v>
                </c:pt>
                <c:pt idx="6">
                  <c:v>1792.0</c:v>
                </c:pt>
                <c:pt idx="7">
                  <c:v>3520.0</c:v>
                </c:pt>
                <c:pt idx="8">
                  <c:v>6848.0</c:v>
                </c:pt>
                <c:pt idx="9">
                  <c:v>7360.0</c:v>
                </c:pt>
                <c:pt idx="10">
                  <c:v>7872.0</c:v>
                </c:pt>
                <c:pt idx="11">
                  <c:v>8512.0</c:v>
                </c:pt>
                <c:pt idx="12">
                  <c:v>9216.0</c:v>
                </c:pt>
                <c:pt idx="13">
                  <c:v>10176.0</c:v>
                </c:pt>
                <c:pt idx="14">
                  <c:v>11520.0</c:v>
                </c:pt>
                <c:pt idx="15">
                  <c:v>13376.0</c:v>
                </c:pt>
                <c:pt idx="16">
                  <c:v>16704.0</c:v>
                </c:pt>
                <c:pt idx="17">
                  <c:v>25088.0</c:v>
                </c:pt>
                <c:pt idx="18">
                  <c:v>26496.0</c:v>
                </c:pt>
                <c:pt idx="19">
                  <c:v>28096.0</c:v>
                </c:pt>
                <c:pt idx="20">
                  <c:v>29824.0</c:v>
                </c:pt>
                <c:pt idx="21">
                  <c:v>31744.0</c:v>
                </c:pt>
                <c:pt idx="22">
                  <c:v>33792.0</c:v>
                </c:pt>
                <c:pt idx="23">
                  <c:v>36096.0</c:v>
                </c:pt>
                <c:pt idx="24">
                  <c:v>38784.0</c:v>
                </c:pt>
                <c:pt idx="25">
                  <c:v>41920.0</c:v>
                </c:pt>
                <c:pt idx="26">
                  <c:v>46208.0</c:v>
                </c:pt>
                <c:pt idx="27">
                  <c:v>69248.0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8757424"/>
        <c:axId val="768764560"/>
      </c:scatterChart>
      <c:valAx>
        <c:axId val="768757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764560"/>
        <c:crosses val="autoZero"/>
        <c:crossBetween val="midCat"/>
      </c:valAx>
      <c:valAx>
        <c:axId val="76876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757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'msq19'!$D$79:$D$94</c:f>
              <c:strCache>
                <c:ptCount val="1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  <c:pt idx="15">
                  <c:v>never</c:v>
                </c:pt>
              </c:strCache>
            </c:strRef>
          </c:cat>
          <c:val>
            <c:numRef>
              <c:f>'msq19'!$E$79:$E$94</c:f>
              <c:numCache>
                <c:formatCode>General</c:formatCode>
                <c:ptCount val="16"/>
                <c:pt idx="0">
                  <c:v>4.835018E6</c:v>
                </c:pt>
                <c:pt idx="1">
                  <c:v>1.640007E6</c:v>
                </c:pt>
                <c:pt idx="2">
                  <c:v>1.859075E6</c:v>
                </c:pt>
                <c:pt idx="3">
                  <c:v>6.034467E6</c:v>
                </c:pt>
                <c:pt idx="4">
                  <c:v>1.183473E6</c:v>
                </c:pt>
                <c:pt idx="5">
                  <c:v>2.910592E6</c:v>
                </c:pt>
                <c:pt idx="6">
                  <c:v>3.603279E6</c:v>
                </c:pt>
                <c:pt idx="7">
                  <c:v>4.399861E6</c:v>
                </c:pt>
                <c:pt idx="8">
                  <c:v>737502.0</c:v>
                </c:pt>
                <c:pt idx="9">
                  <c:v>531705.0</c:v>
                </c:pt>
                <c:pt idx="10">
                  <c:v>618033.0</c:v>
                </c:pt>
                <c:pt idx="11">
                  <c:v>805723.0</c:v>
                </c:pt>
                <c:pt idx="12">
                  <c:v>428427.0</c:v>
                </c:pt>
                <c:pt idx="13">
                  <c:v>151648.0</c:v>
                </c:pt>
                <c:pt idx="14">
                  <c:v>337979.0</c:v>
                </c:pt>
                <c:pt idx="15">
                  <c:v>920.0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8403616"/>
        <c:axId val="798441872"/>
      </c:barChart>
      <c:catAx>
        <c:axId val="798403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441872"/>
        <c:crosses val="autoZero"/>
        <c:auto val="1"/>
        <c:lblAlgn val="ctr"/>
        <c:lblOffset val="100"/>
        <c:noMultiLvlLbl val="0"/>
      </c:catAx>
      <c:valAx>
        <c:axId val="79844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403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Global Next CL</a:t>
            </a:r>
            <a:r>
              <a:rPr lang="en-US" baseline="0"/>
              <a:t> Stride (Non-Linear)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spec_astar!$A$53:$A$85</c:f>
              <c:numCache>
                <c:formatCode>General</c:formatCode>
                <c:ptCount val="33"/>
                <c:pt idx="0">
                  <c:v>-32768.0</c:v>
                </c:pt>
                <c:pt idx="1">
                  <c:v>-16384.0</c:v>
                </c:pt>
                <c:pt idx="2">
                  <c:v>-8192.0</c:v>
                </c:pt>
                <c:pt idx="3">
                  <c:v>-4096.0</c:v>
                </c:pt>
                <c:pt idx="4">
                  <c:v>-2048.0</c:v>
                </c:pt>
                <c:pt idx="5">
                  <c:v>-1024.0</c:v>
                </c:pt>
                <c:pt idx="6">
                  <c:v>-512.0</c:v>
                </c:pt>
                <c:pt idx="7">
                  <c:v>-256.0</c:v>
                </c:pt>
                <c:pt idx="8">
                  <c:v>-128.0</c:v>
                </c:pt>
                <c:pt idx="9">
                  <c:v>-64.0</c:v>
                </c:pt>
                <c:pt idx="10">
                  <c:v>-32.0</c:v>
                </c:pt>
                <c:pt idx="11">
                  <c:v>-16.0</c:v>
                </c:pt>
                <c:pt idx="12">
                  <c:v>-8.0</c:v>
                </c:pt>
                <c:pt idx="13">
                  <c:v>-4.0</c:v>
                </c:pt>
                <c:pt idx="14">
                  <c:v>-2.0</c:v>
                </c:pt>
                <c:pt idx="15">
                  <c:v>-1.0</c:v>
                </c:pt>
                <c:pt idx="16">
                  <c:v>0.0</c:v>
                </c:pt>
                <c:pt idx="17">
                  <c:v>1.0</c:v>
                </c:pt>
                <c:pt idx="18">
                  <c:v>2.0</c:v>
                </c:pt>
                <c:pt idx="19">
                  <c:v>4.0</c:v>
                </c:pt>
                <c:pt idx="20">
                  <c:v>8.0</c:v>
                </c:pt>
                <c:pt idx="21">
                  <c:v>16.0</c:v>
                </c:pt>
                <c:pt idx="22">
                  <c:v>32.0</c:v>
                </c:pt>
                <c:pt idx="23">
                  <c:v>64.0</c:v>
                </c:pt>
                <c:pt idx="24">
                  <c:v>128.0</c:v>
                </c:pt>
                <c:pt idx="25">
                  <c:v>256.0</c:v>
                </c:pt>
                <c:pt idx="26">
                  <c:v>512.0</c:v>
                </c:pt>
                <c:pt idx="27">
                  <c:v>1024.0</c:v>
                </c:pt>
                <c:pt idx="28">
                  <c:v>2048.0</c:v>
                </c:pt>
                <c:pt idx="29">
                  <c:v>4096.0</c:v>
                </c:pt>
                <c:pt idx="30">
                  <c:v>8192.0</c:v>
                </c:pt>
                <c:pt idx="31">
                  <c:v>16384.0</c:v>
                </c:pt>
                <c:pt idx="32">
                  <c:v>32768.0</c:v>
                </c:pt>
              </c:numCache>
            </c:numRef>
          </c:cat>
          <c:val>
            <c:numRef>
              <c:f>spec_astar!$C$53:$C$85</c:f>
              <c:numCache>
                <c:formatCode>0.0%</c:formatCode>
                <c:ptCount val="33"/>
                <c:pt idx="0">
                  <c:v>1.23827048285119E-6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5.57221717283036E-6</c:v>
                </c:pt>
                <c:pt idx="7">
                  <c:v>1.23827048285119E-6</c:v>
                </c:pt>
                <c:pt idx="8">
                  <c:v>1.23827048285119E-6</c:v>
                </c:pt>
                <c:pt idx="9">
                  <c:v>1.44464889665972E-6</c:v>
                </c:pt>
                <c:pt idx="10">
                  <c:v>7.42962289710715E-6</c:v>
                </c:pt>
                <c:pt idx="11">
                  <c:v>0.989285658268716</c:v>
                </c:pt>
                <c:pt idx="12">
                  <c:v>0.00214695463885016</c:v>
                </c:pt>
                <c:pt idx="13">
                  <c:v>3.09567620712798E-6</c:v>
                </c:pt>
                <c:pt idx="14">
                  <c:v>0.000747089857986886</c:v>
                </c:pt>
                <c:pt idx="15">
                  <c:v>0.00268787246144232</c:v>
                </c:pt>
                <c:pt idx="18">
                  <c:v>0.00170447931964467</c:v>
                </c:pt>
                <c:pt idx="19">
                  <c:v>0.00172862559406026</c:v>
                </c:pt>
                <c:pt idx="20">
                  <c:v>0.000703131255845668</c:v>
                </c:pt>
                <c:pt idx="21">
                  <c:v>0.000964819084554887</c:v>
                </c:pt>
                <c:pt idx="22">
                  <c:v>6.19135241425596E-7</c:v>
                </c:pt>
                <c:pt idx="23">
                  <c:v>1.44464889665972E-6</c:v>
                </c:pt>
                <c:pt idx="24">
                  <c:v>6.19135241425596E-7</c:v>
                </c:pt>
                <c:pt idx="25">
                  <c:v>6.19135241425596E-7</c:v>
                </c:pt>
                <c:pt idx="26">
                  <c:v>5.57221717283036E-6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1.23827048285119E-6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39131888"/>
        <c:axId val="739134208"/>
      </c:barChart>
      <c:catAx>
        <c:axId val="739131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134208"/>
        <c:crosses val="autoZero"/>
        <c:auto val="1"/>
        <c:lblAlgn val="ctr"/>
        <c:lblOffset val="100"/>
        <c:noMultiLvlLbl val="0"/>
      </c:catAx>
      <c:valAx>
        <c:axId val="73913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9131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</a:t>
            </a:r>
            <a:r>
              <a:rPr lang="en-US" baseline="0"/>
              <a:t> Reuse Distance (Non-Linear)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spec_astar!$A$88:$A$103</c:f>
              <c:strCache>
                <c:ptCount val="1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  <c:pt idx="15">
                  <c:v>never</c:v>
                </c:pt>
              </c:strCache>
            </c:strRef>
          </c:cat>
          <c:val>
            <c:numRef>
              <c:f>spec_astar!$C$88:$C$103</c:f>
              <c:numCache>
                <c:formatCode>0.0%</c:formatCode>
                <c:ptCount val="16"/>
                <c:pt idx="0">
                  <c:v>4.34924159925921E-5</c:v>
                </c:pt>
                <c:pt idx="1">
                  <c:v>0.000121271584848354</c:v>
                </c:pt>
                <c:pt idx="2">
                  <c:v>4.37008461011828E-5</c:v>
                </c:pt>
                <c:pt idx="3">
                  <c:v>7.02583157707808E-5</c:v>
                </c:pt>
                <c:pt idx="4">
                  <c:v>0.000100550158219295</c:v>
                </c:pt>
                <c:pt idx="5">
                  <c:v>0.421822086977328</c:v>
                </c:pt>
                <c:pt idx="6">
                  <c:v>0.576913124385392</c:v>
                </c:pt>
                <c:pt idx="7">
                  <c:v>0.000607712719947609</c:v>
                </c:pt>
                <c:pt idx="8">
                  <c:v>5.17601436333564E-6</c:v>
                </c:pt>
                <c:pt idx="9">
                  <c:v>3.19592833172402E-6</c:v>
                </c:pt>
                <c:pt idx="10">
                  <c:v>1.89324015303216E-6</c:v>
                </c:pt>
                <c:pt idx="11">
                  <c:v>1.80639427445271E-6</c:v>
                </c:pt>
                <c:pt idx="12">
                  <c:v>5.12390683618797E-6</c:v>
                </c:pt>
                <c:pt idx="13">
                  <c:v>1.07341505924209E-5</c:v>
                </c:pt>
                <c:pt idx="14">
                  <c:v>0.000247753922411475</c:v>
                </c:pt>
                <c:pt idx="15">
                  <c:v>2.11903943733875E-6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97166480"/>
        <c:axId val="1252013232"/>
      </c:barChart>
      <c:catAx>
        <c:axId val="797166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2013232"/>
        <c:crosses val="autoZero"/>
        <c:auto val="1"/>
        <c:lblAlgn val="ctr"/>
        <c:lblOffset val="100"/>
        <c:noMultiLvlLbl val="0"/>
      </c:catAx>
      <c:valAx>
        <c:axId val="125201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166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</a:t>
            </a:r>
            <a:r>
              <a:rPr lang="en-US" baseline="0"/>
              <a:t> Reuse Distance (Non-Linear)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spec_astar!$A$88:$A$103</c:f>
              <c:strCache>
                <c:ptCount val="1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  <c:pt idx="15">
                  <c:v>never</c:v>
                </c:pt>
              </c:strCache>
            </c:strRef>
          </c:cat>
          <c:val>
            <c:numRef>
              <c:f>spec_astar!$C$88:$C$103</c:f>
              <c:numCache>
                <c:formatCode>0.0%</c:formatCode>
                <c:ptCount val="16"/>
                <c:pt idx="0">
                  <c:v>4.34924159925921E-5</c:v>
                </c:pt>
                <c:pt idx="1">
                  <c:v>0.000121271584848354</c:v>
                </c:pt>
                <c:pt idx="2">
                  <c:v>4.37008461011828E-5</c:v>
                </c:pt>
                <c:pt idx="3">
                  <c:v>7.02583157707808E-5</c:v>
                </c:pt>
                <c:pt idx="4">
                  <c:v>0.000100550158219295</c:v>
                </c:pt>
                <c:pt idx="5">
                  <c:v>0.421822086977328</c:v>
                </c:pt>
                <c:pt idx="6">
                  <c:v>0.576913124385392</c:v>
                </c:pt>
                <c:pt idx="7">
                  <c:v>0.000607712719947609</c:v>
                </c:pt>
                <c:pt idx="8">
                  <c:v>5.17601436333564E-6</c:v>
                </c:pt>
                <c:pt idx="9">
                  <c:v>3.19592833172402E-6</c:v>
                </c:pt>
                <c:pt idx="10">
                  <c:v>1.89324015303216E-6</c:v>
                </c:pt>
                <c:pt idx="11">
                  <c:v>1.80639427445271E-6</c:v>
                </c:pt>
                <c:pt idx="12">
                  <c:v>5.12390683618797E-6</c:v>
                </c:pt>
                <c:pt idx="13">
                  <c:v>1.07341505924209E-5</c:v>
                </c:pt>
                <c:pt idx="14">
                  <c:v>0.000247753922411475</c:v>
                </c:pt>
                <c:pt idx="15">
                  <c:v>2.11903943733875E-6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96991776"/>
        <c:axId val="796994096"/>
      </c:barChart>
      <c:catAx>
        <c:axId val="796991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6994096"/>
        <c:crosses val="autoZero"/>
        <c:auto val="1"/>
        <c:lblAlgn val="ctr"/>
        <c:lblOffset val="100"/>
        <c:noMultiLvlLbl val="0"/>
      </c:catAx>
      <c:valAx>
        <c:axId val="79699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6991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Global Next CL</a:t>
            </a:r>
            <a:r>
              <a:rPr lang="en-US" baseline="0"/>
              <a:t> Stride (Non-Linear)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spec_bwaves!$A$53:$A$85</c:f>
              <c:numCache>
                <c:formatCode>General</c:formatCode>
                <c:ptCount val="33"/>
                <c:pt idx="0">
                  <c:v>-32768.0</c:v>
                </c:pt>
                <c:pt idx="1">
                  <c:v>-16384.0</c:v>
                </c:pt>
                <c:pt idx="2">
                  <c:v>-8192.0</c:v>
                </c:pt>
                <c:pt idx="3">
                  <c:v>-4096.0</c:v>
                </c:pt>
                <c:pt idx="4">
                  <c:v>-2048.0</c:v>
                </c:pt>
                <c:pt idx="5">
                  <c:v>-1024.0</c:v>
                </c:pt>
                <c:pt idx="6">
                  <c:v>-512.0</c:v>
                </c:pt>
                <c:pt idx="7">
                  <c:v>-256.0</c:v>
                </c:pt>
                <c:pt idx="8">
                  <c:v>-128.0</c:v>
                </c:pt>
                <c:pt idx="9">
                  <c:v>-64.0</c:v>
                </c:pt>
                <c:pt idx="10">
                  <c:v>-32.0</c:v>
                </c:pt>
                <c:pt idx="11">
                  <c:v>-16.0</c:v>
                </c:pt>
                <c:pt idx="12">
                  <c:v>-8.0</c:v>
                </c:pt>
                <c:pt idx="13">
                  <c:v>-4.0</c:v>
                </c:pt>
                <c:pt idx="14">
                  <c:v>-2.0</c:v>
                </c:pt>
                <c:pt idx="15">
                  <c:v>-1.0</c:v>
                </c:pt>
                <c:pt idx="16">
                  <c:v>0.0</c:v>
                </c:pt>
                <c:pt idx="17">
                  <c:v>1.0</c:v>
                </c:pt>
                <c:pt idx="18">
                  <c:v>2.0</c:v>
                </c:pt>
                <c:pt idx="19">
                  <c:v>4.0</c:v>
                </c:pt>
                <c:pt idx="20">
                  <c:v>8.0</c:v>
                </c:pt>
                <c:pt idx="21">
                  <c:v>16.0</c:v>
                </c:pt>
                <c:pt idx="22">
                  <c:v>32.0</c:v>
                </c:pt>
                <c:pt idx="23">
                  <c:v>64.0</c:v>
                </c:pt>
                <c:pt idx="24">
                  <c:v>128.0</c:v>
                </c:pt>
                <c:pt idx="25">
                  <c:v>256.0</c:v>
                </c:pt>
                <c:pt idx="26">
                  <c:v>512.0</c:v>
                </c:pt>
                <c:pt idx="27">
                  <c:v>1024.0</c:v>
                </c:pt>
                <c:pt idx="28">
                  <c:v>2048.0</c:v>
                </c:pt>
                <c:pt idx="29">
                  <c:v>4096.0</c:v>
                </c:pt>
                <c:pt idx="30">
                  <c:v>8192.0</c:v>
                </c:pt>
                <c:pt idx="31">
                  <c:v>16384.0</c:v>
                </c:pt>
                <c:pt idx="32">
                  <c:v>32768.0</c:v>
                </c:pt>
              </c:numCache>
            </c:numRef>
          </c:cat>
          <c:val>
            <c:numRef>
              <c:f>spec_bwaves!$C$53:$C$85</c:f>
              <c:numCache>
                <c:formatCode>0.0%</c:formatCode>
                <c:ptCount val="33"/>
                <c:pt idx="0">
                  <c:v>0.00581755920127371</c:v>
                </c:pt>
                <c:pt idx="1">
                  <c:v>0.0</c:v>
                </c:pt>
                <c:pt idx="2">
                  <c:v>0.00554220107578684</c:v>
                </c:pt>
                <c:pt idx="3">
                  <c:v>0.000290466498003653</c:v>
                </c:pt>
                <c:pt idx="4">
                  <c:v>0.0</c:v>
                </c:pt>
                <c:pt idx="5">
                  <c:v>0.0</c:v>
                </c:pt>
                <c:pt idx="6">
                  <c:v>0.000290466498003653</c:v>
                </c:pt>
                <c:pt idx="7">
                  <c:v>0.000486875340721927</c:v>
                </c:pt>
                <c:pt idx="8">
                  <c:v>0.00294748275065859</c:v>
                </c:pt>
                <c:pt idx="9">
                  <c:v>0.00523222227540512</c:v>
                </c:pt>
                <c:pt idx="10">
                  <c:v>0.00269462645657971</c:v>
                </c:pt>
                <c:pt idx="11">
                  <c:v>0.00345152377419746</c:v>
                </c:pt>
                <c:pt idx="12">
                  <c:v>0.00184286784684058</c:v>
                </c:pt>
                <c:pt idx="13">
                  <c:v>0.00243678761411764</c:v>
                </c:pt>
                <c:pt idx="14">
                  <c:v>0.0405882570206759</c:v>
                </c:pt>
                <c:pt idx="15">
                  <c:v>0.893258158786359</c:v>
                </c:pt>
                <c:pt idx="18">
                  <c:v>0.00358476676160618</c:v>
                </c:pt>
                <c:pt idx="19">
                  <c:v>0.00251808351644734</c:v>
                </c:pt>
                <c:pt idx="20">
                  <c:v>0.00218566717560452</c:v>
                </c:pt>
                <c:pt idx="21">
                  <c:v>0.00528847685392509</c:v>
                </c:pt>
                <c:pt idx="22">
                  <c:v>0.00391030397113285</c:v>
                </c:pt>
                <c:pt idx="23">
                  <c:v>0.00831613041534298</c:v>
                </c:pt>
                <c:pt idx="24">
                  <c:v>0.00253746723693165</c:v>
                </c:pt>
                <c:pt idx="25">
                  <c:v>0.000105758607617532</c:v>
                </c:pt>
                <c:pt idx="26">
                  <c:v>0.000290466498003653</c:v>
                </c:pt>
                <c:pt idx="27">
                  <c:v>0.000275358125486863</c:v>
                </c:pt>
                <c:pt idx="28">
                  <c:v>0.000275358125486863</c:v>
                </c:pt>
                <c:pt idx="29">
                  <c:v>1.51083725167903E-5</c:v>
                </c:pt>
                <c:pt idx="30">
                  <c:v>0.0</c:v>
                </c:pt>
                <c:pt idx="31">
                  <c:v>0.0</c:v>
                </c:pt>
                <c:pt idx="32">
                  <c:v>0.00581755920127371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97204544"/>
        <c:axId val="797206592"/>
      </c:barChart>
      <c:catAx>
        <c:axId val="797204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206592"/>
        <c:crosses val="autoZero"/>
        <c:auto val="1"/>
        <c:lblAlgn val="ctr"/>
        <c:lblOffset val="100"/>
        <c:noMultiLvlLbl val="0"/>
      </c:catAx>
      <c:valAx>
        <c:axId val="79720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204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Global Next CL</a:t>
            </a:r>
            <a:r>
              <a:rPr lang="en-US" baseline="0"/>
              <a:t> Stride (Non-Linear)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spec_gcc!$A$53:$A$85</c:f>
              <c:numCache>
                <c:formatCode>General</c:formatCode>
                <c:ptCount val="33"/>
                <c:pt idx="0">
                  <c:v>-32768.0</c:v>
                </c:pt>
                <c:pt idx="1">
                  <c:v>-16384.0</c:v>
                </c:pt>
                <c:pt idx="2">
                  <c:v>-8192.0</c:v>
                </c:pt>
                <c:pt idx="3">
                  <c:v>-4096.0</c:v>
                </c:pt>
                <c:pt idx="4">
                  <c:v>-2048.0</c:v>
                </c:pt>
                <c:pt idx="5">
                  <c:v>-1024.0</c:v>
                </c:pt>
                <c:pt idx="6">
                  <c:v>-512.0</c:v>
                </c:pt>
                <c:pt idx="7">
                  <c:v>-256.0</c:v>
                </c:pt>
                <c:pt idx="8">
                  <c:v>-128.0</c:v>
                </c:pt>
                <c:pt idx="9">
                  <c:v>-64.0</c:v>
                </c:pt>
                <c:pt idx="10">
                  <c:v>-32.0</c:v>
                </c:pt>
                <c:pt idx="11">
                  <c:v>-16.0</c:v>
                </c:pt>
                <c:pt idx="12">
                  <c:v>-8.0</c:v>
                </c:pt>
                <c:pt idx="13">
                  <c:v>-4.0</c:v>
                </c:pt>
                <c:pt idx="14">
                  <c:v>-2.0</c:v>
                </c:pt>
                <c:pt idx="15">
                  <c:v>-1.0</c:v>
                </c:pt>
                <c:pt idx="16">
                  <c:v>0.0</c:v>
                </c:pt>
                <c:pt idx="17">
                  <c:v>1.0</c:v>
                </c:pt>
                <c:pt idx="18">
                  <c:v>2.0</c:v>
                </c:pt>
                <c:pt idx="19">
                  <c:v>4.0</c:v>
                </c:pt>
                <c:pt idx="20">
                  <c:v>8.0</c:v>
                </c:pt>
                <c:pt idx="21">
                  <c:v>16.0</c:v>
                </c:pt>
                <c:pt idx="22">
                  <c:v>32.0</c:v>
                </c:pt>
                <c:pt idx="23">
                  <c:v>64.0</c:v>
                </c:pt>
                <c:pt idx="24">
                  <c:v>128.0</c:v>
                </c:pt>
                <c:pt idx="25">
                  <c:v>256.0</c:v>
                </c:pt>
                <c:pt idx="26">
                  <c:v>512.0</c:v>
                </c:pt>
                <c:pt idx="27">
                  <c:v>1024.0</c:v>
                </c:pt>
                <c:pt idx="28">
                  <c:v>2048.0</c:v>
                </c:pt>
                <c:pt idx="29">
                  <c:v>4096.0</c:v>
                </c:pt>
                <c:pt idx="30">
                  <c:v>8192.0</c:v>
                </c:pt>
                <c:pt idx="31">
                  <c:v>16384.0</c:v>
                </c:pt>
                <c:pt idx="32">
                  <c:v>32768.0</c:v>
                </c:pt>
              </c:numCache>
            </c:numRef>
          </c:cat>
          <c:val>
            <c:numRef>
              <c:f>spec_gcc!$C$53:$C$85</c:f>
              <c:numCache>
                <c:formatCode>0.0%</c:formatCode>
                <c:ptCount val="33"/>
                <c:pt idx="0">
                  <c:v>0.0732046014836834</c:v>
                </c:pt>
                <c:pt idx="1">
                  <c:v>4.11914834068855E-5</c:v>
                </c:pt>
                <c:pt idx="2">
                  <c:v>0.0134933142836829</c:v>
                </c:pt>
                <c:pt idx="3">
                  <c:v>0.0128139369409173</c:v>
                </c:pt>
                <c:pt idx="4">
                  <c:v>0.00671985446428219</c:v>
                </c:pt>
                <c:pt idx="5">
                  <c:v>6.99690951021069E-5</c:v>
                </c:pt>
                <c:pt idx="6">
                  <c:v>0.000504454605010351</c:v>
                </c:pt>
                <c:pt idx="7">
                  <c:v>0.00756286920688338</c:v>
                </c:pt>
                <c:pt idx="8">
                  <c:v>0.01811014602663</c:v>
                </c:pt>
                <c:pt idx="9">
                  <c:v>0.0412637095695716</c:v>
                </c:pt>
                <c:pt idx="10">
                  <c:v>0.0190208727967494</c:v>
                </c:pt>
                <c:pt idx="11">
                  <c:v>0.0369493248828723</c:v>
                </c:pt>
                <c:pt idx="12">
                  <c:v>0.0688727245232086</c:v>
                </c:pt>
                <c:pt idx="13">
                  <c:v>0.0743968974348991</c:v>
                </c:pt>
                <c:pt idx="14">
                  <c:v>0.0551711957549073</c:v>
                </c:pt>
                <c:pt idx="15">
                  <c:v>0.107121556067534</c:v>
                </c:pt>
                <c:pt idx="18">
                  <c:v>0.0983172996894839</c:v>
                </c:pt>
                <c:pt idx="19">
                  <c:v>0.0727983293185744</c:v>
                </c:pt>
                <c:pt idx="20">
                  <c:v>0.0716602029893732</c:v>
                </c:pt>
                <c:pt idx="21">
                  <c:v>0.0406401946495084</c:v>
                </c:pt>
                <c:pt idx="22">
                  <c:v>0.0197589338966974</c:v>
                </c:pt>
                <c:pt idx="23">
                  <c:v>0.0318630230824659</c:v>
                </c:pt>
                <c:pt idx="24">
                  <c:v>0.0221644036742803</c:v>
                </c:pt>
                <c:pt idx="25">
                  <c:v>0.0037811524699937</c:v>
                </c:pt>
                <c:pt idx="26">
                  <c:v>0.000492040733298687</c:v>
                </c:pt>
                <c:pt idx="27">
                  <c:v>0.00191512184497218</c:v>
                </c:pt>
                <c:pt idx="28">
                  <c:v>0.00672041873117817</c:v>
                </c:pt>
                <c:pt idx="29">
                  <c:v>0.0165516408599202</c:v>
                </c:pt>
                <c:pt idx="30">
                  <c:v>0.00852099439626545</c:v>
                </c:pt>
                <c:pt idx="31">
                  <c:v>4.11914834068855E-5</c:v>
                </c:pt>
                <c:pt idx="32">
                  <c:v>0.0694584335612407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97116272"/>
        <c:axId val="797118592"/>
      </c:barChart>
      <c:catAx>
        <c:axId val="797116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118592"/>
        <c:crosses val="autoZero"/>
        <c:auto val="1"/>
        <c:lblAlgn val="ctr"/>
        <c:lblOffset val="100"/>
        <c:noMultiLvlLbl val="0"/>
      </c:catAx>
      <c:valAx>
        <c:axId val="79711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7116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Global Instruction Strides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'q1'!$A$53:$A$85</c:f>
              <c:numCache>
                <c:formatCode>General</c:formatCode>
                <c:ptCount val="33"/>
                <c:pt idx="0">
                  <c:v>-32768.0</c:v>
                </c:pt>
                <c:pt idx="1">
                  <c:v>-16384.0</c:v>
                </c:pt>
                <c:pt idx="2">
                  <c:v>-8192.0</c:v>
                </c:pt>
                <c:pt idx="3">
                  <c:v>-4096.0</c:v>
                </c:pt>
                <c:pt idx="4">
                  <c:v>-2048.0</c:v>
                </c:pt>
                <c:pt idx="5">
                  <c:v>-1024.0</c:v>
                </c:pt>
                <c:pt idx="6">
                  <c:v>-512.0</c:v>
                </c:pt>
                <c:pt idx="7">
                  <c:v>-256.0</c:v>
                </c:pt>
                <c:pt idx="8">
                  <c:v>-128.0</c:v>
                </c:pt>
                <c:pt idx="9">
                  <c:v>-64.0</c:v>
                </c:pt>
                <c:pt idx="10">
                  <c:v>-32.0</c:v>
                </c:pt>
                <c:pt idx="11">
                  <c:v>-16.0</c:v>
                </c:pt>
                <c:pt idx="12">
                  <c:v>-8.0</c:v>
                </c:pt>
                <c:pt idx="13">
                  <c:v>-4.0</c:v>
                </c:pt>
                <c:pt idx="14">
                  <c:v>-2.0</c:v>
                </c:pt>
                <c:pt idx="15">
                  <c:v>-1.0</c:v>
                </c:pt>
                <c:pt idx="16">
                  <c:v>0.0</c:v>
                </c:pt>
                <c:pt idx="17">
                  <c:v>1.0</c:v>
                </c:pt>
                <c:pt idx="18">
                  <c:v>2.0</c:v>
                </c:pt>
                <c:pt idx="19">
                  <c:v>4.0</c:v>
                </c:pt>
                <c:pt idx="20">
                  <c:v>8.0</c:v>
                </c:pt>
                <c:pt idx="21">
                  <c:v>16.0</c:v>
                </c:pt>
                <c:pt idx="22">
                  <c:v>32.0</c:v>
                </c:pt>
                <c:pt idx="23">
                  <c:v>64.0</c:v>
                </c:pt>
                <c:pt idx="24">
                  <c:v>128.0</c:v>
                </c:pt>
                <c:pt idx="25">
                  <c:v>256.0</c:v>
                </c:pt>
                <c:pt idx="26">
                  <c:v>512.0</c:v>
                </c:pt>
                <c:pt idx="27">
                  <c:v>1024.0</c:v>
                </c:pt>
                <c:pt idx="28">
                  <c:v>2048.0</c:v>
                </c:pt>
                <c:pt idx="29">
                  <c:v>4096.0</c:v>
                </c:pt>
                <c:pt idx="30">
                  <c:v>8192.0</c:v>
                </c:pt>
                <c:pt idx="31">
                  <c:v>16384.0</c:v>
                </c:pt>
                <c:pt idx="32">
                  <c:v>32768.0</c:v>
                </c:pt>
              </c:numCache>
            </c:numRef>
          </c:cat>
          <c:val>
            <c:numRef>
              <c:f>'q1'!$B$53:$B$85</c:f>
              <c:numCache>
                <c:formatCode>General</c:formatCode>
                <c:ptCount val="33"/>
                <c:pt idx="0">
                  <c:v>1.0606507E7</c:v>
                </c:pt>
                <c:pt idx="1">
                  <c:v>895985.0</c:v>
                </c:pt>
                <c:pt idx="2">
                  <c:v>1.975289E6</c:v>
                </c:pt>
                <c:pt idx="3">
                  <c:v>2.203408E6</c:v>
                </c:pt>
                <c:pt idx="4">
                  <c:v>1.198824E6</c:v>
                </c:pt>
                <c:pt idx="5">
                  <c:v>721098.0</c:v>
                </c:pt>
                <c:pt idx="6">
                  <c:v>353166.0</c:v>
                </c:pt>
                <c:pt idx="7">
                  <c:v>65537.0</c:v>
                </c:pt>
                <c:pt idx="8">
                  <c:v>105751.0</c:v>
                </c:pt>
                <c:pt idx="9">
                  <c:v>661070.0</c:v>
                </c:pt>
                <c:pt idx="10">
                  <c:v>1.451838E6</c:v>
                </c:pt>
                <c:pt idx="11">
                  <c:v>1.746106E6</c:v>
                </c:pt>
                <c:pt idx="12">
                  <c:v>590818.0</c:v>
                </c:pt>
                <c:pt idx="13">
                  <c:v>4.244527E6</c:v>
                </c:pt>
                <c:pt idx="14">
                  <c:v>4.347508E6</c:v>
                </c:pt>
                <c:pt idx="15">
                  <c:v>1.563224E7</c:v>
                </c:pt>
                <c:pt idx="16">
                  <c:v>1.878506514E9</c:v>
                </c:pt>
                <c:pt idx="17">
                  <c:v>1.30365197E8</c:v>
                </c:pt>
                <c:pt idx="18">
                  <c:v>4.520687E6</c:v>
                </c:pt>
                <c:pt idx="19">
                  <c:v>8.248941E6</c:v>
                </c:pt>
                <c:pt idx="20">
                  <c:v>6.603812E6</c:v>
                </c:pt>
                <c:pt idx="21">
                  <c:v>3.046823E6</c:v>
                </c:pt>
                <c:pt idx="22">
                  <c:v>1.983752E6</c:v>
                </c:pt>
                <c:pt idx="23">
                  <c:v>616643.0</c:v>
                </c:pt>
                <c:pt idx="24">
                  <c:v>103659.0</c:v>
                </c:pt>
                <c:pt idx="25">
                  <c:v>24820.0</c:v>
                </c:pt>
                <c:pt idx="26">
                  <c:v>64793.0</c:v>
                </c:pt>
                <c:pt idx="27">
                  <c:v>513888.0</c:v>
                </c:pt>
                <c:pt idx="28">
                  <c:v>1.323572E6</c:v>
                </c:pt>
                <c:pt idx="29">
                  <c:v>2.961556E6</c:v>
                </c:pt>
                <c:pt idx="30">
                  <c:v>2.67771E6</c:v>
                </c:pt>
                <c:pt idx="31">
                  <c:v>1.183267E6</c:v>
                </c:pt>
                <c:pt idx="32">
                  <c:v>1.0454676E7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9625728"/>
        <c:axId val="746036576"/>
      </c:barChart>
      <c:catAx>
        <c:axId val="1189625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6036576"/>
        <c:crosses val="autoZero"/>
        <c:auto val="1"/>
        <c:lblAlgn val="ctr"/>
        <c:lblOffset val="100"/>
        <c:noMultiLvlLbl val="0"/>
      </c:catAx>
      <c:valAx>
        <c:axId val="74603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625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</a:t>
            </a:r>
            <a:r>
              <a:rPr lang="en-US" baseline="0"/>
              <a:t> Reuse Distance (Non-Linear)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spec_gcc!$A$88:$A$103</c:f>
              <c:strCache>
                <c:ptCount val="1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  <c:pt idx="15">
                  <c:v>never</c:v>
                </c:pt>
              </c:strCache>
            </c:strRef>
          </c:cat>
          <c:val>
            <c:numRef>
              <c:f>spec_gcc!$C$88:$C$103</c:f>
              <c:numCache>
                <c:formatCode>0.0%</c:formatCode>
                <c:ptCount val="16"/>
                <c:pt idx="0">
                  <c:v>0.0126319009637008</c:v>
                </c:pt>
                <c:pt idx="1">
                  <c:v>0.0487419810138254</c:v>
                </c:pt>
                <c:pt idx="2">
                  <c:v>0.0681910452436998</c:v>
                </c:pt>
                <c:pt idx="3">
                  <c:v>0.0513884514549897</c:v>
                </c:pt>
                <c:pt idx="4">
                  <c:v>0.104751965774949</c:v>
                </c:pt>
                <c:pt idx="5">
                  <c:v>0.0875089071954743</c:v>
                </c:pt>
                <c:pt idx="6">
                  <c:v>0.061524831537279</c:v>
                </c:pt>
                <c:pt idx="7">
                  <c:v>0.0716986979847397</c:v>
                </c:pt>
                <c:pt idx="8">
                  <c:v>0.0728189378439248</c:v>
                </c:pt>
                <c:pt idx="9">
                  <c:v>0.0763493501638188</c:v>
                </c:pt>
                <c:pt idx="10">
                  <c:v>0.161822948550298</c:v>
                </c:pt>
                <c:pt idx="11">
                  <c:v>0.0318506918075222</c:v>
                </c:pt>
                <c:pt idx="12">
                  <c:v>0.0103740168615009</c:v>
                </c:pt>
                <c:pt idx="13">
                  <c:v>0.00335201738564065</c:v>
                </c:pt>
                <c:pt idx="14">
                  <c:v>0.136784399513614</c:v>
                </c:pt>
                <c:pt idx="15">
                  <c:v>0.000209856705022135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19464448"/>
        <c:axId val="738827440"/>
      </c:barChart>
      <c:catAx>
        <c:axId val="719464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827440"/>
        <c:crosses val="autoZero"/>
        <c:auto val="1"/>
        <c:lblAlgn val="ctr"/>
        <c:lblOffset val="100"/>
        <c:noMultiLvlLbl val="0"/>
      </c:catAx>
      <c:valAx>
        <c:axId val="73882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464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Global Next CL</a:t>
            </a:r>
            <a:r>
              <a:rPr lang="en-US" baseline="0"/>
              <a:t> Stride (Non-Linear)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spec_mcf!$A$53:$A$85</c:f>
              <c:numCache>
                <c:formatCode>General</c:formatCode>
                <c:ptCount val="33"/>
                <c:pt idx="0">
                  <c:v>-32768.0</c:v>
                </c:pt>
                <c:pt idx="1">
                  <c:v>-16384.0</c:v>
                </c:pt>
                <c:pt idx="2">
                  <c:v>-8192.0</c:v>
                </c:pt>
                <c:pt idx="3">
                  <c:v>-4096.0</c:v>
                </c:pt>
                <c:pt idx="4">
                  <c:v>-2048.0</c:v>
                </c:pt>
                <c:pt idx="5">
                  <c:v>-1024.0</c:v>
                </c:pt>
                <c:pt idx="6">
                  <c:v>-512.0</c:v>
                </c:pt>
                <c:pt idx="7">
                  <c:v>-256.0</c:v>
                </c:pt>
                <c:pt idx="8">
                  <c:v>-128.0</c:v>
                </c:pt>
                <c:pt idx="9">
                  <c:v>-64.0</c:v>
                </c:pt>
                <c:pt idx="10">
                  <c:v>-32.0</c:v>
                </c:pt>
                <c:pt idx="11">
                  <c:v>-16.0</c:v>
                </c:pt>
                <c:pt idx="12">
                  <c:v>-8.0</c:v>
                </c:pt>
                <c:pt idx="13">
                  <c:v>-4.0</c:v>
                </c:pt>
                <c:pt idx="14">
                  <c:v>-2.0</c:v>
                </c:pt>
                <c:pt idx="15">
                  <c:v>-1.0</c:v>
                </c:pt>
                <c:pt idx="16">
                  <c:v>0.0</c:v>
                </c:pt>
                <c:pt idx="17">
                  <c:v>1.0</c:v>
                </c:pt>
                <c:pt idx="18">
                  <c:v>2.0</c:v>
                </c:pt>
                <c:pt idx="19">
                  <c:v>4.0</c:v>
                </c:pt>
                <c:pt idx="20">
                  <c:v>8.0</c:v>
                </c:pt>
                <c:pt idx="21">
                  <c:v>16.0</c:v>
                </c:pt>
                <c:pt idx="22">
                  <c:v>32.0</c:v>
                </c:pt>
                <c:pt idx="23">
                  <c:v>64.0</c:v>
                </c:pt>
                <c:pt idx="24">
                  <c:v>128.0</c:v>
                </c:pt>
                <c:pt idx="25">
                  <c:v>256.0</c:v>
                </c:pt>
                <c:pt idx="26">
                  <c:v>512.0</c:v>
                </c:pt>
                <c:pt idx="27">
                  <c:v>1024.0</c:v>
                </c:pt>
                <c:pt idx="28">
                  <c:v>2048.0</c:v>
                </c:pt>
                <c:pt idx="29">
                  <c:v>4096.0</c:v>
                </c:pt>
                <c:pt idx="30">
                  <c:v>8192.0</c:v>
                </c:pt>
                <c:pt idx="31">
                  <c:v>16384.0</c:v>
                </c:pt>
                <c:pt idx="32">
                  <c:v>32768.0</c:v>
                </c:pt>
              </c:numCache>
            </c:numRef>
          </c:cat>
          <c:val>
            <c:numRef>
              <c:f>spec_mcf!$C$53:$C$85</c:f>
              <c:numCache>
                <c:formatCode>0.0%</c:formatCode>
                <c:ptCount val="3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0.0347340731974349</c:v>
                </c:pt>
                <c:pt idx="12">
                  <c:v>0.0</c:v>
                </c:pt>
                <c:pt idx="13">
                  <c:v>5.6303483768977E-6</c:v>
                </c:pt>
                <c:pt idx="14">
                  <c:v>0.853725183785468</c:v>
                </c:pt>
                <c:pt idx="15">
                  <c:v>0.0301417067874394</c:v>
                </c:pt>
                <c:pt idx="18">
                  <c:v>0.0466593326838454</c:v>
                </c:pt>
                <c:pt idx="19">
                  <c:v>0.0</c:v>
                </c:pt>
                <c:pt idx="20">
                  <c:v>0.0</c:v>
                </c:pt>
                <c:pt idx="21">
                  <c:v>0.0347340731974349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50968768"/>
        <c:axId val="767651808"/>
      </c:barChart>
      <c:catAx>
        <c:axId val="1250968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651808"/>
        <c:crosses val="autoZero"/>
        <c:auto val="1"/>
        <c:lblAlgn val="ctr"/>
        <c:lblOffset val="100"/>
        <c:noMultiLvlLbl val="0"/>
      </c:catAx>
      <c:valAx>
        <c:axId val="767651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0968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</a:t>
            </a:r>
            <a:r>
              <a:rPr lang="en-US" baseline="0"/>
              <a:t> Reuse Distance (Non-Linear)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spec_mcf!$A$88:$A$103</c:f>
              <c:strCache>
                <c:ptCount val="1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  <c:pt idx="15">
                  <c:v>never</c:v>
                </c:pt>
              </c:strCache>
            </c:strRef>
          </c:cat>
          <c:val>
            <c:numRef>
              <c:f>spec_mcf!$C$88:$C$103</c:f>
              <c:numCache>
                <c:formatCode>0.0%</c:formatCode>
                <c:ptCount val="16"/>
                <c:pt idx="0">
                  <c:v>0.00169736569650096</c:v>
                </c:pt>
                <c:pt idx="1">
                  <c:v>0.0126374975413606</c:v>
                </c:pt>
                <c:pt idx="2">
                  <c:v>0.023679130348216</c:v>
                </c:pt>
                <c:pt idx="3">
                  <c:v>0.000891900054725274</c:v>
                </c:pt>
                <c:pt idx="4">
                  <c:v>0.8698474508605</c:v>
                </c:pt>
                <c:pt idx="5">
                  <c:v>0.0307138871257098</c:v>
                </c:pt>
                <c:pt idx="6">
                  <c:v>0.0090802390545899</c:v>
                </c:pt>
                <c:pt idx="7">
                  <c:v>0.000736113259214062</c:v>
                </c:pt>
                <c:pt idx="8">
                  <c:v>0.000103384280626635</c:v>
                </c:pt>
                <c:pt idx="9">
                  <c:v>0.050469701318551</c:v>
                </c:pt>
                <c:pt idx="10">
                  <c:v>0.000116303185620248</c:v>
                </c:pt>
                <c:pt idx="11">
                  <c:v>1.29849863490788E-5</c:v>
                </c:pt>
                <c:pt idx="12">
                  <c:v>7.23590842353245E-6</c:v>
                </c:pt>
                <c:pt idx="13">
                  <c:v>2.90757964050619E-6</c:v>
                </c:pt>
                <c:pt idx="14">
                  <c:v>3.56839319516669E-6</c:v>
                </c:pt>
                <c:pt idx="15">
                  <c:v>3.30406777330249E-7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31837328"/>
        <c:axId val="745289376"/>
      </c:barChart>
      <c:catAx>
        <c:axId val="1231837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5289376"/>
        <c:crosses val="autoZero"/>
        <c:auto val="1"/>
        <c:lblAlgn val="ctr"/>
        <c:lblOffset val="100"/>
        <c:noMultiLvlLbl val="0"/>
      </c:catAx>
      <c:valAx>
        <c:axId val="74528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1837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Global Next CL</a:t>
            </a:r>
            <a:r>
              <a:rPr lang="en-US" baseline="0"/>
              <a:t> Stride (Non-Linear)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spec_perlbench!$A$53:$A$85</c:f>
              <c:numCache>
                <c:formatCode>General</c:formatCode>
                <c:ptCount val="33"/>
                <c:pt idx="0">
                  <c:v>-32768.0</c:v>
                </c:pt>
                <c:pt idx="1">
                  <c:v>-16384.0</c:v>
                </c:pt>
                <c:pt idx="2">
                  <c:v>-8192.0</c:v>
                </c:pt>
                <c:pt idx="3">
                  <c:v>-4096.0</c:v>
                </c:pt>
                <c:pt idx="4">
                  <c:v>-2048.0</c:v>
                </c:pt>
                <c:pt idx="5">
                  <c:v>-1024.0</c:v>
                </c:pt>
                <c:pt idx="6">
                  <c:v>-512.0</c:v>
                </c:pt>
                <c:pt idx="7">
                  <c:v>-256.0</c:v>
                </c:pt>
                <c:pt idx="8">
                  <c:v>-128.0</c:v>
                </c:pt>
                <c:pt idx="9">
                  <c:v>-64.0</c:v>
                </c:pt>
                <c:pt idx="10">
                  <c:v>-32.0</c:v>
                </c:pt>
                <c:pt idx="11">
                  <c:v>-16.0</c:v>
                </c:pt>
                <c:pt idx="12">
                  <c:v>-8.0</c:v>
                </c:pt>
                <c:pt idx="13">
                  <c:v>-4.0</c:v>
                </c:pt>
                <c:pt idx="14">
                  <c:v>-2.0</c:v>
                </c:pt>
                <c:pt idx="15">
                  <c:v>-1.0</c:v>
                </c:pt>
                <c:pt idx="16">
                  <c:v>0.0</c:v>
                </c:pt>
                <c:pt idx="17">
                  <c:v>1.0</c:v>
                </c:pt>
                <c:pt idx="18">
                  <c:v>2.0</c:v>
                </c:pt>
                <c:pt idx="19">
                  <c:v>4.0</c:v>
                </c:pt>
                <c:pt idx="20">
                  <c:v>8.0</c:v>
                </c:pt>
                <c:pt idx="21">
                  <c:v>16.0</c:v>
                </c:pt>
                <c:pt idx="22">
                  <c:v>32.0</c:v>
                </c:pt>
                <c:pt idx="23">
                  <c:v>64.0</c:v>
                </c:pt>
                <c:pt idx="24">
                  <c:v>128.0</c:v>
                </c:pt>
                <c:pt idx="25">
                  <c:v>256.0</c:v>
                </c:pt>
                <c:pt idx="26">
                  <c:v>512.0</c:v>
                </c:pt>
                <c:pt idx="27">
                  <c:v>1024.0</c:v>
                </c:pt>
                <c:pt idx="28">
                  <c:v>2048.0</c:v>
                </c:pt>
                <c:pt idx="29">
                  <c:v>4096.0</c:v>
                </c:pt>
                <c:pt idx="30">
                  <c:v>8192.0</c:v>
                </c:pt>
                <c:pt idx="31">
                  <c:v>16384.0</c:v>
                </c:pt>
                <c:pt idx="32">
                  <c:v>32768.0</c:v>
                </c:pt>
              </c:numCache>
            </c:numRef>
          </c:cat>
          <c:val>
            <c:numRef>
              <c:f>spec_perlbench!$C$53:$C$85</c:f>
              <c:numCache>
                <c:formatCode>0.0%</c:formatCode>
                <c:ptCount val="33"/>
                <c:pt idx="0">
                  <c:v>0.00278826892252303</c:v>
                </c:pt>
                <c:pt idx="1">
                  <c:v>0.00262382305341067</c:v>
                </c:pt>
                <c:pt idx="2">
                  <c:v>0.00469324516853302</c:v>
                </c:pt>
                <c:pt idx="3">
                  <c:v>0.0193791695006955</c:v>
                </c:pt>
                <c:pt idx="4">
                  <c:v>0.000295654735301894</c:v>
                </c:pt>
                <c:pt idx="5">
                  <c:v>0.0170457837460814</c:v>
                </c:pt>
                <c:pt idx="6">
                  <c:v>0.0202766651988064</c:v>
                </c:pt>
                <c:pt idx="7">
                  <c:v>0.101602877010432</c:v>
                </c:pt>
                <c:pt idx="8">
                  <c:v>0.0421388191736669</c:v>
                </c:pt>
                <c:pt idx="9">
                  <c:v>0.0206917090521654</c:v>
                </c:pt>
                <c:pt idx="10">
                  <c:v>0.0515692068314537</c:v>
                </c:pt>
                <c:pt idx="11">
                  <c:v>0.00827575607659854</c:v>
                </c:pt>
                <c:pt idx="12">
                  <c:v>0.0909784049336852</c:v>
                </c:pt>
                <c:pt idx="13">
                  <c:v>0.00589135538726567</c:v>
                </c:pt>
                <c:pt idx="14">
                  <c:v>0.0648519306012667</c:v>
                </c:pt>
                <c:pt idx="15">
                  <c:v>0.116001037174847</c:v>
                </c:pt>
                <c:pt idx="18">
                  <c:v>0.0354078429858217</c:v>
                </c:pt>
                <c:pt idx="19">
                  <c:v>0.0255390296295965</c:v>
                </c:pt>
                <c:pt idx="20">
                  <c:v>0.0079146257337946</c:v>
                </c:pt>
                <c:pt idx="21">
                  <c:v>0.0460805602470437</c:v>
                </c:pt>
                <c:pt idx="22">
                  <c:v>0.0401865961415253</c:v>
                </c:pt>
                <c:pt idx="23">
                  <c:v>0.0657258834223073</c:v>
                </c:pt>
                <c:pt idx="24">
                  <c:v>0.0891275998494157</c:v>
                </c:pt>
                <c:pt idx="25">
                  <c:v>0.0563289904186287</c:v>
                </c:pt>
                <c:pt idx="26">
                  <c:v>0.0201165027806521</c:v>
                </c:pt>
                <c:pt idx="27">
                  <c:v>0.0170358641754416</c:v>
                </c:pt>
                <c:pt idx="28">
                  <c:v>7.96142163035164E-5</c:v>
                </c:pt>
                <c:pt idx="29">
                  <c:v>0.0194115047244693</c:v>
                </c:pt>
                <c:pt idx="30">
                  <c:v>0.00433710681744715</c:v>
                </c:pt>
                <c:pt idx="31">
                  <c:v>0.000816303368296492</c:v>
                </c:pt>
                <c:pt idx="32">
                  <c:v>0.00278826892252303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68809424"/>
        <c:axId val="1183277200"/>
      </c:barChart>
      <c:catAx>
        <c:axId val="76880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3277200"/>
        <c:crosses val="autoZero"/>
        <c:auto val="1"/>
        <c:lblAlgn val="ctr"/>
        <c:lblOffset val="100"/>
        <c:noMultiLvlLbl val="0"/>
      </c:catAx>
      <c:valAx>
        <c:axId val="118327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8809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</a:t>
            </a:r>
            <a:r>
              <a:rPr lang="en-US" baseline="0"/>
              <a:t> Reuse Distance (Non-Linear)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spec_perlbench!$A$88:$A$103</c:f>
              <c:strCache>
                <c:ptCount val="1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  <c:pt idx="15">
                  <c:v>never</c:v>
                </c:pt>
              </c:strCache>
            </c:strRef>
          </c:cat>
          <c:val>
            <c:numRef>
              <c:f>spec_perlbench!$C$88:$C$103</c:f>
              <c:numCache>
                <c:formatCode>0.0%</c:formatCode>
                <c:ptCount val="16"/>
                <c:pt idx="0">
                  <c:v>0.00116005889167805</c:v>
                </c:pt>
                <c:pt idx="1">
                  <c:v>0.0546991467593318</c:v>
                </c:pt>
                <c:pt idx="2">
                  <c:v>0.0213855024682552</c:v>
                </c:pt>
                <c:pt idx="3">
                  <c:v>0.0659539266197961</c:v>
                </c:pt>
                <c:pt idx="4">
                  <c:v>0.0522469500146423</c:v>
                </c:pt>
                <c:pt idx="5">
                  <c:v>0.0856222566874184</c:v>
                </c:pt>
                <c:pt idx="6">
                  <c:v>0.196323320762001</c:v>
                </c:pt>
                <c:pt idx="7">
                  <c:v>0.202786216814454</c:v>
                </c:pt>
                <c:pt idx="8">
                  <c:v>0.193334218115255</c:v>
                </c:pt>
                <c:pt idx="9">
                  <c:v>0.0643773867613949</c:v>
                </c:pt>
                <c:pt idx="10">
                  <c:v>0.0198008285009401</c:v>
                </c:pt>
                <c:pt idx="11">
                  <c:v>0.0119919380402674</c:v>
                </c:pt>
                <c:pt idx="12">
                  <c:v>0.0091125546742976</c:v>
                </c:pt>
                <c:pt idx="13">
                  <c:v>0.00669294907900093</c:v>
                </c:pt>
                <c:pt idx="14">
                  <c:v>0.0144331008479772</c:v>
                </c:pt>
                <c:pt idx="15">
                  <c:v>7.96449632895445E-5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98257600"/>
        <c:axId val="798259920"/>
      </c:barChart>
      <c:catAx>
        <c:axId val="798257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259920"/>
        <c:crosses val="autoZero"/>
        <c:auto val="1"/>
        <c:lblAlgn val="ctr"/>
        <c:lblOffset val="100"/>
        <c:noMultiLvlLbl val="0"/>
      </c:catAx>
      <c:valAx>
        <c:axId val="79825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8257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Global Next CL</a:t>
            </a:r>
            <a:r>
              <a:rPr lang="en-US" baseline="0"/>
              <a:t> Stride (Non-Linear)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'q1'!$A$53:$A$85</c:f>
              <c:numCache>
                <c:formatCode>General</c:formatCode>
                <c:ptCount val="33"/>
                <c:pt idx="0">
                  <c:v>-32768.0</c:v>
                </c:pt>
                <c:pt idx="1">
                  <c:v>-16384.0</c:v>
                </c:pt>
                <c:pt idx="2">
                  <c:v>-8192.0</c:v>
                </c:pt>
                <c:pt idx="3">
                  <c:v>-4096.0</c:v>
                </c:pt>
                <c:pt idx="4">
                  <c:v>-2048.0</c:v>
                </c:pt>
                <c:pt idx="5">
                  <c:v>-1024.0</c:v>
                </c:pt>
                <c:pt idx="6">
                  <c:v>-512.0</c:v>
                </c:pt>
                <c:pt idx="7">
                  <c:v>-256.0</c:v>
                </c:pt>
                <c:pt idx="8">
                  <c:v>-128.0</c:v>
                </c:pt>
                <c:pt idx="9">
                  <c:v>-64.0</c:v>
                </c:pt>
                <c:pt idx="10">
                  <c:v>-32.0</c:v>
                </c:pt>
                <c:pt idx="11">
                  <c:v>-16.0</c:v>
                </c:pt>
                <c:pt idx="12">
                  <c:v>-8.0</c:v>
                </c:pt>
                <c:pt idx="13">
                  <c:v>-4.0</c:v>
                </c:pt>
                <c:pt idx="14">
                  <c:v>-2.0</c:v>
                </c:pt>
                <c:pt idx="15">
                  <c:v>-1.0</c:v>
                </c:pt>
                <c:pt idx="16">
                  <c:v>0.0</c:v>
                </c:pt>
                <c:pt idx="17">
                  <c:v>1.0</c:v>
                </c:pt>
                <c:pt idx="18">
                  <c:v>2.0</c:v>
                </c:pt>
                <c:pt idx="19">
                  <c:v>4.0</c:v>
                </c:pt>
                <c:pt idx="20">
                  <c:v>8.0</c:v>
                </c:pt>
                <c:pt idx="21">
                  <c:v>16.0</c:v>
                </c:pt>
                <c:pt idx="22">
                  <c:v>32.0</c:v>
                </c:pt>
                <c:pt idx="23">
                  <c:v>64.0</c:v>
                </c:pt>
                <c:pt idx="24">
                  <c:v>128.0</c:v>
                </c:pt>
                <c:pt idx="25">
                  <c:v>256.0</c:v>
                </c:pt>
                <c:pt idx="26">
                  <c:v>512.0</c:v>
                </c:pt>
                <c:pt idx="27">
                  <c:v>1024.0</c:v>
                </c:pt>
                <c:pt idx="28">
                  <c:v>2048.0</c:v>
                </c:pt>
                <c:pt idx="29">
                  <c:v>4096.0</c:v>
                </c:pt>
                <c:pt idx="30">
                  <c:v>8192.0</c:v>
                </c:pt>
                <c:pt idx="31">
                  <c:v>16384.0</c:v>
                </c:pt>
                <c:pt idx="32">
                  <c:v>32768.0</c:v>
                </c:pt>
              </c:numCache>
            </c:numRef>
          </c:cat>
          <c:val>
            <c:numRef>
              <c:f>'q1'!$C$53:$C$85</c:f>
              <c:numCache>
                <c:formatCode>0.0%</c:formatCode>
                <c:ptCount val="33"/>
                <c:pt idx="0">
                  <c:v>0.116390960605409</c:v>
                </c:pt>
                <c:pt idx="1">
                  <c:v>0.00983212992156956</c:v>
                </c:pt>
                <c:pt idx="2">
                  <c:v>0.0216759187716839</c:v>
                </c:pt>
                <c:pt idx="3">
                  <c:v>0.0241791924264644</c:v>
                </c:pt>
                <c:pt idx="4">
                  <c:v>0.0131553467090361</c:v>
                </c:pt>
                <c:pt idx="5">
                  <c:v>0.00791299990756985</c:v>
                </c:pt>
                <c:pt idx="6">
                  <c:v>0.00387548228584299</c:v>
                </c:pt>
                <c:pt idx="7">
                  <c:v>0.000719173087350686</c:v>
                </c:pt>
                <c:pt idx="8">
                  <c:v>0.00116046314540523</c:v>
                </c:pt>
                <c:pt idx="9">
                  <c:v>0.00725428006858596</c:v>
                </c:pt>
                <c:pt idx="10">
                  <c:v>0.0159318067167103</c:v>
                </c:pt>
                <c:pt idx="11">
                  <c:v>0.0191609692671553</c:v>
                </c:pt>
                <c:pt idx="12">
                  <c:v>0.00648336672600756</c:v>
                </c:pt>
                <c:pt idx="13">
                  <c:v>0.046577499533597</c:v>
                </c:pt>
                <c:pt idx="14">
                  <c:v>0.0477075659649024</c:v>
                </c:pt>
                <c:pt idx="15">
                  <c:v>0.171541057768999</c:v>
                </c:pt>
                <c:pt idx="18">
                  <c:v>0.0496079531674643</c:v>
                </c:pt>
                <c:pt idx="19">
                  <c:v>0.0905201087377154</c:v>
                </c:pt>
                <c:pt idx="20">
                  <c:v>0.0724672149217008</c:v>
                </c:pt>
                <c:pt idx="21">
                  <c:v>0.0334344431927168</c:v>
                </c:pt>
                <c:pt idx="22">
                  <c:v>0.0217687878660619</c:v>
                </c:pt>
                <c:pt idx="23">
                  <c:v>0.00676675847388787</c:v>
                </c:pt>
                <c:pt idx="24">
                  <c:v>0.0011375064934569</c:v>
                </c:pt>
                <c:pt idx="25">
                  <c:v>0.000272363337168989</c:v>
                </c:pt>
                <c:pt idx="26">
                  <c:v>0.000711008771361414</c:v>
                </c:pt>
                <c:pt idx="27">
                  <c:v>0.00563917206329965</c:v>
                </c:pt>
                <c:pt idx="28">
                  <c:v>0.0145242742507427</c:v>
                </c:pt>
                <c:pt idx="29">
                  <c:v>0.0324987621020484</c:v>
                </c:pt>
                <c:pt idx="30">
                  <c:v>0.0293839658167113</c:v>
                </c:pt>
                <c:pt idx="31">
                  <c:v>0.0129846313006421</c:v>
                </c:pt>
                <c:pt idx="32">
                  <c:v>0.114724836598732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27314976"/>
        <c:axId val="764810864"/>
      </c:barChart>
      <c:catAx>
        <c:axId val="1227314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810864"/>
        <c:crosses val="autoZero"/>
        <c:auto val="1"/>
        <c:lblAlgn val="ctr"/>
        <c:lblOffset val="100"/>
        <c:noMultiLvlLbl val="0"/>
      </c:catAx>
      <c:valAx>
        <c:axId val="764810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7314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</a:t>
            </a:r>
            <a:r>
              <a:rPr lang="en-US" baseline="0"/>
              <a:t> Reuse Distance (Non-Linear)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'q1'!$A$88:$A$103</c:f>
              <c:strCache>
                <c:ptCount val="16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  <c:pt idx="5">
                  <c:v>64</c:v>
                </c:pt>
                <c:pt idx="6">
                  <c:v>128</c:v>
                </c:pt>
                <c:pt idx="7">
                  <c:v>256</c:v>
                </c:pt>
                <c:pt idx="8">
                  <c:v>512</c:v>
                </c:pt>
                <c:pt idx="9">
                  <c:v>1024</c:v>
                </c:pt>
                <c:pt idx="10">
                  <c:v>2048</c:v>
                </c:pt>
                <c:pt idx="11">
                  <c:v>4096</c:v>
                </c:pt>
                <c:pt idx="12">
                  <c:v>8192</c:v>
                </c:pt>
                <c:pt idx="13">
                  <c:v>16384</c:v>
                </c:pt>
                <c:pt idx="14">
                  <c:v>32768</c:v>
                </c:pt>
                <c:pt idx="15">
                  <c:v>never</c:v>
                </c:pt>
              </c:strCache>
            </c:strRef>
          </c:cat>
          <c:val>
            <c:numRef>
              <c:f>'q1'!$C$88:$C$103</c:f>
              <c:numCache>
                <c:formatCode>0.0%</c:formatCode>
                <c:ptCount val="16"/>
                <c:pt idx="0">
                  <c:v>0.000927169478925443</c:v>
                </c:pt>
                <c:pt idx="1">
                  <c:v>0.0170823443539103</c:v>
                </c:pt>
                <c:pt idx="2">
                  <c:v>0.0116434349676541</c:v>
                </c:pt>
                <c:pt idx="3">
                  <c:v>0.126061526703318</c:v>
                </c:pt>
                <c:pt idx="4">
                  <c:v>0.0686822139771641</c:v>
                </c:pt>
                <c:pt idx="5">
                  <c:v>0.0458992911421332</c:v>
                </c:pt>
                <c:pt idx="6">
                  <c:v>0.0464063579729835</c:v>
                </c:pt>
                <c:pt idx="7">
                  <c:v>0.0676924241465051</c:v>
                </c:pt>
                <c:pt idx="8">
                  <c:v>0.177585579198478</c:v>
                </c:pt>
                <c:pt idx="9">
                  <c:v>0.109515857274466</c:v>
                </c:pt>
                <c:pt idx="10">
                  <c:v>0.116221210225568</c:v>
                </c:pt>
                <c:pt idx="11">
                  <c:v>0.0211459582156741</c:v>
                </c:pt>
                <c:pt idx="12">
                  <c:v>0.0034552618852186</c:v>
                </c:pt>
                <c:pt idx="13">
                  <c:v>0.11571725409568</c:v>
                </c:pt>
                <c:pt idx="14">
                  <c:v>0.0719109680724425</c:v>
                </c:pt>
                <c:pt idx="15">
                  <c:v>5.31482898779244E-5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67295728"/>
        <c:axId val="1250534560"/>
      </c:barChart>
      <c:catAx>
        <c:axId val="767295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0534560"/>
        <c:crosses val="autoZero"/>
        <c:auto val="1"/>
        <c:lblAlgn val="ctr"/>
        <c:lblOffset val="100"/>
        <c:noMultiLvlLbl val="0"/>
      </c:catAx>
      <c:valAx>
        <c:axId val="125053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295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'q1'!$F$125:$F$152</c:f>
              <c:numCache>
                <c:formatCode>0.00%</c:formatCode>
                <c:ptCount val="28"/>
                <c:pt idx="0">
                  <c:v>0.103266819866</c:v>
                </c:pt>
                <c:pt idx="1">
                  <c:v>0.202352343414</c:v>
                </c:pt>
                <c:pt idx="2">
                  <c:v>0.302036768522</c:v>
                </c:pt>
                <c:pt idx="3">
                  <c:v>0.401794018585</c:v>
                </c:pt>
                <c:pt idx="4">
                  <c:v>0.500633279551</c:v>
                </c:pt>
                <c:pt idx="5">
                  <c:v>0.600424947957</c:v>
                </c:pt>
                <c:pt idx="6">
                  <c:v>0.700255718059</c:v>
                </c:pt>
                <c:pt idx="7">
                  <c:v>0.800231101953</c:v>
                </c:pt>
                <c:pt idx="8">
                  <c:v>0.900057</c:v>
                </c:pt>
                <c:pt idx="9">
                  <c:v>0.91008</c:v>
                </c:pt>
                <c:pt idx="10">
                  <c:v>0.92004</c:v>
                </c:pt>
                <c:pt idx="11">
                  <c:v>0.930032</c:v>
                </c:pt>
                <c:pt idx="12">
                  <c:v>0.940042</c:v>
                </c:pt>
                <c:pt idx="13">
                  <c:v>0.950033</c:v>
                </c:pt>
                <c:pt idx="14">
                  <c:v>0.960029</c:v>
                </c:pt>
                <c:pt idx="15">
                  <c:v>0.970007</c:v>
                </c:pt>
                <c:pt idx="16">
                  <c:v>0.980006</c:v>
                </c:pt>
                <c:pt idx="17">
                  <c:v>0.990004</c:v>
                </c:pt>
                <c:pt idx="18">
                  <c:v>0.991</c:v>
                </c:pt>
                <c:pt idx="19">
                  <c:v>0.992003</c:v>
                </c:pt>
                <c:pt idx="20">
                  <c:v>0.993003</c:v>
                </c:pt>
                <c:pt idx="21">
                  <c:v>0.994001</c:v>
                </c:pt>
                <c:pt idx="22">
                  <c:v>0.995</c:v>
                </c:pt>
                <c:pt idx="23">
                  <c:v>0.996001</c:v>
                </c:pt>
                <c:pt idx="24">
                  <c:v>0.997001</c:v>
                </c:pt>
                <c:pt idx="25">
                  <c:v>0.998</c:v>
                </c:pt>
                <c:pt idx="26">
                  <c:v>0.999</c:v>
                </c:pt>
                <c:pt idx="27" formatCode="0%">
                  <c:v>1.0</c:v>
                </c:pt>
              </c:numCache>
            </c:numRef>
          </c:xVal>
          <c:yVal>
            <c:numRef>
              <c:f>'q1'!$G$125:$G$152</c:f>
              <c:numCache>
                <c:formatCode>General</c:formatCode>
                <c:ptCount val="28"/>
                <c:pt idx="0">
                  <c:v>256.0</c:v>
                </c:pt>
                <c:pt idx="1">
                  <c:v>704.0</c:v>
                </c:pt>
                <c:pt idx="2">
                  <c:v>1536.0</c:v>
                </c:pt>
                <c:pt idx="3">
                  <c:v>3072.0</c:v>
                </c:pt>
                <c:pt idx="4">
                  <c:v>5696.0</c:v>
                </c:pt>
                <c:pt idx="5">
                  <c:v>10112.0</c:v>
                </c:pt>
                <c:pt idx="6">
                  <c:v>18176.0</c:v>
                </c:pt>
                <c:pt idx="7">
                  <c:v>32768.0</c:v>
                </c:pt>
                <c:pt idx="8">
                  <c:v>62464.0</c:v>
                </c:pt>
                <c:pt idx="9">
                  <c:v>68416.0</c:v>
                </c:pt>
                <c:pt idx="10">
                  <c:v>75392.0</c:v>
                </c:pt>
                <c:pt idx="11">
                  <c:v>83776.0</c:v>
                </c:pt>
                <c:pt idx="12">
                  <c:v>94144.0</c:v>
                </c:pt>
                <c:pt idx="13">
                  <c:v>107456.0</c:v>
                </c:pt>
                <c:pt idx="14">
                  <c:v>125120.0</c:v>
                </c:pt>
                <c:pt idx="15">
                  <c:v>149760.0</c:v>
                </c:pt>
                <c:pt idx="16">
                  <c:v>190208.0</c:v>
                </c:pt>
                <c:pt idx="17">
                  <c:v>272704.0</c:v>
                </c:pt>
                <c:pt idx="18">
                  <c:v>286272.0</c:v>
                </c:pt>
                <c:pt idx="19">
                  <c:v>301888.0</c:v>
                </c:pt>
                <c:pt idx="20">
                  <c:v>320192.0</c:v>
                </c:pt>
                <c:pt idx="21">
                  <c:v>341696.0</c:v>
                </c:pt>
                <c:pt idx="22">
                  <c:v>367488.0</c:v>
                </c:pt>
                <c:pt idx="23">
                  <c:v>399680.0</c:v>
                </c:pt>
                <c:pt idx="24">
                  <c:v>441600.0</c:v>
                </c:pt>
                <c:pt idx="25">
                  <c:v>498816.0</c:v>
                </c:pt>
                <c:pt idx="26">
                  <c:v>584000.0</c:v>
                </c:pt>
                <c:pt idx="27">
                  <c:v>749440.0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5421056"/>
        <c:axId val="770855920"/>
      </c:scatterChart>
      <c:valAx>
        <c:axId val="1035421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855920"/>
        <c:crosses val="autoZero"/>
        <c:crossBetween val="midCat"/>
      </c:valAx>
      <c:valAx>
        <c:axId val="77085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54210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Query 6 ISS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'q1'!$A$115:$A$142</c:f>
              <c:numCache>
                <c:formatCode>0.00%</c:formatCode>
                <c:ptCount val="28"/>
                <c:pt idx="0">
                  <c:v>0.149368668825</c:v>
                </c:pt>
                <c:pt idx="1">
                  <c:v>0.222134019481</c:v>
                </c:pt>
                <c:pt idx="2">
                  <c:v>0.305982114579</c:v>
                </c:pt>
                <c:pt idx="3">
                  <c:v>0.40389154029</c:v>
                </c:pt>
                <c:pt idx="4">
                  <c:v>0.501649561194</c:v>
                </c:pt>
                <c:pt idx="5">
                  <c:v>0.603775962662</c:v>
                </c:pt>
                <c:pt idx="6">
                  <c:v>0.700183074699</c:v>
                </c:pt>
                <c:pt idx="7">
                  <c:v>0.801213249361</c:v>
                </c:pt>
                <c:pt idx="8">
                  <c:v>0.900923</c:v>
                </c:pt>
                <c:pt idx="9">
                  <c:v>0.910502</c:v>
                </c:pt>
                <c:pt idx="10">
                  <c:v>0.920722</c:v>
                </c:pt>
                <c:pt idx="11">
                  <c:v>0.930598</c:v>
                </c:pt>
                <c:pt idx="12">
                  <c:v>0.940245</c:v>
                </c:pt>
                <c:pt idx="13">
                  <c:v>0.950281</c:v>
                </c:pt>
                <c:pt idx="14">
                  <c:v>0.960601</c:v>
                </c:pt>
                <c:pt idx="15">
                  <c:v>0.970428</c:v>
                </c:pt>
                <c:pt idx="16">
                  <c:v>0.98034</c:v>
                </c:pt>
                <c:pt idx="17">
                  <c:v>0.990331</c:v>
                </c:pt>
                <c:pt idx="18">
                  <c:v>0.991045</c:v>
                </c:pt>
                <c:pt idx="19">
                  <c:v>0.9921</c:v>
                </c:pt>
                <c:pt idx="20">
                  <c:v>0.993059</c:v>
                </c:pt>
                <c:pt idx="21">
                  <c:v>0.994025</c:v>
                </c:pt>
                <c:pt idx="22">
                  <c:v>0.995207</c:v>
                </c:pt>
                <c:pt idx="23">
                  <c:v>0.996073</c:v>
                </c:pt>
                <c:pt idx="24">
                  <c:v>0.997026</c:v>
                </c:pt>
                <c:pt idx="25">
                  <c:v>0.998002</c:v>
                </c:pt>
                <c:pt idx="26">
                  <c:v>0.999</c:v>
                </c:pt>
                <c:pt idx="27" formatCode="0%">
                  <c:v>1.0</c:v>
                </c:pt>
              </c:numCache>
            </c:numRef>
          </c:xVal>
          <c:yVal>
            <c:numRef>
              <c:f>'q1'!$B$115:$B$142</c:f>
              <c:numCache>
                <c:formatCode>0.00</c:formatCode>
                <c:ptCount val="28"/>
                <c:pt idx="0">
                  <c:v>0.128</c:v>
                </c:pt>
                <c:pt idx="1">
                  <c:v>0.288</c:v>
                </c:pt>
                <c:pt idx="2">
                  <c:v>0.8</c:v>
                </c:pt>
                <c:pt idx="3">
                  <c:v>1.664</c:v>
                </c:pt>
                <c:pt idx="4">
                  <c:v>2.741333333333333</c:v>
                </c:pt>
                <c:pt idx="5">
                  <c:v>4.181333333333332</c:v>
                </c:pt>
                <c:pt idx="6">
                  <c:v>5.973333333333332</c:v>
                </c:pt>
                <c:pt idx="7">
                  <c:v>8.288</c:v>
                </c:pt>
                <c:pt idx="8">
                  <c:v>12.55466666666667</c:v>
                </c:pt>
                <c:pt idx="9">
                  <c:v>13.22666666666667</c:v>
                </c:pt>
                <c:pt idx="10">
                  <c:v>13.92</c:v>
                </c:pt>
                <c:pt idx="11">
                  <c:v>14.624</c:v>
                </c:pt>
                <c:pt idx="12">
                  <c:v>15.37066666666667</c:v>
                </c:pt>
                <c:pt idx="13">
                  <c:v>16.13866666666667</c:v>
                </c:pt>
                <c:pt idx="14">
                  <c:v>16.91733333333333</c:v>
                </c:pt>
                <c:pt idx="15">
                  <c:v>17.77066666666667</c:v>
                </c:pt>
                <c:pt idx="16">
                  <c:v>18.74133333333333</c:v>
                </c:pt>
                <c:pt idx="17">
                  <c:v>20.11733333333333</c:v>
                </c:pt>
                <c:pt idx="18">
                  <c:v>20.26666666666667</c:v>
                </c:pt>
                <c:pt idx="19">
                  <c:v>20.46933333333333</c:v>
                </c:pt>
                <c:pt idx="20">
                  <c:v>20.672</c:v>
                </c:pt>
                <c:pt idx="21">
                  <c:v>20.93866666666667</c:v>
                </c:pt>
                <c:pt idx="22">
                  <c:v>21.22666666666667</c:v>
                </c:pt>
                <c:pt idx="23">
                  <c:v>21.61066666666667</c:v>
                </c:pt>
                <c:pt idx="24">
                  <c:v>22.25066666666667</c:v>
                </c:pt>
                <c:pt idx="25">
                  <c:v>23.79733333333333</c:v>
                </c:pt>
                <c:pt idx="26">
                  <c:v>32.096</c:v>
                </c:pt>
                <c:pt idx="27">
                  <c:v>124.8853333333333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0880704"/>
        <c:axId val="770883824"/>
      </c:scatterChart>
      <c:valAx>
        <c:axId val="770880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883824"/>
        <c:crosses val="autoZero"/>
        <c:crossBetween val="midCat"/>
      </c:valAx>
      <c:valAx>
        <c:axId val="77088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ISS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880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1.xml"/><Relationship Id="rId4" Type="http://schemas.openxmlformats.org/officeDocument/2006/relationships/chart" Target="../charts/chart42.xml"/><Relationship Id="rId1" Type="http://schemas.openxmlformats.org/officeDocument/2006/relationships/chart" Target="../charts/chart39.xml"/><Relationship Id="rId2" Type="http://schemas.openxmlformats.org/officeDocument/2006/relationships/chart" Target="../charts/chart4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Relationship Id="rId2" Type="http://schemas.openxmlformats.org/officeDocument/2006/relationships/chart" Target="../charts/chart44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.xml"/><Relationship Id="rId2" Type="http://schemas.openxmlformats.org/officeDocument/2006/relationships/chart" Target="../charts/chart46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7.xml"/><Relationship Id="rId2" Type="http://schemas.openxmlformats.org/officeDocument/2006/relationships/chart" Target="../charts/chart48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.xml"/><Relationship Id="rId2" Type="http://schemas.openxmlformats.org/officeDocument/2006/relationships/chart" Target="../charts/chart50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1.xml"/><Relationship Id="rId2" Type="http://schemas.openxmlformats.org/officeDocument/2006/relationships/chart" Target="../charts/chart52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3.xml"/><Relationship Id="rId2" Type="http://schemas.openxmlformats.org/officeDocument/2006/relationships/chart" Target="../charts/chart5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4" Type="http://schemas.openxmlformats.org/officeDocument/2006/relationships/chart" Target="../charts/chart7.xml"/><Relationship Id="rId5" Type="http://schemas.openxmlformats.org/officeDocument/2006/relationships/chart" Target="../charts/chart8.xml"/><Relationship Id="rId6" Type="http://schemas.openxmlformats.org/officeDocument/2006/relationships/chart" Target="../charts/chart9.xml"/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4" Type="http://schemas.openxmlformats.org/officeDocument/2006/relationships/chart" Target="../charts/chart13.xml"/><Relationship Id="rId5" Type="http://schemas.openxmlformats.org/officeDocument/2006/relationships/chart" Target="../charts/chart14.xml"/><Relationship Id="rId1" Type="http://schemas.openxmlformats.org/officeDocument/2006/relationships/chart" Target="../charts/chart10.xml"/><Relationship Id="rId2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4" Type="http://schemas.openxmlformats.org/officeDocument/2006/relationships/chart" Target="../charts/chart18.xml"/><Relationship Id="rId5" Type="http://schemas.openxmlformats.org/officeDocument/2006/relationships/chart" Target="../charts/chart19.xml"/><Relationship Id="rId1" Type="http://schemas.openxmlformats.org/officeDocument/2006/relationships/chart" Target="../charts/chart15.xml"/><Relationship Id="rId2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Relationship Id="rId2" Type="http://schemas.openxmlformats.org/officeDocument/2006/relationships/chart" Target="../charts/chart21.xml"/><Relationship Id="rId3" Type="http://schemas.openxmlformats.org/officeDocument/2006/relationships/chart" Target="../charts/chart2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Relationship Id="rId2" Type="http://schemas.openxmlformats.org/officeDocument/2006/relationships/chart" Target="../charts/chart24.xml"/><Relationship Id="rId3" Type="http://schemas.openxmlformats.org/officeDocument/2006/relationships/chart" Target="../charts/chart25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8.xml"/><Relationship Id="rId4" Type="http://schemas.openxmlformats.org/officeDocument/2006/relationships/chart" Target="../charts/chart29.xml"/><Relationship Id="rId5" Type="http://schemas.openxmlformats.org/officeDocument/2006/relationships/chart" Target="../charts/chart30.xml"/><Relationship Id="rId1" Type="http://schemas.openxmlformats.org/officeDocument/2006/relationships/chart" Target="../charts/chart26.xml"/><Relationship Id="rId2" Type="http://schemas.openxmlformats.org/officeDocument/2006/relationships/chart" Target="../charts/chart2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Relationship Id="rId2" Type="http://schemas.openxmlformats.org/officeDocument/2006/relationships/chart" Target="../charts/chart32.xml"/><Relationship Id="rId3" Type="http://schemas.openxmlformats.org/officeDocument/2006/relationships/chart" Target="../charts/chart33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6.xml"/><Relationship Id="rId4" Type="http://schemas.openxmlformats.org/officeDocument/2006/relationships/chart" Target="../charts/chart37.xml"/><Relationship Id="rId5" Type="http://schemas.openxmlformats.org/officeDocument/2006/relationships/chart" Target="../charts/chart38.xml"/><Relationship Id="rId1" Type="http://schemas.openxmlformats.org/officeDocument/2006/relationships/chart" Target="../charts/chart34.xml"/><Relationship Id="rId2" Type="http://schemas.openxmlformats.org/officeDocument/2006/relationships/chart" Target="../charts/chart3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273050</xdr:colOff>
      <xdr:row>0</xdr:row>
      <xdr:rowOff>0</xdr:rowOff>
    </xdr:from>
    <xdr:to>
      <xdr:col>25</xdr:col>
      <xdr:colOff>698500</xdr:colOff>
      <xdr:row>18</xdr:row>
      <xdr:rowOff>1270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596900</xdr:colOff>
      <xdr:row>17</xdr:row>
      <xdr:rowOff>63500</xdr:rowOff>
    </xdr:from>
    <xdr:to>
      <xdr:col>21</xdr:col>
      <xdr:colOff>698500</xdr:colOff>
      <xdr:row>37</xdr:row>
      <xdr:rowOff>22860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431800</xdr:colOff>
      <xdr:row>17</xdr:row>
      <xdr:rowOff>76200</xdr:rowOff>
    </xdr:from>
    <xdr:to>
      <xdr:col>13</xdr:col>
      <xdr:colOff>76200</xdr:colOff>
      <xdr:row>36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419100</xdr:colOff>
      <xdr:row>15</xdr:row>
      <xdr:rowOff>38100</xdr:rowOff>
    </xdr:from>
    <xdr:to>
      <xdr:col>9</xdr:col>
      <xdr:colOff>38100</xdr:colOff>
      <xdr:row>28</xdr:row>
      <xdr:rowOff>139700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749300</xdr:colOff>
      <xdr:row>38</xdr:row>
      <xdr:rowOff>114300</xdr:rowOff>
    </xdr:from>
    <xdr:to>
      <xdr:col>14</xdr:col>
      <xdr:colOff>254000</xdr:colOff>
      <xdr:row>63</xdr:row>
      <xdr:rowOff>185420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800100</xdr:colOff>
      <xdr:row>73</xdr:row>
      <xdr:rowOff>152400</xdr:rowOff>
    </xdr:from>
    <xdr:to>
      <xdr:col>12</xdr:col>
      <xdr:colOff>419100</xdr:colOff>
      <xdr:row>87</xdr:row>
      <xdr:rowOff>50800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666750</xdr:colOff>
      <xdr:row>101</xdr:row>
      <xdr:rowOff>25400</xdr:rowOff>
    </xdr:from>
    <xdr:to>
      <xdr:col>10</xdr:col>
      <xdr:colOff>285750</xdr:colOff>
      <xdr:row>114</xdr:row>
      <xdr:rowOff>127000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787400</xdr:colOff>
      <xdr:row>14</xdr:row>
      <xdr:rowOff>12700</xdr:rowOff>
    </xdr:from>
    <xdr:to>
      <xdr:col>9</xdr:col>
      <xdr:colOff>406400</xdr:colOff>
      <xdr:row>27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819150</xdr:colOff>
      <xdr:row>77</xdr:row>
      <xdr:rowOff>139700</xdr:rowOff>
    </xdr:from>
    <xdr:to>
      <xdr:col>12</xdr:col>
      <xdr:colOff>438150</xdr:colOff>
      <xdr:row>91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177800</xdr:colOff>
      <xdr:row>55</xdr:row>
      <xdr:rowOff>127000</xdr:rowOff>
    </xdr:from>
    <xdr:to>
      <xdr:col>6</xdr:col>
      <xdr:colOff>1327150</xdr:colOff>
      <xdr:row>74</xdr:row>
      <xdr:rowOff>57150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89</xdr:row>
      <xdr:rowOff>0</xdr:rowOff>
    </xdr:from>
    <xdr:to>
      <xdr:col>5</xdr:col>
      <xdr:colOff>3746500</xdr:colOff>
      <xdr:row>102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266700</xdr:colOff>
      <xdr:row>87</xdr:row>
      <xdr:rowOff>127000</xdr:rowOff>
    </xdr:from>
    <xdr:to>
      <xdr:col>7</xdr:col>
      <xdr:colOff>101600</xdr:colOff>
      <xdr:row>101</xdr:row>
      <xdr:rowOff>25400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58</xdr:row>
      <xdr:rowOff>0</xdr:rowOff>
    </xdr:from>
    <xdr:to>
      <xdr:col>8</xdr:col>
      <xdr:colOff>806450</xdr:colOff>
      <xdr:row>76</xdr:row>
      <xdr:rowOff>133350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55</xdr:row>
      <xdr:rowOff>0</xdr:rowOff>
    </xdr:from>
    <xdr:to>
      <xdr:col>6</xdr:col>
      <xdr:colOff>1416050</xdr:colOff>
      <xdr:row>73</xdr:row>
      <xdr:rowOff>133350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89</xdr:row>
      <xdr:rowOff>0</xdr:rowOff>
    </xdr:from>
    <xdr:to>
      <xdr:col>5</xdr:col>
      <xdr:colOff>3746500</xdr:colOff>
      <xdr:row>102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56</xdr:row>
      <xdr:rowOff>0</xdr:rowOff>
    </xdr:from>
    <xdr:to>
      <xdr:col>6</xdr:col>
      <xdr:colOff>1377950</xdr:colOff>
      <xdr:row>74</xdr:row>
      <xdr:rowOff>133350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89</xdr:row>
      <xdr:rowOff>0</xdr:rowOff>
    </xdr:from>
    <xdr:to>
      <xdr:col>5</xdr:col>
      <xdr:colOff>3746500</xdr:colOff>
      <xdr:row>102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58</xdr:row>
      <xdr:rowOff>0</xdr:rowOff>
    </xdr:from>
    <xdr:to>
      <xdr:col>6</xdr:col>
      <xdr:colOff>984250</xdr:colOff>
      <xdr:row>76</xdr:row>
      <xdr:rowOff>133350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571500</xdr:colOff>
      <xdr:row>88</xdr:row>
      <xdr:rowOff>12700</xdr:rowOff>
    </xdr:from>
    <xdr:to>
      <xdr:col>5</xdr:col>
      <xdr:colOff>4318000</xdr:colOff>
      <xdr:row>101</xdr:row>
      <xdr:rowOff>114300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</xdr:colOff>
      <xdr:row>25</xdr:row>
      <xdr:rowOff>38100</xdr:rowOff>
    </xdr:from>
    <xdr:to>
      <xdr:col>12</xdr:col>
      <xdr:colOff>679450</xdr:colOff>
      <xdr:row>38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1466850</xdr:colOff>
      <xdr:row>56</xdr:row>
      <xdr:rowOff>177800</xdr:rowOff>
    </xdr:from>
    <xdr:to>
      <xdr:col>13</xdr:col>
      <xdr:colOff>660400</xdr:colOff>
      <xdr:row>75</xdr:row>
      <xdr:rowOff>62230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361950</xdr:colOff>
      <xdr:row>57</xdr:row>
      <xdr:rowOff>38100</xdr:rowOff>
    </xdr:from>
    <xdr:to>
      <xdr:col>9</xdr:col>
      <xdr:colOff>177800</xdr:colOff>
      <xdr:row>75</xdr:row>
      <xdr:rowOff>171450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895350</xdr:colOff>
      <xdr:row>86</xdr:row>
      <xdr:rowOff>190500</xdr:rowOff>
    </xdr:from>
    <xdr:to>
      <xdr:col>7</xdr:col>
      <xdr:colOff>285750</xdr:colOff>
      <xdr:row>100</xdr:row>
      <xdr:rowOff>88900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469900</xdr:colOff>
      <xdr:row>134</xdr:row>
      <xdr:rowOff>127000</xdr:rowOff>
    </xdr:from>
    <xdr:to>
      <xdr:col>11</xdr:col>
      <xdr:colOff>1130300</xdr:colOff>
      <xdr:row>148</xdr:row>
      <xdr:rowOff>25400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584200</xdr:colOff>
      <xdr:row>109</xdr:row>
      <xdr:rowOff>50800</xdr:rowOff>
    </xdr:from>
    <xdr:to>
      <xdr:col>14</xdr:col>
      <xdr:colOff>114300</xdr:colOff>
      <xdr:row>133</xdr:row>
      <xdr:rowOff>50800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1193800</xdr:colOff>
      <xdr:row>6</xdr:row>
      <xdr:rowOff>139700</xdr:rowOff>
    </xdr:from>
    <xdr:to>
      <xdr:col>5</xdr:col>
      <xdr:colOff>3581400</xdr:colOff>
      <xdr:row>20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444500</xdr:colOff>
      <xdr:row>55</xdr:row>
      <xdr:rowOff>139700</xdr:rowOff>
    </xdr:from>
    <xdr:to>
      <xdr:col>7</xdr:col>
      <xdr:colOff>285750</xdr:colOff>
      <xdr:row>74</xdr:row>
      <xdr:rowOff>69850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711200</xdr:colOff>
      <xdr:row>87</xdr:row>
      <xdr:rowOff>50800</xdr:rowOff>
    </xdr:from>
    <xdr:to>
      <xdr:col>6</xdr:col>
      <xdr:colOff>482600</xdr:colOff>
      <xdr:row>100</xdr:row>
      <xdr:rowOff>152400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3721100</xdr:colOff>
      <xdr:row>107</xdr:row>
      <xdr:rowOff>76200</xdr:rowOff>
    </xdr:from>
    <xdr:to>
      <xdr:col>34</xdr:col>
      <xdr:colOff>177800</xdr:colOff>
      <xdr:row>128</xdr:row>
      <xdr:rowOff>15240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533399</xdr:colOff>
      <xdr:row>114</xdr:row>
      <xdr:rowOff>0</xdr:rowOff>
    </xdr:from>
    <xdr:to>
      <xdr:col>8</xdr:col>
      <xdr:colOff>283632</xdr:colOff>
      <xdr:row>138</xdr:row>
      <xdr:rowOff>139700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2451100</xdr:colOff>
      <xdr:row>14</xdr:row>
      <xdr:rowOff>63500</xdr:rowOff>
    </xdr:from>
    <xdr:to>
      <xdr:col>8</xdr:col>
      <xdr:colOff>520700</xdr:colOff>
      <xdr:row>27</xdr:row>
      <xdr:rowOff>165100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304800</xdr:colOff>
      <xdr:row>54</xdr:row>
      <xdr:rowOff>12700</xdr:rowOff>
    </xdr:from>
    <xdr:to>
      <xdr:col>8</xdr:col>
      <xdr:colOff>120650</xdr:colOff>
      <xdr:row>72</xdr:row>
      <xdr:rowOff>146050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254000</xdr:colOff>
      <xdr:row>87</xdr:row>
      <xdr:rowOff>12700</xdr:rowOff>
    </xdr:from>
    <xdr:to>
      <xdr:col>6</xdr:col>
      <xdr:colOff>774700</xdr:colOff>
      <xdr:row>100</xdr:row>
      <xdr:rowOff>114300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1041400</xdr:colOff>
      <xdr:row>115</xdr:row>
      <xdr:rowOff>177800</xdr:rowOff>
    </xdr:from>
    <xdr:to>
      <xdr:col>6</xdr:col>
      <xdr:colOff>1092200</xdr:colOff>
      <xdr:row>136</xdr:row>
      <xdr:rowOff>48260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107950</xdr:colOff>
      <xdr:row>146</xdr:row>
      <xdr:rowOff>139700</xdr:rowOff>
    </xdr:from>
    <xdr:to>
      <xdr:col>15</xdr:col>
      <xdr:colOff>628650</xdr:colOff>
      <xdr:row>160</xdr:row>
      <xdr:rowOff>38100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304800</xdr:colOff>
      <xdr:row>17</xdr:row>
      <xdr:rowOff>50800</xdr:rowOff>
    </xdr:from>
    <xdr:to>
      <xdr:col>5</xdr:col>
      <xdr:colOff>2705100</xdr:colOff>
      <xdr:row>30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57</xdr:row>
      <xdr:rowOff>0</xdr:rowOff>
    </xdr:from>
    <xdr:to>
      <xdr:col>6</xdr:col>
      <xdr:colOff>1441450</xdr:colOff>
      <xdr:row>75</xdr:row>
      <xdr:rowOff>133350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368300</xdr:colOff>
      <xdr:row>88</xdr:row>
      <xdr:rowOff>101600</xdr:rowOff>
    </xdr:from>
    <xdr:to>
      <xdr:col>6</xdr:col>
      <xdr:colOff>63500</xdr:colOff>
      <xdr:row>102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2413000</xdr:colOff>
      <xdr:row>21</xdr:row>
      <xdr:rowOff>38100</xdr:rowOff>
    </xdr:from>
    <xdr:to>
      <xdr:col>8</xdr:col>
      <xdr:colOff>558800</xdr:colOff>
      <xdr:row>34</xdr:row>
      <xdr:rowOff>139700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419100</xdr:colOff>
      <xdr:row>55</xdr:row>
      <xdr:rowOff>165100</xdr:rowOff>
    </xdr:from>
    <xdr:to>
      <xdr:col>7</xdr:col>
      <xdr:colOff>184150</xdr:colOff>
      <xdr:row>74</xdr:row>
      <xdr:rowOff>95250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965200</xdr:colOff>
      <xdr:row>87</xdr:row>
      <xdr:rowOff>177800</xdr:rowOff>
    </xdr:from>
    <xdr:to>
      <xdr:col>5</xdr:col>
      <xdr:colOff>3340100</xdr:colOff>
      <xdr:row>101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25400</xdr:colOff>
      <xdr:row>11</xdr:row>
      <xdr:rowOff>50800</xdr:rowOff>
    </xdr:from>
    <xdr:to>
      <xdr:col>16</xdr:col>
      <xdr:colOff>469900</xdr:colOff>
      <xdr:row>24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647700</xdr:colOff>
      <xdr:row>86</xdr:row>
      <xdr:rowOff>165100</xdr:rowOff>
    </xdr:from>
    <xdr:to>
      <xdr:col>10</xdr:col>
      <xdr:colOff>266700</xdr:colOff>
      <xdr:row>100</xdr:row>
      <xdr:rowOff>63500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114300</xdr:colOff>
      <xdr:row>44</xdr:row>
      <xdr:rowOff>63500</xdr:rowOff>
    </xdr:from>
    <xdr:to>
      <xdr:col>21</xdr:col>
      <xdr:colOff>444500</xdr:colOff>
      <xdr:row>69</xdr:row>
      <xdr:rowOff>134620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793750</xdr:colOff>
      <xdr:row>25</xdr:row>
      <xdr:rowOff>152400</xdr:rowOff>
    </xdr:from>
    <xdr:to>
      <xdr:col>16</xdr:col>
      <xdr:colOff>412750</xdr:colOff>
      <xdr:row>39</xdr:row>
      <xdr:rowOff>50800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692150</xdr:colOff>
      <xdr:row>103</xdr:row>
      <xdr:rowOff>38100</xdr:rowOff>
    </xdr:from>
    <xdr:to>
      <xdr:col>11</xdr:col>
      <xdr:colOff>311150</xdr:colOff>
      <xdr:row>116</xdr:row>
      <xdr:rowOff>139700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698500</xdr:colOff>
      <xdr:row>14</xdr:row>
      <xdr:rowOff>38100</xdr:rowOff>
    </xdr:from>
    <xdr:to>
      <xdr:col>10</xdr:col>
      <xdr:colOff>419100</xdr:colOff>
      <xdr:row>27</xdr:row>
      <xdr:rowOff>139700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38100</xdr:colOff>
      <xdr:row>37</xdr:row>
      <xdr:rowOff>152400</xdr:rowOff>
    </xdr:from>
    <xdr:to>
      <xdr:col>15</xdr:col>
      <xdr:colOff>469900</xdr:colOff>
      <xdr:row>63</xdr:row>
      <xdr:rowOff>20320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190500</xdr:colOff>
      <xdr:row>70</xdr:row>
      <xdr:rowOff>25400</xdr:rowOff>
    </xdr:from>
    <xdr:to>
      <xdr:col>10</xdr:col>
      <xdr:colOff>635000</xdr:colOff>
      <xdr:row>83</xdr:row>
      <xdr:rowOff>127000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723900</xdr:colOff>
      <xdr:row>13</xdr:row>
      <xdr:rowOff>12700</xdr:rowOff>
    </xdr:from>
    <xdr:to>
      <xdr:col>10</xdr:col>
      <xdr:colOff>342900</xdr:colOff>
      <xdr:row>26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254000</xdr:colOff>
      <xdr:row>47</xdr:row>
      <xdr:rowOff>127000</xdr:rowOff>
    </xdr:from>
    <xdr:to>
      <xdr:col>15</xdr:col>
      <xdr:colOff>584200</xdr:colOff>
      <xdr:row>72</xdr:row>
      <xdr:rowOff>198120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660400</xdr:colOff>
      <xdr:row>72</xdr:row>
      <xdr:rowOff>12700</xdr:rowOff>
    </xdr:from>
    <xdr:to>
      <xdr:col>10</xdr:col>
      <xdr:colOff>279400</xdr:colOff>
      <xdr:row>85</xdr:row>
      <xdr:rowOff>114300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171450</xdr:colOff>
      <xdr:row>101</xdr:row>
      <xdr:rowOff>101600</xdr:rowOff>
    </xdr:from>
    <xdr:to>
      <xdr:col>10</xdr:col>
      <xdr:colOff>615950</xdr:colOff>
      <xdr:row>115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628650</xdr:colOff>
      <xdr:row>32</xdr:row>
      <xdr:rowOff>88900</xdr:rowOff>
    </xdr:from>
    <xdr:to>
      <xdr:col>11</xdr:col>
      <xdr:colOff>247650</xdr:colOff>
      <xdr:row>45</xdr:row>
      <xdr:rowOff>190500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instrace.out.45567.24_res" connectionId="32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instrace.out.45131.17.gz.stride_reuse" connectionId="24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instrace.out.45571.24_res" connectionId="34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instrace.out.45570.24_res" connectionId="33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instrace.out.9955.24_res" connectionId="39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instrace.out.9954.24_res" connectionId="37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instrace.out.9505.17_res" connectionId="36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instrace.out.9505.16_res" connectionId="35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name="instrace.out.9954.24.gz.stride_reuse_2" connectionId="38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name="instrace.out.9969.24_res" connectionId="43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name="instrace.out.9966.24_res" connectionId="4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instrace.out.45564.24_res" connectionId="31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name="instrace.out.9961.24_res" connectionId="41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name="instrace.out.9960.24_res" connectionId="40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name="instrace.out.34138.24_res" connectionId="20" autoFormatId="16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name="instrace.out.33711.17_res" connectionId="16" autoFormatId="16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name="instrace.out.34129.24_res" connectionId="17" autoFormatId="16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name="instrace.out.34144.24_res" connectionId="22" autoFormatId="16" applyNumberFormats="0" applyBorderFormats="0" applyFontFormats="1" applyPatternFormats="1" applyAlignmentFormats="0" applyWidthHeightFormats="0"/>
</file>

<file path=xl/queryTables/queryTable26.xml><?xml version="1.0" encoding="utf-8"?>
<queryTable xmlns="http://schemas.openxmlformats.org/spreadsheetml/2006/main" name="instrace.out.34141.24_res" connectionId="21" autoFormatId="16" applyNumberFormats="0" applyBorderFormats="0" applyFontFormats="1" applyPatternFormats="1" applyAlignmentFormats="0" applyWidthHeightFormats="0"/>
</file>

<file path=xl/queryTables/queryTable27.xml><?xml version="1.0" encoding="utf-8"?>
<queryTable xmlns="http://schemas.openxmlformats.org/spreadsheetml/2006/main" name="instrace.out.34132.24_res" connectionId="18" autoFormatId="16" applyNumberFormats="0" applyBorderFormats="0" applyFontFormats="1" applyPatternFormats="1" applyAlignmentFormats="0" applyWidthHeightFormats="0"/>
</file>

<file path=xl/queryTables/queryTable28.xml><?xml version="1.0" encoding="utf-8"?>
<queryTable xmlns="http://schemas.openxmlformats.org/spreadsheetml/2006/main" name="instrace.out.34133.24_res" connectionId="19" autoFormatId="16" applyNumberFormats="0" applyBorderFormats="0" applyFontFormats="1" applyPatternFormats="1" applyAlignmentFormats="0" applyWidthHeightFormats="0"/>
</file>

<file path=xl/queryTables/queryTable29.xml><?xml version="1.0" encoding="utf-8"?>
<queryTable xmlns="http://schemas.openxmlformats.org/spreadsheetml/2006/main" name="instrace.out.24240.24_res" connectionId="5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instrace.out.45561.24_res" connectionId="29" autoFormatId="16" applyNumberFormats="0" applyBorderFormats="0" applyFontFormats="1" applyPatternFormats="1" applyAlignmentFormats="0" applyWidthHeightFormats="0"/>
</file>

<file path=xl/queryTables/queryTable30.xml><?xml version="1.0" encoding="utf-8"?>
<queryTable xmlns="http://schemas.openxmlformats.org/spreadsheetml/2006/main" name="instrace.out.24237.24_res" connectionId="4" autoFormatId="16" applyNumberFormats="0" applyBorderFormats="0" applyFontFormats="1" applyPatternFormats="1" applyAlignmentFormats="0" applyWidthHeightFormats="0"/>
</file>

<file path=xl/queryTables/queryTable31.xml><?xml version="1.0" encoding="utf-8"?>
<queryTable xmlns="http://schemas.openxmlformats.org/spreadsheetml/2006/main" name="instrace.out.24234.24_res" connectionId="3" autoFormatId="16" applyNumberFormats="0" applyBorderFormats="0" applyFontFormats="1" applyPatternFormats="1" applyAlignmentFormats="0" applyWidthHeightFormats="0"/>
</file>

<file path=xl/queryTables/queryTable32.xml><?xml version="1.0" encoding="utf-8"?>
<queryTable xmlns="http://schemas.openxmlformats.org/spreadsheetml/2006/main" name="instrace.out.23800.17_res" connectionId="2" autoFormatId="16" applyNumberFormats="0" applyBorderFormats="0" applyFontFormats="1" applyPatternFormats="1" applyAlignmentFormats="0" applyWidthHeightFormats="0"/>
</file>

<file path=xl/queryTables/queryTable33.xml><?xml version="1.0" encoding="utf-8"?>
<queryTable xmlns="http://schemas.openxmlformats.org/spreadsheetml/2006/main" name="instrace.out.23800.16_res" connectionId="1" autoFormatId="16" applyNumberFormats="0" applyBorderFormats="0" applyFontFormats="1" applyPatternFormats="1" applyAlignmentFormats="0" applyWidthHeightFormats="0"/>
</file>

<file path=xl/queryTables/queryTable34.xml><?xml version="1.0" encoding="utf-8"?>
<queryTable xmlns="http://schemas.openxmlformats.org/spreadsheetml/2006/main" name="instrace.out.24249.24_res" connectionId="8" autoFormatId="16" applyNumberFormats="0" applyBorderFormats="0" applyFontFormats="1" applyPatternFormats="1" applyAlignmentFormats="0" applyWidthHeightFormats="0"/>
</file>

<file path=xl/queryTables/queryTable35.xml><?xml version="1.0" encoding="utf-8"?>
<queryTable xmlns="http://schemas.openxmlformats.org/spreadsheetml/2006/main" name="instrace.out.24246.24_res" connectionId="7" autoFormatId="16" applyNumberFormats="0" applyBorderFormats="0" applyFontFormats="1" applyPatternFormats="1" applyAlignmentFormats="0" applyWidthHeightFormats="0"/>
</file>

<file path=xl/queryTables/queryTable36.xml><?xml version="1.0" encoding="utf-8"?>
<queryTable xmlns="http://schemas.openxmlformats.org/spreadsheetml/2006/main" name="instrace.out.24241.24_res" connectionId="6" autoFormatId="16" applyNumberFormats="0" applyBorderFormats="0" applyFontFormats="1" applyPatternFormats="1" applyAlignmentFormats="0" applyWidthHeightFormats="0"/>
</file>

<file path=xl/queryTables/queryTable37.xml><?xml version="1.0" encoding="utf-8"?>
<queryTable xmlns="http://schemas.openxmlformats.org/spreadsheetml/2006/main" name="instrace.out.31374.24_res" connectionId="12" autoFormatId="16" applyNumberFormats="0" applyBorderFormats="0" applyFontFormats="1" applyPatternFormats="1" applyAlignmentFormats="0" applyWidthHeightFormats="0"/>
</file>

<file path=xl/queryTables/queryTable38.xml><?xml version="1.0" encoding="utf-8"?>
<queryTable xmlns="http://schemas.openxmlformats.org/spreadsheetml/2006/main" name="instrace.out.31369.24_res" connectionId="11" autoFormatId="16" applyNumberFormats="0" applyBorderFormats="0" applyFontFormats="1" applyPatternFormats="1" applyAlignmentFormats="0" applyWidthHeightFormats="0"/>
</file>

<file path=xl/queryTables/queryTable39.xml><?xml version="1.0" encoding="utf-8"?>
<queryTable xmlns="http://schemas.openxmlformats.org/spreadsheetml/2006/main" name="instrace.out.31368.24_res" connectionId="10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instrace.out.45558.24_res" connectionId="27" autoFormatId="16" applyNumberFormats="0" applyBorderFormats="0" applyFontFormats="1" applyPatternFormats="1" applyAlignmentFormats="0" applyWidthHeightFormats="0"/>
</file>

<file path=xl/queryTables/queryTable40.xml><?xml version="1.0" encoding="utf-8"?>
<queryTable xmlns="http://schemas.openxmlformats.org/spreadsheetml/2006/main" name="instrace.out.30987.16_res" connectionId="9" autoFormatId="16" applyNumberFormats="0" applyBorderFormats="0" applyFontFormats="1" applyPatternFormats="1" applyAlignmentFormats="0" applyWidthHeightFormats="0"/>
</file>

<file path=xl/queryTables/queryTable41.xml><?xml version="1.0" encoding="utf-8"?>
<queryTable xmlns="http://schemas.openxmlformats.org/spreadsheetml/2006/main" name="instrace.out.31518.24_res" connectionId="15" autoFormatId="16" applyNumberFormats="0" applyBorderFormats="0" applyFontFormats="1" applyPatternFormats="1" applyAlignmentFormats="0" applyWidthHeightFormats="0"/>
</file>

<file path=xl/queryTables/queryTable42.xml><?xml version="1.0" encoding="utf-8"?>
<queryTable xmlns="http://schemas.openxmlformats.org/spreadsheetml/2006/main" name="instrace.out.31515.24_res" connectionId="14" autoFormatId="16" applyNumberFormats="0" applyBorderFormats="0" applyFontFormats="1" applyPatternFormats="1" applyAlignmentFormats="0" applyWidthHeightFormats="0"/>
</file>

<file path=xl/queryTables/queryTable43.xml><?xml version="1.0" encoding="utf-8"?>
<queryTable xmlns="http://schemas.openxmlformats.org/spreadsheetml/2006/main" name="instrace.out.31399.24_res" connectionId="13" autoFormatId="16" applyNumberFormats="0" applyBorderFormats="0" applyFontFormats="1" applyPatternFormats="1" applyAlignmentFormats="0" applyWidthHeightFormats="0"/>
</file>

<file path=xl/queryTables/queryTable44.xml><?xml version="1.0" encoding="utf-8"?>
<queryTable xmlns="http://schemas.openxmlformats.org/spreadsheetml/2006/main" name="trace_astar.out.44714.0_res" connectionId="44" autoFormatId="16" applyNumberFormats="0" applyBorderFormats="0" applyFontFormats="1" applyPatternFormats="1" applyAlignmentFormats="0" applyWidthHeightFormats="0"/>
</file>

<file path=xl/queryTables/queryTable45.xml><?xml version="1.0" encoding="utf-8"?>
<queryTable xmlns="http://schemas.openxmlformats.org/spreadsheetml/2006/main" name="trace_bwaves.out.38679.0_res" connectionId="45" autoFormatId="16" applyNumberFormats="0" applyBorderFormats="0" applyFontFormats="1" applyPatternFormats="1" applyAlignmentFormats="0" applyWidthHeightFormats="0"/>
</file>

<file path=xl/queryTables/queryTable46.xml><?xml version="1.0" encoding="utf-8"?>
<queryTable xmlns="http://schemas.openxmlformats.org/spreadsheetml/2006/main" name="trace_bwaves.out.38679.0_stride_reuse" connectionId="46" autoFormatId="16" applyNumberFormats="0" applyBorderFormats="0" applyFontFormats="1" applyPatternFormats="1" applyAlignmentFormats="0" applyWidthHeightFormats="0"/>
</file>

<file path=xl/queryTables/queryTable47.xml><?xml version="1.0" encoding="utf-8"?>
<queryTable xmlns="http://schemas.openxmlformats.org/spreadsheetml/2006/main" name="trace_gcc.out.39227.0_res" connectionId="47" autoFormatId="16" applyNumberFormats="0" applyBorderFormats="0" applyFontFormats="1" applyPatternFormats="1" applyAlignmentFormats="0" applyWidthHeightFormats="0"/>
</file>

<file path=xl/queryTables/queryTable48.xml><?xml version="1.0" encoding="utf-8"?>
<queryTable xmlns="http://schemas.openxmlformats.org/spreadsheetml/2006/main" name="trace_mcf.out.41240.0_res" connectionId="48" autoFormatId="16" applyNumberFormats="0" applyBorderFormats="0" applyFontFormats="1" applyPatternFormats="1" applyAlignmentFormats="0" applyWidthHeightFormats="0"/>
</file>

<file path=xl/queryTables/queryTable49.xml><?xml version="1.0" encoding="utf-8"?>
<queryTable xmlns="http://schemas.openxmlformats.org/spreadsheetml/2006/main" name="trace_perlbench.out.42902.0_res" connectionId="49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instrace.out.45131.18_res" connectionId="25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instrace.out.45131.17_res" connectionId="23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instrace.out.45561.24.gz.stride_reuse" connectionId="30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instrace.out.45558.24.gz.stride_reuse" connectionId="28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instrace.out.45131.18.gz.stride_reuse" connectionId="26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Relationship Id="rId2" Type="http://schemas.openxmlformats.org/officeDocument/2006/relationships/queryTable" Target="../queryTables/queryTable44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Relationship Id="rId2" Type="http://schemas.openxmlformats.org/officeDocument/2006/relationships/queryTable" Target="../queryTables/queryTable45.xml"/><Relationship Id="rId3" Type="http://schemas.openxmlformats.org/officeDocument/2006/relationships/queryTable" Target="../queryTables/queryTable46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Relationship Id="rId2" Type="http://schemas.openxmlformats.org/officeDocument/2006/relationships/queryTable" Target="../queryTables/queryTable47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Relationship Id="rId2" Type="http://schemas.openxmlformats.org/officeDocument/2006/relationships/queryTable" Target="../queryTables/queryTable48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Relationship Id="rId2" Type="http://schemas.openxmlformats.org/officeDocument/2006/relationships/queryTable" Target="../queryTables/queryTable49.xml"/></Relationships>
</file>

<file path=xl/worksheets/_rels/sheet2.xml.rels><?xml version="1.0" encoding="UTF-8" standalone="yes"?>
<Relationships xmlns="http://schemas.openxmlformats.org/package/2006/relationships"><Relationship Id="rId11" Type="http://schemas.openxmlformats.org/officeDocument/2006/relationships/queryTable" Target="../queryTables/queryTable10.xml"/><Relationship Id="rId12" Type="http://schemas.openxmlformats.org/officeDocument/2006/relationships/queryTable" Target="../queryTables/queryTable11.xml"/><Relationship Id="rId13" Type="http://schemas.openxmlformats.org/officeDocument/2006/relationships/queryTable" Target="../queryTables/queryTable12.xml"/><Relationship Id="rId1" Type="http://schemas.openxmlformats.org/officeDocument/2006/relationships/drawing" Target="../drawings/drawing2.xml"/><Relationship Id="rId2" Type="http://schemas.openxmlformats.org/officeDocument/2006/relationships/queryTable" Target="../queryTables/queryTable1.xml"/><Relationship Id="rId3" Type="http://schemas.openxmlformats.org/officeDocument/2006/relationships/queryTable" Target="../queryTables/queryTable2.xml"/><Relationship Id="rId4" Type="http://schemas.openxmlformats.org/officeDocument/2006/relationships/queryTable" Target="../queryTables/queryTable3.xml"/><Relationship Id="rId5" Type="http://schemas.openxmlformats.org/officeDocument/2006/relationships/queryTable" Target="../queryTables/queryTable4.xml"/><Relationship Id="rId6" Type="http://schemas.openxmlformats.org/officeDocument/2006/relationships/queryTable" Target="../queryTables/queryTable5.xml"/><Relationship Id="rId7" Type="http://schemas.openxmlformats.org/officeDocument/2006/relationships/queryTable" Target="../queryTables/queryTable6.xml"/><Relationship Id="rId8" Type="http://schemas.openxmlformats.org/officeDocument/2006/relationships/queryTable" Target="../queryTables/queryTable7.xml"/><Relationship Id="rId9" Type="http://schemas.openxmlformats.org/officeDocument/2006/relationships/queryTable" Target="../queryTables/queryTable8.xml"/><Relationship Id="rId10" Type="http://schemas.openxmlformats.org/officeDocument/2006/relationships/queryTable" Target="../queryTables/queryTable9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4.xml"/><Relationship Id="rId4" Type="http://schemas.openxmlformats.org/officeDocument/2006/relationships/queryTable" Target="../queryTables/queryTable15.xml"/><Relationship Id="rId5" Type="http://schemas.openxmlformats.org/officeDocument/2006/relationships/queryTable" Target="../queryTables/queryTable16.xml"/><Relationship Id="rId6" Type="http://schemas.openxmlformats.org/officeDocument/2006/relationships/queryTable" Target="../queryTables/queryTable17.xml"/><Relationship Id="rId7" Type="http://schemas.openxmlformats.org/officeDocument/2006/relationships/queryTable" Target="../queryTables/queryTable18.xml"/><Relationship Id="rId8" Type="http://schemas.openxmlformats.org/officeDocument/2006/relationships/queryTable" Target="../queryTables/queryTable19.xml"/><Relationship Id="rId9" Type="http://schemas.openxmlformats.org/officeDocument/2006/relationships/queryTable" Target="../queryTables/queryTable20.xml"/><Relationship Id="rId10" Type="http://schemas.openxmlformats.org/officeDocument/2006/relationships/queryTable" Target="../queryTables/queryTable21.xml"/><Relationship Id="rId1" Type="http://schemas.openxmlformats.org/officeDocument/2006/relationships/drawing" Target="../drawings/drawing3.xml"/><Relationship Id="rId2" Type="http://schemas.openxmlformats.org/officeDocument/2006/relationships/queryTable" Target="../queryTables/queryTable1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3.xml"/><Relationship Id="rId4" Type="http://schemas.openxmlformats.org/officeDocument/2006/relationships/queryTable" Target="../queryTables/queryTable24.xml"/><Relationship Id="rId5" Type="http://schemas.openxmlformats.org/officeDocument/2006/relationships/queryTable" Target="../queryTables/queryTable25.xml"/><Relationship Id="rId6" Type="http://schemas.openxmlformats.org/officeDocument/2006/relationships/queryTable" Target="../queryTables/queryTable26.xml"/><Relationship Id="rId7" Type="http://schemas.openxmlformats.org/officeDocument/2006/relationships/queryTable" Target="../queryTables/queryTable27.xml"/><Relationship Id="rId8" Type="http://schemas.openxmlformats.org/officeDocument/2006/relationships/queryTable" Target="../queryTables/queryTable28.xml"/><Relationship Id="rId1" Type="http://schemas.openxmlformats.org/officeDocument/2006/relationships/drawing" Target="../drawings/drawing4.xml"/><Relationship Id="rId2" Type="http://schemas.openxmlformats.org/officeDocument/2006/relationships/queryTable" Target="../queryTables/queryTable2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0.xml"/><Relationship Id="rId4" Type="http://schemas.openxmlformats.org/officeDocument/2006/relationships/queryTable" Target="../queryTables/queryTable31.xml"/><Relationship Id="rId5" Type="http://schemas.openxmlformats.org/officeDocument/2006/relationships/queryTable" Target="../queryTables/queryTable32.xml"/><Relationship Id="rId6" Type="http://schemas.openxmlformats.org/officeDocument/2006/relationships/queryTable" Target="../queryTables/queryTable33.xml"/><Relationship Id="rId7" Type="http://schemas.openxmlformats.org/officeDocument/2006/relationships/queryTable" Target="../queryTables/queryTable34.xml"/><Relationship Id="rId8" Type="http://schemas.openxmlformats.org/officeDocument/2006/relationships/queryTable" Target="../queryTables/queryTable35.xml"/><Relationship Id="rId9" Type="http://schemas.openxmlformats.org/officeDocument/2006/relationships/queryTable" Target="../queryTables/queryTable36.xml"/><Relationship Id="rId1" Type="http://schemas.openxmlformats.org/officeDocument/2006/relationships/drawing" Target="../drawings/drawing5.xml"/><Relationship Id="rId2" Type="http://schemas.openxmlformats.org/officeDocument/2006/relationships/queryTable" Target="../queryTables/queryTable29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8.xml"/><Relationship Id="rId4" Type="http://schemas.openxmlformats.org/officeDocument/2006/relationships/queryTable" Target="../queryTables/queryTable39.xml"/><Relationship Id="rId5" Type="http://schemas.openxmlformats.org/officeDocument/2006/relationships/queryTable" Target="../queryTables/queryTable40.xml"/><Relationship Id="rId6" Type="http://schemas.openxmlformats.org/officeDocument/2006/relationships/queryTable" Target="../queryTables/queryTable41.xml"/><Relationship Id="rId7" Type="http://schemas.openxmlformats.org/officeDocument/2006/relationships/queryTable" Target="../queryTables/queryTable42.xml"/><Relationship Id="rId8" Type="http://schemas.openxmlformats.org/officeDocument/2006/relationships/queryTable" Target="../queryTables/queryTable43.xml"/><Relationship Id="rId1" Type="http://schemas.openxmlformats.org/officeDocument/2006/relationships/drawing" Target="../drawings/drawing6.xml"/><Relationship Id="rId2" Type="http://schemas.openxmlformats.org/officeDocument/2006/relationships/queryTable" Target="../queryTables/queryTable37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2"/>
  <sheetViews>
    <sheetView tabSelected="1" topLeftCell="F8" workbookViewId="0">
      <selection activeCell="D19" sqref="D19"/>
    </sheetView>
  </sheetViews>
  <sheetFormatPr baseColWidth="10" defaultRowHeight="16" x14ac:dyDescent="0.2"/>
  <cols>
    <col min="2" max="2" width="10.83203125" customWidth="1"/>
  </cols>
  <sheetData>
    <row r="1" spans="1:16" x14ac:dyDescent="0.2">
      <c r="B1" t="s">
        <v>243</v>
      </c>
      <c r="C1" t="s">
        <v>244</v>
      </c>
      <c r="D1" t="s">
        <v>245</v>
      </c>
      <c r="E1" t="s">
        <v>246</v>
      </c>
      <c r="F1" t="s">
        <v>247</v>
      </c>
      <c r="G1" t="s">
        <v>367</v>
      </c>
      <c r="H1" t="s">
        <v>371</v>
      </c>
      <c r="I1" t="s">
        <v>368</v>
      </c>
      <c r="J1" t="s">
        <v>369</v>
      </c>
      <c r="K1" t="s">
        <v>370</v>
      </c>
      <c r="L1" t="s">
        <v>291</v>
      </c>
      <c r="M1" t="s">
        <v>292</v>
      </c>
      <c r="N1" t="s">
        <v>293</v>
      </c>
      <c r="O1" t="s">
        <v>294</v>
      </c>
      <c r="P1" t="s">
        <v>295</v>
      </c>
    </row>
    <row r="2" spans="1:16" ht="17" x14ac:dyDescent="0.2">
      <c r="A2" t="s">
        <v>238</v>
      </c>
      <c r="B2" s="5">
        <f ca="1">INDIRECT("'"&amp;B$1&amp;"'!c3")</f>
        <v>0.26896849281130386</v>
      </c>
      <c r="C2" s="5">
        <f ca="1">INDIRECT("'"&amp;C$1&amp;"'!c3")</f>
        <v>0.23882117639017975</v>
      </c>
      <c r="D2" s="5">
        <f ca="1">INDIRECT("'"&amp;D$1&amp;"'!c3")</f>
        <v>0.23218052937416603</v>
      </c>
      <c r="E2" s="5">
        <f ca="1">INDIRECT("'"&amp;E$1&amp;"'!c3")</f>
        <v>0.23558885096050608</v>
      </c>
      <c r="F2" s="5">
        <f ca="1">INDIRECT("'"&amp;F$1&amp;"'!c3")</f>
        <v>0.24042695775118711</v>
      </c>
      <c r="G2" s="5"/>
      <c r="H2" s="5"/>
      <c r="I2" s="5"/>
      <c r="J2" s="5"/>
      <c r="K2" s="5"/>
    </row>
    <row r="3" spans="1:16" ht="17" x14ac:dyDescent="0.2">
      <c r="A3" t="s">
        <v>239</v>
      </c>
      <c r="B3" s="5">
        <f ca="1">INDIRECT("'"&amp;B$1&amp;"'!c4")</f>
        <v>0.10901684066164484</v>
      </c>
      <c r="C3" s="5">
        <f ca="1">INDIRECT("'"&amp;C$1&amp;"'!c4")</f>
        <v>7.9509183639396686E-2</v>
      </c>
      <c r="D3" s="5">
        <f ca="1">INDIRECT("'"&amp;D$1&amp;"'!c4")</f>
        <v>7.8058526172686812E-2</v>
      </c>
      <c r="E3" s="5">
        <f ca="1">INDIRECT("'"&amp;E$1&amp;"'!c4")</f>
        <v>6.6549789210359575E-2</v>
      </c>
      <c r="F3" s="5">
        <f ca="1">INDIRECT("'"&amp;F$1&amp;"'!c4")</f>
        <v>9.5592220594603483E-2</v>
      </c>
      <c r="G3" s="5"/>
      <c r="H3" s="5"/>
      <c r="I3" s="5"/>
      <c r="J3" s="5"/>
      <c r="K3" s="5"/>
    </row>
    <row r="4" spans="1:16" ht="17" x14ac:dyDescent="0.2">
      <c r="A4" t="s">
        <v>240</v>
      </c>
      <c r="B4" s="5">
        <f ca="1">INDIRECT("'"&amp;B$1&amp;"'!c5")+INDIRECT("'"&amp;B$1&amp;"'!c6")</f>
        <v>0.17991330230685612</v>
      </c>
      <c r="C4" s="5">
        <f ca="1">INDIRECT("'"&amp;C$1&amp;"'!c5")+INDIRECT("'"&amp;C$1&amp;"'!c6")</f>
        <v>0.21009553494255045</v>
      </c>
      <c r="D4" s="5">
        <f ca="1">INDIRECT("'"&amp;D$1&amp;"'!c5")+INDIRECT("'"&amp;D$1&amp;"'!c6")</f>
        <v>0.21060170840534723</v>
      </c>
      <c r="E4" s="5">
        <f ca="1">INDIRECT("'"&amp;E$1&amp;"'!c5")+INDIRECT("'"&amp;E$1&amp;"'!c6")</f>
        <v>0.22390684577492864</v>
      </c>
      <c r="F4" s="5">
        <f ca="1">INDIRECT("'"&amp;F$1&amp;"'!c5")+INDIRECT("'"&amp;F$1&amp;"'!c6")</f>
        <v>0.19627821023657457</v>
      </c>
      <c r="G4" s="5"/>
      <c r="H4" s="5"/>
      <c r="I4" s="5"/>
      <c r="J4" s="5"/>
      <c r="K4" s="5"/>
    </row>
    <row r="5" spans="1:16" ht="17" x14ac:dyDescent="0.2">
      <c r="A5" t="s">
        <v>241</v>
      </c>
      <c r="B5" s="5">
        <f ca="1">INDIRECT("'"&amp;B$1&amp;"'!b113")</f>
        <v>2.3287010994065157E-2</v>
      </c>
      <c r="C5" s="5">
        <f ca="1">INDIRECT("'"&amp;C$1&amp;"'!b113")</f>
        <v>0</v>
      </c>
      <c r="D5" s="5">
        <f ca="1">INDIRECT("'"&amp;D$1&amp;"'!b113")</f>
        <v>0</v>
      </c>
      <c r="E5" s="5">
        <f ca="1">INDIRECT("'"&amp;E$1&amp;"'!b113")</f>
        <v>1.0882503178088436E-2</v>
      </c>
      <c r="F5" s="5">
        <f ca="1">INDIRECT("'"&amp;F$1&amp;"'!b113")</f>
        <v>1.8166281938700866E-2</v>
      </c>
      <c r="G5" s="5"/>
      <c r="H5" s="5"/>
      <c r="I5" s="5"/>
      <c r="J5" s="5"/>
      <c r="K5" s="5"/>
      <c r="L5" s="5"/>
    </row>
    <row r="6" spans="1:16" ht="17" x14ac:dyDescent="0.2">
      <c r="A6" t="s">
        <v>242</v>
      </c>
      <c r="B6" s="5">
        <f ca="1">INDIRECT("'"&amp;B$1&amp;"'!c7")-INDIRECT("'"&amp;B$1&amp;"'!b113")</f>
        <v>0.41166347782739537</v>
      </c>
      <c r="C6" s="5">
        <f ca="1">INDIRECT("'"&amp;C$1&amp;"'!c7")-INDIRECT("'"&amp;C$1&amp;"'!b113")</f>
        <v>0.4679892626414332</v>
      </c>
      <c r="D6" s="5">
        <f ca="1">INDIRECT("'"&amp;D$1&amp;"'!c7")-INDIRECT("'"&amp;D$1&amp;"'!b113")</f>
        <v>0.476117258338286</v>
      </c>
      <c r="E6" s="5">
        <f ca="1">INDIRECT("'"&amp;E$1&amp;"'!c7")-INDIRECT("'"&amp;E$1&amp;"'!b113")</f>
        <v>0.46076638931573249</v>
      </c>
      <c r="F6" s="5">
        <f ca="1">INDIRECT("'"&amp;F$1&amp;"'!c7")-INDIRECT("'"&amp;F$1&amp;"'!b113")</f>
        <v>0.44426562731742086</v>
      </c>
    </row>
    <row r="7" spans="1:16" ht="17" x14ac:dyDescent="0.2">
      <c r="A7" t="s">
        <v>300</v>
      </c>
      <c r="B7" s="8">
        <f ca="1">INDIRECT("'"&amp;B$1&amp;"'!b29")</f>
        <v>125.46133333333333</v>
      </c>
      <c r="C7" s="8">
        <f t="shared" ref="C7:F7" ca="1" si="0">INDIRECT("'"&amp;C$1&amp;"'!b29")</f>
        <v>448.86399999999998</v>
      </c>
      <c r="D7" s="8">
        <f t="shared" ca="1" si="0"/>
        <v>914.15466666666657</v>
      </c>
      <c r="E7" s="8">
        <f t="shared" ca="1" si="0"/>
        <v>134.76266666666666</v>
      </c>
      <c r="F7" s="8">
        <f t="shared" ca="1" si="0"/>
        <v>123.86133333333333</v>
      </c>
      <c r="G7" s="8">
        <f ca="1">INDIRECT("'"&amp;G$1&amp;"'!d32")</f>
        <v>45.1875</v>
      </c>
      <c r="H7" s="8">
        <f ca="1">INDIRECT("'"&amp;H$1&amp;"'!d32")</f>
        <v>85.5</v>
      </c>
      <c r="I7" s="8">
        <f ca="1">INDIRECT("'"&amp;I$1&amp;"'!d32")</f>
        <v>42.875</v>
      </c>
      <c r="J7" s="8">
        <f ca="1">INDIRECT("'"&amp;J$1&amp;"'!d32")</f>
        <v>62</v>
      </c>
      <c r="K7" s="8">
        <f ca="1">INDIRECT("'"&amp;K$1&amp;"'!d32")</f>
        <v>27.4375</v>
      </c>
      <c r="L7" s="7">
        <v>1</v>
      </c>
      <c r="M7" s="7">
        <v>1</v>
      </c>
      <c r="N7" s="7">
        <v>125</v>
      </c>
      <c r="O7" s="7">
        <v>1</v>
      </c>
      <c r="P7" s="7">
        <v>188</v>
      </c>
    </row>
    <row r="8" spans="1:16" ht="17" x14ac:dyDescent="0.2">
      <c r="A8" t="s">
        <v>301</v>
      </c>
      <c r="B8" s="8">
        <f ca="1">INDIRECT("'"&amp;B$1&amp;"'!b28")</f>
        <v>12.544</v>
      </c>
      <c r="C8" s="8">
        <f ca="1">INDIRECT("'"&amp;C$1&amp;"'!b28")</f>
        <v>11.509333333333334</v>
      </c>
      <c r="D8" s="8">
        <f ca="1">INDIRECT("'"&amp;D$1&amp;"'!b28")</f>
        <v>9.4506666666666668</v>
      </c>
      <c r="E8" s="8">
        <f ca="1">INDIRECT("'"&amp;E$1&amp;"'!b28")</f>
        <v>6.016</v>
      </c>
      <c r="F8" s="8">
        <f ca="1">INDIRECT("'"&amp;F$1&amp;"'!b28")</f>
        <v>13.493333333333334</v>
      </c>
      <c r="G8" s="8">
        <f ca="1">INDIRECT("'"&amp;G$1&amp;"'!d13")</f>
        <v>11.25</v>
      </c>
      <c r="H8" s="8">
        <f ca="1">INDIRECT("'"&amp;H$1&amp;"'!d13")</f>
        <v>1.4375</v>
      </c>
      <c r="I8" s="8">
        <f ca="1">INDIRECT("'"&amp;I$1&amp;"'!d13")</f>
        <v>7.625</v>
      </c>
      <c r="J8" s="8">
        <f ca="1">INDIRECT("'"&amp;J$1&amp;"'!d13")</f>
        <v>5.875</v>
      </c>
      <c r="K8" s="8">
        <f ca="1">INDIRECT("'"&amp;K$1&amp;"'!d21")</f>
        <v>6.6875</v>
      </c>
      <c r="L8" s="8">
        <f>spec_astar!B17</f>
        <v>0.70399999999999996</v>
      </c>
      <c r="M8" s="8">
        <f>spec_bwaves!B17</f>
        <v>1.0880000000000001</v>
      </c>
      <c r="N8" s="8">
        <f>spec_gcc!B10</f>
        <v>0.128</v>
      </c>
      <c r="O8" s="8">
        <f>spec_mcf!B11</f>
        <v>0.192</v>
      </c>
      <c r="P8" s="8">
        <f>spec_perlbench!B17</f>
        <v>7.2960000000000003</v>
      </c>
    </row>
    <row r="9" spans="1:16" ht="17" x14ac:dyDescent="0.2">
      <c r="B9" s="8">
        <f ca="1">INDIRECT("'"&amp;B$1&amp;"'!b53")+INDIRECT("'"&amp;B$1&amp;"'!b85")</f>
        <v>21061183</v>
      </c>
    </row>
    <row r="10" spans="1:16" ht="17" x14ac:dyDescent="0.2">
      <c r="A10" t="s">
        <v>343</v>
      </c>
      <c r="B10" s="8">
        <f ca="1">INDIRECT("'"&amp;B$1&amp;"'!b18")</f>
        <v>1504</v>
      </c>
      <c r="C10" s="8">
        <f t="shared" ref="C10:P10" ca="1" si="1">INDIRECT("'"&amp;C$1&amp;"'!b18")</f>
        <v>3875</v>
      </c>
      <c r="D10" s="8">
        <f t="shared" ca="1" si="1"/>
        <v>7103</v>
      </c>
      <c r="E10" s="8">
        <f t="shared" ca="1" si="1"/>
        <v>1606</v>
      </c>
      <c r="F10" s="8">
        <f t="shared" ca="1" si="1"/>
        <v>1466</v>
      </c>
      <c r="G10" s="8"/>
      <c r="H10" s="8"/>
      <c r="I10" s="8"/>
      <c r="J10" s="8"/>
      <c r="K10" s="8"/>
      <c r="L10" s="8">
        <f ca="1">INDIRECT("'"&amp;L$1&amp;"'!b18")</f>
        <v>7.68</v>
      </c>
      <c r="M10" s="8">
        <f t="shared" ca="1" si="1"/>
        <v>14.656000000000001</v>
      </c>
      <c r="N10" s="8">
        <f t="shared" ca="1" si="1"/>
        <v>40</v>
      </c>
      <c r="O10" s="8">
        <f t="shared" ca="1" si="1"/>
        <v>4.0960000000000001</v>
      </c>
      <c r="P10" s="8">
        <f t="shared" ca="1" si="1"/>
        <v>279.36</v>
      </c>
    </row>
    <row r="11" spans="1:16" ht="17" x14ac:dyDescent="0.2">
      <c r="A11" t="s">
        <v>344</v>
      </c>
      <c r="B11" s="8">
        <f ca="1">INDIRECT("'"&amp;B$1&amp;"'!b17")</f>
        <v>120</v>
      </c>
      <c r="C11" s="8">
        <f ca="1">INDIRECT("'"&amp;C$1&amp;"'!b17")</f>
        <v>94</v>
      </c>
      <c r="D11" s="8">
        <f ca="1">INDIRECT("'"&amp;D$1&amp;"'!b17")</f>
        <v>93</v>
      </c>
      <c r="E11" s="8">
        <f ca="1">INDIRECT("'"&amp;E$1&amp;"'!b17")</f>
        <v>56</v>
      </c>
      <c r="F11" s="8">
        <f ca="1">INDIRECT("'"&amp;F$1&amp;"'!b17")</f>
        <v>100</v>
      </c>
      <c r="G11" s="8"/>
      <c r="H11" s="8"/>
      <c r="I11" s="8"/>
      <c r="J11" s="8"/>
      <c r="K11" s="8"/>
    </row>
    <row r="12" spans="1:16" x14ac:dyDescent="0.2">
      <c r="A12" t="s">
        <v>399</v>
      </c>
      <c r="B12">
        <f>'q1'!B195</f>
        <v>1.7647928571428573</v>
      </c>
      <c r="C12">
        <f>'q3'!B195</f>
        <v>0.61799952380952383</v>
      </c>
      <c r="D12">
        <f>'q6'!B195</f>
        <v>1.8169723809523808</v>
      </c>
      <c r="E12">
        <f>'q14'!B195</f>
        <v>0.62653823611469317</v>
      </c>
      <c r="F12">
        <f>'q19'!B195</f>
        <v>1.4555410353275942</v>
      </c>
      <c r="G12">
        <f>'msq1'!B145</f>
        <v>2.4468942857142859</v>
      </c>
      <c r="H12">
        <f>'msq3'!B145</f>
        <v>2.7667742857142854</v>
      </c>
      <c r="I12">
        <f>'msq6'!B145</f>
        <v>0.19409142857142855</v>
      </c>
      <c r="J12">
        <f>'msq14'!B145</f>
        <v>2.1938600000000004</v>
      </c>
      <c r="K12">
        <f>'msq19'!B145</f>
        <v>1.8582257142857144</v>
      </c>
    </row>
    <row r="13" spans="1:16" x14ac:dyDescent="0.2">
      <c r="A13" t="s">
        <v>405</v>
      </c>
      <c r="B13">
        <f>'q1'!$B182</f>
        <v>1.1028685714285713</v>
      </c>
      <c r="C13">
        <f>'q3'!$B182</f>
        <v>0.2445357142857143</v>
      </c>
      <c r="D13">
        <f>'q6'!$B182</f>
        <v>0.81140476190476196</v>
      </c>
      <c r="E13">
        <f>'q14'!$B182</f>
        <v>0.18168697450111992</v>
      </c>
      <c r="F13">
        <f>'q19'!$B182</f>
        <v>0.56017528023051943</v>
      </c>
      <c r="G13">
        <f>'msq1'!$B132</f>
        <v>2.4981514285714286</v>
      </c>
      <c r="H13">
        <f>'msq3'!$B132</f>
        <v>1.3201000000000001</v>
      </c>
      <c r="I13">
        <f>'msq6'!$B132</f>
        <v>0.34045999999999998</v>
      </c>
      <c r="J13">
        <f>'msq14'!$B132</f>
        <v>0.97394857142857139</v>
      </c>
      <c r="K13">
        <f>'msq19'!$B132</f>
        <v>0.85313714285714293</v>
      </c>
    </row>
    <row r="14" spans="1:16" x14ac:dyDescent="0.2">
      <c r="A14" t="s">
        <v>406</v>
      </c>
      <c r="B14" s="10">
        <f>'q1'!D143</f>
        <v>9.6804429124597302E-4</v>
      </c>
      <c r="C14" s="10">
        <f>'q3'!D142</f>
        <v>1.2319095308489514E-3</v>
      </c>
      <c r="D14" s="10">
        <f>'q6'!D142</f>
        <v>3.2328788756164517E-2</v>
      </c>
      <c r="G14">
        <f>'msq1'!J43</f>
        <v>7.5668177751864185E-4</v>
      </c>
    </row>
    <row r="15" spans="1:16" x14ac:dyDescent="0.2">
      <c r="A15" t="s">
        <v>408</v>
      </c>
      <c r="B15" s="9">
        <f>'q1'!C52</f>
        <v>0.41142644892805597</v>
      </c>
      <c r="C15" s="9">
        <f>'q3'!C52</f>
        <v>0.3924217030345733</v>
      </c>
      <c r="D15" s="9">
        <f>'q6'!C52</f>
        <v>0.37586545539993133</v>
      </c>
      <c r="E15" s="9">
        <f>'q14'!C52</f>
        <v>0.38075807099107151</v>
      </c>
      <c r="F15" s="9">
        <f>'q19'!C52</f>
        <v>0.38034445629709712</v>
      </c>
      <c r="G15" s="9">
        <f>'msq1'!C35</f>
        <v>0.57006637393303072</v>
      </c>
      <c r="H15" s="9">
        <f>'msq3'!C35</f>
        <v>0.5895934449986947</v>
      </c>
      <c r="I15" s="9">
        <f>'msq6'!C35</f>
        <v>0.59632964092010987</v>
      </c>
      <c r="J15" s="9">
        <f>'msq14'!C35</f>
        <v>0.58908377603472584</v>
      </c>
      <c r="K15" s="9">
        <f>'msq19'!C43</f>
        <v>0.61300100595558371</v>
      </c>
    </row>
    <row r="16" spans="1:16" x14ac:dyDescent="0.2">
      <c r="A16" t="s">
        <v>409</v>
      </c>
      <c r="B16">
        <f ca="1">B15*B7</f>
        <v>51.618110851112469</v>
      </c>
      <c r="C16">
        <f t="shared" ref="C16:K16" ca="1" si="2">C15*C7</f>
        <v>176.14397531091069</v>
      </c>
      <c r="D16">
        <f t="shared" ca="1" si="2"/>
        <v>343.59916009263907</v>
      </c>
      <c r="E16">
        <f t="shared" ca="1" si="2"/>
        <v>51.31197300161277</v>
      </c>
      <c r="F16">
        <f t="shared" ca="1" si="2"/>
        <v>47.109971482900178</v>
      </c>
      <c r="G16">
        <f t="shared" ca="1" si="2"/>
        <v>25.759874272098827</v>
      </c>
      <c r="H16">
        <f t="shared" ca="1" si="2"/>
        <v>50.4102395473884</v>
      </c>
      <c r="I16">
        <f t="shared" ca="1" si="2"/>
        <v>25.567633354449711</v>
      </c>
      <c r="J16">
        <f t="shared" ca="1" si="2"/>
        <v>36.523194114153</v>
      </c>
      <c r="K16">
        <f t="shared" ca="1" si="2"/>
        <v>16.819215100906327</v>
      </c>
    </row>
    <row r="17" spans="1:11" x14ac:dyDescent="0.2">
      <c r="A17" t="s">
        <v>410</v>
      </c>
      <c r="B17" s="2">
        <f>(B12-B13)/B12</f>
        <v>0.3750719428828152</v>
      </c>
      <c r="C17" s="2">
        <f t="shared" ref="C17:K17" si="3">(C12-C13)/C12</f>
        <v>0.60431083704025046</v>
      </c>
      <c r="D17" s="2">
        <f t="shared" si="3"/>
        <v>0.55343032705898498</v>
      </c>
      <c r="E17" s="2">
        <f t="shared" si="3"/>
        <v>0.71001454655377083</v>
      </c>
      <c r="F17" s="2">
        <f t="shared" si="3"/>
        <v>0.61514291481006411</v>
      </c>
      <c r="G17" s="2">
        <f t="shared" si="3"/>
        <v>-2.0947837083276331E-2</v>
      </c>
      <c r="H17" s="2">
        <f t="shared" si="3"/>
        <v>0.52287398114978656</v>
      </c>
      <c r="I17" s="2">
        <f t="shared" si="3"/>
        <v>-0.75412176882765125</v>
      </c>
      <c r="J17" s="2">
        <f t="shared" si="3"/>
        <v>0.55605709961958771</v>
      </c>
      <c r="K17" s="2">
        <f t="shared" si="3"/>
        <v>0.54088616022350033</v>
      </c>
    </row>
    <row r="19" spans="1:11" x14ac:dyDescent="0.2">
      <c r="B19" t="s">
        <v>340</v>
      </c>
      <c r="C19" t="s">
        <v>339</v>
      </c>
    </row>
    <row r="20" spans="1:11" x14ac:dyDescent="0.2">
      <c r="A20" t="s">
        <v>243</v>
      </c>
      <c r="B20" s="3">
        <f ca="1">B10</f>
        <v>1504</v>
      </c>
      <c r="C20">
        <v>3.237552779314247E-2</v>
      </c>
    </row>
    <row r="21" spans="1:11" x14ac:dyDescent="0.2">
      <c r="A21" t="s">
        <v>244</v>
      </c>
      <c r="B21" s="3">
        <f ca="1">C10</f>
        <v>3875</v>
      </c>
      <c r="C21">
        <v>2.8073986029371414E-2</v>
      </c>
    </row>
    <row r="22" spans="1:11" x14ac:dyDescent="0.2">
      <c r="A22" t="s">
        <v>245</v>
      </c>
      <c r="B22" s="3">
        <f ca="1">D10</f>
        <v>7103</v>
      </c>
      <c r="C22">
        <v>0.1000473674038893</v>
      </c>
    </row>
    <row r="23" spans="1:11" x14ac:dyDescent="0.2">
      <c r="A23" t="s">
        <v>246</v>
      </c>
      <c r="B23" s="3">
        <f ca="1">E10</f>
        <v>1606</v>
      </c>
      <c r="C23">
        <v>7.2315284594836979E-2</v>
      </c>
    </row>
    <row r="24" spans="1:11" x14ac:dyDescent="0.2">
      <c r="A24" t="s">
        <v>247</v>
      </c>
      <c r="B24" s="3">
        <f ca="1">F10</f>
        <v>1466</v>
      </c>
      <c r="C24">
        <v>1.8834415216930498E-2</v>
      </c>
    </row>
    <row r="29" spans="1:11" x14ac:dyDescent="0.2">
      <c r="A29" t="s">
        <v>341</v>
      </c>
      <c r="B29">
        <v>64</v>
      </c>
    </row>
    <row r="30" spans="1:11" x14ac:dyDescent="0.2">
      <c r="A30" t="s">
        <v>342</v>
      </c>
      <c r="B30">
        <v>512</v>
      </c>
    </row>
    <row r="32" spans="1:11" x14ac:dyDescent="0.2">
      <c r="B32" t="s">
        <v>372</v>
      </c>
      <c r="C32" t="s">
        <v>373</v>
      </c>
    </row>
    <row r="33" spans="1:3" x14ac:dyDescent="0.2">
      <c r="A33" t="s">
        <v>243</v>
      </c>
      <c r="B33">
        <f>1-'q1'!C143</f>
        <v>9.6804429124597302E-4</v>
      </c>
      <c r="C33">
        <v>3.7333222639476586</v>
      </c>
    </row>
    <row r="34" spans="1:3" x14ac:dyDescent="0.2">
      <c r="A34" t="s">
        <v>244</v>
      </c>
      <c r="B34">
        <f>1-'q3'!C142</f>
        <v>1.2319095308489514E-3</v>
      </c>
      <c r="C34">
        <v>4.0939218939635431</v>
      </c>
    </row>
    <row r="35" spans="1:3" x14ac:dyDescent="0.2">
      <c r="A35" t="s">
        <v>245</v>
      </c>
      <c r="B35">
        <f>1-'q6'!C142</f>
        <v>3.2328788756164517E-2</v>
      </c>
      <c r="C35">
        <v>2.2192803854384753</v>
      </c>
    </row>
    <row r="36" spans="1:3" x14ac:dyDescent="0.2">
      <c r="A36" t="s">
        <v>246</v>
      </c>
      <c r="C36">
        <v>3.3418879473788019</v>
      </c>
    </row>
    <row r="37" spans="1:3" x14ac:dyDescent="0.2">
      <c r="A37" t="s">
        <v>247</v>
      </c>
      <c r="C37">
        <v>3.9498599074827649</v>
      </c>
    </row>
    <row r="38" spans="1:3" x14ac:dyDescent="0.2">
      <c r="A38" t="s">
        <v>243</v>
      </c>
    </row>
    <row r="39" spans="1:3" x14ac:dyDescent="0.2">
      <c r="A39" t="s">
        <v>244</v>
      </c>
    </row>
    <row r="40" spans="1:3" x14ac:dyDescent="0.2">
      <c r="A40" t="s">
        <v>245</v>
      </c>
    </row>
    <row r="41" spans="1:3" x14ac:dyDescent="0.2">
      <c r="A41" t="s">
        <v>246</v>
      </c>
    </row>
    <row r="42" spans="1:3" x14ac:dyDescent="0.2">
      <c r="A42" t="s">
        <v>247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46"/>
  <sheetViews>
    <sheetView topLeftCell="A119" workbookViewId="0">
      <selection activeCell="B147" sqref="B147"/>
    </sheetView>
  </sheetViews>
  <sheetFormatPr baseColWidth="10" defaultRowHeight="16" x14ac:dyDescent="0.2"/>
  <cols>
    <col min="1" max="1" width="63.33203125" customWidth="1"/>
    <col min="2" max="2" width="32.5" customWidth="1"/>
    <col min="3" max="3" width="19" customWidth="1"/>
  </cols>
  <sheetData>
    <row r="2" spans="1:4" x14ac:dyDescent="0.2">
      <c r="A2" t="s">
        <v>357</v>
      </c>
      <c r="B2" t="s">
        <v>1</v>
      </c>
      <c r="C2">
        <v>1000019001</v>
      </c>
    </row>
    <row r="3" spans="1:4" x14ac:dyDescent="0.2">
      <c r="A3" t="s">
        <v>357</v>
      </c>
      <c r="B3" t="s">
        <v>2</v>
      </c>
      <c r="C3">
        <v>191831693</v>
      </c>
      <c r="D3" s="6">
        <f>C3/$C$2</f>
        <v>0.19182804807525852</v>
      </c>
    </row>
    <row r="4" spans="1:4" x14ac:dyDescent="0.2">
      <c r="A4" t="s">
        <v>357</v>
      </c>
      <c r="B4" t="s">
        <v>3</v>
      </c>
      <c r="C4">
        <v>53945168</v>
      </c>
      <c r="D4" s="6">
        <f t="shared" ref="D4:D10" si="0">C4/$C$2</f>
        <v>5.394414300733872E-2</v>
      </c>
    </row>
    <row r="5" spans="1:4" x14ac:dyDescent="0.2">
      <c r="A5" t="s">
        <v>357</v>
      </c>
      <c r="B5" t="s">
        <v>4</v>
      </c>
      <c r="C5">
        <v>67173438</v>
      </c>
      <c r="D5" s="6">
        <f t="shared" si="0"/>
        <v>6.7172161661756269E-2</v>
      </c>
    </row>
    <row r="6" spans="1:4" x14ac:dyDescent="0.2">
      <c r="A6" t="s">
        <v>357</v>
      </c>
      <c r="B6" t="s">
        <v>5</v>
      </c>
      <c r="C6">
        <v>52565575</v>
      </c>
      <c r="D6" s="6">
        <f t="shared" si="0"/>
        <v>5.2564576220487234E-2</v>
      </c>
    </row>
    <row r="7" spans="1:4" x14ac:dyDescent="0.2">
      <c r="A7" t="s">
        <v>357</v>
      </c>
      <c r="B7" t="s">
        <v>319</v>
      </c>
      <c r="C7">
        <v>15256449</v>
      </c>
      <c r="D7" s="6">
        <f t="shared" si="0"/>
        <v>1.5256159117720604E-2</v>
      </c>
    </row>
    <row r="8" spans="1:4" x14ac:dyDescent="0.2">
      <c r="A8" t="s">
        <v>357</v>
      </c>
      <c r="B8" t="s">
        <v>320</v>
      </c>
      <c r="C8">
        <v>12820551</v>
      </c>
      <c r="D8" s="6">
        <f t="shared" si="0"/>
        <v>1.2820307401339067E-2</v>
      </c>
    </row>
    <row r="9" spans="1:4" x14ac:dyDescent="0.2">
      <c r="A9" t="s">
        <v>357</v>
      </c>
      <c r="B9" t="s">
        <v>321</v>
      </c>
      <c r="C9">
        <v>12820551</v>
      </c>
      <c r="D9" s="6">
        <f t="shared" si="0"/>
        <v>1.2820307401339067E-2</v>
      </c>
    </row>
    <row r="10" spans="1:4" x14ac:dyDescent="0.2">
      <c r="A10" t="s">
        <v>357</v>
      </c>
      <c r="B10" t="s">
        <v>242</v>
      </c>
      <c r="C10">
        <v>593605576</v>
      </c>
      <c r="D10" s="6">
        <f t="shared" si="0"/>
        <v>0.59359429711476053</v>
      </c>
    </row>
    <row r="11" spans="1:4" x14ac:dyDescent="0.2">
      <c r="A11" t="s">
        <v>358</v>
      </c>
      <c r="B11" t="s">
        <v>352</v>
      </c>
      <c r="D11" s="12">
        <f>1/SUM(D5:D9)</f>
        <v>6.2253510414976247</v>
      </c>
    </row>
    <row r="12" spans="1:4" x14ac:dyDescent="0.2">
      <c r="A12" t="s">
        <v>359</v>
      </c>
    </row>
    <row r="13" spans="1:4" x14ac:dyDescent="0.2">
      <c r="A13" s="1">
        <v>0.90097099999999997</v>
      </c>
      <c r="B13">
        <v>6016</v>
      </c>
      <c r="C13" t="s">
        <v>8</v>
      </c>
      <c r="D13">
        <f>B13/1024</f>
        <v>5.875</v>
      </c>
    </row>
    <row r="14" spans="1:4" x14ac:dyDescent="0.2">
      <c r="A14" s="1">
        <v>0.91079600000000005</v>
      </c>
      <c r="B14">
        <v>6464</v>
      </c>
      <c r="C14" t="s">
        <v>8</v>
      </c>
      <c r="D14">
        <f t="shared" ref="D14:D32" si="1">B14/1024</f>
        <v>6.3125</v>
      </c>
    </row>
    <row r="15" spans="1:4" x14ac:dyDescent="0.2">
      <c r="A15" s="1">
        <v>0.92019899999999999</v>
      </c>
      <c r="B15">
        <v>7040</v>
      </c>
      <c r="C15" t="s">
        <v>8</v>
      </c>
      <c r="D15">
        <f t="shared" si="1"/>
        <v>6.875</v>
      </c>
    </row>
    <row r="16" spans="1:4" x14ac:dyDescent="0.2">
      <c r="A16" s="1">
        <v>0.93063200000000001</v>
      </c>
      <c r="B16">
        <v>7872</v>
      </c>
      <c r="C16" t="s">
        <v>8</v>
      </c>
      <c r="D16">
        <f t="shared" si="1"/>
        <v>7.6875</v>
      </c>
    </row>
    <row r="17" spans="1:4" x14ac:dyDescent="0.2">
      <c r="A17" s="1">
        <v>0.94030499999999995</v>
      </c>
      <c r="B17">
        <v>8704</v>
      </c>
      <c r="C17" t="s">
        <v>8</v>
      </c>
      <c r="D17">
        <f t="shared" si="1"/>
        <v>8.5</v>
      </c>
    </row>
    <row r="18" spans="1:4" x14ac:dyDescent="0.2">
      <c r="A18" s="1">
        <v>0.95041200000000003</v>
      </c>
      <c r="B18">
        <v>9920</v>
      </c>
      <c r="C18" t="s">
        <v>8</v>
      </c>
      <c r="D18">
        <f t="shared" si="1"/>
        <v>9.6875</v>
      </c>
    </row>
    <row r="19" spans="1:4" x14ac:dyDescent="0.2">
      <c r="A19" s="1">
        <v>0.96016100000000004</v>
      </c>
      <c r="B19">
        <v>11648</v>
      </c>
      <c r="C19" t="s">
        <v>8</v>
      </c>
      <c r="D19">
        <f t="shared" si="1"/>
        <v>11.375</v>
      </c>
    </row>
    <row r="20" spans="1:4" x14ac:dyDescent="0.2">
      <c r="A20" s="1">
        <v>0.97000600000000003</v>
      </c>
      <c r="B20">
        <v>14336</v>
      </c>
      <c r="C20" t="s">
        <v>8</v>
      </c>
      <c r="D20">
        <f t="shared" si="1"/>
        <v>14</v>
      </c>
    </row>
    <row r="21" spans="1:4" x14ac:dyDescent="0.2">
      <c r="A21" s="1">
        <v>0.98007599999999995</v>
      </c>
      <c r="B21">
        <v>20096</v>
      </c>
      <c r="C21" t="s">
        <v>8</v>
      </c>
      <c r="D21">
        <f t="shared" si="1"/>
        <v>19.625</v>
      </c>
    </row>
    <row r="22" spans="1:4" x14ac:dyDescent="0.2">
      <c r="A22" s="1">
        <v>0.99000299999999997</v>
      </c>
      <c r="B22">
        <v>31104</v>
      </c>
      <c r="C22" t="s">
        <v>8</v>
      </c>
      <c r="D22">
        <f t="shared" si="1"/>
        <v>30.375</v>
      </c>
    </row>
    <row r="23" spans="1:4" x14ac:dyDescent="0.2">
      <c r="A23" s="1">
        <v>0.99101099999999998</v>
      </c>
      <c r="B23">
        <v>32640</v>
      </c>
      <c r="C23" t="s">
        <v>8</v>
      </c>
      <c r="D23">
        <f t="shared" si="1"/>
        <v>31.875</v>
      </c>
    </row>
    <row r="24" spans="1:4" x14ac:dyDescent="0.2">
      <c r="A24" s="1">
        <v>0.99203399999999997</v>
      </c>
      <c r="B24">
        <v>34304</v>
      </c>
      <c r="C24" t="s">
        <v>8</v>
      </c>
      <c r="D24">
        <f t="shared" si="1"/>
        <v>33.5</v>
      </c>
    </row>
    <row r="25" spans="1:4" x14ac:dyDescent="0.2">
      <c r="A25" s="1">
        <v>0.99302599999999996</v>
      </c>
      <c r="B25">
        <v>36032</v>
      </c>
      <c r="C25" t="s">
        <v>8</v>
      </c>
      <c r="D25">
        <f t="shared" si="1"/>
        <v>35.1875</v>
      </c>
    </row>
    <row r="26" spans="1:4" x14ac:dyDescent="0.2">
      <c r="A26" s="1">
        <v>0.99401600000000001</v>
      </c>
      <c r="B26">
        <v>37888</v>
      </c>
      <c r="C26" t="s">
        <v>8</v>
      </c>
      <c r="D26">
        <f t="shared" si="1"/>
        <v>37</v>
      </c>
    </row>
    <row r="27" spans="1:4" x14ac:dyDescent="0.2">
      <c r="A27" s="1">
        <v>0.99501700000000004</v>
      </c>
      <c r="B27">
        <v>39936</v>
      </c>
      <c r="C27" t="s">
        <v>8</v>
      </c>
      <c r="D27">
        <f t="shared" si="1"/>
        <v>39</v>
      </c>
    </row>
    <row r="28" spans="1:4" x14ac:dyDescent="0.2">
      <c r="A28" s="1">
        <v>0.99600599999999995</v>
      </c>
      <c r="B28">
        <v>42176</v>
      </c>
      <c r="C28" t="s">
        <v>8</v>
      </c>
      <c r="D28">
        <f t="shared" si="1"/>
        <v>41.1875</v>
      </c>
    </row>
    <row r="29" spans="1:4" x14ac:dyDescent="0.2">
      <c r="A29" s="1">
        <v>0.99701700000000004</v>
      </c>
      <c r="B29">
        <v>44800</v>
      </c>
      <c r="C29" t="s">
        <v>8</v>
      </c>
      <c r="D29">
        <f t="shared" si="1"/>
        <v>43.75</v>
      </c>
    </row>
    <row r="30" spans="1:4" x14ac:dyDescent="0.2">
      <c r="A30" s="1">
        <v>0.99801200000000001</v>
      </c>
      <c r="B30">
        <v>47872</v>
      </c>
      <c r="C30" t="s">
        <v>8</v>
      </c>
      <c r="D30">
        <f t="shared" si="1"/>
        <v>46.75</v>
      </c>
    </row>
    <row r="31" spans="1:4" x14ac:dyDescent="0.2">
      <c r="A31" s="1">
        <v>0.99901399999999996</v>
      </c>
      <c r="B31">
        <v>51776</v>
      </c>
      <c r="C31" t="s">
        <v>8</v>
      </c>
      <c r="D31">
        <f t="shared" si="1"/>
        <v>50.5625</v>
      </c>
    </row>
    <row r="32" spans="1:4" x14ac:dyDescent="0.2">
      <c r="A32" s="9">
        <v>1</v>
      </c>
      <c r="B32">
        <v>63488</v>
      </c>
      <c r="C32" t="s">
        <v>8</v>
      </c>
      <c r="D32">
        <f t="shared" si="1"/>
        <v>62</v>
      </c>
    </row>
    <row r="33" spans="1:4" x14ac:dyDescent="0.2">
      <c r="A33" t="s">
        <v>316</v>
      </c>
    </row>
    <row r="34" spans="1:4" x14ac:dyDescent="0.2">
      <c r="A34" t="s">
        <v>360</v>
      </c>
    </row>
    <row r="35" spans="1:4" x14ac:dyDescent="0.2">
      <c r="A35" t="s">
        <v>357</v>
      </c>
      <c r="B35" t="s">
        <v>201</v>
      </c>
      <c r="C35" s="2">
        <f>SUM(B36:B51,B54:B68)/SUM(B36:B51,B53:B68)</f>
        <v>0.58908377603472584</v>
      </c>
      <c r="D35" s="2">
        <f>SUM(B36:B51,B54:B68)/SUM(B36:B68)</f>
        <v>4.8192714338427568E-2</v>
      </c>
    </row>
    <row r="36" spans="1:4" x14ac:dyDescent="0.2">
      <c r="A36">
        <v>-32768</v>
      </c>
      <c r="B36">
        <v>4997073</v>
      </c>
      <c r="C36" s="6">
        <f>B36/SUM(B$36:B$51,B$54:B$68)</f>
        <v>0.10368741678101442</v>
      </c>
      <c r="D36" s="6">
        <f t="shared" ref="D36:D51" si="2">B36/SUM(B$36:B$68)</f>
        <v>4.9969780574169089E-3</v>
      </c>
    </row>
    <row r="37" spans="1:4" x14ac:dyDescent="0.2">
      <c r="A37">
        <v>-16384</v>
      </c>
      <c r="B37">
        <v>1339100</v>
      </c>
      <c r="C37" s="6">
        <f t="shared" ref="C37:C68" si="3">B37/SUM(B$36:B$51,B$54:B$68)</f>
        <v>2.7785829787048619E-2</v>
      </c>
      <c r="D37" s="6">
        <f t="shared" si="2"/>
        <v>1.3390745575834059E-3</v>
      </c>
    </row>
    <row r="38" spans="1:4" x14ac:dyDescent="0.2">
      <c r="A38">
        <v>-8192</v>
      </c>
      <c r="B38">
        <v>318580</v>
      </c>
      <c r="C38" s="6">
        <f t="shared" si="3"/>
        <v>6.6104171858397051E-3</v>
      </c>
      <c r="D38" s="6">
        <f t="shared" si="2"/>
        <v>3.1857394709500518E-4</v>
      </c>
    </row>
    <row r="39" spans="1:4" x14ac:dyDescent="0.2">
      <c r="A39">
        <v>-4096</v>
      </c>
      <c r="B39">
        <v>412862</v>
      </c>
      <c r="C39" s="6">
        <f t="shared" si="3"/>
        <v>8.5667338193865048E-3</v>
      </c>
      <c r="D39" s="6">
        <f t="shared" si="2"/>
        <v>4.1285415577104037E-4</v>
      </c>
    </row>
    <row r="40" spans="1:4" x14ac:dyDescent="0.2">
      <c r="A40">
        <v>-2048</v>
      </c>
      <c r="B40">
        <v>3415083</v>
      </c>
      <c r="C40" s="6">
        <f t="shared" si="3"/>
        <v>7.0861709317185689E-2</v>
      </c>
      <c r="D40" s="6">
        <f t="shared" si="2"/>
        <v>3.4150181146558214E-3</v>
      </c>
    </row>
    <row r="41" spans="1:4" x14ac:dyDescent="0.2">
      <c r="A41">
        <v>-1024</v>
      </c>
      <c r="B41">
        <v>1613928</v>
      </c>
      <c r="C41" s="6">
        <f t="shared" si="3"/>
        <v>3.3488409152827872E-2</v>
      </c>
      <c r="D41" s="6">
        <f t="shared" si="2"/>
        <v>1.6138973359506169E-3</v>
      </c>
    </row>
    <row r="42" spans="1:4" x14ac:dyDescent="0.2">
      <c r="A42">
        <v>-512</v>
      </c>
      <c r="B42">
        <v>1067340</v>
      </c>
      <c r="C42" s="6">
        <f t="shared" si="3"/>
        <v>2.2146910286691416E-2</v>
      </c>
      <c r="D42" s="6">
        <f t="shared" si="2"/>
        <v>1.0673197209253025E-3</v>
      </c>
    </row>
    <row r="43" spans="1:4" x14ac:dyDescent="0.2">
      <c r="A43">
        <v>-256</v>
      </c>
      <c r="B43">
        <v>1070494</v>
      </c>
      <c r="C43" s="6">
        <f t="shared" si="3"/>
        <v>2.2212354620309779E-2</v>
      </c>
      <c r="D43" s="6">
        <f t="shared" si="2"/>
        <v>1.070473661000441E-3</v>
      </c>
    </row>
    <row r="44" spans="1:4" x14ac:dyDescent="0.2">
      <c r="A44">
        <v>-128</v>
      </c>
      <c r="B44">
        <v>362295</v>
      </c>
      <c r="C44" s="6">
        <f t="shared" si="3"/>
        <v>7.5174872695831377E-3</v>
      </c>
      <c r="D44" s="6">
        <f t="shared" si="2"/>
        <v>3.6228811652578603E-4</v>
      </c>
    </row>
    <row r="45" spans="1:4" x14ac:dyDescent="0.2">
      <c r="A45">
        <v>-64</v>
      </c>
      <c r="B45">
        <v>601193</v>
      </c>
      <c r="C45" s="6">
        <f t="shared" si="3"/>
        <v>1.2474532422645897E-2</v>
      </c>
      <c r="D45" s="6">
        <f t="shared" si="2"/>
        <v>6.0118157755002658E-4</v>
      </c>
    </row>
    <row r="46" spans="1:4" x14ac:dyDescent="0.2">
      <c r="A46">
        <v>-32</v>
      </c>
      <c r="B46">
        <v>204838</v>
      </c>
      <c r="C46" s="6">
        <f t="shared" si="3"/>
        <v>4.2503127488010342E-3</v>
      </c>
      <c r="D46" s="6">
        <f t="shared" si="2"/>
        <v>2.0483410815194512E-4</v>
      </c>
    </row>
    <row r="47" spans="1:4" x14ac:dyDescent="0.2">
      <c r="A47">
        <v>-16</v>
      </c>
      <c r="B47">
        <v>2244625</v>
      </c>
      <c r="C47" s="6">
        <f t="shared" si="3"/>
        <v>4.6575138664591148E-2</v>
      </c>
      <c r="D47" s="6">
        <f t="shared" si="2"/>
        <v>2.2445823529352944E-3</v>
      </c>
    </row>
    <row r="48" spans="1:4" x14ac:dyDescent="0.2">
      <c r="A48">
        <v>-8</v>
      </c>
      <c r="B48">
        <v>1667579</v>
      </c>
      <c r="C48" s="6">
        <f t="shared" si="3"/>
        <v>3.4601647562136323E-2</v>
      </c>
      <c r="D48" s="6">
        <f t="shared" si="2"/>
        <v>1.6675473166009845E-3</v>
      </c>
    </row>
    <row r="49" spans="1:4" x14ac:dyDescent="0.2">
      <c r="A49">
        <v>-4</v>
      </c>
      <c r="B49">
        <v>986089</v>
      </c>
      <c r="C49" s="6">
        <f t="shared" si="3"/>
        <v>2.0460982084146807E-2</v>
      </c>
      <c r="D49" s="6">
        <f t="shared" si="2"/>
        <v>9.8607026466497128E-4</v>
      </c>
    </row>
    <row r="50" spans="1:4" x14ac:dyDescent="0.2">
      <c r="A50">
        <v>-2</v>
      </c>
      <c r="B50">
        <v>606633</v>
      </c>
      <c r="C50" s="6">
        <f t="shared" si="3"/>
        <v>1.2587410410877952E-2</v>
      </c>
      <c r="D50" s="6">
        <f t="shared" si="2"/>
        <v>6.0662147419199037E-4</v>
      </c>
    </row>
    <row r="51" spans="1:4" x14ac:dyDescent="0.2">
      <c r="A51">
        <v>-1</v>
      </c>
      <c r="B51">
        <v>5507905</v>
      </c>
      <c r="C51" s="6">
        <f t="shared" si="3"/>
        <v>0.1142869918700874</v>
      </c>
      <c r="D51" s="6">
        <f t="shared" si="2"/>
        <v>5.507800351793316E-3</v>
      </c>
    </row>
    <row r="52" spans="1:4" x14ac:dyDescent="0.2">
      <c r="A52">
        <v>0</v>
      </c>
      <c r="B52">
        <v>918207835</v>
      </c>
      <c r="C52" s="6"/>
      <c r="D52" s="6"/>
    </row>
    <row r="53" spans="1:4" x14ac:dyDescent="0.2">
      <c r="A53">
        <v>1</v>
      </c>
      <c r="B53">
        <v>33617535</v>
      </c>
      <c r="C53" s="6"/>
      <c r="D53" s="6"/>
    </row>
    <row r="54" spans="1:4" x14ac:dyDescent="0.2">
      <c r="A54">
        <v>2</v>
      </c>
      <c r="B54">
        <v>1311721</v>
      </c>
      <c r="C54" s="6">
        <f t="shared" si="3"/>
        <v>2.7217725662084389E-2</v>
      </c>
      <c r="D54" s="6">
        <f t="shared" ref="D54:D68" si="4">B54/SUM(B$36:B$68)</f>
        <v>1.3116960777745223E-3</v>
      </c>
    </row>
    <row r="55" spans="1:4" x14ac:dyDescent="0.2">
      <c r="A55">
        <v>4</v>
      </c>
      <c r="B55">
        <v>3698325</v>
      </c>
      <c r="C55" s="6">
        <f t="shared" si="3"/>
        <v>7.6738876071381218E-2</v>
      </c>
      <c r="D55" s="6">
        <f t="shared" si="4"/>
        <v>3.6982547331600698E-3</v>
      </c>
    </row>
    <row r="56" spans="1:4" x14ac:dyDescent="0.2">
      <c r="A56">
        <v>8</v>
      </c>
      <c r="B56">
        <v>2503541</v>
      </c>
      <c r="C56" s="6">
        <f t="shared" si="3"/>
        <v>5.1947549914791641E-2</v>
      </c>
      <c r="D56" s="6">
        <f t="shared" si="4"/>
        <v>2.503493433624761E-3</v>
      </c>
    </row>
    <row r="57" spans="1:4" x14ac:dyDescent="0.2">
      <c r="A57">
        <v>16</v>
      </c>
      <c r="B57">
        <v>941260</v>
      </c>
      <c r="C57" s="6">
        <f t="shared" si="3"/>
        <v>1.9530796912372028E-2</v>
      </c>
      <c r="D57" s="6">
        <f t="shared" si="4"/>
        <v>9.4124211639978837E-4</v>
      </c>
    </row>
    <row r="58" spans="1:4" x14ac:dyDescent="0.2">
      <c r="A58">
        <v>32</v>
      </c>
      <c r="B58">
        <v>124246</v>
      </c>
      <c r="C58" s="6">
        <f t="shared" si="3"/>
        <v>2.5780585525514471E-3</v>
      </c>
      <c r="D58" s="6">
        <f t="shared" si="4"/>
        <v>1.2424363937085195E-4</v>
      </c>
    </row>
    <row r="59" spans="1:4" x14ac:dyDescent="0.2">
      <c r="A59">
        <v>64</v>
      </c>
      <c r="B59">
        <v>89005</v>
      </c>
      <c r="C59" s="6">
        <f t="shared" si="3"/>
        <v>1.8468208350356677E-3</v>
      </c>
      <c r="D59" s="6">
        <f t="shared" si="4"/>
        <v>8.9003308937130193E-5</v>
      </c>
    </row>
    <row r="60" spans="1:4" x14ac:dyDescent="0.2">
      <c r="A60">
        <v>128</v>
      </c>
      <c r="B60">
        <v>613559</v>
      </c>
      <c r="C60" s="6">
        <f t="shared" si="3"/>
        <v>1.2731122349571924E-2</v>
      </c>
      <c r="D60" s="6">
        <f t="shared" si="4"/>
        <v>6.1354734260049061E-4</v>
      </c>
    </row>
    <row r="61" spans="1:4" x14ac:dyDescent="0.2">
      <c r="A61">
        <v>256</v>
      </c>
      <c r="B61">
        <v>1053063</v>
      </c>
      <c r="C61" s="6">
        <f>B61/SUM(B$36:B$51,B$54:B$68)</f>
        <v>2.1850667816472841E-2</v>
      </c>
      <c r="D61" s="6">
        <f t="shared" si="4"/>
        <v>1.0530429921831485E-3</v>
      </c>
    </row>
    <row r="62" spans="1:4" x14ac:dyDescent="0.2">
      <c r="A62">
        <v>512</v>
      </c>
      <c r="B62">
        <v>808445</v>
      </c>
      <c r="C62" s="6">
        <f t="shared" si="3"/>
        <v>1.6774934778724906E-2</v>
      </c>
      <c r="D62" s="6">
        <f t="shared" si="4"/>
        <v>8.0842963983684306E-4</v>
      </c>
    </row>
    <row r="63" spans="1:4" x14ac:dyDescent="0.2">
      <c r="A63">
        <v>1024</v>
      </c>
      <c r="B63">
        <v>848202</v>
      </c>
      <c r="C63" s="6">
        <f t="shared" si="3"/>
        <v>1.7599877826177442E-2</v>
      </c>
      <c r="D63" s="6">
        <f t="shared" si="4"/>
        <v>8.4818588446819508E-4</v>
      </c>
    </row>
    <row r="64" spans="1:4" x14ac:dyDescent="0.2">
      <c r="A64">
        <v>2048</v>
      </c>
      <c r="B64">
        <v>1876163</v>
      </c>
      <c r="C64" s="6">
        <f t="shared" si="3"/>
        <v>3.8929688425628037E-2</v>
      </c>
      <c r="D64" s="6">
        <f t="shared" si="4"/>
        <v>1.876127353580282E-3</v>
      </c>
    </row>
    <row r="65" spans="1:6" x14ac:dyDescent="0.2">
      <c r="A65">
        <v>4096</v>
      </c>
      <c r="B65">
        <v>1586600</v>
      </c>
      <c r="C65" s="6">
        <f t="shared" si="3"/>
        <v>3.2921363259003314E-2</v>
      </c>
      <c r="D65" s="6">
        <f t="shared" si="4"/>
        <v>1.5865698551727518E-3</v>
      </c>
    </row>
    <row r="66" spans="1:6" x14ac:dyDescent="0.2">
      <c r="A66">
        <v>8192</v>
      </c>
      <c r="B66">
        <v>361036</v>
      </c>
      <c r="C66" s="6">
        <f t="shared" si="3"/>
        <v>7.4913634851742853E-3</v>
      </c>
      <c r="D66" s="6">
        <f t="shared" si="4"/>
        <v>3.610291404463315E-4</v>
      </c>
    </row>
    <row r="67" spans="1:6" x14ac:dyDescent="0.2">
      <c r="A67">
        <v>16384</v>
      </c>
      <c r="B67">
        <v>1322883</v>
      </c>
      <c r="C67" s="6">
        <f t="shared" si="3"/>
        <v>2.7449333034261995E-2</v>
      </c>
      <c r="D67" s="6">
        <f t="shared" si="4"/>
        <v>1.3228578657005516E-3</v>
      </c>
    </row>
    <row r="68" spans="1:6" x14ac:dyDescent="0.2">
      <c r="A68">
        <v>32768</v>
      </c>
      <c r="B68">
        <v>4639964</v>
      </c>
      <c r="C68" s="6">
        <f t="shared" si="3"/>
        <v>9.6277537093595156E-2</v>
      </c>
      <c r="D68" s="6">
        <f t="shared" si="4"/>
        <v>4.639875842358995E-3</v>
      </c>
    </row>
    <row r="69" spans="1:6" x14ac:dyDescent="0.2">
      <c r="A69" t="s">
        <v>357</v>
      </c>
      <c r="B69" t="s">
        <v>202</v>
      </c>
      <c r="E69" t="s">
        <v>376</v>
      </c>
    </row>
    <row r="70" spans="1:6" x14ac:dyDescent="0.2">
      <c r="A70">
        <v>1</v>
      </c>
      <c r="B70">
        <v>918207834</v>
      </c>
      <c r="C70" s="6">
        <f>B70/SUM(B70:B86)</f>
        <v>0.91819038746444781</v>
      </c>
    </row>
    <row r="71" spans="1:6" x14ac:dyDescent="0.2">
      <c r="A71">
        <v>2</v>
      </c>
      <c r="B71">
        <v>279997</v>
      </c>
      <c r="C71" s="6">
        <f>B71/SUM(B$71:B$86)</f>
        <v>3.4224789874956803E-3</v>
      </c>
      <c r="E71">
        <v>2</v>
      </c>
      <c r="F71">
        <v>4792314</v>
      </c>
    </row>
    <row r="72" spans="1:6" x14ac:dyDescent="0.2">
      <c r="A72">
        <v>4</v>
      </c>
      <c r="B72">
        <v>6909854</v>
      </c>
      <c r="C72" s="6">
        <f t="shared" ref="C72:C86" si="5">B72/SUM(B$71:B$86)</f>
        <v>8.4461012516787587E-2</v>
      </c>
      <c r="E72">
        <v>4</v>
      </c>
      <c r="F72">
        <v>1712677</v>
      </c>
    </row>
    <row r="73" spans="1:6" x14ac:dyDescent="0.2">
      <c r="A73">
        <v>8</v>
      </c>
      <c r="B73">
        <v>2318610</v>
      </c>
      <c r="C73" s="6">
        <f t="shared" si="5"/>
        <v>2.8340996529239094E-2</v>
      </c>
      <c r="E73">
        <v>8</v>
      </c>
      <c r="F73">
        <v>1069153</v>
      </c>
    </row>
    <row r="74" spans="1:6" x14ac:dyDescent="0.2">
      <c r="A74">
        <v>16</v>
      </c>
      <c r="B74">
        <v>3957903</v>
      </c>
      <c r="C74" s="6">
        <f t="shared" si="5"/>
        <v>4.837851781285555E-2</v>
      </c>
      <c r="E74">
        <v>16</v>
      </c>
      <c r="F74">
        <v>3916312</v>
      </c>
    </row>
    <row r="75" spans="1:6" x14ac:dyDescent="0.2">
      <c r="A75">
        <v>32</v>
      </c>
      <c r="B75">
        <v>6505249</v>
      </c>
      <c r="C75" s="6">
        <f t="shared" si="5"/>
        <v>7.951541627562897E-2</v>
      </c>
      <c r="E75">
        <v>32</v>
      </c>
      <c r="F75">
        <v>1748075</v>
      </c>
    </row>
    <row r="76" spans="1:6" x14ac:dyDescent="0.2">
      <c r="A76">
        <v>64</v>
      </c>
      <c r="B76">
        <v>5255018</v>
      </c>
      <c r="C76" s="6">
        <f t="shared" si="5"/>
        <v>6.4233504944380029E-2</v>
      </c>
      <c r="E76">
        <v>64</v>
      </c>
      <c r="F76">
        <v>2389566</v>
      </c>
    </row>
    <row r="77" spans="1:6" x14ac:dyDescent="0.2">
      <c r="A77">
        <v>128</v>
      </c>
      <c r="B77">
        <v>10591630</v>
      </c>
      <c r="C77" s="6">
        <f t="shared" si="5"/>
        <v>0.12946435539783951</v>
      </c>
      <c r="E77">
        <v>128</v>
      </c>
      <c r="F77">
        <v>7902588</v>
      </c>
    </row>
    <row r="78" spans="1:6" x14ac:dyDescent="0.2">
      <c r="A78">
        <v>256</v>
      </c>
      <c r="B78">
        <v>3981314</v>
      </c>
      <c r="C78" s="6">
        <f t="shared" si="5"/>
        <v>4.866467679161697E-2</v>
      </c>
      <c r="E78">
        <v>256</v>
      </c>
      <c r="F78">
        <v>1537099</v>
      </c>
    </row>
    <row r="79" spans="1:6" x14ac:dyDescent="0.2">
      <c r="A79">
        <v>512</v>
      </c>
      <c r="B79">
        <v>7341422</v>
      </c>
      <c r="C79" s="6">
        <f t="shared" si="5"/>
        <v>8.9736184792474596E-2</v>
      </c>
      <c r="E79">
        <v>512</v>
      </c>
      <c r="F79">
        <v>305847</v>
      </c>
    </row>
    <row r="80" spans="1:6" x14ac:dyDescent="0.2">
      <c r="A80">
        <v>1024</v>
      </c>
      <c r="B80">
        <v>24284207</v>
      </c>
      <c r="C80" s="6">
        <f t="shared" si="5"/>
        <v>0.29683242386702541</v>
      </c>
      <c r="E80">
        <v>1024</v>
      </c>
      <c r="F80">
        <v>62906</v>
      </c>
    </row>
    <row r="81" spans="1:7" x14ac:dyDescent="0.2">
      <c r="A81">
        <v>2048</v>
      </c>
      <c r="B81">
        <v>414651</v>
      </c>
      <c r="C81" s="6">
        <f t="shared" si="5"/>
        <v>5.0683912136346865E-3</v>
      </c>
      <c r="E81">
        <v>2048</v>
      </c>
      <c r="F81">
        <v>1728398</v>
      </c>
    </row>
    <row r="82" spans="1:7" x14ac:dyDescent="0.2">
      <c r="A82">
        <v>4096</v>
      </c>
      <c r="B82">
        <v>740516</v>
      </c>
      <c r="C82" s="6">
        <f t="shared" si="5"/>
        <v>9.0515271588779561E-3</v>
      </c>
      <c r="E82">
        <v>4096</v>
      </c>
      <c r="F82">
        <v>720573</v>
      </c>
    </row>
    <row r="83" spans="1:7" x14ac:dyDescent="0.2">
      <c r="A83">
        <v>8192</v>
      </c>
      <c r="B83">
        <v>1452524</v>
      </c>
      <c r="C83" s="6">
        <f t="shared" si="5"/>
        <v>1.7754593330761313E-2</v>
      </c>
      <c r="E83">
        <v>8192</v>
      </c>
      <c r="F83">
        <v>219302</v>
      </c>
    </row>
    <row r="84" spans="1:7" x14ac:dyDescent="0.2">
      <c r="A84">
        <v>16384</v>
      </c>
      <c r="B84">
        <v>5021153</v>
      </c>
      <c r="C84" s="6">
        <f t="shared" si="5"/>
        <v>6.1374909857965967E-2</v>
      </c>
      <c r="E84">
        <v>16384</v>
      </c>
      <c r="F84">
        <v>120403</v>
      </c>
    </row>
    <row r="85" spans="1:7" x14ac:dyDescent="0.2">
      <c r="A85">
        <v>32768</v>
      </c>
      <c r="B85">
        <v>2756124</v>
      </c>
      <c r="C85" s="6">
        <f t="shared" si="5"/>
        <v>3.3688848369563047E-2</v>
      </c>
      <c r="E85">
        <v>32768</v>
      </c>
      <c r="F85">
        <v>358378</v>
      </c>
    </row>
    <row r="86" spans="1:7" x14ac:dyDescent="0.2">
      <c r="A86" t="s">
        <v>203</v>
      </c>
      <c r="B86">
        <v>995</v>
      </c>
      <c r="C86" s="6">
        <f t="shared" si="5"/>
        <v>1.216215385364201E-5</v>
      </c>
      <c r="E86" t="s">
        <v>203</v>
      </c>
      <c r="F86">
        <v>994</v>
      </c>
      <c r="G86" s="2">
        <f>SUM(F79:F86)/SUM(F71:F86)</f>
        <v>0.1230313821243163</v>
      </c>
    </row>
    <row r="87" spans="1:7" x14ac:dyDescent="0.2">
      <c r="A87" t="s">
        <v>357</v>
      </c>
      <c r="B87" t="s">
        <v>204</v>
      </c>
    </row>
    <row r="88" spans="1:7" x14ac:dyDescent="0.2">
      <c r="A88" t="s">
        <v>205</v>
      </c>
      <c r="B88">
        <v>623</v>
      </c>
    </row>
    <row r="89" spans="1:7" x14ac:dyDescent="0.2">
      <c r="A89" t="s">
        <v>216</v>
      </c>
      <c r="B89">
        <v>468</v>
      </c>
    </row>
    <row r="90" spans="1:7" x14ac:dyDescent="0.2">
      <c r="A90" t="s">
        <v>217</v>
      </c>
      <c r="B90">
        <v>11</v>
      </c>
    </row>
    <row r="91" spans="1:7" x14ac:dyDescent="0.2">
      <c r="A91" t="s">
        <v>206</v>
      </c>
      <c r="B91">
        <v>623</v>
      </c>
    </row>
    <row r="92" spans="1:7" x14ac:dyDescent="0.2">
      <c r="A92" t="s">
        <v>218</v>
      </c>
      <c r="B92">
        <v>455</v>
      </c>
    </row>
    <row r="93" spans="1:7" x14ac:dyDescent="0.2">
      <c r="A93" t="s">
        <v>207</v>
      </c>
      <c r="B93">
        <v>5334937</v>
      </c>
    </row>
    <row r="94" spans="1:7" x14ac:dyDescent="0.2">
      <c r="A94" t="s">
        <v>208</v>
      </c>
      <c r="B94">
        <v>119739013</v>
      </c>
    </row>
    <row r="95" spans="1:7" x14ac:dyDescent="0.2">
      <c r="A95" t="s">
        <v>219</v>
      </c>
      <c r="B95">
        <v>15256449</v>
      </c>
    </row>
    <row r="96" spans="1:7" x14ac:dyDescent="0.2">
      <c r="A96" t="s">
        <v>290</v>
      </c>
      <c r="B96">
        <v>4785554</v>
      </c>
    </row>
    <row r="101" spans="1:3" x14ac:dyDescent="0.2">
      <c r="A101" t="s">
        <v>357</v>
      </c>
      <c r="B101" t="s">
        <v>202</v>
      </c>
    </row>
    <row r="102" spans="1:3" x14ac:dyDescent="0.2">
      <c r="A102">
        <v>2</v>
      </c>
      <c r="B102">
        <v>4792314</v>
      </c>
      <c r="C102" s="6">
        <f>B102/SUM(B102:B118)</f>
        <v>0.16765378889962274</v>
      </c>
    </row>
    <row r="103" spans="1:3" x14ac:dyDescent="0.2">
      <c r="A103">
        <v>4</v>
      </c>
      <c r="B103">
        <v>1712677</v>
      </c>
      <c r="C103" s="6">
        <f t="shared" ref="C103:C117" si="6">B103/SUM(B103:B119)</f>
        <v>7.1984594961264345E-2</v>
      </c>
    </row>
    <row r="104" spans="1:3" x14ac:dyDescent="0.2">
      <c r="A104">
        <v>8</v>
      </c>
      <c r="B104">
        <v>1069153</v>
      </c>
      <c r="C104" s="6">
        <f t="shared" si="6"/>
        <v>4.8422534173423737E-2</v>
      </c>
    </row>
    <row r="105" spans="1:3" x14ac:dyDescent="0.2">
      <c r="A105">
        <v>16</v>
      </c>
      <c r="B105">
        <v>3916312</v>
      </c>
      <c r="C105" s="6">
        <f t="shared" si="6"/>
        <v>0.18639773227180267</v>
      </c>
    </row>
    <row r="106" spans="1:3" x14ac:dyDescent="0.2">
      <c r="A106">
        <v>32</v>
      </c>
      <c r="B106">
        <v>1748075</v>
      </c>
      <c r="C106" s="6">
        <f t="shared" si="6"/>
        <v>0.10226090372523766</v>
      </c>
    </row>
    <row r="107" spans="1:3" x14ac:dyDescent="0.2">
      <c r="A107">
        <v>64</v>
      </c>
      <c r="B107">
        <v>2389566</v>
      </c>
      <c r="C107" s="6">
        <f t="shared" si="6"/>
        <v>0.1557106995835903</v>
      </c>
    </row>
    <row r="108" spans="1:3" x14ac:dyDescent="0.2">
      <c r="A108">
        <v>128</v>
      </c>
      <c r="B108">
        <v>7902588</v>
      </c>
      <c r="C108" s="6">
        <f t="shared" si="6"/>
        <v>0.60992618643581997</v>
      </c>
    </row>
    <row r="109" spans="1:3" x14ac:dyDescent="0.2">
      <c r="A109">
        <v>256</v>
      </c>
      <c r="B109">
        <v>1537099</v>
      </c>
      <c r="C109" s="6">
        <f t="shared" si="6"/>
        <v>0.30413188354976695</v>
      </c>
    </row>
    <row r="110" spans="1:3" x14ac:dyDescent="0.2">
      <c r="A110">
        <v>512</v>
      </c>
      <c r="B110">
        <v>305847</v>
      </c>
      <c r="C110" s="6">
        <f t="shared" si="6"/>
        <v>8.6963577668963885E-2</v>
      </c>
    </row>
    <row r="111" spans="1:3" x14ac:dyDescent="0.2">
      <c r="A111">
        <v>1024</v>
      </c>
      <c r="B111">
        <v>62906</v>
      </c>
      <c r="C111" s="6">
        <f t="shared" si="6"/>
        <v>1.9590122035696156E-2</v>
      </c>
    </row>
    <row r="112" spans="1:3" x14ac:dyDescent="0.2">
      <c r="A112">
        <v>2048</v>
      </c>
      <c r="B112">
        <v>1728398</v>
      </c>
      <c r="C112" s="6">
        <f t="shared" si="6"/>
        <v>4.8942568293122808E-3</v>
      </c>
    </row>
    <row r="113" spans="1:4" x14ac:dyDescent="0.2">
      <c r="A113">
        <v>4096</v>
      </c>
      <c r="B113">
        <v>720573</v>
      </c>
      <c r="C113" s="6">
        <f t="shared" si="6"/>
        <v>1.5807807343123496E-3</v>
      </c>
    </row>
    <row r="114" spans="1:4" x14ac:dyDescent="0.2">
      <c r="A114">
        <v>8192</v>
      </c>
      <c r="B114">
        <v>219302</v>
      </c>
      <c r="C114" s="6">
        <f t="shared" si="6"/>
        <v>4.8150205195675522E-4</v>
      </c>
    </row>
    <row r="115" spans="1:4" x14ac:dyDescent="0.2">
      <c r="A115">
        <v>16384</v>
      </c>
      <c r="B115">
        <v>120403</v>
      </c>
      <c r="C115" s="6">
        <f t="shared" si="6"/>
        <v>2.6378795926994942E-4</v>
      </c>
    </row>
    <row r="116" spans="1:4" x14ac:dyDescent="0.2">
      <c r="A116">
        <v>32768</v>
      </c>
      <c r="B116">
        <v>358378</v>
      </c>
      <c r="C116" s="6">
        <f t="shared" si="6"/>
        <v>7.853686789485012E-4</v>
      </c>
    </row>
    <row r="117" spans="1:4" x14ac:dyDescent="0.2">
      <c r="A117" t="s">
        <v>203</v>
      </c>
      <c r="B117">
        <v>994</v>
      </c>
      <c r="C117" s="6">
        <f t="shared" si="6"/>
        <v>2.1800164693195032E-6</v>
      </c>
    </row>
    <row r="118" spans="1:4" x14ac:dyDescent="0.2">
      <c r="A118" t="s">
        <v>375</v>
      </c>
      <c r="B118" s="2">
        <f>SUM(B110:B117)/SUM(B102:B117)</f>
        <v>0.1230313821243163</v>
      </c>
    </row>
    <row r="120" spans="1:4" x14ac:dyDescent="0.2">
      <c r="A120" t="s">
        <v>380</v>
      </c>
      <c r="B120">
        <v>64</v>
      </c>
    </row>
    <row r="121" spans="1:4" x14ac:dyDescent="0.2">
      <c r="A121" t="s">
        <v>381</v>
      </c>
      <c r="B121">
        <v>8</v>
      </c>
    </row>
    <row r="122" spans="1:4" x14ac:dyDescent="0.2">
      <c r="A122" t="s">
        <v>382</v>
      </c>
      <c r="B122">
        <v>64</v>
      </c>
    </row>
    <row r="123" spans="1:4" x14ac:dyDescent="0.2">
      <c r="A123" t="s">
        <v>383</v>
      </c>
      <c r="B123" t="s">
        <v>384</v>
      </c>
    </row>
    <row r="124" spans="1:4" x14ac:dyDescent="0.2">
      <c r="A124" t="s">
        <v>385</v>
      </c>
      <c r="B124">
        <v>6</v>
      </c>
      <c r="C124" t="s">
        <v>386</v>
      </c>
      <c r="D124" t="s">
        <v>387</v>
      </c>
    </row>
    <row r="125" spans="1:4" x14ac:dyDescent="0.2">
      <c r="A125" t="s">
        <v>388</v>
      </c>
      <c r="B125">
        <v>12</v>
      </c>
      <c r="C125" t="s">
        <v>389</v>
      </c>
      <c r="D125" t="s">
        <v>390</v>
      </c>
    </row>
    <row r="126" spans="1:4" x14ac:dyDescent="0.2">
      <c r="A126" t="s">
        <v>391</v>
      </c>
      <c r="B126" t="s">
        <v>392</v>
      </c>
    </row>
    <row r="127" spans="1:4" x14ac:dyDescent="0.2">
      <c r="A127" t="s">
        <v>393</v>
      </c>
      <c r="B127" t="s">
        <v>394</v>
      </c>
    </row>
    <row r="128" spans="1:4" x14ac:dyDescent="0.2">
      <c r="A128" t="s">
        <v>1</v>
      </c>
      <c r="B128">
        <v>350000000</v>
      </c>
    </row>
    <row r="129" spans="1:4" x14ac:dyDescent="0.2">
      <c r="A129" t="s">
        <v>395</v>
      </c>
      <c r="B129">
        <v>104413813</v>
      </c>
    </row>
    <row r="130" spans="1:4" x14ac:dyDescent="0.2">
      <c r="A130" t="s">
        <v>396</v>
      </c>
      <c r="B130">
        <v>340882</v>
      </c>
    </row>
    <row r="131" spans="1:4" x14ac:dyDescent="0.2">
      <c r="A131" t="s">
        <v>397</v>
      </c>
      <c r="B131">
        <v>1203950</v>
      </c>
    </row>
    <row r="132" spans="1:4" x14ac:dyDescent="0.2">
      <c r="A132" s="13" t="s">
        <v>373</v>
      </c>
      <c r="B132" s="13">
        <f>B130/B128*1000</f>
        <v>0.97394857142857139</v>
      </c>
    </row>
    <row r="133" spans="1:4" x14ac:dyDescent="0.2">
      <c r="A133" t="s">
        <v>380</v>
      </c>
      <c r="B133">
        <v>64</v>
      </c>
    </row>
    <row r="134" spans="1:4" x14ac:dyDescent="0.2">
      <c r="A134" t="s">
        <v>381</v>
      </c>
      <c r="B134">
        <v>8</v>
      </c>
    </row>
    <row r="135" spans="1:4" x14ac:dyDescent="0.2">
      <c r="A135" t="s">
        <v>382</v>
      </c>
      <c r="B135">
        <v>64</v>
      </c>
    </row>
    <row r="136" spans="1:4" x14ac:dyDescent="0.2">
      <c r="A136" t="s">
        <v>383</v>
      </c>
      <c r="B136" t="s">
        <v>384</v>
      </c>
    </row>
    <row r="137" spans="1:4" x14ac:dyDescent="0.2">
      <c r="A137" t="s">
        <v>385</v>
      </c>
      <c r="B137">
        <v>6</v>
      </c>
      <c r="C137" t="s">
        <v>386</v>
      </c>
      <c r="D137" t="s">
        <v>387</v>
      </c>
    </row>
    <row r="138" spans="1:4" x14ac:dyDescent="0.2">
      <c r="A138" t="s">
        <v>388</v>
      </c>
      <c r="B138">
        <v>12</v>
      </c>
      <c r="C138" t="s">
        <v>389</v>
      </c>
      <c r="D138" t="s">
        <v>390</v>
      </c>
    </row>
    <row r="139" spans="1:4" x14ac:dyDescent="0.2">
      <c r="A139" t="s">
        <v>391</v>
      </c>
      <c r="B139" t="s">
        <v>392</v>
      </c>
    </row>
    <row r="140" spans="1:4" x14ac:dyDescent="0.2">
      <c r="A140" t="s">
        <v>393</v>
      </c>
      <c r="B140" t="s">
        <v>398</v>
      </c>
    </row>
    <row r="141" spans="1:4" x14ac:dyDescent="0.2">
      <c r="A141" t="s">
        <v>1</v>
      </c>
      <c r="B141">
        <v>350000000</v>
      </c>
    </row>
    <row r="142" spans="1:4" x14ac:dyDescent="0.2">
      <c r="A142" t="s">
        <v>395</v>
      </c>
      <c r="B142">
        <v>104413813</v>
      </c>
    </row>
    <row r="143" spans="1:4" x14ac:dyDescent="0.2">
      <c r="A143" t="s">
        <v>396</v>
      </c>
      <c r="B143">
        <v>767851</v>
      </c>
    </row>
    <row r="144" spans="1:4" x14ac:dyDescent="0.2">
      <c r="A144" t="s">
        <v>397</v>
      </c>
      <c r="B144">
        <v>767339</v>
      </c>
    </row>
    <row r="145" spans="1:2" x14ac:dyDescent="0.2">
      <c r="A145" s="13" t="s">
        <v>373</v>
      </c>
      <c r="B145" s="13">
        <f>B143/B141*1000</f>
        <v>2.1938600000000004</v>
      </c>
    </row>
    <row r="146" spans="1:2" x14ac:dyDescent="0.2">
      <c r="B146">
        <f>B132/B145</f>
        <v>0.44394290038041223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46"/>
  <sheetViews>
    <sheetView topLeftCell="A122" workbookViewId="0">
      <selection activeCell="B147" sqref="B147"/>
    </sheetView>
  </sheetViews>
  <sheetFormatPr baseColWidth="10" defaultRowHeight="16" x14ac:dyDescent="0.2"/>
  <cols>
    <col min="1" max="1" width="63.6640625" customWidth="1"/>
    <col min="2" max="2" width="24.33203125" customWidth="1"/>
    <col min="3" max="3" width="18.6640625" customWidth="1"/>
  </cols>
  <sheetData>
    <row r="2" spans="1:4" x14ac:dyDescent="0.2">
      <c r="A2" t="s">
        <v>361</v>
      </c>
      <c r="B2" t="s">
        <v>1</v>
      </c>
      <c r="C2">
        <v>1000014795</v>
      </c>
    </row>
    <row r="3" spans="1:4" x14ac:dyDescent="0.2">
      <c r="A3" t="s">
        <v>361</v>
      </c>
      <c r="B3" t="s">
        <v>2</v>
      </c>
      <c r="C3">
        <v>193691092</v>
      </c>
      <c r="D3" s="6">
        <f>C3/$C$2</f>
        <v>0.19368822638269068</v>
      </c>
    </row>
    <row r="4" spans="1:4" x14ac:dyDescent="0.2">
      <c r="A4" t="s">
        <v>361</v>
      </c>
      <c r="B4" t="s">
        <v>3</v>
      </c>
      <c r="C4">
        <v>47894973</v>
      </c>
      <c r="D4" s="6">
        <f t="shared" ref="D4:D10" si="0">C4/$C$2</f>
        <v>4.7894264404358136E-2</v>
      </c>
    </row>
    <row r="5" spans="1:4" x14ac:dyDescent="0.2">
      <c r="A5" t="s">
        <v>361</v>
      </c>
      <c r="B5" t="s">
        <v>4</v>
      </c>
      <c r="C5">
        <v>70334337</v>
      </c>
      <c r="D5" s="6">
        <f t="shared" si="0"/>
        <v>7.0333296418879476E-2</v>
      </c>
    </row>
    <row r="6" spans="1:4" x14ac:dyDescent="0.2">
      <c r="A6" t="s">
        <v>361</v>
      </c>
      <c r="B6" t="s">
        <v>5</v>
      </c>
      <c r="C6">
        <v>50735377</v>
      </c>
      <c r="D6" s="6">
        <f t="shared" si="0"/>
        <v>5.0734626381202692E-2</v>
      </c>
    </row>
    <row r="7" spans="1:4" x14ac:dyDescent="0.2">
      <c r="A7" t="s">
        <v>361</v>
      </c>
      <c r="B7" t="s">
        <v>319</v>
      </c>
      <c r="C7">
        <v>16921023</v>
      </c>
      <c r="D7" s="6">
        <f t="shared" si="0"/>
        <v>1.6920772657168535E-2</v>
      </c>
    </row>
    <row r="8" spans="1:4" x14ac:dyDescent="0.2">
      <c r="A8" t="s">
        <v>361</v>
      </c>
      <c r="B8" t="s">
        <v>320</v>
      </c>
      <c r="C8">
        <v>12117593</v>
      </c>
      <c r="D8" s="6">
        <f t="shared" si="0"/>
        <v>1.2117413722863971E-2</v>
      </c>
    </row>
    <row r="9" spans="1:4" x14ac:dyDescent="0.2">
      <c r="A9" t="s">
        <v>361</v>
      </c>
      <c r="B9" t="s">
        <v>321</v>
      </c>
      <c r="C9">
        <v>12117598</v>
      </c>
      <c r="D9" s="6">
        <f t="shared" si="0"/>
        <v>1.2117418722789996E-2</v>
      </c>
    </row>
    <row r="10" spans="1:4" x14ac:dyDescent="0.2">
      <c r="A10" t="s">
        <v>361</v>
      </c>
      <c r="B10" t="s">
        <v>242</v>
      </c>
      <c r="C10">
        <v>596202802</v>
      </c>
      <c r="D10" s="6">
        <f t="shared" si="0"/>
        <v>0.59619398131004653</v>
      </c>
    </row>
    <row r="11" spans="1:4" x14ac:dyDescent="0.2">
      <c r="A11" t="s">
        <v>362</v>
      </c>
      <c r="B11" t="s">
        <v>352</v>
      </c>
      <c r="D11" s="12">
        <f>1/SUM(D5:D9)</f>
        <v>6.1643339466672673</v>
      </c>
    </row>
    <row r="12" spans="1:4" x14ac:dyDescent="0.2">
      <c r="A12" t="s">
        <v>363</v>
      </c>
    </row>
    <row r="13" spans="1:4" x14ac:dyDescent="0.2">
      <c r="A13" s="1">
        <v>0.42970399999999997</v>
      </c>
      <c r="B13">
        <v>64</v>
      </c>
      <c r="C13" t="s">
        <v>8</v>
      </c>
      <c r="D13">
        <f>B13/1024</f>
        <v>6.25E-2</v>
      </c>
    </row>
    <row r="14" spans="1:4" x14ac:dyDescent="0.2">
      <c r="A14" s="1">
        <v>0.42970399999999997</v>
      </c>
      <c r="B14">
        <v>64</v>
      </c>
      <c r="C14" t="s">
        <v>8</v>
      </c>
      <c r="D14">
        <f t="shared" ref="D14:D40" si="1">B14/1024</f>
        <v>6.25E-2</v>
      </c>
    </row>
    <row r="15" spans="1:4" x14ac:dyDescent="0.2">
      <c r="A15" s="1">
        <v>0.42970399999999997</v>
      </c>
      <c r="B15">
        <v>64</v>
      </c>
      <c r="C15" t="s">
        <v>8</v>
      </c>
      <c r="D15">
        <f t="shared" si="1"/>
        <v>6.25E-2</v>
      </c>
    </row>
    <row r="16" spans="1:4" x14ac:dyDescent="0.2">
      <c r="A16" s="1">
        <v>0.42970399999999997</v>
      </c>
      <c r="B16">
        <v>64</v>
      </c>
      <c r="C16" t="s">
        <v>8</v>
      </c>
      <c r="D16">
        <f t="shared" si="1"/>
        <v>6.25E-2</v>
      </c>
    </row>
    <row r="17" spans="1:4" x14ac:dyDescent="0.2">
      <c r="A17" s="1">
        <v>0.50856400000000002</v>
      </c>
      <c r="B17">
        <v>256</v>
      </c>
      <c r="C17" t="s">
        <v>8</v>
      </c>
      <c r="D17">
        <f t="shared" si="1"/>
        <v>0.25</v>
      </c>
    </row>
    <row r="18" spans="1:4" x14ac:dyDescent="0.2">
      <c r="A18" s="1">
        <v>0.60015700000000005</v>
      </c>
      <c r="B18">
        <v>768</v>
      </c>
      <c r="C18" t="s">
        <v>8</v>
      </c>
      <c r="D18">
        <f t="shared" si="1"/>
        <v>0.75</v>
      </c>
    </row>
    <row r="19" spans="1:4" x14ac:dyDescent="0.2">
      <c r="A19" s="1">
        <v>0.70125400000000004</v>
      </c>
      <c r="B19">
        <v>1792</v>
      </c>
      <c r="C19" t="s">
        <v>8</v>
      </c>
      <c r="D19">
        <f t="shared" si="1"/>
        <v>1.75</v>
      </c>
    </row>
    <row r="20" spans="1:4" x14ac:dyDescent="0.2">
      <c r="A20" s="1">
        <v>0.80026399999999998</v>
      </c>
      <c r="B20">
        <v>3520</v>
      </c>
      <c r="C20" t="s">
        <v>8</v>
      </c>
      <c r="D20">
        <f t="shared" si="1"/>
        <v>3.4375</v>
      </c>
    </row>
    <row r="21" spans="1:4" x14ac:dyDescent="0.2">
      <c r="A21" s="1">
        <v>0.90062799999999998</v>
      </c>
      <c r="B21">
        <v>6848</v>
      </c>
      <c r="C21" t="s">
        <v>8</v>
      </c>
      <c r="D21">
        <f t="shared" si="1"/>
        <v>6.6875</v>
      </c>
    </row>
    <row r="22" spans="1:4" x14ac:dyDescent="0.2">
      <c r="A22" s="1">
        <v>0.91082099999999999</v>
      </c>
      <c r="B22">
        <v>7360</v>
      </c>
      <c r="C22" t="s">
        <v>8</v>
      </c>
      <c r="D22">
        <f t="shared" si="1"/>
        <v>7.1875</v>
      </c>
    </row>
    <row r="23" spans="1:4" x14ac:dyDescent="0.2">
      <c r="A23" s="1">
        <v>0.92015899999999995</v>
      </c>
      <c r="B23">
        <v>7872</v>
      </c>
      <c r="C23" t="s">
        <v>8</v>
      </c>
      <c r="D23">
        <f t="shared" si="1"/>
        <v>7.6875</v>
      </c>
    </row>
    <row r="24" spans="1:4" x14ac:dyDescent="0.2">
      <c r="A24" s="1">
        <v>0.93041600000000002</v>
      </c>
      <c r="B24">
        <v>8512</v>
      </c>
      <c r="C24" t="s">
        <v>8</v>
      </c>
      <c r="D24">
        <f t="shared" si="1"/>
        <v>8.3125</v>
      </c>
    </row>
    <row r="25" spans="1:4" x14ac:dyDescent="0.2">
      <c r="A25" s="1">
        <v>0.94019900000000001</v>
      </c>
      <c r="B25">
        <v>9216</v>
      </c>
      <c r="C25" t="s">
        <v>8</v>
      </c>
      <c r="D25">
        <f t="shared" si="1"/>
        <v>9</v>
      </c>
    </row>
    <row r="26" spans="1:4" x14ac:dyDescent="0.2">
      <c r="A26" s="1">
        <v>0.95022099999999998</v>
      </c>
      <c r="B26">
        <v>10176</v>
      </c>
      <c r="C26" t="s">
        <v>8</v>
      </c>
      <c r="D26">
        <f t="shared" si="1"/>
        <v>9.9375</v>
      </c>
    </row>
    <row r="27" spans="1:4" x14ac:dyDescent="0.2">
      <c r="A27" s="1">
        <v>0.96029200000000003</v>
      </c>
      <c r="B27">
        <v>11520</v>
      </c>
      <c r="C27" t="s">
        <v>8</v>
      </c>
      <c r="D27">
        <f t="shared" si="1"/>
        <v>11.25</v>
      </c>
    </row>
    <row r="28" spans="1:4" x14ac:dyDescent="0.2">
      <c r="A28" s="1">
        <v>0.97009999999999996</v>
      </c>
      <c r="B28">
        <v>13376</v>
      </c>
      <c r="C28" t="s">
        <v>8</v>
      </c>
      <c r="D28">
        <f t="shared" si="1"/>
        <v>13.0625</v>
      </c>
    </row>
    <row r="29" spans="1:4" x14ac:dyDescent="0.2">
      <c r="A29" s="1">
        <v>0.98006599999999999</v>
      </c>
      <c r="B29">
        <v>16704</v>
      </c>
      <c r="C29" t="s">
        <v>8</v>
      </c>
      <c r="D29">
        <f t="shared" si="1"/>
        <v>16.3125</v>
      </c>
    </row>
    <row r="30" spans="1:4" x14ac:dyDescent="0.2">
      <c r="A30" s="1">
        <v>0.99002900000000005</v>
      </c>
      <c r="B30">
        <v>25088</v>
      </c>
      <c r="C30" t="s">
        <v>8</v>
      </c>
      <c r="D30">
        <f t="shared" si="1"/>
        <v>24.5</v>
      </c>
    </row>
    <row r="31" spans="1:4" x14ac:dyDescent="0.2">
      <c r="A31" s="1">
        <v>0.991004</v>
      </c>
      <c r="B31">
        <v>26496</v>
      </c>
      <c r="C31" t="s">
        <v>8</v>
      </c>
      <c r="D31">
        <f t="shared" si="1"/>
        <v>25.875</v>
      </c>
    </row>
    <row r="32" spans="1:4" x14ac:dyDescent="0.2">
      <c r="A32" s="1">
        <v>0.99201300000000003</v>
      </c>
      <c r="B32">
        <v>28096</v>
      </c>
      <c r="C32" t="s">
        <v>8</v>
      </c>
      <c r="D32">
        <f t="shared" si="1"/>
        <v>27.4375</v>
      </c>
    </row>
    <row r="33" spans="1:4" x14ac:dyDescent="0.2">
      <c r="A33" s="1">
        <v>0.99301300000000003</v>
      </c>
      <c r="B33">
        <v>29824</v>
      </c>
      <c r="C33" t="s">
        <v>8</v>
      </c>
      <c r="D33">
        <f>B33/1024</f>
        <v>29.125</v>
      </c>
    </row>
    <row r="34" spans="1:4" x14ac:dyDescent="0.2">
      <c r="A34" s="1">
        <v>0.99402400000000002</v>
      </c>
      <c r="B34">
        <v>31744</v>
      </c>
      <c r="C34" t="s">
        <v>8</v>
      </c>
      <c r="D34">
        <f t="shared" si="1"/>
        <v>31</v>
      </c>
    </row>
    <row r="35" spans="1:4" x14ac:dyDescent="0.2">
      <c r="A35" s="1">
        <v>0.99501300000000004</v>
      </c>
      <c r="B35">
        <v>33792</v>
      </c>
      <c r="C35" t="s">
        <v>8</v>
      </c>
      <c r="D35">
        <f t="shared" si="1"/>
        <v>33</v>
      </c>
    </row>
    <row r="36" spans="1:4" x14ac:dyDescent="0.2">
      <c r="A36" s="1">
        <v>0.99601799999999996</v>
      </c>
      <c r="B36">
        <v>36096</v>
      </c>
      <c r="C36" t="s">
        <v>8</v>
      </c>
      <c r="D36">
        <f t="shared" si="1"/>
        <v>35.25</v>
      </c>
    </row>
    <row r="37" spans="1:4" x14ac:dyDescent="0.2">
      <c r="A37" s="1">
        <v>0.99702000000000002</v>
      </c>
      <c r="B37">
        <v>38784</v>
      </c>
      <c r="C37" t="s">
        <v>8</v>
      </c>
      <c r="D37">
        <f t="shared" si="1"/>
        <v>37.875</v>
      </c>
    </row>
    <row r="38" spans="1:4" x14ac:dyDescent="0.2">
      <c r="A38" s="1">
        <v>0.99800299999999997</v>
      </c>
      <c r="B38">
        <v>41920</v>
      </c>
      <c r="C38" t="s">
        <v>8</v>
      </c>
      <c r="D38">
        <f t="shared" si="1"/>
        <v>40.9375</v>
      </c>
    </row>
    <row r="39" spans="1:4" x14ac:dyDescent="0.2">
      <c r="A39" s="1">
        <v>0.99901200000000001</v>
      </c>
      <c r="B39">
        <v>46208</v>
      </c>
      <c r="C39" t="s">
        <v>8</v>
      </c>
      <c r="D39">
        <f t="shared" si="1"/>
        <v>45.125</v>
      </c>
    </row>
    <row r="40" spans="1:4" x14ac:dyDescent="0.2">
      <c r="A40" s="9">
        <v>1</v>
      </c>
      <c r="B40">
        <v>69248</v>
      </c>
      <c r="C40" t="s">
        <v>8</v>
      </c>
      <c r="D40">
        <f t="shared" si="1"/>
        <v>67.625</v>
      </c>
    </row>
    <row r="41" spans="1:4" x14ac:dyDescent="0.2">
      <c r="A41" t="s">
        <v>316</v>
      </c>
    </row>
    <row r="42" spans="1:4" x14ac:dyDescent="0.2">
      <c r="A42" t="s">
        <v>364</v>
      </c>
    </row>
    <row r="43" spans="1:4" x14ac:dyDescent="0.2">
      <c r="A43" t="s">
        <v>361</v>
      </c>
      <c r="B43" t="s">
        <v>201</v>
      </c>
      <c r="C43" s="2">
        <f>SUM(B44:B59,B62:B76)/SUM(B44:B59,B61:B76)</f>
        <v>0.61300100595558371</v>
      </c>
      <c r="D43" s="2">
        <f>SUM(B44:B59,B62:B76)/SUM(B44:B76)</f>
        <v>5.307001788215545E-2</v>
      </c>
    </row>
    <row r="44" spans="1:4" x14ac:dyDescent="0.2">
      <c r="A44">
        <v>-32768</v>
      </c>
      <c r="B44">
        <v>6286148</v>
      </c>
    </row>
    <row r="45" spans="1:4" x14ac:dyDescent="0.2">
      <c r="A45">
        <v>-16384</v>
      </c>
      <c r="B45">
        <v>2155429</v>
      </c>
    </row>
    <row r="46" spans="1:4" x14ac:dyDescent="0.2">
      <c r="A46">
        <v>-8192</v>
      </c>
      <c r="B46">
        <v>186505</v>
      </c>
    </row>
    <row r="47" spans="1:4" x14ac:dyDescent="0.2">
      <c r="A47">
        <v>-4096</v>
      </c>
      <c r="B47">
        <v>364220</v>
      </c>
    </row>
    <row r="48" spans="1:4" x14ac:dyDescent="0.2">
      <c r="A48">
        <v>-2048</v>
      </c>
      <c r="B48">
        <v>4304154</v>
      </c>
    </row>
    <row r="49" spans="1:2" x14ac:dyDescent="0.2">
      <c r="A49">
        <v>-1024</v>
      </c>
      <c r="B49">
        <v>134873</v>
      </c>
    </row>
    <row r="50" spans="1:2" x14ac:dyDescent="0.2">
      <c r="A50">
        <v>-512</v>
      </c>
      <c r="B50">
        <v>491022</v>
      </c>
    </row>
    <row r="51" spans="1:2" x14ac:dyDescent="0.2">
      <c r="A51">
        <v>-256</v>
      </c>
      <c r="B51">
        <v>1484840</v>
      </c>
    </row>
    <row r="52" spans="1:2" x14ac:dyDescent="0.2">
      <c r="A52">
        <v>-128</v>
      </c>
      <c r="B52">
        <v>216119</v>
      </c>
    </row>
    <row r="53" spans="1:2" x14ac:dyDescent="0.2">
      <c r="A53">
        <v>-64</v>
      </c>
      <c r="B53">
        <v>826373</v>
      </c>
    </row>
    <row r="54" spans="1:2" x14ac:dyDescent="0.2">
      <c r="A54">
        <v>-32</v>
      </c>
      <c r="B54">
        <v>162916</v>
      </c>
    </row>
    <row r="55" spans="1:2" x14ac:dyDescent="0.2">
      <c r="A55">
        <v>-16</v>
      </c>
      <c r="B55">
        <v>2058081</v>
      </c>
    </row>
    <row r="56" spans="1:2" x14ac:dyDescent="0.2">
      <c r="A56">
        <v>-8</v>
      </c>
      <c r="B56">
        <v>2572729</v>
      </c>
    </row>
    <row r="57" spans="1:2" x14ac:dyDescent="0.2">
      <c r="A57">
        <v>-4</v>
      </c>
      <c r="B57">
        <v>1326378</v>
      </c>
    </row>
    <row r="58" spans="1:2" x14ac:dyDescent="0.2">
      <c r="A58">
        <v>-2</v>
      </c>
      <c r="B58">
        <v>956182</v>
      </c>
    </row>
    <row r="59" spans="1:2" x14ac:dyDescent="0.2">
      <c r="A59">
        <v>-1</v>
      </c>
      <c r="B59">
        <v>6436600</v>
      </c>
    </row>
    <row r="60" spans="1:2" x14ac:dyDescent="0.2">
      <c r="A60">
        <v>0</v>
      </c>
      <c r="B60">
        <v>913439401</v>
      </c>
    </row>
    <row r="61" spans="1:2" x14ac:dyDescent="0.2">
      <c r="A61">
        <v>1</v>
      </c>
      <c r="B61">
        <v>33504590</v>
      </c>
    </row>
    <row r="62" spans="1:2" x14ac:dyDescent="0.2">
      <c r="A62">
        <v>2</v>
      </c>
      <c r="B62">
        <v>2327122</v>
      </c>
    </row>
    <row r="63" spans="1:2" x14ac:dyDescent="0.2">
      <c r="A63">
        <v>4</v>
      </c>
      <c r="B63">
        <v>4022574</v>
      </c>
    </row>
    <row r="64" spans="1:2" x14ac:dyDescent="0.2">
      <c r="A64">
        <v>8</v>
      </c>
      <c r="B64">
        <v>3504920</v>
      </c>
    </row>
    <row r="65" spans="1:5" x14ac:dyDescent="0.2">
      <c r="A65">
        <v>16</v>
      </c>
      <c r="B65">
        <v>996571</v>
      </c>
    </row>
    <row r="66" spans="1:5" x14ac:dyDescent="0.2">
      <c r="A66">
        <v>32</v>
      </c>
      <c r="B66">
        <v>111525</v>
      </c>
    </row>
    <row r="67" spans="1:5" x14ac:dyDescent="0.2">
      <c r="A67">
        <v>64</v>
      </c>
      <c r="B67">
        <v>80238</v>
      </c>
    </row>
    <row r="68" spans="1:5" x14ac:dyDescent="0.2">
      <c r="A68">
        <v>128</v>
      </c>
      <c r="B68">
        <v>359224</v>
      </c>
    </row>
    <row r="69" spans="1:5" x14ac:dyDescent="0.2">
      <c r="A69">
        <v>256</v>
      </c>
      <c r="B69">
        <v>507988</v>
      </c>
    </row>
    <row r="70" spans="1:5" x14ac:dyDescent="0.2">
      <c r="A70">
        <v>512</v>
      </c>
      <c r="B70">
        <v>239720</v>
      </c>
    </row>
    <row r="71" spans="1:5" x14ac:dyDescent="0.2">
      <c r="A71">
        <v>1024</v>
      </c>
      <c r="B71">
        <v>60936</v>
      </c>
    </row>
    <row r="72" spans="1:5" x14ac:dyDescent="0.2">
      <c r="A72">
        <v>2048</v>
      </c>
      <c r="B72">
        <v>2942676</v>
      </c>
    </row>
    <row r="73" spans="1:5" x14ac:dyDescent="0.2">
      <c r="A73">
        <v>4096</v>
      </c>
      <c r="B73">
        <v>1065135</v>
      </c>
    </row>
    <row r="74" spans="1:5" x14ac:dyDescent="0.2">
      <c r="A74">
        <v>8192</v>
      </c>
      <c r="B74">
        <v>206426</v>
      </c>
    </row>
    <row r="75" spans="1:5" x14ac:dyDescent="0.2">
      <c r="A75">
        <v>16384</v>
      </c>
      <c r="B75">
        <v>1687846</v>
      </c>
    </row>
    <row r="76" spans="1:5" x14ac:dyDescent="0.2">
      <c r="A76">
        <v>32768</v>
      </c>
      <c r="B76">
        <v>4995333</v>
      </c>
    </row>
    <row r="77" spans="1:5" x14ac:dyDescent="0.2">
      <c r="A77" t="s">
        <v>361</v>
      </c>
      <c r="B77" t="s">
        <v>202</v>
      </c>
      <c r="C77" s="6"/>
      <c r="D77" t="s">
        <v>376</v>
      </c>
    </row>
    <row r="78" spans="1:5" x14ac:dyDescent="0.2">
      <c r="A78">
        <v>1</v>
      </c>
      <c r="B78">
        <v>913439400</v>
      </c>
      <c r="C78" s="6">
        <f>B78/SUM(B78:B94)</f>
        <v>0.91342588586401863</v>
      </c>
    </row>
    <row r="79" spans="1:5" x14ac:dyDescent="0.2">
      <c r="A79">
        <v>2</v>
      </c>
      <c r="B79">
        <v>161135</v>
      </c>
      <c r="D79">
        <v>2</v>
      </c>
      <c r="E79">
        <v>4835018</v>
      </c>
    </row>
    <row r="80" spans="1:5" x14ac:dyDescent="0.2">
      <c r="A80">
        <v>4</v>
      </c>
      <c r="B80">
        <v>7966757</v>
      </c>
      <c r="D80">
        <v>4</v>
      </c>
      <c r="E80">
        <v>1640007</v>
      </c>
    </row>
    <row r="81" spans="1:6" x14ac:dyDescent="0.2">
      <c r="A81">
        <v>8</v>
      </c>
      <c r="B81">
        <v>3864197</v>
      </c>
      <c r="D81">
        <v>8</v>
      </c>
      <c r="E81">
        <v>1859075</v>
      </c>
    </row>
    <row r="82" spans="1:6" x14ac:dyDescent="0.2">
      <c r="A82">
        <v>16</v>
      </c>
      <c r="B82">
        <v>2683554</v>
      </c>
      <c r="D82">
        <v>16</v>
      </c>
      <c r="E82">
        <v>6034467</v>
      </c>
    </row>
    <row r="83" spans="1:6" x14ac:dyDescent="0.2">
      <c r="A83">
        <v>32</v>
      </c>
      <c r="B83">
        <v>7027126</v>
      </c>
      <c r="D83">
        <v>32</v>
      </c>
      <c r="E83">
        <v>1183473</v>
      </c>
    </row>
    <row r="84" spans="1:6" x14ac:dyDescent="0.2">
      <c r="A84">
        <v>64</v>
      </c>
      <c r="B84">
        <v>13478837</v>
      </c>
      <c r="D84">
        <v>64</v>
      </c>
      <c r="E84">
        <v>2910592</v>
      </c>
    </row>
    <row r="85" spans="1:6" x14ac:dyDescent="0.2">
      <c r="A85">
        <v>128</v>
      </c>
      <c r="B85">
        <v>7447671</v>
      </c>
      <c r="D85">
        <v>128</v>
      </c>
      <c r="E85">
        <v>3603279</v>
      </c>
    </row>
    <row r="86" spans="1:6" x14ac:dyDescent="0.2">
      <c r="A86">
        <v>256</v>
      </c>
      <c r="B86">
        <v>7993866</v>
      </c>
      <c r="D86">
        <v>256</v>
      </c>
      <c r="E86">
        <v>4399861</v>
      </c>
    </row>
    <row r="87" spans="1:6" x14ac:dyDescent="0.2">
      <c r="A87">
        <v>512</v>
      </c>
      <c r="B87">
        <v>7315674</v>
      </c>
      <c r="D87">
        <v>512</v>
      </c>
      <c r="E87">
        <v>737502</v>
      </c>
    </row>
    <row r="88" spans="1:6" x14ac:dyDescent="0.2">
      <c r="A88">
        <v>1024</v>
      </c>
      <c r="B88">
        <v>8282286</v>
      </c>
      <c r="D88">
        <v>1024</v>
      </c>
      <c r="E88">
        <v>531705</v>
      </c>
    </row>
    <row r="89" spans="1:6" x14ac:dyDescent="0.2">
      <c r="A89">
        <v>2048</v>
      </c>
      <c r="B89">
        <v>11306159</v>
      </c>
      <c r="D89">
        <v>2048</v>
      </c>
      <c r="E89">
        <v>618033</v>
      </c>
    </row>
    <row r="90" spans="1:6" x14ac:dyDescent="0.2">
      <c r="A90">
        <v>4096</v>
      </c>
      <c r="B90">
        <v>1119729</v>
      </c>
      <c r="D90">
        <v>4096</v>
      </c>
      <c r="E90">
        <v>805723</v>
      </c>
    </row>
    <row r="91" spans="1:6" x14ac:dyDescent="0.2">
      <c r="A91">
        <v>8192</v>
      </c>
      <c r="B91">
        <v>1223967</v>
      </c>
      <c r="D91">
        <v>8192</v>
      </c>
      <c r="E91">
        <v>428427</v>
      </c>
    </row>
    <row r="92" spans="1:6" x14ac:dyDescent="0.2">
      <c r="A92">
        <v>16384</v>
      </c>
      <c r="B92">
        <v>2178471</v>
      </c>
      <c r="D92">
        <v>16384</v>
      </c>
      <c r="E92">
        <v>151648</v>
      </c>
    </row>
    <row r="93" spans="1:6" x14ac:dyDescent="0.2">
      <c r="A93">
        <v>32768</v>
      </c>
      <c r="B93">
        <v>4524867</v>
      </c>
      <c r="D93">
        <v>32768</v>
      </c>
      <c r="E93">
        <v>337979</v>
      </c>
    </row>
    <row r="94" spans="1:6" x14ac:dyDescent="0.2">
      <c r="A94" t="s">
        <v>203</v>
      </c>
      <c r="B94">
        <v>1099</v>
      </c>
      <c r="D94" t="s">
        <v>203</v>
      </c>
      <c r="E94">
        <v>920</v>
      </c>
      <c r="F94" s="2">
        <f>SUM(E87:E94)/SUM(E79:E94)</f>
        <v>0.12008683906078085</v>
      </c>
    </row>
    <row r="95" spans="1:6" x14ac:dyDescent="0.2">
      <c r="A95" t="s">
        <v>361</v>
      </c>
      <c r="B95" t="s">
        <v>204</v>
      </c>
    </row>
    <row r="96" spans="1:6" x14ac:dyDescent="0.2">
      <c r="A96" t="s">
        <v>205</v>
      </c>
      <c r="B96">
        <v>690</v>
      </c>
    </row>
    <row r="97" spans="1:2" x14ac:dyDescent="0.2">
      <c r="A97" t="s">
        <v>216</v>
      </c>
      <c r="B97">
        <v>502</v>
      </c>
    </row>
    <row r="98" spans="1:2" x14ac:dyDescent="0.2">
      <c r="A98" t="s">
        <v>217</v>
      </c>
      <c r="B98">
        <v>4</v>
      </c>
    </row>
    <row r="99" spans="1:2" x14ac:dyDescent="0.2">
      <c r="A99" t="s">
        <v>206</v>
      </c>
      <c r="B99">
        <v>690</v>
      </c>
    </row>
    <row r="100" spans="1:2" x14ac:dyDescent="0.2">
      <c r="A100" t="s">
        <v>218</v>
      </c>
      <c r="B100">
        <v>494</v>
      </c>
    </row>
    <row r="101" spans="1:2" x14ac:dyDescent="0.2">
      <c r="A101" t="s">
        <v>207</v>
      </c>
      <c r="B101">
        <v>6775174</v>
      </c>
    </row>
    <row r="102" spans="1:2" x14ac:dyDescent="0.2">
      <c r="A102" t="s">
        <v>208</v>
      </c>
      <c r="B102">
        <v>121069714</v>
      </c>
    </row>
    <row r="103" spans="1:2" x14ac:dyDescent="0.2">
      <c r="A103" t="s">
        <v>219</v>
      </c>
      <c r="B103">
        <v>16921023</v>
      </c>
    </row>
    <row r="104" spans="1:2" x14ac:dyDescent="0.2">
      <c r="A104" t="s">
        <v>290</v>
      </c>
      <c r="B104">
        <v>2334218</v>
      </c>
    </row>
    <row r="105" spans="1:2" x14ac:dyDescent="0.2">
      <c r="A105" t="s">
        <v>365</v>
      </c>
    </row>
    <row r="106" spans="1:2" x14ac:dyDescent="0.2">
      <c r="A106">
        <v>186107853</v>
      </c>
    </row>
    <row r="107" spans="1:2" x14ac:dyDescent="0.2">
      <c r="A107">
        <v>437757019</v>
      </c>
    </row>
    <row r="108" spans="1:2" x14ac:dyDescent="0.2">
      <c r="A108">
        <v>437757501</v>
      </c>
    </row>
    <row r="109" spans="1:2" x14ac:dyDescent="0.2">
      <c r="A109">
        <v>437758592</v>
      </c>
    </row>
    <row r="110" spans="1:2" x14ac:dyDescent="0.2">
      <c r="A110">
        <v>437780931</v>
      </c>
    </row>
    <row r="120" spans="1:4" x14ac:dyDescent="0.2">
      <c r="A120" t="s">
        <v>380</v>
      </c>
      <c r="B120">
        <v>64</v>
      </c>
    </row>
    <row r="121" spans="1:4" x14ac:dyDescent="0.2">
      <c r="A121" t="s">
        <v>381</v>
      </c>
      <c r="B121">
        <v>8</v>
      </c>
    </row>
    <row r="122" spans="1:4" x14ac:dyDescent="0.2">
      <c r="A122" t="s">
        <v>382</v>
      </c>
      <c r="B122">
        <v>64</v>
      </c>
    </row>
    <row r="123" spans="1:4" x14ac:dyDescent="0.2">
      <c r="A123" t="s">
        <v>383</v>
      </c>
      <c r="B123" t="s">
        <v>384</v>
      </c>
    </row>
    <row r="124" spans="1:4" x14ac:dyDescent="0.2">
      <c r="A124" t="s">
        <v>385</v>
      </c>
      <c r="B124">
        <v>6</v>
      </c>
      <c r="C124" t="s">
        <v>386</v>
      </c>
      <c r="D124" t="s">
        <v>387</v>
      </c>
    </row>
    <row r="125" spans="1:4" x14ac:dyDescent="0.2">
      <c r="A125" t="s">
        <v>388</v>
      </c>
      <c r="B125">
        <v>12</v>
      </c>
      <c r="C125" t="s">
        <v>389</v>
      </c>
      <c r="D125" t="s">
        <v>390</v>
      </c>
    </row>
    <row r="126" spans="1:4" x14ac:dyDescent="0.2">
      <c r="A126" t="s">
        <v>391</v>
      </c>
      <c r="B126" t="s">
        <v>392</v>
      </c>
    </row>
    <row r="127" spans="1:4" x14ac:dyDescent="0.2">
      <c r="A127" t="s">
        <v>393</v>
      </c>
      <c r="B127" t="s">
        <v>394</v>
      </c>
    </row>
    <row r="128" spans="1:4" x14ac:dyDescent="0.2">
      <c r="A128" t="s">
        <v>1</v>
      </c>
      <c r="B128">
        <v>350000000</v>
      </c>
    </row>
    <row r="129" spans="1:4" x14ac:dyDescent="0.2">
      <c r="A129" t="s">
        <v>395</v>
      </c>
      <c r="B129">
        <v>102549062</v>
      </c>
    </row>
    <row r="130" spans="1:4" x14ac:dyDescent="0.2">
      <c r="A130" t="s">
        <v>396</v>
      </c>
      <c r="B130">
        <v>298598</v>
      </c>
    </row>
    <row r="131" spans="1:4" x14ac:dyDescent="0.2">
      <c r="A131" t="s">
        <v>397</v>
      </c>
      <c r="B131">
        <v>1081473</v>
      </c>
    </row>
    <row r="132" spans="1:4" x14ac:dyDescent="0.2">
      <c r="A132" s="13" t="s">
        <v>373</v>
      </c>
      <c r="B132" s="13">
        <f>B130/B128*1000</f>
        <v>0.85313714285714293</v>
      </c>
    </row>
    <row r="133" spans="1:4" x14ac:dyDescent="0.2">
      <c r="A133" t="s">
        <v>380</v>
      </c>
      <c r="B133">
        <v>64</v>
      </c>
    </row>
    <row r="134" spans="1:4" x14ac:dyDescent="0.2">
      <c r="A134" t="s">
        <v>381</v>
      </c>
      <c r="B134">
        <v>8</v>
      </c>
    </row>
    <row r="135" spans="1:4" x14ac:dyDescent="0.2">
      <c r="A135" t="s">
        <v>382</v>
      </c>
      <c r="B135">
        <v>64</v>
      </c>
    </row>
    <row r="136" spans="1:4" x14ac:dyDescent="0.2">
      <c r="A136" t="s">
        <v>383</v>
      </c>
      <c r="B136" t="s">
        <v>384</v>
      </c>
    </row>
    <row r="137" spans="1:4" x14ac:dyDescent="0.2">
      <c r="A137" t="s">
        <v>385</v>
      </c>
      <c r="B137">
        <v>6</v>
      </c>
      <c r="C137" t="s">
        <v>386</v>
      </c>
      <c r="D137" t="s">
        <v>387</v>
      </c>
    </row>
    <row r="138" spans="1:4" x14ac:dyDescent="0.2">
      <c r="A138" t="s">
        <v>388</v>
      </c>
      <c r="B138">
        <v>12</v>
      </c>
      <c r="C138" t="s">
        <v>389</v>
      </c>
      <c r="D138" t="s">
        <v>390</v>
      </c>
    </row>
    <row r="139" spans="1:4" x14ac:dyDescent="0.2">
      <c r="A139" t="s">
        <v>391</v>
      </c>
      <c r="B139" t="s">
        <v>392</v>
      </c>
    </row>
    <row r="140" spans="1:4" x14ac:dyDescent="0.2">
      <c r="A140" t="s">
        <v>393</v>
      </c>
      <c r="B140" t="s">
        <v>398</v>
      </c>
    </row>
    <row r="141" spans="1:4" x14ac:dyDescent="0.2">
      <c r="A141" t="s">
        <v>1</v>
      </c>
      <c r="B141">
        <v>350000000</v>
      </c>
    </row>
    <row r="142" spans="1:4" x14ac:dyDescent="0.2">
      <c r="A142" t="s">
        <v>395</v>
      </c>
      <c r="B142">
        <v>102549062</v>
      </c>
    </row>
    <row r="143" spans="1:4" x14ac:dyDescent="0.2">
      <c r="A143" t="s">
        <v>396</v>
      </c>
      <c r="B143">
        <v>650379</v>
      </c>
    </row>
    <row r="144" spans="1:4" x14ac:dyDescent="0.2">
      <c r="A144" t="s">
        <v>397</v>
      </c>
      <c r="B144">
        <v>649868</v>
      </c>
    </row>
    <row r="145" spans="1:2" x14ac:dyDescent="0.2">
      <c r="A145" s="13" t="s">
        <v>373</v>
      </c>
      <c r="B145" s="13">
        <f>B143/B141*1000</f>
        <v>1.8582257142857144</v>
      </c>
    </row>
    <row r="146" spans="1:2" x14ac:dyDescent="0.2">
      <c r="B146">
        <f>B132/B145</f>
        <v>0.45911383977649955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6"/>
  <sheetViews>
    <sheetView workbookViewId="0">
      <selection activeCell="A2" sqref="A2"/>
    </sheetView>
  </sheetViews>
  <sheetFormatPr baseColWidth="10" defaultRowHeight="16" x14ac:dyDescent="0.2"/>
  <cols>
    <col min="2" max="2" width="13.6640625" customWidth="1"/>
    <col min="6" max="6" width="57" customWidth="1"/>
    <col min="7" max="7" width="18" customWidth="1"/>
    <col min="8" max="8" width="10.1640625" bestFit="1" customWidth="1"/>
  </cols>
  <sheetData>
    <row r="1" spans="1:8" x14ac:dyDescent="0.2">
      <c r="A1" t="s">
        <v>296</v>
      </c>
      <c r="B1" t="s">
        <v>297</v>
      </c>
    </row>
    <row r="2" spans="1:8" x14ac:dyDescent="0.2">
      <c r="A2" t="s">
        <v>1</v>
      </c>
      <c r="B2">
        <f t="shared" ref="B2:B7" si="0">H2</f>
        <v>350000000</v>
      </c>
      <c r="F2" t="s">
        <v>264</v>
      </c>
      <c r="G2" t="s">
        <v>1</v>
      </c>
      <c r="H2">
        <v>350000000</v>
      </c>
    </row>
    <row r="3" spans="1:8" x14ac:dyDescent="0.2">
      <c r="A3" t="s">
        <v>2</v>
      </c>
      <c r="B3">
        <f t="shared" si="0"/>
        <v>107911562</v>
      </c>
      <c r="C3" s="2">
        <f>B3/B$2</f>
        <v>0.30831874857142855</v>
      </c>
      <c r="F3" t="s">
        <v>264</v>
      </c>
      <c r="G3" t="s">
        <v>2</v>
      </c>
      <c r="H3">
        <v>107911562</v>
      </c>
    </row>
    <row r="4" spans="1:8" x14ac:dyDescent="0.2">
      <c r="A4" t="s">
        <v>3</v>
      </c>
      <c r="B4">
        <f t="shared" si="0"/>
        <v>14444354</v>
      </c>
      <c r="C4" s="2">
        <f>B4/B$2</f>
        <v>4.1269582857142856E-2</v>
      </c>
      <c r="F4" t="s">
        <v>264</v>
      </c>
      <c r="G4" t="s">
        <v>3</v>
      </c>
      <c r="H4">
        <v>14444354</v>
      </c>
    </row>
    <row r="5" spans="1:8" x14ac:dyDescent="0.2">
      <c r="A5" t="s">
        <v>4</v>
      </c>
      <c r="B5">
        <f t="shared" si="0"/>
        <v>38356319</v>
      </c>
      <c r="C5" s="2">
        <f>B5/B$2</f>
        <v>0.10958948285714286</v>
      </c>
      <c r="F5" t="s">
        <v>264</v>
      </c>
      <c r="G5" t="s">
        <v>4</v>
      </c>
      <c r="H5">
        <v>38356319</v>
      </c>
    </row>
    <row r="6" spans="1:8" x14ac:dyDescent="0.2">
      <c r="A6" t="s">
        <v>5</v>
      </c>
      <c r="B6">
        <f t="shared" si="0"/>
        <v>25971473</v>
      </c>
      <c r="C6" s="2">
        <f>B6/B$2</f>
        <v>7.4204208571428565E-2</v>
      </c>
      <c r="F6" t="s">
        <v>264</v>
      </c>
      <c r="G6" t="s">
        <v>5</v>
      </c>
      <c r="H6">
        <v>25971473</v>
      </c>
    </row>
    <row r="7" spans="1:8" x14ac:dyDescent="0.2">
      <c r="A7" t="s">
        <v>6</v>
      </c>
      <c r="B7">
        <f t="shared" si="0"/>
        <v>163308543</v>
      </c>
      <c r="C7" s="2">
        <f>B7/B$2</f>
        <v>0.46659583714285713</v>
      </c>
      <c r="F7" t="s">
        <v>264</v>
      </c>
      <c r="G7" t="s">
        <v>6</v>
      </c>
      <c r="H7">
        <v>163308543</v>
      </c>
    </row>
    <row r="8" spans="1:8" x14ac:dyDescent="0.2">
      <c r="A8" t="s">
        <v>27</v>
      </c>
      <c r="B8">
        <f>B2/(B5+B6)</f>
        <v>5.4408831566922116</v>
      </c>
      <c r="F8" t="s">
        <v>265</v>
      </c>
    </row>
    <row r="9" spans="1:8" x14ac:dyDescent="0.2">
      <c r="A9" s="2">
        <v>0.1</v>
      </c>
      <c r="B9" s="3">
        <f>AVERAGE(G9)/1000</f>
        <v>6.4000000000000001E-2</v>
      </c>
      <c r="F9" s="1">
        <v>0.122362771429</v>
      </c>
      <c r="G9">
        <v>64</v>
      </c>
      <c r="H9" t="s">
        <v>8</v>
      </c>
    </row>
    <row r="10" spans="1:8" x14ac:dyDescent="0.2">
      <c r="A10" s="2">
        <v>0.2</v>
      </c>
      <c r="B10" s="3">
        <f t="shared" ref="B10:B18" si="1">AVERAGE(G10)/1000</f>
        <v>0.128</v>
      </c>
      <c r="F10" s="1">
        <v>0.23337750571400001</v>
      </c>
      <c r="G10">
        <v>128</v>
      </c>
      <c r="H10" t="s">
        <v>8</v>
      </c>
    </row>
    <row r="11" spans="1:8" x14ac:dyDescent="0.2">
      <c r="A11" s="2">
        <v>0.3</v>
      </c>
      <c r="B11" s="3">
        <f t="shared" si="1"/>
        <v>0.192</v>
      </c>
      <c r="F11" s="1">
        <v>0.33439319428600001</v>
      </c>
      <c r="G11">
        <v>192</v>
      </c>
      <c r="H11" t="s">
        <v>8</v>
      </c>
    </row>
    <row r="12" spans="1:8" x14ac:dyDescent="0.2">
      <c r="A12" s="2">
        <v>0.4</v>
      </c>
      <c r="B12" s="3">
        <f t="shared" si="1"/>
        <v>0.25600000000000001</v>
      </c>
      <c r="F12" s="1">
        <v>0.42535982</v>
      </c>
      <c r="G12">
        <v>256</v>
      </c>
      <c r="H12" t="s">
        <v>8</v>
      </c>
    </row>
    <row r="13" spans="1:8" x14ac:dyDescent="0.2">
      <c r="A13" s="2">
        <v>0.5</v>
      </c>
      <c r="B13" s="3">
        <f t="shared" si="1"/>
        <v>0.32</v>
      </c>
      <c r="F13" s="1">
        <v>0.51511839428600004</v>
      </c>
      <c r="G13">
        <v>320</v>
      </c>
      <c r="H13" t="s">
        <v>8</v>
      </c>
    </row>
    <row r="14" spans="1:8" x14ac:dyDescent="0.2">
      <c r="A14" s="2">
        <v>0.6</v>
      </c>
      <c r="B14" s="3">
        <f t="shared" si="1"/>
        <v>0.44800000000000001</v>
      </c>
      <c r="F14" s="1">
        <v>0.67238563142899999</v>
      </c>
      <c r="G14">
        <v>448</v>
      </c>
      <c r="H14" t="s">
        <v>8</v>
      </c>
    </row>
    <row r="15" spans="1:8" x14ac:dyDescent="0.2">
      <c r="A15" s="2">
        <v>0.7</v>
      </c>
      <c r="B15" s="3">
        <f t="shared" si="1"/>
        <v>0.51200000000000001</v>
      </c>
      <c r="F15" s="1">
        <v>0.7484864</v>
      </c>
      <c r="G15">
        <v>512</v>
      </c>
      <c r="H15" t="s">
        <v>8</v>
      </c>
    </row>
    <row r="16" spans="1:8" x14ac:dyDescent="0.2">
      <c r="A16" s="2">
        <v>0.8</v>
      </c>
      <c r="B16" s="3">
        <f t="shared" si="1"/>
        <v>0.57599999999999996</v>
      </c>
      <c r="F16" s="1">
        <v>0.82396488285699998</v>
      </c>
      <c r="G16">
        <v>576</v>
      </c>
      <c r="H16" t="s">
        <v>8</v>
      </c>
    </row>
    <row r="17" spans="1:8" x14ac:dyDescent="0.2">
      <c r="A17" s="2">
        <v>0.9</v>
      </c>
      <c r="B17" s="3">
        <f t="shared" si="1"/>
        <v>0.70399999999999996</v>
      </c>
      <c r="F17" s="1">
        <v>0.95284594</v>
      </c>
      <c r="G17">
        <v>704</v>
      </c>
      <c r="H17" t="s">
        <v>8</v>
      </c>
    </row>
    <row r="18" spans="1:8" x14ac:dyDescent="0.2">
      <c r="A18" s="2">
        <v>1</v>
      </c>
      <c r="B18" s="3">
        <f t="shared" si="1"/>
        <v>7.68</v>
      </c>
      <c r="F18" s="1">
        <v>1</v>
      </c>
      <c r="G18">
        <v>7680</v>
      </c>
      <c r="H18" t="s">
        <v>8</v>
      </c>
    </row>
    <row r="19" spans="1:8" x14ac:dyDescent="0.2">
      <c r="F19" t="s">
        <v>266</v>
      </c>
    </row>
    <row r="20" spans="1:8" x14ac:dyDescent="0.2">
      <c r="F20" s="1">
        <v>0.99829328285700003</v>
      </c>
      <c r="G20">
        <v>4096</v>
      </c>
      <c r="H20" t="s">
        <v>8</v>
      </c>
    </row>
    <row r="21" spans="1:8" x14ac:dyDescent="0.2">
      <c r="F21" s="1">
        <v>0.99968176571400003</v>
      </c>
      <c r="G21">
        <v>8192</v>
      </c>
      <c r="H21" t="s">
        <v>8</v>
      </c>
    </row>
    <row r="22" spans="1:8" x14ac:dyDescent="0.2">
      <c r="F22" s="1">
        <v>0.99999142285700005</v>
      </c>
      <c r="G22">
        <v>12288</v>
      </c>
      <c r="H22" t="s">
        <v>8</v>
      </c>
    </row>
    <row r="23" spans="1:8" x14ac:dyDescent="0.2">
      <c r="F23" s="1">
        <v>0.99999388</v>
      </c>
      <c r="G23">
        <v>16384</v>
      </c>
      <c r="H23" t="s">
        <v>8</v>
      </c>
    </row>
    <row r="24" spans="1:8" x14ac:dyDescent="0.2">
      <c r="F24" s="1">
        <v>0.99999617714300004</v>
      </c>
      <c r="G24">
        <v>20480</v>
      </c>
      <c r="H24" t="s">
        <v>8</v>
      </c>
    </row>
    <row r="25" spans="1:8" x14ac:dyDescent="0.2">
      <c r="F25" s="1">
        <v>0.99999797428600001</v>
      </c>
      <c r="G25">
        <v>24576</v>
      </c>
      <c r="H25" t="s">
        <v>8</v>
      </c>
    </row>
    <row r="26" spans="1:8" x14ac:dyDescent="0.2">
      <c r="F26" s="1">
        <v>0.99999867142900001</v>
      </c>
      <c r="G26">
        <v>28672</v>
      </c>
      <c r="H26" t="s">
        <v>8</v>
      </c>
    </row>
    <row r="27" spans="1:8" x14ac:dyDescent="0.2">
      <c r="F27" s="1">
        <v>0.99999915142899998</v>
      </c>
      <c r="G27">
        <v>32768</v>
      </c>
      <c r="H27" t="s">
        <v>8</v>
      </c>
    </row>
    <row r="28" spans="1:8" x14ac:dyDescent="0.2">
      <c r="F28" s="1">
        <v>0.99999958</v>
      </c>
      <c r="G28">
        <v>36864</v>
      </c>
      <c r="H28" t="s">
        <v>8</v>
      </c>
    </row>
    <row r="29" spans="1:8" x14ac:dyDescent="0.2">
      <c r="F29" s="1">
        <v>1</v>
      </c>
      <c r="G29">
        <v>40960</v>
      </c>
      <c r="H29" t="s">
        <v>8</v>
      </c>
    </row>
    <row r="30" spans="1:8" x14ac:dyDescent="0.2">
      <c r="F30" t="s">
        <v>267</v>
      </c>
    </row>
    <row r="31" spans="1:8" x14ac:dyDescent="0.2">
      <c r="F31" s="1">
        <v>0.22263712201700001</v>
      </c>
      <c r="G31">
        <v>64</v>
      </c>
      <c r="H31" t="s">
        <v>8</v>
      </c>
    </row>
    <row r="32" spans="1:8" x14ac:dyDescent="0.2">
      <c r="F32" s="1">
        <v>0.35601849443900002</v>
      </c>
      <c r="G32">
        <v>128</v>
      </c>
      <c r="H32" t="s">
        <v>8</v>
      </c>
    </row>
    <row r="33" spans="6:8" x14ac:dyDescent="0.2">
      <c r="F33" s="1">
        <v>0.39578773616500001</v>
      </c>
      <c r="G33">
        <v>192</v>
      </c>
      <c r="H33" t="s">
        <v>8</v>
      </c>
    </row>
    <row r="34" spans="6:8" x14ac:dyDescent="0.2">
      <c r="F34" s="1">
        <v>0.40034502295699997</v>
      </c>
      <c r="G34">
        <v>640</v>
      </c>
      <c r="H34" t="s">
        <v>8</v>
      </c>
    </row>
    <row r="35" spans="6:8" x14ac:dyDescent="0.2">
      <c r="F35" s="1">
        <v>0.50000303213800001</v>
      </c>
      <c r="G35">
        <v>376256</v>
      </c>
      <c r="H35" t="s">
        <v>8</v>
      </c>
    </row>
    <row r="36" spans="6:8" x14ac:dyDescent="0.2">
      <c r="F36" s="1">
        <v>0.60000238974999998</v>
      </c>
      <c r="G36">
        <v>2062848</v>
      </c>
      <c r="H36" t="s">
        <v>8</v>
      </c>
    </row>
    <row r="37" spans="6:8" x14ac:dyDescent="0.2">
      <c r="F37" s="1">
        <v>0.70000094641900001</v>
      </c>
      <c r="G37">
        <v>4138752</v>
      </c>
      <c r="H37" t="s">
        <v>8</v>
      </c>
    </row>
    <row r="38" spans="6:8" x14ac:dyDescent="0.2">
      <c r="F38" s="1">
        <v>0.80000187322399996</v>
      </c>
      <c r="G38">
        <v>6636928</v>
      </c>
      <c r="H38" t="s">
        <v>8</v>
      </c>
    </row>
    <row r="39" spans="6:8" x14ac:dyDescent="0.2">
      <c r="F39" s="1">
        <v>0.900000176534</v>
      </c>
      <c r="G39">
        <v>9809024</v>
      </c>
      <c r="H39" t="s">
        <v>8</v>
      </c>
    </row>
    <row r="40" spans="6:8" x14ac:dyDescent="0.2">
      <c r="F40" s="1">
        <v>1</v>
      </c>
      <c r="G40">
        <v>16395136</v>
      </c>
      <c r="H40" t="s">
        <v>8</v>
      </c>
    </row>
    <row r="41" spans="6:8" x14ac:dyDescent="0.2">
      <c r="F41" t="s">
        <v>268</v>
      </c>
    </row>
    <row r="42" spans="6:8" x14ac:dyDescent="0.2">
      <c r="F42" s="1">
        <v>0.35609811461800001</v>
      </c>
      <c r="G42">
        <v>4096</v>
      </c>
      <c r="H42" t="s">
        <v>8</v>
      </c>
    </row>
    <row r="43" spans="6:8" x14ac:dyDescent="0.2">
      <c r="F43" s="1">
        <v>0.39649647998999998</v>
      </c>
      <c r="G43">
        <v>8192</v>
      </c>
      <c r="H43" t="s">
        <v>8</v>
      </c>
    </row>
    <row r="44" spans="6:8" x14ac:dyDescent="0.2">
      <c r="F44" s="1">
        <v>0.42801462905999998</v>
      </c>
      <c r="G44">
        <v>12288</v>
      </c>
      <c r="H44" t="s">
        <v>8</v>
      </c>
    </row>
    <row r="45" spans="6:8" x14ac:dyDescent="0.2">
      <c r="F45" s="1">
        <v>0.45952248030199999</v>
      </c>
      <c r="G45">
        <v>16384</v>
      </c>
      <c r="H45" t="s">
        <v>8</v>
      </c>
    </row>
    <row r="46" spans="6:8" x14ac:dyDescent="0.2">
      <c r="F46" s="1">
        <v>0.50017843027700004</v>
      </c>
      <c r="G46">
        <v>569344</v>
      </c>
      <c r="H46" t="s">
        <v>8</v>
      </c>
    </row>
    <row r="47" spans="6:8" x14ac:dyDescent="0.2">
      <c r="F47" s="1">
        <v>0.60003262939900004</v>
      </c>
      <c r="G47">
        <v>3096576</v>
      </c>
      <c r="H47" t="s">
        <v>8</v>
      </c>
    </row>
    <row r="48" spans="6:8" x14ac:dyDescent="0.2">
      <c r="F48" s="1">
        <v>0.70006098438300002</v>
      </c>
      <c r="G48">
        <v>6098944</v>
      </c>
      <c r="H48" t="s">
        <v>8</v>
      </c>
    </row>
    <row r="49" spans="1:8" x14ac:dyDescent="0.2">
      <c r="F49" s="1">
        <v>0.80008593944899997</v>
      </c>
      <c r="G49">
        <v>10027008</v>
      </c>
      <c r="H49" t="s">
        <v>8</v>
      </c>
    </row>
    <row r="50" spans="1:8" x14ac:dyDescent="0.2">
      <c r="F50" s="1">
        <v>0.90002867535999997</v>
      </c>
      <c r="G50">
        <v>15101952</v>
      </c>
      <c r="H50" t="s">
        <v>8</v>
      </c>
    </row>
    <row r="51" spans="1:8" x14ac:dyDescent="0.2">
      <c r="F51" s="1">
        <v>1</v>
      </c>
      <c r="G51">
        <v>25161728</v>
      </c>
      <c r="H51" t="s">
        <v>8</v>
      </c>
    </row>
    <row r="52" spans="1:8" x14ac:dyDescent="0.2">
      <c r="C52" s="2">
        <f>SUM(B53:B68,B71:B85)/SUM(B53:B68,B70:B85)</f>
        <v>8.4161789503191697E-2</v>
      </c>
      <c r="F52" t="s">
        <v>264</v>
      </c>
      <c r="G52" t="s">
        <v>201</v>
      </c>
    </row>
    <row r="53" spans="1:8" x14ac:dyDescent="0.2">
      <c r="A53">
        <v>-32768</v>
      </c>
      <c r="B53">
        <f>G53</f>
        <v>6</v>
      </c>
      <c r="C53" s="4">
        <f t="shared" ref="C53:C68" si="2">G53/SUM(B$53:B$68,B$71:B$85)</f>
        <v>1.238270482851192E-6</v>
      </c>
      <c r="F53">
        <v>-32768</v>
      </c>
      <c r="G53">
        <v>6</v>
      </c>
    </row>
    <row r="54" spans="1:8" x14ac:dyDescent="0.2">
      <c r="A54">
        <v>-16384</v>
      </c>
      <c r="B54">
        <f t="shared" ref="B54:B84" si="3">G54</f>
        <v>0</v>
      </c>
      <c r="C54" s="4">
        <f t="shared" si="2"/>
        <v>0</v>
      </c>
      <c r="G54">
        <v>0</v>
      </c>
    </row>
    <row r="55" spans="1:8" x14ac:dyDescent="0.2">
      <c r="A55">
        <v>-8192</v>
      </c>
      <c r="B55">
        <f t="shared" si="3"/>
        <v>0</v>
      </c>
      <c r="C55" s="4">
        <f>G55/SUM(B$53:B$68,B$71:B$85)</f>
        <v>0</v>
      </c>
      <c r="G55">
        <v>0</v>
      </c>
    </row>
    <row r="56" spans="1:8" x14ac:dyDescent="0.2">
      <c r="A56">
        <v>-4096</v>
      </c>
      <c r="B56">
        <f t="shared" si="3"/>
        <v>0</v>
      </c>
      <c r="C56" s="4">
        <f t="shared" si="2"/>
        <v>0</v>
      </c>
      <c r="G56">
        <v>0</v>
      </c>
    </row>
    <row r="57" spans="1:8" x14ac:dyDescent="0.2">
      <c r="A57">
        <v>-2048</v>
      </c>
      <c r="B57">
        <f t="shared" si="3"/>
        <v>0</v>
      </c>
      <c r="C57" s="4">
        <f t="shared" si="2"/>
        <v>0</v>
      </c>
      <c r="G57">
        <v>0</v>
      </c>
    </row>
    <row r="58" spans="1:8" x14ac:dyDescent="0.2">
      <c r="A58">
        <v>-1024</v>
      </c>
      <c r="B58">
        <f t="shared" si="3"/>
        <v>0</v>
      </c>
      <c r="C58" s="4">
        <f t="shared" si="2"/>
        <v>0</v>
      </c>
      <c r="G58">
        <v>0</v>
      </c>
    </row>
    <row r="59" spans="1:8" x14ac:dyDescent="0.2">
      <c r="A59">
        <v>-512</v>
      </c>
      <c r="B59">
        <f t="shared" si="3"/>
        <v>27</v>
      </c>
      <c r="C59" s="4">
        <f t="shared" si="2"/>
        <v>5.572217172830364E-6</v>
      </c>
      <c r="F59">
        <v>-512</v>
      </c>
      <c r="G59">
        <v>27</v>
      </c>
    </row>
    <row r="60" spans="1:8" x14ac:dyDescent="0.2">
      <c r="A60">
        <v>-256</v>
      </c>
      <c r="B60">
        <f t="shared" si="3"/>
        <v>6</v>
      </c>
      <c r="C60" s="4">
        <f t="shared" si="2"/>
        <v>1.238270482851192E-6</v>
      </c>
      <c r="F60">
        <v>-256</v>
      </c>
      <c r="G60">
        <v>6</v>
      </c>
    </row>
    <row r="61" spans="1:8" x14ac:dyDescent="0.2">
      <c r="A61">
        <v>-128</v>
      </c>
      <c r="B61">
        <f t="shared" si="3"/>
        <v>6</v>
      </c>
      <c r="C61" s="4">
        <f t="shared" si="2"/>
        <v>1.238270482851192E-6</v>
      </c>
      <c r="F61">
        <v>-128</v>
      </c>
      <c r="G61">
        <v>6</v>
      </c>
    </row>
    <row r="62" spans="1:8" x14ac:dyDescent="0.2">
      <c r="A62">
        <v>-64</v>
      </c>
      <c r="B62">
        <f t="shared" si="3"/>
        <v>7</v>
      </c>
      <c r="C62" s="4">
        <f t="shared" si="2"/>
        <v>1.4446488966597241E-6</v>
      </c>
      <c r="F62">
        <v>-64</v>
      </c>
      <c r="G62">
        <v>7</v>
      </c>
    </row>
    <row r="63" spans="1:8" x14ac:dyDescent="0.2">
      <c r="A63">
        <v>-32</v>
      </c>
      <c r="B63">
        <f t="shared" si="3"/>
        <v>36</v>
      </c>
      <c r="C63" s="4">
        <f t="shared" si="2"/>
        <v>7.4296228971071526E-6</v>
      </c>
      <c r="F63">
        <v>-32</v>
      </c>
      <c r="G63">
        <v>36</v>
      </c>
    </row>
    <row r="64" spans="1:8" x14ac:dyDescent="0.2">
      <c r="A64">
        <v>-16</v>
      </c>
      <c r="B64">
        <f t="shared" si="3"/>
        <v>4793552</v>
      </c>
      <c r="C64" s="4">
        <f t="shared" si="2"/>
        <v>0.98928565826871628</v>
      </c>
      <c r="F64">
        <v>-16</v>
      </c>
      <c r="G64">
        <v>4793552</v>
      </c>
    </row>
    <row r="65" spans="1:7" x14ac:dyDescent="0.2">
      <c r="A65">
        <v>-8</v>
      </c>
      <c r="B65">
        <f t="shared" si="3"/>
        <v>10403</v>
      </c>
      <c r="C65" s="4">
        <f t="shared" si="2"/>
        <v>2.1469546388501585E-3</v>
      </c>
      <c r="F65">
        <v>-8</v>
      </c>
      <c r="G65">
        <v>10403</v>
      </c>
    </row>
    <row r="66" spans="1:7" x14ac:dyDescent="0.2">
      <c r="A66">
        <v>-4</v>
      </c>
      <c r="B66">
        <f t="shared" si="3"/>
        <v>15</v>
      </c>
      <c r="C66" s="4">
        <f t="shared" si="2"/>
        <v>3.0956762071279804E-6</v>
      </c>
      <c r="F66">
        <v>-4</v>
      </c>
      <c r="G66">
        <v>15</v>
      </c>
    </row>
    <row r="67" spans="1:7" x14ac:dyDescent="0.2">
      <c r="A67">
        <v>-2</v>
      </c>
      <c r="B67">
        <f t="shared" si="3"/>
        <v>3620</v>
      </c>
      <c r="C67" s="4">
        <f t="shared" si="2"/>
        <v>7.470898579868859E-4</v>
      </c>
      <c r="F67">
        <v>-2</v>
      </c>
      <c r="G67">
        <v>3620</v>
      </c>
    </row>
    <row r="68" spans="1:7" x14ac:dyDescent="0.2">
      <c r="A68">
        <v>-1</v>
      </c>
      <c r="B68">
        <f t="shared" si="3"/>
        <v>13024</v>
      </c>
      <c r="C68" s="4">
        <f t="shared" si="2"/>
        <v>2.687872461442321E-3</v>
      </c>
      <c r="F68">
        <v>-1</v>
      </c>
      <c r="G68">
        <v>13024</v>
      </c>
    </row>
    <row r="69" spans="1:7" x14ac:dyDescent="0.2">
      <c r="A69">
        <v>0</v>
      </c>
      <c r="C69" s="4"/>
      <c r="F69">
        <v>0</v>
      </c>
      <c r="G69">
        <v>292426744</v>
      </c>
    </row>
    <row r="70" spans="1:7" x14ac:dyDescent="0.2">
      <c r="A70">
        <v>1</v>
      </c>
      <c r="B70">
        <f t="shared" si="3"/>
        <v>52727785</v>
      </c>
      <c r="C70" s="4"/>
      <c r="F70">
        <v>1</v>
      </c>
      <c r="G70">
        <v>52727785</v>
      </c>
    </row>
    <row r="71" spans="1:7" x14ac:dyDescent="0.2">
      <c r="A71">
        <v>2</v>
      </c>
      <c r="B71">
        <f t="shared" si="3"/>
        <v>8259</v>
      </c>
      <c r="C71" s="4">
        <f t="shared" ref="C71:C85" si="4">G71/SUM(B$53:B$68,B$71:B$85)</f>
        <v>1.7044793196446658E-3</v>
      </c>
      <c r="F71">
        <v>2</v>
      </c>
      <c r="G71">
        <v>8259</v>
      </c>
    </row>
    <row r="72" spans="1:7" x14ac:dyDescent="0.2">
      <c r="A72">
        <v>4</v>
      </c>
      <c r="B72">
        <f t="shared" si="3"/>
        <v>8376</v>
      </c>
      <c r="C72" s="4">
        <f t="shared" si="4"/>
        <v>1.7286255940602642E-3</v>
      </c>
      <c r="F72">
        <v>4</v>
      </c>
      <c r="G72">
        <v>8376</v>
      </c>
    </row>
    <row r="73" spans="1:7" x14ac:dyDescent="0.2">
      <c r="A73">
        <v>8</v>
      </c>
      <c r="B73">
        <f t="shared" si="3"/>
        <v>3407</v>
      </c>
      <c r="C73" s="4">
        <f t="shared" si="4"/>
        <v>7.0313125584566861E-4</v>
      </c>
      <c r="F73">
        <v>8</v>
      </c>
      <c r="G73">
        <v>3407</v>
      </c>
    </row>
    <row r="74" spans="1:7" x14ac:dyDescent="0.2">
      <c r="A74">
        <v>16</v>
      </c>
      <c r="B74">
        <f t="shared" si="3"/>
        <v>4675</v>
      </c>
      <c r="C74" s="4">
        <f t="shared" si="4"/>
        <v>9.6481908455488719E-4</v>
      </c>
      <c r="F74">
        <v>16</v>
      </c>
      <c r="G74">
        <v>4675</v>
      </c>
    </row>
    <row r="75" spans="1:7" x14ac:dyDescent="0.2">
      <c r="A75">
        <v>32</v>
      </c>
      <c r="B75">
        <f t="shared" si="3"/>
        <v>3</v>
      </c>
      <c r="C75" s="4">
        <f t="shared" si="4"/>
        <v>6.1913524142559601E-7</v>
      </c>
      <c r="F75">
        <v>32</v>
      </c>
      <c r="G75">
        <v>3</v>
      </c>
    </row>
    <row r="76" spans="1:7" x14ac:dyDescent="0.2">
      <c r="A76">
        <v>64</v>
      </c>
      <c r="B76">
        <f t="shared" si="3"/>
        <v>7</v>
      </c>
      <c r="C76" s="4">
        <f t="shared" si="4"/>
        <v>1.4446488966597241E-6</v>
      </c>
      <c r="F76">
        <v>64</v>
      </c>
      <c r="G76">
        <v>7</v>
      </c>
    </row>
    <row r="77" spans="1:7" x14ac:dyDescent="0.2">
      <c r="A77">
        <v>128</v>
      </c>
      <c r="B77">
        <f>G77</f>
        <v>3</v>
      </c>
      <c r="C77" s="4">
        <f t="shared" si="4"/>
        <v>6.1913524142559601E-7</v>
      </c>
      <c r="F77">
        <v>128</v>
      </c>
      <c r="G77">
        <v>3</v>
      </c>
    </row>
    <row r="78" spans="1:7" x14ac:dyDescent="0.2">
      <c r="A78">
        <v>256</v>
      </c>
      <c r="B78">
        <f t="shared" si="3"/>
        <v>3</v>
      </c>
      <c r="C78" s="4">
        <f t="shared" si="4"/>
        <v>6.1913524142559601E-7</v>
      </c>
      <c r="F78">
        <v>256</v>
      </c>
      <c r="G78">
        <v>3</v>
      </c>
    </row>
    <row r="79" spans="1:7" x14ac:dyDescent="0.2">
      <c r="A79">
        <v>512</v>
      </c>
      <c r="B79">
        <f t="shared" si="3"/>
        <v>27</v>
      </c>
      <c r="C79" s="4">
        <f t="shared" si="4"/>
        <v>5.572217172830364E-6</v>
      </c>
      <c r="F79">
        <v>512</v>
      </c>
      <c r="G79">
        <v>27</v>
      </c>
    </row>
    <row r="80" spans="1:7" x14ac:dyDescent="0.2">
      <c r="A80">
        <v>1024</v>
      </c>
      <c r="B80">
        <f t="shared" si="3"/>
        <v>0</v>
      </c>
      <c r="C80" s="4">
        <f t="shared" si="4"/>
        <v>0</v>
      </c>
      <c r="G80">
        <v>0</v>
      </c>
    </row>
    <row r="81" spans="1:7" x14ac:dyDescent="0.2">
      <c r="A81">
        <v>2048</v>
      </c>
      <c r="B81">
        <f t="shared" si="3"/>
        <v>0</v>
      </c>
      <c r="C81" s="4">
        <f t="shared" si="4"/>
        <v>0</v>
      </c>
      <c r="G81">
        <v>0</v>
      </c>
    </row>
    <row r="82" spans="1:7" x14ac:dyDescent="0.2">
      <c r="A82">
        <v>4096</v>
      </c>
      <c r="B82">
        <f t="shared" si="3"/>
        <v>0</v>
      </c>
      <c r="C82" s="4">
        <f t="shared" si="4"/>
        <v>0</v>
      </c>
      <c r="G82">
        <v>0</v>
      </c>
    </row>
    <row r="83" spans="1:7" x14ac:dyDescent="0.2">
      <c r="A83">
        <v>8192</v>
      </c>
      <c r="B83">
        <f t="shared" si="3"/>
        <v>0</v>
      </c>
      <c r="C83" s="4">
        <f t="shared" si="4"/>
        <v>0</v>
      </c>
      <c r="G83">
        <v>0</v>
      </c>
    </row>
    <row r="84" spans="1:7" x14ac:dyDescent="0.2">
      <c r="A84">
        <v>16384</v>
      </c>
      <c r="B84">
        <f t="shared" si="3"/>
        <v>0</v>
      </c>
      <c r="C84" s="4">
        <f t="shared" si="4"/>
        <v>0</v>
      </c>
      <c r="G84">
        <v>0</v>
      </c>
    </row>
    <row r="85" spans="1:7" x14ac:dyDescent="0.2">
      <c r="A85">
        <v>32768</v>
      </c>
      <c r="B85">
        <f>G85</f>
        <v>6</v>
      </c>
      <c r="C85" s="4">
        <f t="shared" si="4"/>
        <v>1.238270482851192E-6</v>
      </c>
      <c r="F85">
        <v>32768</v>
      </c>
      <c r="G85">
        <v>6</v>
      </c>
    </row>
    <row r="86" spans="1:7" x14ac:dyDescent="0.2">
      <c r="C86" s="4"/>
      <c r="F86" t="s">
        <v>264</v>
      </c>
      <c r="G86" t="s">
        <v>202</v>
      </c>
    </row>
    <row r="87" spans="1:7" x14ac:dyDescent="0.2">
      <c r="A87">
        <v>1</v>
      </c>
      <c r="B87">
        <f t="shared" ref="B87:B103" si="5">G87</f>
        <v>292426744</v>
      </c>
      <c r="F87">
        <v>1</v>
      </c>
      <c r="G87">
        <v>292426744</v>
      </c>
    </row>
    <row r="88" spans="1:7" x14ac:dyDescent="0.2">
      <c r="A88">
        <v>2</v>
      </c>
      <c r="B88">
        <f t="shared" si="5"/>
        <v>2504</v>
      </c>
      <c r="C88" s="4">
        <f>G88/SUM(B$88:B$103)</f>
        <v>4.3492415992592115E-5</v>
      </c>
      <c r="F88">
        <v>2</v>
      </c>
      <c r="G88">
        <v>2504</v>
      </c>
    </row>
    <row r="89" spans="1:7" x14ac:dyDescent="0.2">
      <c r="A89">
        <v>4</v>
      </c>
      <c r="B89">
        <f t="shared" si="5"/>
        <v>6982</v>
      </c>
      <c r="C89" s="4">
        <f t="shared" ref="C89:C103" si="6">G89/SUM(B$88:B$103)</f>
        <v>1.2127158484835389E-4</v>
      </c>
      <c r="F89">
        <v>4</v>
      </c>
      <c r="G89">
        <v>6982</v>
      </c>
    </row>
    <row r="90" spans="1:7" x14ac:dyDescent="0.2">
      <c r="A90">
        <v>8</v>
      </c>
      <c r="B90">
        <f t="shared" si="5"/>
        <v>2516</v>
      </c>
      <c r="C90" s="4">
        <f t="shared" si="6"/>
        <v>4.3700846101182815E-5</v>
      </c>
      <c r="F90">
        <v>8</v>
      </c>
      <c r="G90">
        <v>2516</v>
      </c>
    </row>
    <row r="91" spans="1:7" x14ac:dyDescent="0.2">
      <c r="A91">
        <v>16</v>
      </c>
      <c r="B91">
        <f t="shared" si="5"/>
        <v>4045</v>
      </c>
      <c r="C91" s="4">
        <f t="shared" si="6"/>
        <v>7.0258315770780797E-5</v>
      </c>
      <c r="F91">
        <v>16</v>
      </c>
      <c r="G91">
        <v>4045</v>
      </c>
    </row>
    <row r="92" spans="1:7" x14ac:dyDescent="0.2">
      <c r="A92">
        <v>32</v>
      </c>
      <c r="B92">
        <f t="shared" si="5"/>
        <v>5789</v>
      </c>
      <c r="C92" s="4">
        <f t="shared" si="6"/>
        <v>1.0055015821929543E-4</v>
      </c>
      <c r="F92">
        <v>32</v>
      </c>
      <c r="G92">
        <v>5789</v>
      </c>
    </row>
    <row r="93" spans="1:7" x14ac:dyDescent="0.2">
      <c r="A93">
        <v>64</v>
      </c>
      <c r="B93">
        <f t="shared" si="5"/>
        <v>24285671</v>
      </c>
      <c r="C93" s="4">
        <f t="shared" si="6"/>
        <v>0.42182208697732848</v>
      </c>
      <c r="F93">
        <v>64</v>
      </c>
      <c r="G93">
        <v>24285671</v>
      </c>
    </row>
    <row r="94" spans="1:7" x14ac:dyDescent="0.2">
      <c r="A94">
        <v>128</v>
      </c>
      <c r="B94">
        <f t="shared" si="5"/>
        <v>33214767</v>
      </c>
      <c r="C94" s="4">
        <f t="shared" si="6"/>
        <v>0.57691312438539166</v>
      </c>
      <c r="F94">
        <v>128</v>
      </c>
      <c r="G94">
        <v>33214767</v>
      </c>
    </row>
    <row r="95" spans="1:7" x14ac:dyDescent="0.2">
      <c r="A95">
        <v>256</v>
      </c>
      <c r="B95">
        <f t="shared" si="5"/>
        <v>34988</v>
      </c>
      <c r="C95" s="4">
        <f t="shared" si="6"/>
        <v>6.0771271994760896E-4</v>
      </c>
      <c r="F95">
        <v>256</v>
      </c>
      <c r="G95">
        <v>34988</v>
      </c>
    </row>
    <row r="96" spans="1:7" x14ac:dyDescent="0.2">
      <c r="A96">
        <v>512</v>
      </c>
      <c r="B96">
        <f t="shared" si="5"/>
        <v>298</v>
      </c>
      <c r="C96" s="4">
        <f t="shared" si="6"/>
        <v>5.1760143633356434E-6</v>
      </c>
      <c r="F96">
        <v>512</v>
      </c>
      <c r="G96">
        <v>298</v>
      </c>
    </row>
    <row r="97" spans="1:7" x14ac:dyDescent="0.2">
      <c r="A97">
        <v>1024</v>
      </c>
      <c r="B97">
        <f t="shared" si="5"/>
        <v>184</v>
      </c>
      <c r="C97" s="4">
        <f t="shared" si="6"/>
        <v>3.1959283317240215E-6</v>
      </c>
      <c r="F97">
        <v>1024</v>
      </c>
      <c r="G97">
        <v>184</v>
      </c>
    </row>
    <row r="98" spans="1:7" x14ac:dyDescent="0.2">
      <c r="A98">
        <v>2048</v>
      </c>
      <c r="B98">
        <f t="shared" si="5"/>
        <v>109</v>
      </c>
      <c r="C98" s="4">
        <f t="shared" si="6"/>
        <v>1.8932401530321648E-6</v>
      </c>
      <c r="F98">
        <v>2048</v>
      </c>
      <c r="G98">
        <v>109</v>
      </c>
    </row>
    <row r="99" spans="1:7" x14ac:dyDescent="0.2">
      <c r="A99">
        <v>4096</v>
      </c>
      <c r="B99">
        <f t="shared" si="5"/>
        <v>104</v>
      </c>
      <c r="C99" s="4">
        <f t="shared" si="6"/>
        <v>1.8063942744527077E-6</v>
      </c>
      <c r="F99">
        <v>4096</v>
      </c>
      <c r="G99">
        <v>104</v>
      </c>
    </row>
    <row r="100" spans="1:7" x14ac:dyDescent="0.2">
      <c r="A100">
        <v>8192</v>
      </c>
      <c r="B100">
        <f t="shared" si="5"/>
        <v>295</v>
      </c>
      <c r="C100" s="4">
        <f t="shared" si="6"/>
        <v>5.1239068361879693E-6</v>
      </c>
      <c r="F100">
        <v>8192</v>
      </c>
      <c r="G100">
        <v>295</v>
      </c>
    </row>
    <row r="101" spans="1:7" x14ac:dyDescent="0.2">
      <c r="A101">
        <v>16384</v>
      </c>
      <c r="B101">
        <f t="shared" si="5"/>
        <v>618</v>
      </c>
      <c r="C101" s="4">
        <f t="shared" si="6"/>
        <v>1.0734150592420897E-5</v>
      </c>
      <c r="F101">
        <v>16384</v>
      </c>
      <c r="G101">
        <v>618</v>
      </c>
    </row>
    <row r="102" spans="1:7" x14ac:dyDescent="0.2">
      <c r="A102">
        <v>32768</v>
      </c>
      <c r="B102">
        <f t="shared" si="5"/>
        <v>14264</v>
      </c>
      <c r="C102" s="4">
        <f t="shared" si="6"/>
        <v>2.4775392241147524E-4</v>
      </c>
      <c r="F102">
        <v>32768</v>
      </c>
      <c r="G102">
        <v>14264</v>
      </c>
    </row>
    <row r="103" spans="1:7" x14ac:dyDescent="0.2">
      <c r="A103" t="s">
        <v>203</v>
      </c>
      <c r="B103">
        <f t="shared" si="5"/>
        <v>122</v>
      </c>
      <c r="C103" s="4">
        <f t="shared" si="6"/>
        <v>2.1190394373387532E-6</v>
      </c>
      <c r="F103" t="s">
        <v>203</v>
      </c>
      <c r="G103">
        <v>122</v>
      </c>
    </row>
    <row r="104" spans="1:7" x14ac:dyDescent="0.2">
      <c r="F104" t="s">
        <v>264</v>
      </c>
      <c r="G104" t="s">
        <v>204</v>
      </c>
    </row>
    <row r="105" spans="1:7" x14ac:dyDescent="0.2">
      <c r="A105" t="s">
        <v>205</v>
      </c>
      <c r="B105">
        <f>G105</f>
        <v>88</v>
      </c>
      <c r="F105" t="s">
        <v>205</v>
      </c>
      <c r="G105">
        <v>88</v>
      </c>
    </row>
    <row r="106" spans="1:7" x14ac:dyDescent="0.2">
      <c r="A106" t="s">
        <v>216</v>
      </c>
      <c r="B106">
        <f t="shared" ref="B106:B112" si="7">G106</f>
        <v>69</v>
      </c>
      <c r="F106" t="s">
        <v>216</v>
      </c>
      <c r="G106">
        <v>69</v>
      </c>
    </row>
    <row r="107" spans="1:7" x14ac:dyDescent="0.2">
      <c r="A107" t="s">
        <v>217</v>
      </c>
      <c r="B107">
        <f t="shared" si="7"/>
        <v>7</v>
      </c>
      <c r="F107" t="s">
        <v>217</v>
      </c>
      <c r="G107">
        <v>7</v>
      </c>
    </row>
    <row r="108" spans="1:7" x14ac:dyDescent="0.2">
      <c r="A108" t="s">
        <v>206</v>
      </c>
      <c r="B108">
        <f t="shared" si="7"/>
        <v>88</v>
      </c>
      <c r="F108" t="s">
        <v>206</v>
      </c>
      <c r="G108">
        <v>88</v>
      </c>
    </row>
    <row r="109" spans="1:7" x14ac:dyDescent="0.2">
      <c r="A109" t="s">
        <v>218</v>
      </c>
      <c r="B109">
        <f t="shared" si="7"/>
        <v>60</v>
      </c>
      <c r="F109" t="s">
        <v>218</v>
      </c>
      <c r="G109">
        <v>60</v>
      </c>
    </row>
    <row r="110" spans="1:7" x14ac:dyDescent="0.2">
      <c r="A110" t="s">
        <v>207</v>
      </c>
      <c r="B110">
        <f t="shared" si="7"/>
        <v>19514289</v>
      </c>
      <c r="F110" t="s">
        <v>207</v>
      </c>
      <c r="G110">
        <v>19514289</v>
      </c>
    </row>
    <row r="111" spans="1:7" x14ac:dyDescent="0.2">
      <c r="A111" t="s">
        <v>208</v>
      </c>
      <c r="B111">
        <f t="shared" si="7"/>
        <v>64327792</v>
      </c>
      <c r="F111" t="s">
        <v>208</v>
      </c>
      <c r="G111">
        <v>64327792</v>
      </c>
    </row>
    <row r="112" spans="1:7" x14ac:dyDescent="0.2">
      <c r="A112" t="s">
        <v>219</v>
      </c>
      <c r="B112">
        <f t="shared" si="7"/>
        <v>27640</v>
      </c>
      <c r="F112" t="s">
        <v>219</v>
      </c>
      <c r="G112">
        <v>27640</v>
      </c>
    </row>
    <row r="113" spans="1:7" x14ac:dyDescent="0.2">
      <c r="A113" t="s">
        <v>235</v>
      </c>
      <c r="B113" s="2">
        <f>B112/B2</f>
        <v>7.8971428571428576E-5</v>
      </c>
      <c r="F113" t="s">
        <v>290</v>
      </c>
      <c r="G113">
        <v>5062</v>
      </c>
    </row>
    <row r="114" spans="1:7" x14ac:dyDescent="0.2">
      <c r="A114" t="s">
        <v>236</v>
      </c>
      <c r="B114" s="2">
        <f>B110/B111</f>
        <v>0.30335704667121172</v>
      </c>
    </row>
    <row r="115" spans="1:7" x14ac:dyDescent="0.2">
      <c r="A115" t="s">
        <v>237</v>
      </c>
      <c r="B115" s="2">
        <f>B5/SUM(B5:B6)</f>
        <v>0.59626357142803843</v>
      </c>
    </row>
    <row r="116" spans="1:7" x14ac:dyDescent="0.2">
      <c r="A116" t="s">
        <v>289</v>
      </c>
      <c r="B116" s="2">
        <f>G113/G112</f>
        <v>0.18314037626628074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6"/>
  <sheetViews>
    <sheetView workbookViewId="0">
      <selection activeCell="C1" sqref="C1"/>
    </sheetView>
  </sheetViews>
  <sheetFormatPr baseColWidth="10" defaultRowHeight="16" x14ac:dyDescent="0.2"/>
  <cols>
    <col min="6" max="6" width="33.33203125" customWidth="1"/>
    <col min="7" max="7" width="18" customWidth="1"/>
    <col min="8" max="8" width="10.1640625" bestFit="1" customWidth="1"/>
  </cols>
  <sheetData>
    <row r="1" spans="1:8" x14ac:dyDescent="0.2">
      <c r="A1" t="s">
        <v>296</v>
      </c>
      <c r="B1" t="s">
        <v>298</v>
      </c>
    </row>
    <row r="2" spans="1:8" x14ac:dyDescent="0.2">
      <c r="A2" t="s">
        <v>1</v>
      </c>
      <c r="B2">
        <f t="shared" ref="B2:B7" si="0">H2</f>
        <v>349927751</v>
      </c>
      <c r="F2" t="s">
        <v>269</v>
      </c>
      <c r="G2" t="s">
        <v>1</v>
      </c>
      <c r="H2">
        <v>349927751</v>
      </c>
    </row>
    <row r="3" spans="1:8" x14ac:dyDescent="0.2">
      <c r="A3" t="s">
        <v>2</v>
      </c>
      <c r="B3">
        <f t="shared" si="0"/>
        <v>88965281</v>
      </c>
      <c r="C3" s="2">
        <f>B3/B$2</f>
        <v>0.25423899860974447</v>
      </c>
      <c r="F3" t="s">
        <v>269</v>
      </c>
      <c r="G3" t="s">
        <v>2</v>
      </c>
      <c r="H3">
        <v>88965281</v>
      </c>
    </row>
    <row r="4" spans="1:8" x14ac:dyDescent="0.2">
      <c r="A4" t="s">
        <v>3</v>
      </c>
      <c r="B4">
        <f t="shared" si="0"/>
        <v>12472657</v>
      </c>
      <c r="C4" s="2">
        <f>B4/B$2</f>
        <v>3.5643520596341613E-2</v>
      </c>
      <c r="F4" t="s">
        <v>269</v>
      </c>
      <c r="G4" t="s">
        <v>3</v>
      </c>
      <c r="H4">
        <v>12472657</v>
      </c>
    </row>
    <row r="5" spans="1:8" x14ac:dyDescent="0.2">
      <c r="A5" t="s">
        <v>4</v>
      </c>
      <c r="B5">
        <f t="shared" si="0"/>
        <v>32731968</v>
      </c>
      <c r="C5" s="2">
        <f>B5/B$2</f>
        <v>9.3539217471208788E-2</v>
      </c>
      <c r="F5" t="s">
        <v>269</v>
      </c>
      <c r="G5" t="s">
        <v>4</v>
      </c>
      <c r="H5">
        <v>32731968</v>
      </c>
    </row>
    <row r="6" spans="1:8" x14ac:dyDescent="0.2">
      <c r="A6" t="s">
        <v>5</v>
      </c>
      <c r="B6">
        <f t="shared" si="0"/>
        <v>12900665</v>
      </c>
      <c r="C6" s="2">
        <f>B6/B$2</f>
        <v>3.6866653082338705E-2</v>
      </c>
      <c r="F6" t="s">
        <v>269</v>
      </c>
      <c r="G6" t="s">
        <v>5</v>
      </c>
      <c r="H6">
        <v>12900665</v>
      </c>
    </row>
    <row r="7" spans="1:8" x14ac:dyDescent="0.2">
      <c r="A7" t="s">
        <v>6</v>
      </c>
      <c r="B7">
        <f t="shared" si="0"/>
        <v>199079255</v>
      </c>
      <c r="C7" s="2">
        <f>B7/B$2</f>
        <v>0.56891531017784291</v>
      </c>
      <c r="F7" t="s">
        <v>269</v>
      </c>
      <c r="G7" t="s">
        <v>6</v>
      </c>
      <c r="H7">
        <v>199079255</v>
      </c>
    </row>
    <row r="8" spans="1:8" x14ac:dyDescent="0.2">
      <c r="A8" t="s">
        <v>27</v>
      </c>
      <c r="B8">
        <f>B2/(B5+B6)</f>
        <v>7.6683664297872092</v>
      </c>
      <c r="F8" t="s">
        <v>270</v>
      </c>
    </row>
    <row r="9" spans="1:8" x14ac:dyDescent="0.2">
      <c r="A9" s="2">
        <v>0.1</v>
      </c>
      <c r="B9" s="3">
        <f>AVERAGE(G9)/1000</f>
        <v>6.4000000000000001E-2</v>
      </c>
      <c r="F9" s="1">
        <v>0.269356330644</v>
      </c>
      <c r="G9">
        <v>64</v>
      </c>
      <c r="H9" t="s">
        <v>8</v>
      </c>
    </row>
    <row r="10" spans="1:8" x14ac:dyDescent="0.2">
      <c r="A10" s="2">
        <v>0.2</v>
      </c>
      <c r="B10" s="3">
        <f t="shared" ref="B10:B18" si="1">AVERAGE(G10)/1000</f>
        <v>0.128</v>
      </c>
      <c r="F10" s="1">
        <v>0.45514050699000003</v>
      </c>
      <c r="G10">
        <v>128</v>
      </c>
      <c r="H10" t="s">
        <v>8</v>
      </c>
    </row>
    <row r="11" spans="1:8" x14ac:dyDescent="0.2">
      <c r="A11" s="2">
        <v>0.3</v>
      </c>
      <c r="B11" s="3">
        <f t="shared" si="1"/>
        <v>0.192</v>
      </c>
      <c r="F11" s="1">
        <v>0.57706367792500002</v>
      </c>
      <c r="G11">
        <v>192</v>
      </c>
      <c r="H11" t="s">
        <v>8</v>
      </c>
    </row>
    <row r="12" spans="1:8" x14ac:dyDescent="0.2">
      <c r="A12" s="2">
        <v>0.4</v>
      </c>
      <c r="B12" s="3">
        <f t="shared" si="1"/>
        <v>0.25600000000000001</v>
      </c>
      <c r="F12" s="1">
        <v>0.69448465091900002</v>
      </c>
      <c r="G12">
        <v>256</v>
      </c>
      <c r="H12" t="s">
        <v>8</v>
      </c>
    </row>
    <row r="13" spans="1:8" x14ac:dyDescent="0.2">
      <c r="A13" s="2">
        <v>0.5</v>
      </c>
      <c r="B13" s="3">
        <f t="shared" si="1"/>
        <v>0.32</v>
      </c>
      <c r="F13" s="1">
        <v>0.73709032010999997</v>
      </c>
      <c r="G13">
        <v>320</v>
      </c>
      <c r="H13" t="s">
        <v>8</v>
      </c>
    </row>
    <row r="14" spans="1:8" x14ac:dyDescent="0.2">
      <c r="A14" s="2">
        <v>0.6</v>
      </c>
      <c r="B14" s="3">
        <f t="shared" si="1"/>
        <v>0.38400000000000001</v>
      </c>
      <c r="F14" s="1">
        <v>0.77232190138599999</v>
      </c>
      <c r="G14">
        <v>384</v>
      </c>
      <c r="H14" t="s">
        <v>8</v>
      </c>
    </row>
    <row r="15" spans="1:8" x14ac:dyDescent="0.2">
      <c r="A15" s="2">
        <v>0.7</v>
      </c>
      <c r="B15" s="3">
        <f t="shared" si="1"/>
        <v>0.44800000000000001</v>
      </c>
      <c r="F15" s="1">
        <v>0.80504849128099998</v>
      </c>
      <c r="G15">
        <v>448</v>
      </c>
      <c r="H15" t="s">
        <v>8</v>
      </c>
    </row>
    <row r="16" spans="1:8" x14ac:dyDescent="0.2">
      <c r="A16" s="2">
        <v>0.8</v>
      </c>
      <c r="B16" s="3">
        <f t="shared" si="1"/>
        <v>0.51200000000000001</v>
      </c>
      <c r="F16" s="1">
        <v>0.82021239292899994</v>
      </c>
      <c r="G16">
        <v>512</v>
      </c>
      <c r="H16" t="s">
        <v>8</v>
      </c>
    </row>
    <row r="17" spans="1:8" x14ac:dyDescent="0.2">
      <c r="A17" s="2">
        <v>0.9</v>
      </c>
      <c r="B17" s="3">
        <f t="shared" si="1"/>
        <v>1.0880000000000001</v>
      </c>
      <c r="F17" s="1">
        <v>0.90106082783899999</v>
      </c>
      <c r="G17">
        <v>1088</v>
      </c>
      <c r="H17" t="s">
        <v>8</v>
      </c>
    </row>
    <row r="18" spans="1:8" x14ac:dyDescent="0.2">
      <c r="A18" s="2">
        <v>1</v>
      </c>
      <c r="B18" s="3">
        <f t="shared" si="1"/>
        <v>14.656000000000001</v>
      </c>
      <c r="F18" s="1">
        <v>1</v>
      </c>
      <c r="G18">
        <v>14656</v>
      </c>
      <c r="H18" t="s">
        <v>8</v>
      </c>
    </row>
    <row r="19" spans="1:8" x14ac:dyDescent="0.2">
      <c r="F19" t="s">
        <v>271</v>
      </c>
    </row>
    <row r="20" spans="1:8" x14ac:dyDescent="0.2">
      <c r="F20" s="1">
        <v>0.46393616835500001</v>
      </c>
      <c r="G20">
        <v>4096</v>
      </c>
      <c r="H20" t="s">
        <v>8</v>
      </c>
    </row>
    <row r="21" spans="1:8" x14ac:dyDescent="0.2">
      <c r="F21" s="1">
        <v>0.91106971678799997</v>
      </c>
      <c r="G21">
        <v>8192</v>
      </c>
      <c r="H21" t="s">
        <v>8</v>
      </c>
    </row>
    <row r="22" spans="1:8" x14ac:dyDescent="0.2">
      <c r="F22" s="1">
        <v>0.96208924281599995</v>
      </c>
      <c r="G22">
        <v>12288</v>
      </c>
      <c r="H22" t="s">
        <v>8</v>
      </c>
    </row>
    <row r="23" spans="1:8" x14ac:dyDescent="0.2">
      <c r="F23" s="1">
        <v>0.97117705020199996</v>
      </c>
      <c r="G23">
        <v>16384</v>
      </c>
      <c r="H23" t="s">
        <v>8</v>
      </c>
    </row>
    <row r="24" spans="1:8" x14ac:dyDescent="0.2">
      <c r="F24" s="1">
        <v>0.97763170260800003</v>
      </c>
      <c r="G24">
        <v>20480</v>
      </c>
      <c r="H24" t="s">
        <v>8</v>
      </c>
    </row>
    <row r="25" spans="1:8" x14ac:dyDescent="0.2">
      <c r="F25" s="1">
        <v>0.98356392145600002</v>
      </c>
      <c r="G25">
        <v>24576</v>
      </c>
      <c r="H25" t="s">
        <v>8</v>
      </c>
    </row>
    <row r="26" spans="1:8" x14ac:dyDescent="0.2">
      <c r="F26" s="1">
        <v>0.98906376533700002</v>
      </c>
      <c r="G26">
        <v>28672</v>
      </c>
      <c r="H26" t="s">
        <v>8</v>
      </c>
    </row>
    <row r="27" spans="1:8" x14ac:dyDescent="0.2">
      <c r="F27" s="1">
        <v>0.99330787000099996</v>
      </c>
      <c r="G27">
        <v>32768</v>
      </c>
      <c r="H27" t="s">
        <v>8</v>
      </c>
    </row>
    <row r="28" spans="1:8" x14ac:dyDescent="0.2">
      <c r="F28" s="1">
        <v>0.99668416695499995</v>
      </c>
      <c r="G28">
        <v>36864</v>
      </c>
      <c r="H28" t="s">
        <v>8</v>
      </c>
    </row>
    <row r="29" spans="1:8" x14ac:dyDescent="0.2">
      <c r="F29" s="1">
        <v>1</v>
      </c>
      <c r="G29">
        <v>61440</v>
      </c>
      <c r="H29" t="s">
        <v>8</v>
      </c>
    </row>
    <row r="30" spans="1:8" x14ac:dyDescent="0.2">
      <c r="F30" t="s">
        <v>272</v>
      </c>
    </row>
    <row r="31" spans="1:8" x14ac:dyDescent="0.2">
      <c r="F31" s="1">
        <v>0.106564833761</v>
      </c>
      <c r="G31">
        <v>64</v>
      </c>
      <c r="H31" t="s">
        <v>8</v>
      </c>
    </row>
    <row r="32" spans="1:8" x14ac:dyDescent="0.2">
      <c r="F32" s="1">
        <v>0.27340113124100002</v>
      </c>
      <c r="G32">
        <v>192</v>
      </c>
      <c r="H32" t="s">
        <v>8</v>
      </c>
    </row>
    <row r="33" spans="6:8" x14ac:dyDescent="0.2">
      <c r="F33" s="1">
        <v>0.338264654</v>
      </c>
      <c r="G33">
        <v>256</v>
      </c>
      <c r="H33" t="s">
        <v>8</v>
      </c>
    </row>
    <row r="34" spans="6:8" x14ac:dyDescent="0.2">
      <c r="F34" s="1">
        <v>0.43765905415</v>
      </c>
      <c r="G34">
        <v>384</v>
      </c>
      <c r="H34" t="s">
        <v>8</v>
      </c>
    </row>
    <row r="35" spans="6:8" x14ac:dyDescent="0.2">
      <c r="F35" s="1">
        <v>0.50246450198899995</v>
      </c>
      <c r="G35">
        <v>512</v>
      </c>
      <c r="H35" t="s">
        <v>8</v>
      </c>
    </row>
    <row r="36" spans="6:8" x14ac:dyDescent="0.2">
      <c r="F36" s="1">
        <v>0.60835846249199999</v>
      </c>
      <c r="G36">
        <v>768</v>
      </c>
      <c r="H36" t="s">
        <v>8</v>
      </c>
    </row>
    <row r="37" spans="6:8" x14ac:dyDescent="0.2">
      <c r="F37" s="1">
        <v>0.70700059971600004</v>
      </c>
      <c r="G37">
        <v>1088</v>
      </c>
      <c r="H37" t="s">
        <v>8</v>
      </c>
    </row>
    <row r="38" spans="6:8" x14ac:dyDescent="0.2">
      <c r="F38" s="1">
        <v>0.80666515520100002</v>
      </c>
      <c r="G38">
        <v>1600</v>
      </c>
      <c r="H38" t="s">
        <v>8</v>
      </c>
    </row>
    <row r="39" spans="6:8" x14ac:dyDescent="0.2">
      <c r="F39" s="1">
        <v>0.90268117437499995</v>
      </c>
      <c r="G39">
        <v>2432</v>
      </c>
      <c r="H39" t="s">
        <v>8</v>
      </c>
    </row>
    <row r="40" spans="6:8" x14ac:dyDescent="0.2">
      <c r="F40" s="1">
        <v>1</v>
      </c>
      <c r="G40">
        <v>1894720</v>
      </c>
      <c r="H40" t="s">
        <v>8</v>
      </c>
    </row>
    <row r="41" spans="6:8" x14ac:dyDescent="0.2">
      <c r="F41" t="s">
        <v>273</v>
      </c>
    </row>
    <row r="42" spans="6:8" x14ac:dyDescent="0.2">
      <c r="F42" s="1">
        <v>0.96326690907300005</v>
      </c>
      <c r="G42">
        <v>4096</v>
      </c>
      <c r="H42" t="s">
        <v>8</v>
      </c>
    </row>
    <row r="43" spans="6:8" x14ac:dyDescent="0.2">
      <c r="F43" s="1">
        <v>0.98299035810400004</v>
      </c>
      <c r="G43">
        <v>8192</v>
      </c>
      <c r="H43" t="s">
        <v>8</v>
      </c>
    </row>
    <row r="44" spans="6:8" x14ac:dyDescent="0.2">
      <c r="F44" s="1">
        <v>0.98929487308800002</v>
      </c>
      <c r="G44">
        <v>12288</v>
      </c>
      <c r="H44" t="s">
        <v>8</v>
      </c>
    </row>
    <row r="45" spans="6:8" x14ac:dyDescent="0.2">
      <c r="F45" s="1">
        <v>0.99116504122899995</v>
      </c>
      <c r="G45">
        <v>16384</v>
      </c>
      <c r="H45" t="s">
        <v>8</v>
      </c>
    </row>
    <row r="46" spans="6:8" x14ac:dyDescent="0.2">
      <c r="F46" s="1">
        <v>0.992949146896</v>
      </c>
      <c r="G46">
        <v>20480</v>
      </c>
      <c r="H46" t="s">
        <v>8</v>
      </c>
    </row>
    <row r="47" spans="6:8" x14ac:dyDescent="0.2">
      <c r="F47" s="1">
        <v>0.99441243571000004</v>
      </c>
      <c r="G47">
        <v>24576</v>
      </c>
      <c r="H47" t="s">
        <v>8</v>
      </c>
    </row>
    <row r="48" spans="6:8" x14ac:dyDescent="0.2">
      <c r="F48" s="1">
        <v>0.99525973211300001</v>
      </c>
      <c r="G48">
        <v>28672</v>
      </c>
      <c r="H48" t="s">
        <v>8</v>
      </c>
    </row>
    <row r="49" spans="1:8" x14ac:dyDescent="0.2">
      <c r="F49" s="1">
        <v>0.99609259604599998</v>
      </c>
      <c r="G49">
        <v>32768</v>
      </c>
      <c r="H49" t="s">
        <v>8</v>
      </c>
    </row>
    <row r="50" spans="1:8" x14ac:dyDescent="0.2">
      <c r="F50" s="1">
        <v>0.99651742723699999</v>
      </c>
      <c r="G50">
        <v>36864</v>
      </c>
      <c r="H50" t="s">
        <v>8</v>
      </c>
    </row>
    <row r="51" spans="1:8" x14ac:dyDescent="0.2">
      <c r="F51" s="1">
        <v>1</v>
      </c>
      <c r="G51">
        <v>1970176</v>
      </c>
      <c r="H51" t="s">
        <v>8</v>
      </c>
    </row>
    <row r="52" spans="1:8" x14ac:dyDescent="0.2">
      <c r="C52" s="2">
        <f>SUM(B53:B68,B71:B85)/SUM(B53:B68,B70:B85)</f>
        <v>0.48722879901511074</v>
      </c>
      <c r="F52" t="s">
        <v>269</v>
      </c>
      <c r="G52" t="s">
        <v>201</v>
      </c>
    </row>
    <row r="53" spans="1:8" x14ac:dyDescent="0.2">
      <c r="A53">
        <v>-32768</v>
      </c>
      <c r="B53">
        <f>G53</f>
        <v>180976</v>
      </c>
      <c r="C53" s="4">
        <f t="shared" ref="C53:C68" si="2">G53/SUM(B$53:B$68,B$71:B$85)</f>
        <v>5.8175592012737068E-3</v>
      </c>
      <c r="F53">
        <v>-32768</v>
      </c>
      <c r="G53">
        <v>180976</v>
      </c>
    </row>
    <row r="54" spans="1:8" x14ac:dyDescent="0.2">
      <c r="A54">
        <v>-16384</v>
      </c>
      <c r="B54">
        <f t="shared" ref="B54:B84" si="3">G54</f>
        <v>0</v>
      </c>
      <c r="C54" s="4">
        <f t="shared" si="2"/>
        <v>0</v>
      </c>
    </row>
    <row r="55" spans="1:8" x14ac:dyDescent="0.2">
      <c r="A55">
        <v>-8192</v>
      </c>
      <c r="B55">
        <f t="shared" si="3"/>
        <v>172410</v>
      </c>
      <c r="C55" s="4">
        <f>G55/SUM(B$53:B$68,B$71:B$85)</f>
        <v>5.542201075786843E-3</v>
      </c>
      <c r="F55">
        <v>-8192</v>
      </c>
      <c r="G55">
        <v>172410</v>
      </c>
    </row>
    <row r="56" spans="1:8" x14ac:dyDescent="0.2">
      <c r="A56">
        <v>-4096</v>
      </c>
      <c r="B56">
        <f t="shared" si="3"/>
        <v>9036</v>
      </c>
      <c r="C56" s="4">
        <f t="shared" si="2"/>
        <v>2.9046649800365358E-4</v>
      </c>
      <c r="F56">
        <v>-4096</v>
      </c>
      <c r="G56">
        <v>9036</v>
      </c>
    </row>
    <row r="57" spans="1:8" x14ac:dyDescent="0.2">
      <c r="A57">
        <v>-2048</v>
      </c>
      <c r="B57">
        <f t="shared" si="3"/>
        <v>0</v>
      </c>
      <c r="C57" s="4">
        <f t="shared" si="2"/>
        <v>0</v>
      </c>
    </row>
    <row r="58" spans="1:8" x14ac:dyDescent="0.2">
      <c r="A58">
        <v>-1024</v>
      </c>
      <c r="B58">
        <f t="shared" si="3"/>
        <v>0</v>
      </c>
      <c r="C58" s="4">
        <f t="shared" si="2"/>
        <v>0</v>
      </c>
    </row>
    <row r="59" spans="1:8" x14ac:dyDescent="0.2">
      <c r="A59">
        <v>-512</v>
      </c>
      <c r="B59">
        <f t="shared" si="3"/>
        <v>9036</v>
      </c>
      <c r="C59" s="4">
        <f t="shared" si="2"/>
        <v>2.9046649800365358E-4</v>
      </c>
      <c r="F59">
        <v>-512</v>
      </c>
      <c r="G59">
        <v>9036</v>
      </c>
    </row>
    <row r="60" spans="1:8" x14ac:dyDescent="0.2">
      <c r="A60">
        <v>-256</v>
      </c>
      <c r="B60">
        <f t="shared" si="3"/>
        <v>15146</v>
      </c>
      <c r="C60" s="4">
        <f t="shared" si="2"/>
        <v>4.8687534072192756E-4</v>
      </c>
      <c r="F60">
        <v>-256</v>
      </c>
      <c r="G60">
        <v>15146</v>
      </c>
    </row>
    <row r="61" spans="1:8" x14ac:dyDescent="0.2">
      <c r="A61">
        <v>-128</v>
      </c>
      <c r="B61">
        <f t="shared" si="3"/>
        <v>91692</v>
      </c>
      <c r="C61" s="4">
        <f t="shared" si="2"/>
        <v>2.9474827506585882E-3</v>
      </c>
      <c r="F61">
        <v>-128</v>
      </c>
      <c r="G61">
        <v>91692</v>
      </c>
    </row>
    <row r="62" spans="1:8" x14ac:dyDescent="0.2">
      <c r="A62">
        <v>-64</v>
      </c>
      <c r="B62">
        <f t="shared" si="3"/>
        <v>162767</v>
      </c>
      <c r="C62" s="4">
        <f t="shared" si="2"/>
        <v>5.2322222754051222E-3</v>
      </c>
      <c r="F62">
        <v>-64</v>
      </c>
      <c r="G62">
        <v>162767</v>
      </c>
    </row>
    <row r="63" spans="1:8" x14ac:dyDescent="0.2">
      <c r="A63">
        <v>-32</v>
      </c>
      <c r="B63">
        <f t="shared" si="3"/>
        <v>83826</v>
      </c>
      <c r="C63" s="4">
        <f t="shared" si="2"/>
        <v>2.6946264565797106E-3</v>
      </c>
      <c r="F63">
        <v>-32</v>
      </c>
      <c r="G63">
        <v>83826</v>
      </c>
    </row>
    <row r="64" spans="1:8" x14ac:dyDescent="0.2">
      <c r="A64">
        <v>-16</v>
      </c>
      <c r="B64">
        <f t="shared" si="3"/>
        <v>107372</v>
      </c>
      <c r="C64" s="4">
        <f t="shared" si="2"/>
        <v>3.451523774197465E-3</v>
      </c>
      <c r="F64">
        <v>-16</v>
      </c>
      <c r="G64">
        <v>107372</v>
      </c>
    </row>
    <row r="65" spans="1:7" x14ac:dyDescent="0.2">
      <c r="A65">
        <v>-8</v>
      </c>
      <c r="B65">
        <f t="shared" si="3"/>
        <v>57329</v>
      </c>
      <c r="C65" s="4">
        <f t="shared" si="2"/>
        <v>1.8428678468405772E-3</v>
      </c>
      <c r="F65">
        <v>-8</v>
      </c>
      <c r="G65">
        <v>57329</v>
      </c>
    </row>
    <row r="66" spans="1:7" x14ac:dyDescent="0.2">
      <c r="A66">
        <v>-4</v>
      </c>
      <c r="B66">
        <f t="shared" si="3"/>
        <v>75805</v>
      </c>
      <c r="C66" s="4">
        <f t="shared" si="2"/>
        <v>2.4367876141176362E-3</v>
      </c>
      <c r="F66">
        <v>-4</v>
      </c>
      <c r="G66">
        <v>75805</v>
      </c>
    </row>
    <row r="67" spans="1:7" x14ac:dyDescent="0.2">
      <c r="A67">
        <v>-2</v>
      </c>
      <c r="B67">
        <f t="shared" si="3"/>
        <v>1262643</v>
      </c>
      <c r="C67" s="4">
        <f t="shared" si="2"/>
        <v>4.0588257020675873E-2</v>
      </c>
      <c r="F67">
        <v>-2</v>
      </c>
      <c r="G67">
        <v>1262643</v>
      </c>
    </row>
    <row r="68" spans="1:7" x14ac:dyDescent="0.2">
      <c r="A68">
        <v>-1</v>
      </c>
      <c r="B68">
        <f t="shared" si="3"/>
        <v>27787992</v>
      </c>
      <c r="C68" s="4">
        <f t="shared" si="2"/>
        <v>0.89325815878635917</v>
      </c>
      <c r="F68">
        <v>-1</v>
      </c>
      <c r="G68">
        <v>27787992</v>
      </c>
    </row>
    <row r="69" spans="1:7" x14ac:dyDescent="0.2">
      <c r="A69">
        <v>0</v>
      </c>
      <c r="C69" s="4"/>
      <c r="F69">
        <v>0</v>
      </c>
      <c r="G69">
        <v>286079761</v>
      </c>
    </row>
    <row r="70" spans="1:7" x14ac:dyDescent="0.2">
      <c r="A70">
        <v>1</v>
      </c>
      <c r="B70">
        <f t="shared" si="3"/>
        <v>32739410</v>
      </c>
      <c r="C70" s="4"/>
      <c r="F70">
        <v>1</v>
      </c>
      <c r="G70">
        <v>32739410</v>
      </c>
    </row>
    <row r="71" spans="1:7" x14ac:dyDescent="0.2">
      <c r="A71">
        <v>2</v>
      </c>
      <c r="B71">
        <f t="shared" si="3"/>
        <v>111517</v>
      </c>
      <c r="C71" s="4">
        <f t="shared" ref="C71:C85" si="4">G71/SUM(B$53:B$68,B$71:B$85)</f>
        <v>3.5847667616061792E-3</v>
      </c>
      <c r="F71">
        <v>2</v>
      </c>
      <c r="G71">
        <v>111517</v>
      </c>
    </row>
    <row r="72" spans="1:7" x14ac:dyDescent="0.2">
      <c r="A72">
        <v>4</v>
      </c>
      <c r="B72">
        <f t="shared" si="3"/>
        <v>78334</v>
      </c>
      <c r="C72" s="4">
        <f t="shared" si="4"/>
        <v>2.518083516447344E-3</v>
      </c>
      <c r="F72">
        <v>4</v>
      </c>
      <c r="G72">
        <v>78334</v>
      </c>
    </row>
    <row r="73" spans="1:7" x14ac:dyDescent="0.2">
      <c r="A73">
        <v>8</v>
      </c>
      <c r="B73">
        <f t="shared" si="3"/>
        <v>67993</v>
      </c>
      <c r="C73" s="4">
        <f t="shared" si="4"/>
        <v>2.1856671756045171E-3</v>
      </c>
      <c r="F73">
        <v>8</v>
      </c>
      <c r="G73">
        <v>67993</v>
      </c>
    </row>
    <row r="74" spans="1:7" x14ac:dyDescent="0.2">
      <c r="A74">
        <v>16</v>
      </c>
      <c r="B74">
        <f t="shared" si="3"/>
        <v>164517</v>
      </c>
      <c r="C74" s="4">
        <f t="shared" si="4"/>
        <v>5.2884768539250863E-3</v>
      </c>
      <c r="F74">
        <v>16</v>
      </c>
      <c r="G74">
        <v>164517</v>
      </c>
    </row>
    <row r="75" spans="1:7" x14ac:dyDescent="0.2">
      <c r="A75">
        <v>32</v>
      </c>
      <c r="B75">
        <f t="shared" si="3"/>
        <v>121644</v>
      </c>
      <c r="C75" s="4">
        <f t="shared" si="4"/>
        <v>3.9103039711328507E-3</v>
      </c>
      <c r="F75">
        <v>32</v>
      </c>
      <c r="G75">
        <v>121644</v>
      </c>
    </row>
    <row r="76" spans="1:7" x14ac:dyDescent="0.2">
      <c r="A76">
        <v>64</v>
      </c>
      <c r="B76">
        <f t="shared" si="3"/>
        <v>258703</v>
      </c>
      <c r="C76" s="4">
        <f t="shared" si="4"/>
        <v>8.3161304153429837E-3</v>
      </c>
      <c r="F76">
        <v>64</v>
      </c>
      <c r="G76">
        <v>258703</v>
      </c>
    </row>
    <row r="77" spans="1:7" x14ac:dyDescent="0.2">
      <c r="A77">
        <v>128</v>
      </c>
      <c r="B77">
        <f>G77</f>
        <v>78937</v>
      </c>
      <c r="C77" s="4">
        <f t="shared" si="4"/>
        <v>2.5374672369316517E-3</v>
      </c>
      <c r="F77">
        <v>128</v>
      </c>
      <c r="G77">
        <v>78937</v>
      </c>
    </row>
    <row r="78" spans="1:7" x14ac:dyDescent="0.2">
      <c r="A78">
        <v>256</v>
      </c>
      <c r="B78">
        <f t="shared" si="3"/>
        <v>3290</v>
      </c>
      <c r="C78" s="4">
        <f t="shared" si="4"/>
        <v>1.0575860761753213E-4</v>
      </c>
      <c r="F78">
        <v>256</v>
      </c>
      <c r="G78">
        <v>3290</v>
      </c>
    </row>
    <row r="79" spans="1:7" x14ac:dyDescent="0.2">
      <c r="A79">
        <v>512</v>
      </c>
      <c r="B79">
        <f t="shared" si="3"/>
        <v>9036</v>
      </c>
      <c r="C79" s="4">
        <f t="shared" si="4"/>
        <v>2.9046649800365358E-4</v>
      </c>
      <c r="F79">
        <v>512</v>
      </c>
      <c r="G79">
        <v>9036</v>
      </c>
    </row>
    <row r="80" spans="1:7" x14ac:dyDescent="0.2">
      <c r="A80">
        <v>1024</v>
      </c>
      <c r="B80">
        <f t="shared" si="3"/>
        <v>8566</v>
      </c>
      <c r="C80" s="4">
        <f t="shared" si="4"/>
        <v>2.7535812548686327E-4</v>
      </c>
      <c r="F80">
        <v>1024</v>
      </c>
      <c r="G80">
        <v>8566</v>
      </c>
    </row>
    <row r="81" spans="1:7" x14ac:dyDescent="0.2">
      <c r="A81">
        <v>2048</v>
      </c>
      <c r="B81">
        <f t="shared" si="3"/>
        <v>8566</v>
      </c>
      <c r="C81" s="4">
        <f t="shared" si="4"/>
        <v>2.7535812548686327E-4</v>
      </c>
      <c r="F81">
        <v>2048</v>
      </c>
      <c r="G81">
        <v>8566</v>
      </c>
    </row>
    <row r="82" spans="1:7" x14ac:dyDescent="0.2">
      <c r="A82">
        <v>4096</v>
      </c>
      <c r="B82">
        <f t="shared" si="3"/>
        <v>470</v>
      </c>
      <c r="C82" s="4">
        <f t="shared" si="4"/>
        <v>1.5108372516790304E-5</v>
      </c>
      <c r="F82">
        <v>4096</v>
      </c>
      <c r="G82">
        <v>470</v>
      </c>
    </row>
    <row r="83" spans="1:7" x14ac:dyDescent="0.2">
      <c r="A83">
        <v>8192</v>
      </c>
      <c r="B83">
        <f t="shared" si="3"/>
        <v>0</v>
      </c>
      <c r="C83" s="4">
        <f t="shared" si="4"/>
        <v>0</v>
      </c>
    </row>
    <row r="84" spans="1:7" x14ac:dyDescent="0.2">
      <c r="A84">
        <v>16384</v>
      </c>
      <c r="B84">
        <f t="shared" si="3"/>
        <v>0</v>
      </c>
      <c r="C84" s="4">
        <f t="shared" si="4"/>
        <v>0</v>
      </c>
    </row>
    <row r="85" spans="1:7" x14ac:dyDescent="0.2">
      <c r="A85">
        <v>32768</v>
      </c>
      <c r="B85">
        <f>G85</f>
        <v>180976</v>
      </c>
      <c r="C85" s="4">
        <f t="shared" si="4"/>
        <v>5.8175592012737068E-3</v>
      </c>
      <c r="F85">
        <v>32768</v>
      </c>
      <c r="G85">
        <v>180976</v>
      </c>
    </row>
    <row r="86" spans="1:7" x14ac:dyDescent="0.2">
      <c r="C86" s="4"/>
      <c r="F86" t="s">
        <v>269</v>
      </c>
      <c r="G86" t="s">
        <v>202</v>
      </c>
    </row>
    <row r="87" spans="1:7" x14ac:dyDescent="0.2">
      <c r="A87">
        <v>1</v>
      </c>
      <c r="B87">
        <f t="shared" ref="B87:B103" si="5">G87</f>
        <v>286079761</v>
      </c>
      <c r="F87">
        <v>1</v>
      </c>
      <c r="G87">
        <v>286079761</v>
      </c>
    </row>
    <row r="88" spans="1:7" x14ac:dyDescent="0.2">
      <c r="A88">
        <v>2</v>
      </c>
      <c r="B88">
        <f t="shared" si="5"/>
        <v>66565</v>
      </c>
      <c r="C88" s="4">
        <f>G88/SUM(B$88:B$103)</f>
        <v>1.0425543218336452E-3</v>
      </c>
      <c r="F88">
        <v>2</v>
      </c>
      <c r="G88">
        <v>66565</v>
      </c>
    </row>
    <row r="89" spans="1:7" x14ac:dyDescent="0.2">
      <c r="A89">
        <v>4</v>
      </c>
      <c r="B89">
        <f t="shared" si="5"/>
        <v>19170652</v>
      </c>
      <c r="C89" s="4">
        <f t="shared" ref="C89:C103" si="6">G89/SUM(B$88:B$103)</f>
        <v>0.30025457965851143</v>
      </c>
      <c r="F89">
        <v>4</v>
      </c>
      <c r="G89">
        <v>19170652</v>
      </c>
    </row>
    <row r="90" spans="1:7" x14ac:dyDescent="0.2">
      <c r="A90">
        <v>8</v>
      </c>
      <c r="B90">
        <f t="shared" si="5"/>
        <v>31795265</v>
      </c>
      <c r="C90" s="4">
        <f t="shared" si="6"/>
        <v>0.49798378937273391</v>
      </c>
      <c r="F90">
        <v>8</v>
      </c>
      <c r="G90">
        <v>31795265</v>
      </c>
    </row>
    <row r="91" spans="1:7" x14ac:dyDescent="0.2">
      <c r="A91">
        <v>16</v>
      </c>
      <c r="B91">
        <f t="shared" si="5"/>
        <v>4601558</v>
      </c>
      <c r="C91" s="4">
        <f t="shared" si="6"/>
        <v>7.2070520244395475E-2</v>
      </c>
      <c r="F91">
        <v>16</v>
      </c>
      <c r="G91">
        <v>4601558</v>
      </c>
    </row>
    <row r="92" spans="1:7" x14ac:dyDescent="0.2">
      <c r="A92">
        <v>32</v>
      </c>
      <c r="B92">
        <f t="shared" si="5"/>
        <v>2354949</v>
      </c>
      <c r="C92" s="4">
        <f t="shared" si="6"/>
        <v>3.6883681478972745E-2</v>
      </c>
      <c r="F92">
        <v>32</v>
      </c>
      <c r="G92">
        <v>2354949</v>
      </c>
    </row>
    <row r="93" spans="1:7" x14ac:dyDescent="0.2">
      <c r="A93">
        <v>64</v>
      </c>
      <c r="B93">
        <f t="shared" si="5"/>
        <v>405817</v>
      </c>
      <c r="C93" s="4">
        <f t="shared" si="6"/>
        <v>6.3559868883582117E-3</v>
      </c>
      <c r="F93">
        <v>64</v>
      </c>
      <c r="G93">
        <v>405817</v>
      </c>
    </row>
    <row r="94" spans="1:7" x14ac:dyDescent="0.2">
      <c r="A94">
        <v>128</v>
      </c>
      <c r="B94">
        <f t="shared" si="5"/>
        <v>764728</v>
      </c>
      <c r="C94" s="4">
        <f t="shared" si="6"/>
        <v>1.1977322638431605E-2</v>
      </c>
      <c r="F94">
        <v>128</v>
      </c>
      <c r="G94">
        <v>764728</v>
      </c>
    </row>
    <row r="95" spans="1:7" x14ac:dyDescent="0.2">
      <c r="A95">
        <v>256</v>
      </c>
      <c r="B95">
        <f t="shared" si="5"/>
        <v>416451</v>
      </c>
      <c r="C95" s="4">
        <f t="shared" si="6"/>
        <v>6.5225387197768098E-3</v>
      </c>
      <c r="F95">
        <v>256</v>
      </c>
      <c r="G95">
        <v>416451</v>
      </c>
    </row>
    <row r="96" spans="1:7" x14ac:dyDescent="0.2">
      <c r="A96">
        <v>512</v>
      </c>
      <c r="B96">
        <f t="shared" si="5"/>
        <v>477082</v>
      </c>
      <c r="C96" s="4">
        <f t="shared" si="6"/>
        <v>7.4721535486973502E-3</v>
      </c>
      <c r="F96">
        <v>512</v>
      </c>
      <c r="G96">
        <v>477082</v>
      </c>
    </row>
    <row r="97" spans="1:7" x14ac:dyDescent="0.2">
      <c r="A97">
        <v>1024</v>
      </c>
      <c r="B97">
        <f t="shared" si="5"/>
        <v>879348</v>
      </c>
      <c r="C97" s="4">
        <f t="shared" si="6"/>
        <v>1.3772523965984709E-2</v>
      </c>
      <c r="F97">
        <v>1024</v>
      </c>
      <c r="G97">
        <v>879348</v>
      </c>
    </row>
    <row r="98" spans="1:7" x14ac:dyDescent="0.2">
      <c r="A98">
        <v>2048</v>
      </c>
      <c r="B98">
        <f t="shared" si="5"/>
        <v>514297</v>
      </c>
      <c r="C98" s="4">
        <f t="shared" si="6"/>
        <v>8.0550223098637148E-3</v>
      </c>
      <c r="F98">
        <v>2048</v>
      </c>
      <c r="G98">
        <v>514297</v>
      </c>
    </row>
    <row r="99" spans="1:7" x14ac:dyDescent="0.2">
      <c r="A99">
        <v>4096</v>
      </c>
      <c r="B99">
        <f t="shared" si="5"/>
        <v>1437147</v>
      </c>
      <c r="C99" s="4">
        <f t="shared" si="6"/>
        <v>2.2508883286415649E-2</v>
      </c>
      <c r="F99">
        <v>4096</v>
      </c>
      <c r="G99">
        <v>1437147</v>
      </c>
    </row>
    <row r="100" spans="1:7" x14ac:dyDescent="0.2">
      <c r="A100">
        <v>8192</v>
      </c>
      <c r="B100">
        <f t="shared" si="5"/>
        <v>598415</v>
      </c>
      <c r="C100" s="4">
        <f t="shared" si="6"/>
        <v>9.3724952227158525E-3</v>
      </c>
      <c r="F100">
        <v>8192</v>
      </c>
      <c r="G100">
        <v>598415</v>
      </c>
    </row>
    <row r="101" spans="1:7" x14ac:dyDescent="0.2">
      <c r="A101">
        <v>16384</v>
      </c>
      <c r="B101">
        <f t="shared" si="5"/>
        <v>59578</v>
      </c>
      <c r="C101" s="4">
        <f t="shared" si="6"/>
        <v>9.3312253265537314E-4</v>
      </c>
      <c r="F101">
        <v>16384</v>
      </c>
      <c r="G101">
        <v>59578</v>
      </c>
    </row>
    <row r="102" spans="1:7" x14ac:dyDescent="0.2">
      <c r="A102">
        <v>32768</v>
      </c>
      <c r="B102">
        <f t="shared" si="5"/>
        <v>305909</v>
      </c>
      <c r="C102" s="4">
        <f t="shared" si="6"/>
        <v>4.7912078425269818E-3</v>
      </c>
      <c r="F102">
        <v>32768</v>
      </c>
      <c r="G102">
        <v>305909</v>
      </c>
    </row>
    <row r="103" spans="1:7" x14ac:dyDescent="0.2">
      <c r="A103" t="s">
        <v>203</v>
      </c>
      <c r="B103">
        <f t="shared" si="5"/>
        <v>231</v>
      </c>
      <c r="C103" s="4">
        <f t="shared" si="6"/>
        <v>3.6179681265465638E-6</v>
      </c>
      <c r="F103" t="s">
        <v>203</v>
      </c>
      <c r="G103">
        <v>231</v>
      </c>
    </row>
    <row r="104" spans="1:7" x14ac:dyDescent="0.2">
      <c r="F104" t="s">
        <v>269</v>
      </c>
      <c r="G104" t="s">
        <v>204</v>
      </c>
    </row>
    <row r="105" spans="1:7" x14ac:dyDescent="0.2">
      <c r="A105" t="s">
        <v>205</v>
      </c>
      <c r="B105">
        <f>G105</f>
        <v>129</v>
      </c>
      <c r="F105" t="s">
        <v>205</v>
      </c>
      <c r="G105">
        <v>129</v>
      </c>
    </row>
    <row r="106" spans="1:7" x14ac:dyDescent="0.2">
      <c r="A106" t="s">
        <v>216</v>
      </c>
      <c r="B106">
        <f t="shared" ref="B106:B112" si="7">G106</f>
        <v>189</v>
      </c>
      <c r="F106" t="s">
        <v>216</v>
      </c>
      <c r="G106">
        <v>189</v>
      </c>
    </row>
    <row r="107" spans="1:7" x14ac:dyDescent="0.2">
      <c r="A107" t="s">
        <v>217</v>
      </c>
      <c r="B107">
        <f t="shared" si="7"/>
        <v>17</v>
      </c>
      <c r="F107" t="s">
        <v>217</v>
      </c>
      <c r="G107">
        <v>17</v>
      </c>
    </row>
    <row r="108" spans="1:7" x14ac:dyDescent="0.2">
      <c r="A108" t="s">
        <v>206</v>
      </c>
      <c r="B108">
        <f t="shared" si="7"/>
        <v>129</v>
      </c>
      <c r="F108" t="s">
        <v>206</v>
      </c>
      <c r="G108">
        <v>129</v>
      </c>
    </row>
    <row r="109" spans="1:7" x14ac:dyDescent="0.2">
      <c r="A109" t="s">
        <v>218</v>
      </c>
      <c r="B109">
        <f t="shared" si="7"/>
        <v>135</v>
      </c>
      <c r="F109" t="s">
        <v>218</v>
      </c>
      <c r="G109">
        <v>135</v>
      </c>
    </row>
    <row r="110" spans="1:7" x14ac:dyDescent="0.2">
      <c r="A110" t="s">
        <v>207</v>
      </c>
      <c r="B110">
        <f t="shared" si="7"/>
        <v>11273462</v>
      </c>
      <c r="F110" t="s">
        <v>207</v>
      </c>
      <c r="G110">
        <v>11273462</v>
      </c>
    </row>
    <row r="111" spans="1:7" x14ac:dyDescent="0.2">
      <c r="A111" t="s">
        <v>208</v>
      </c>
      <c r="B111">
        <f t="shared" si="7"/>
        <v>45632633</v>
      </c>
      <c r="F111" t="s">
        <v>208</v>
      </c>
      <c r="G111">
        <v>45632633</v>
      </c>
    </row>
    <row r="112" spans="1:7" x14ac:dyDescent="0.2">
      <c r="A112" t="s">
        <v>219</v>
      </c>
      <c r="B112">
        <f t="shared" si="7"/>
        <v>4954049</v>
      </c>
      <c r="F112" t="s">
        <v>219</v>
      </c>
      <c r="G112">
        <v>4954049</v>
      </c>
    </row>
    <row r="113" spans="1:7" x14ac:dyDescent="0.2">
      <c r="A113" t="s">
        <v>235</v>
      </c>
      <c r="B113" s="4">
        <f>B112/B2</f>
        <v>1.4157348154990999E-2</v>
      </c>
      <c r="F113" t="s">
        <v>290</v>
      </c>
      <c r="G113">
        <v>438532</v>
      </c>
    </row>
    <row r="114" spans="1:7" x14ac:dyDescent="0.2">
      <c r="A114" t="s">
        <v>236</v>
      </c>
      <c r="B114" s="2">
        <f>B110/B111</f>
        <v>0.2470482472488493</v>
      </c>
    </row>
    <row r="115" spans="1:7" x14ac:dyDescent="0.2">
      <c r="A115" t="s">
        <v>237</v>
      </c>
      <c r="B115" s="2">
        <f>B5/SUM(B5:B6)</f>
        <v>0.71729299512478273</v>
      </c>
    </row>
    <row r="116" spans="1:7" x14ac:dyDescent="0.2">
      <c r="A116" t="s">
        <v>289</v>
      </c>
      <c r="B116" s="2">
        <f>G113/G112</f>
        <v>8.8519915729537602E-2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6"/>
  <sheetViews>
    <sheetView workbookViewId="0">
      <selection activeCell="J19" sqref="J19"/>
    </sheetView>
  </sheetViews>
  <sheetFormatPr baseColWidth="10" defaultRowHeight="16" x14ac:dyDescent="0.2"/>
  <cols>
    <col min="1" max="1" width="16.6640625" customWidth="1"/>
    <col min="6" max="6" width="53.5" bestFit="1" customWidth="1"/>
    <col min="7" max="7" width="22" bestFit="1" customWidth="1"/>
    <col min="8" max="8" width="10.1640625" bestFit="1" customWidth="1"/>
  </cols>
  <sheetData>
    <row r="1" spans="1:13" x14ac:dyDescent="0.2">
      <c r="A1" t="s">
        <v>296</v>
      </c>
      <c r="B1" t="s">
        <v>298</v>
      </c>
    </row>
    <row r="2" spans="1:13" x14ac:dyDescent="0.2">
      <c r="A2" t="s">
        <v>1</v>
      </c>
      <c r="B2">
        <f t="shared" ref="B2:B7" si="0">H2</f>
        <v>350000000</v>
      </c>
      <c r="F2" t="s">
        <v>274</v>
      </c>
      <c r="G2" t="s">
        <v>1</v>
      </c>
      <c r="H2">
        <v>350000000</v>
      </c>
      <c r="J2" t="s">
        <v>325</v>
      </c>
      <c r="K2" t="s">
        <v>328</v>
      </c>
      <c r="L2">
        <v>1000043334</v>
      </c>
    </row>
    <row r="3" spans="1:13" x14ac:dyDescent="0.2">
      <c r="A3" t="s">
        <v>2</v>
      </c>
      <c r="B3">
        <f t="shared" si="0"/>
        <v>5361945</v>
      </c>
      <c r="C3" s="2">
        <f>B3/B$2</f>
        <v>1.5319842857142857E-2</v>
      </c>
      <c r="F3" t="s">
        <v>274</v>
      </c>
      <c r="G3" t="s">
        <v>2</v>
      </c>
      <c r="H3">
        <v>5361945</v>
      </c>
      <c r="J3" t="s">
        <v>325</v>
      </c>
      <c r="K3" t="s">
        <v>329</v>
      </c>
      <c r="L3">
        <v>15521288</v>
      </c>
      <c r="M3" s="2">
        <f>L3/L$2</f>
        <v>1.5520615429650971E-2</v>
      </c>
    </row>
    <row r="4" spans="1:13" x14ac:dyDescent="0.2">
      <c r="A4" t="s">
        <v>3</v>
      </c>
      <c r="B4">
        <f t="shared" si="0"/>
        <v>112056305</v>
      </c>
      <c r="C4" s="2">
        <f>B4/B$2</f>
        <v>0.32016087142857141</v>
      </c>
      <c r="F4" t="s">
        <v>274</v>
      </c>
      <c r="G4" t="s">
        <v>3</v>
      </c>
      <c r="H4">
        <v>112056305</v>
      </c>
      <c r="J4" t="s">
        <v>325</v>
      </c>
      <c r="K4" t="s">
        <v>330</v>
      </c>
      <c r="L4">
        <v>317427320</v>
      </c>
      <c r="M4" s="6">
        <f t="shared" ref="M4:M9" si="1">L4/L$2</f>
        <v>0.31741356520056557</v>
      </c>
    </row>
    <row r="5" spans="1:13" x14ac:dyDescent="0.2">
      <c r="A5" t="s">
        <v>4</v>
      </c>
      <c r="B5">
        <f t="shared" si="0"/>
        <v>75030395</v>
      </c>
      <c r="C5" s="2">
        <f>B5/B$2</f>
        <v>0.21437255714285713</v>
      </c>
      <c r="F5" t="s">
        <v>274</v>
      </c>
      <c r="G5" t="s">
        <v>4</v>
      </c>
      <c r="H5">
        <v>75030395</v>
      </c>
      <c r="J5" t="s">
        <v>325</v>
      </c>
      <c r="K5" t="s">
        <v>326</v>
      </c>
      <c r="L5">
        <v>213365195</v>
      </c>
      <c r="M5" s="6">
        <f t="shared" si="1"/>
        <v>0.21335594943328726</v>
      </c>
    </row>
    <row r="6" spans="1:13" x14ac:dyDescent="0.2">
      <c r="A6" t="s">
        <v>5</v>
      </c>
      <c r="B6">
        <f t="shared" si="0"/>
        <v>1648596</v>
      </c>
      <c r="C6" s="2">
        <f>B6/B$2</f>
        <v>4.710274285714286E-3</v>
      </c>
      <c r="F6" t="s">
        <v>274</v>
      </c>
      <c r="G6" t="s">
        <v>5</v>
      </c>
      <c r="H6">
        <v>1648596</v>
      </c>
      <c r="J6" t="s">
        <v>325</v>
      </c>
      <c r="K6" t="s">
        <v>334</v>
      </c>
      <c r="L6">
        <v>5288033</v>
      </c>
      <c r="M6" s="6">
        <f t="shared" si="1"/>
        <v>5.2878038583076045E-3</v>
      </c>
    </row>
    <row r="7" spans="1:13" x14ac:dyDescent="0.2">
      <c r="A7" t="s">
        <v>6</v>
      </c>
      <c r="B7">
        <f t="shared" si="0"/>
        <v>155697399</v>
      </c>
      <c r="C7" s="2">
        <f>B7/B$2</f>
        <v>0.44484971142857144</v>
      </c>
      <c r="F7" t="s">
        <v>274</v>
      </c>
      <c r="G7" t="s">
        <v>6</v>
      </c>
      <c r="H7">
        <v>155697399</v>
      </c>
      <c r="J7" t="s">
        <v>325</v>
      </c>
      <c r="K7" t="s">
        <v>331</v>
      </c>
      <c r="L7">
        <v>4098610</v>
      </c>
      <c r="M7" s="6">
        <f t="shared" si="1"/>
        <v>4.0984323985304421E-3</v>
      </c>
    </row>
    <row r="8" spans="1:13" x14ac:dyDescent="0.2">
      <c r="A8" t="s">
        <v>27</v>
      </c>
      <c r="B8">
        <f>B2/(B5+B6)</f>
        <v>4.5644836406363254</v>
      </c>
      <c r="F8" t="s">
        <v>275</v>
      </c>
      <c r="J8" t="s">
        <v>325</v>
      </c>
      <c r="K8" t="s">
        <v>332</v>
      </c>
      <c r="L8">
        <v>0</v>
      </c>
      <c r="M8" s="6">
        <f t="shared" si="1"/>
        <v>0</v>
      </c>
    </row>
    <row r="9" spans="1:13" x14ac:dyDescent="0.2">
      <c r="A9" s="2">
        <v>0.1</v>
      </c>
      <c r="B9" s="3">
        <f>AVERAGE(G9)/1000</f>
        <v>6.4000000000000001E-2</v>
      </c>
      <c r="F9" s="1">
        <v>0.70956885142899995</v>
      </c>
      <c r="G9">
        <v>64</v>
      </c>
      <c r="H9" t="s">
        <v>8</v>
      </c>
      <c r="J9" t="s">
        <v>325</v>
      </c>
      <c r="K9" t="s">
        <v>333</v>
      </c>
      <c r="L9">
        <v>0</v>
      </c>
      <c r="M9" s="6">
        <f t="shared" si="1"/>
        <v>0</v>
      </c>
    </row>
    <row r="10" spans="1:13" x14ac:dyDescent="0.2">
      <c r="A10" s="2">
        <v>0.2</v>
      </c>
      <c r="B10" s="3">
        <f t="shared" ref="B10:B18" si="2">AVERAGE(G10)/1000</f>
        <v>0.128</v>
      </c>
      <c r="F10" s="1">
        <v>0.94270508285700005</v>
      </c>
      <c r="G10">
        <v>128</v>
      </c>
      <c r="H10" t="s">
        <v>8</v>
      </c>
      <c r="J10" t="s">
        <v>327</v>
      </c>
    </row>
    <row r="11" spans="1:13" x14ac:dyDescent="0.2">
      <c r="A11" s="2">
        <v>0.3</v>
      </c>
      <c r="B11" s="3">
        <f t="shared" si="2"/>
        <v>0.192</v>
      </c>
      <c r="F11" s="1">
        <v>0.94419594571400001</v>
      </c>
      <c r="G11">
        <v>192</v>
      </c>
      <c r="H11" t="s">
        <v>8</v>
      </c>
    </row>
    <row r="12" spans="1:13" x14ac:dyDescent="0.2">
      <c r="A12" s="2">
        <v>0.4</v>
      </c>
      <c r="B12" s="3">
        <f t="shared" si="2"/>
        <v>0.25600000000000001</v>
      </c>
      <c r="F12" s="1">
        <v>0.94566971142900003</v>
      </c>
      <c r="G12">
        <v>256</v>
      </c>
      <c r="H12" t="s">
        <v>8</v>
      </c>
    </row>
    <row r="13" spans="1:13" x14ac:dyDescent="0.2">
      <c r="A13" s="2">
        <v>0.5</v>
      </c>
      <c r="B13" s="3">
        <f t="shared" si="2"/>
        <v>0.32</v>
      </c>
      <c r="F13" s="1">
        <v>0.947135491429</v>
      </c>
      <c r="G13">
        <v>320</v>
      </c>
      <c r="H13" t="s">
        <v>8</v>
      </c>
    </row>
    <row r="14" spans="1:13" x14ac:dyDescent="0.2">
      <c r="A14" s="2">
        <v>0.6</v>
      </c>
      <c r="B14" s="3">
        <f t="shared" si="2"/>
        <v>0.38400000000000001</v>
      </c>
      <c r="F14" s="1">
        <v>0.94858410857099995</v>
      </c>
      <c r="G14">
        <v>384</v>
      </c>
      <c r="H14" t="s">
        <v>8</v>
      </c>
    </row>
    <row r="15" spans="1:13" x14ac:dyDescent="0.2">
      <c r="A15" s="2">
        <v>0.7</v>
      </c>
      <c r="B15" s="3">
        <f t="shared" si="2"/>
        <v>0.44800000000000001</v>
      </c>
      <c r="F15" s="1">
        <v>0.94989053142900004</v>
      </c>
      <c r="G15">
        <v>448</v>
      </c>
      <c r="H15" t="s">
        <v>8</v>
      </c>
    </row>
    <row r="16" spans="1:13" x14ac:dyDescent="0.2">
      <c r="A16" s="2">
        <v>0.8</v>
      </c>
      <c r="B16" s="3">
        <f t="shared" si="2"/>
        <v>0.51200000000000001</v>
      </c>
      <c r="F16" s="1">
        <v>0.95119090285700003</v>
      </c>
      <c r="G16">
        <v>512</v>
      </c>
      <c r="H16" t="s">
        <v>8</v>
      </c>
    </row>
    <row r="17" spans="1:8" x14ac:dyDescent="0.2">
      <c r="A17" s="2">
        <v>0.9</v>
      </c>
      <c r="B17" s="3">
        <f t="shared" si="2"/>
        <v>0.57599999999999996</v>
      </c>
      <c r="F17" s="1">
        <v>0.95233754000000004</v>
      </c>
      <c r="G17">
        <v>576</v>
      </c>
      <c r="H17" t="s">
        <v>8</v>
      </c>
    </row>
    <row r="18" spans="1:8" x14ac:dyDescent="0.2">
      <c r="A18" s="2">
        <v>1</v>
      </c>
      <c r="B18" s="3">
        <f t="shared" si="2"/>
        <v>40</v>
      </c>
      <c r="F18" s="1">
        <v>1</v>
      </c>
      <c r="G18">
        <v>40000</v>
      </c>
      <c r="H18" t="s">
        <v>8</v>
      </c>
    </row>
    <row r="19" spans="1:8" x14ac:dyDescent="0.2">
      <c r="F19" t="s">
        <v>276</v>
      </c>
    </row>
    <row r="20" spans="1:8" x14ac:dyDescent="0.2">
      <c r="F20" s="1">
        <v>0.72327349714300004</v>
      </c>
      <c r="G20">
        <v>4096</v>
      </c>
      <c r="H20" t="s">
        <v>8</v>
      </c>
    </row>
    <row r="21" spans="1:8" x14ac:dyDescent="0.2">
      <c r="F21" s="1">
        <v>0.95670403428600004</v>
      </c>
      <c r="G21">
        <v>8192</v>
      </c>
      <c r="H21" t="s">
        <v>8</v>
      </c>
    </row>
    <row r="22" spans="1:8" x14ac:dyDescent="0.2">
      <c r="F22" s="1">
        <v>0.96751605142899999</v>
      </c>
      <c r="G22">
        <v>12288</v>
      </c>
      <c r="H22" t="s">
        <v>8</v>
      </c>
    </row>
    <row r="23" spans="1:8" x14ac:dyDescent="0.2">
      <c r="F23" s="1">
        <v>0.973700182857</v>
      </c>
      <c r="G23">
        <v>16384</v>
      </c>
      <c r="H23" t="s">
        <v>8</v>
      </c>
    </row>
    <row r="24" spans="1:8" x14ac:dyDescent="0.2">
      <c r="F24" s="1">
        <v>0.97643931428599995</v>
      </c>
      <c r="G24">
        <v>20480</v>
      </c>
      <c r="H24" t="s">
        <v>8</v>
      </c>
    </row>
    <row r="25" spans="1:8" x14ac:dyDescent="0.2">
      <c r="F25" s="1">
        <v>0.97913218285699999</v>
      </c>
      <c r="G25">
        <v>24576</v>
      </c>
      <c r="H25" t="s">
        <v>8</v>
      </c>
    </row>
    <row r="26" spans="1:8" x14ac:dyDescent="0.2">
      <c r="F26" s="1">
        <v>0.98163299428600004</v>
      </c>
      <c r="G26">
        <v>28672</v>
      </c>
      <c r="H26" t="s">
        <v>8</v>
      </c>
    </row>
    <row r="27" spans="1:8" x14ac:dyDescent="0.2">
      <c r="F27" s="1">
        <v>0.98402188285699999</v>
      </c>
      <c r="G27">
        <v>32768</v>
      </c>
      <c r="H27" t="s">
        <v>8</v>
      </c>
    </row>
    <row r="28" spans="1:8" x14ac:dyDescent="0.2">
      <c r="F28" s="1">
        <v>0.98625716857099999</v>
      </c>
      <c r="G28">
        <v>36864</v>
      </c>
      <c r="H28" t="s">
        <v>8</v>
      </c>
    </row>
    <row r="29" spans="1:8" x14ac:dyDescent="0.2">
      <c r="F29" s="1">
        <v>1</v>
      </c>
      <c r="G29">
        <v>225280</v>
      </c>
      <c r="H29" t="s">
        <v>8</v>
      </c>
    </row>
    <row r="30" spans="1:8" x14ac:dyDescent="0.2">
      <c r="F30" t="s">
        <v>277</v>
      </c>
    </row>
    <row r="31" spans="1:8" x14ac:dyDescent="0.2">
      <c r="F31" s="1">
        <v>0.100062366796</v>
      </c>
      <c r="G31">
        <v>31168</v>
      </c>
      <c r="H31" t="s">
        <v>8</v>
      </c>
    </row>
    <row r="32" spans="1:8" x14ac:dyDescent="0.2">
      <c r="F32" s="1">
        <v>0.200016845763</v>
      </c>
      <c r="G32">
        <v>89792</v>
      </c>
      <c r="H32" t="s">
        <v>8</v>
      </c>
    </row>
    <row r="33" spans="6:8" x14ac:dyDescent="0.2">
      <c r="F33" s="1">
        <v>0.30001210203700002</v>
      </c>
      <c r="G33">
        <v>148480</v>
      </c>
      <c r="H33" t="s">
        <v>8</v>
      </c>
    </row>
    <row r="34" spans="6:8" x14ac:dyDescent="0.2">
      <c r="F34" s="1">
        <v>0.40000735831099998</v>
      </c>
      <c r="G34">
        <v>207168</v>
      </c>
      <c r="H34" t="s">
        <v>8</v>
      </c>
    </row>
    <row r="35" spans="6:8" x14ac:dyDescent="0.2">
      <c r="F35" s="1">
        <v>0.50009019040900005</v>
      </c>
      <c r="G35">
        <v>265920</v>
      </c>
      <c r="H35" t="s">
        <v>8</v>
      </c>
    </row>
    <row r="36" spans="6:8" x14ac:dyDescent="0.2">
      <c r="F36" s="1">
        <v>0.60002296917200004</v>
      </c>
      <c r="G36">
        <v>324608</v>
      </c>
      <c r="H36" t="s">
        <v>8</v>
      </c>
    </row>
    <row r="37" spans="6:8" x14ac:dyDescent="0.2">
      <c r="F37" s="1">
        <v>0.70006472588400004</v>
      </c>
      <c r="G37">
        <v>383360</v>
      </c>
      <c r="H37" t="s">
        <v>8</v>
      </c>
    </row>
    <row r="38" spans="6:8" x14ac:dyDescent="0.2">
      <c r="F38" s="1">
        <v>0.80010648259499995</v>
      </c>
      <c r="G38">
        <v>442112</v>
      </c>
      <c r="H38" t="s">
        <v>8</v>
      </c>
    </row>
    <row r="39" spans="6:8" x14ac:dyDescent="0.2">
      <c r="F39" s="1">
        <v>0.90001175285799995</v>
      </c>
      <c r="G39">
        <v>560704</v>
      </c>
      <c r="H39" t="s">
        <v>8</v>
      </c>
    </row>
    <row r="40" spans="6:8" x14ac:dyDescent="0.2">
      <c r="F40" s="1">
        <v>1</v>
      </c>
      <c r="G40">
        <v>3997824</v>
      </c>
      <c r="H40" t="s">
        <v>8</v>
      </c>
    </row>
    <row r="41" spans="6:8" x14ac:dyDescent="0.2">
      <c r="F41" t="s">
        <v>278</v>
      </c>
    </row>
    <row r="42" spans="6:8" x14ac:dyDescent="0.2">
      <c r="F42" s="1">
        <v>0.10257694183</v>
      </c>
      <c r="G42">
        <v>45056</v>
      </c>
      <c r="H42" t="s">
        <v>8</v>
      </c>
    </row>
    <row r="43" spans="6:8" x14ac:dyDescent="0.2">
      <c r="F43" s="1">
        <v>0.20051266306599999</v>
      </c>
      <c r="G43">
        <v>102400</v>
      </c>
      <c r="H43" t="s">
        <v>8</v>
      </c>
    </row>
    <row r="44" spans="6:8" x14ac:dyDescent="0.2">
      <c r="F44" s="1">
        <v>0.30526465008600001</v>
      </c>
      <c r="G44">
        <v>163840</v>
      </c>
      <c r="H44" t="s">
        <v>8</v>
      </c>
    </row>
    <row r="45" spans="6:8" x14ac:dyDescent="0.2">
      <c r="F45" s="1">
        <v>0.40296993865899999</v>
      </c>
      <c r="G45">
        <v>221184</v>
      </c>
      <c r="H45" t="s">
        <v>8</v>
      </c>
    </row>
    <row r="46" spans="6:8" x14ac:dyDescent="0.2">
      <c r="F46" s="1">
        <v>0.50067522723299995</v>
      </c>
      <c r="G46">
        <v>278528</v>
      </c>
      <c r="H46" t="s">
        <v>8</v>
      </c>
    </row>
    <row r="47" spans="6:8" x14ac:dyDescent="0.2">
      <c r="F47" s="1">
        <v>0.60531876433200005</v>
      </c>
      <c r="G47">
        <v>339968</v>
      </c>
      <c r="H47" t="s">
        <v>8</v>
      </c>
    </row>
    <row r="48" spans="6:8" x14ac:dyDescent="0.2">
      <c r="F48" s="1">
        <v>0.70296300617700003</v>
      </c>
      <c r="G48">
        <v>397312</v>
      </c>
      <c r="H48" t="s">
        <v>8</v>
      </c>
    </row>
    <row r="49" spans="1:8" x14ac:dyDescent="0.2">
      <c r="F49" s="1">
        <v>0.80060724802100003</v>
      </c>
      <c r="G49">
        <v>454656</v>
      </c>
      <c r="H49" t="s">
        <v>8</v>
      </c>
    </row>
    <row r="50" spans="1:8" x14ac:dyDescent="0.2">
      <c r="F50" s="1">
        <v>0.90149570445799998</v>
      </c>
      <c r="G50">
        <v>589824</v>
      </c>
      <c r="H50" t="s">
        <v>8</v>
      </c>
    </row>
    <row r="51" spans="1:8" x14ac:dyDescent="0.2">
      <c r="F51" s="1">
        <v>1</v>
      </c>
      <c r="G51">
        <v>12546048</v>
      </c>
      <c r="H51" t="s">
        <v>8</v>
      </c>
    </row>
    <row r="52" spans="1:8" x14ac:dyDescent="0.2">
      <c r="C52" s="2">
        <f>SUM(B53:B68,B71:B85)/SUM(B53:B68,B70:B85)</f>
        <v>0.59315906618692993</v>
      </c>
      <c r="F52" t="s">
        <v>274</v>
      </c>
      <c r="G52" t="s">
        <v>201</v>
      </c>
    </row>
    <row r="53" spans="1:8" x14ac:dyDescent="0.2">
      <c r="A53">
        <v>-32768</v>
      </c>
      <c r="B53">
        <f>G53</f>
        <v>129734</v>
      </c>
      <c r="C53" s="4">
        <f t="shared" ref="C53:C68" si="3">G53/SUM(B$53:B$68,B$71:B$85)</f>
        <v>7.3204601483683379E-2</v>
      </c>
      <c r="F53">
        <v>-32768</v>
      </c>
      <c r="G53">
        <v>129734</v>
      </c>
    </row>
    <row r="54" spans="1:8" x14ac:dyDescent="0.2">
      <c r="A54">
        <v>-16384</v>
      </c>
      <c r="B54">
        <f t="shared" ref="B54:B84" si="4">G54</f>
        <v>73</v>
      </c>
      <c r="C54" s="4">
        <f t="shared" si="3"/>
        <v>4.1191483406885524E-5</v>
      </c>
      <c r="F54">
        <v>-16384</v>
      </c>
      <c r="G54">
        <v>73</v>
      </c>
    </row>
    <row r="55" spans="1:8" x14ac:dyDescent="0.2">
      <c r="A55">
        <v>-8192</v>
      </c>
      <c r="B55">
        <f t="shared" si="4"/>
        <v>23913</v>
      </c>
      <c r="C55" s="4">
        <f>G55/SUM(B$53:B$68,B$71:B$85)</f>
        <v>1.3493314283682925E-2</v>
      </c>
      <c r="F55">
        <v>-8192</v>
      </c>
      <c r="G55">
        <v>23913</v>
      </c>
    </row>
    <row r="56" spans="1:8" x14ac:dyDescent="0.2">
      <c r="A56">
        <v>-4096</v>
      </c>
      <c r="B56">
        <f t="shared" si="4"/>
        <v>22709</v>
      </c>
      <c r="C56" s="4">
        <f t="shared" si="3"/>
        <v>1.2813936940917306E-2</v>
      </c>
      <c r="F56">
        <v>-4096</v>
      </c>
      <c r="G56">
        <v>22709</v>
      </c>
    </row>
    <row r="57" spans="1:8" x14ac:dyDescent="0.2">
      <c r="A57">
        <v>-2048</v>
      </c>
      <c r="B57">
        <f t="shared" si="4"/>
        <v>11909</v>
      </c>
      <c r="C57" s="4">
        <f t="shared" si="3"/>
        <v>6.7198544642821873E-3</v>
      </c>
      <c r="F57">
        <v>-2048</v>
      </c>
      <c r="G57">
        <v>11909</v>
      </c>
    </row>
    <row r="58" spans="1:8" x14ac:dyDescent="0.2">
      <c r="A58">
        <v>-1024</v>
      </c>
      <c r="B58">
        <f t="shared" si="4"/>
        <v>124</v>
      </c>
      <c r="C58" s="4">
        <f t="shared" si="3"/>
        <v>6.9969095102106915E-5</v>
      </c>
      <c r="F58">
        <v>-1024</v>
      </c>
      <c r="G58">
        <v>124</v>
      </c>
    </row>
    <row r="59" spans="1:8" x14ac:dyDescent="0.2">
      <c r="A59">
        <v>-512</v>
      </c>
      <c r="B59">
        <f t="shared" si="4"/>
        <v>894</v>
      </c>
      <c r="C59" s="4">
        <f t="shared" si="3"/>
        <v>5.0445460501035149E-4</v>
      </c>
      <c r="F59">
        <v>-512</v>
      </c>
      <c r="G59">
        <v>894</v>
      </c>
    </row>
    <row r="60" spans="1:8" x14ac:dyDescent="0.2">
      <c r="A60">
        <v>-256</v>
      </c>
      <c r="B60">
        <f t="shared" si="4"/>
        <v>13403</v>
      </c>
      <c r="C60" s="4">
        <f t="shared" si="3"/>
        <v>7.5628692068833792E-3</v>
      </c>
      <c r="F60">
        <v>-256</v>
      </c>
      <c r="G60">
        <v>13403</v>
      </c>
    </row>
    <row r="61" spans="1:8" x14ac:dyDescent="0.2">
      <c r="A61">
        <v>-128</v>
      </c>
      <c r="B61">
        <f t="shared" si="4"/>
        <v>32095</v>
      </c>
      <c r="C61" s="4">
        <f t="shared" si="3"/>
        <v>1.8110146026630011E-2</v>
      </c>
      <c r="F61">
        <v>-128</v>
      </c>
      <c r="G61">
        <v>32095</v>
      </c>
    </row>
    <row r="62" spans="1:8" x14ac:dyDescent="0.2">
      <c r="A62">
        <v>-64</v>
      </c>
      <c r="B62">
        <f t="shared" si="4"/>
        <v>73128</v>
      </c>
      <c r="C62" s="4">
        <f t="shared" si="3"/>
        <v>4.1263709569571566E-2</v>
      </c>
      <c r="F62">
        <v>-64</v>
      </c>
      <c r="G62">
        <v>73128</v>
      </c>
    </row>
    <row r="63" spans="1:8" x14ac:dyDescent="0.2">
      <c r="A63">
        <v>-32</v>
      </c>
      <c r="B63">
        <f t="shared" si="4"/>
        <v>33709</v>
      </c>
      <c r="C63" s="4">
        <f t="shared" si="3"/>
        <v>1.9020872796749373E-2</v>
      </c>
      <c r="F63">
        <v>-32</v>
      </c>
      <c r="G63">
        <v>33709</v>
      </c>
    </row>
    <row r="64" spans="1:8" x14ac:dyDescent="0.2">
      <c r="A64">
        <v>-16</v>
      </c>
      <c r="B64">
        <f t="shared" si="4"/>
        <v>65482</v>
      </c>
      <c r="C64" s="4">
        <f t="shared" si="3"/>
        <v>3.6949324882872302E-2</v>
      </c>
      <c r="F64">
        <v>-16</v>
      </c>
      <c r="G64">
        <v>65482</v>
      </c>
    </row>
    <row r="65" spans="1:7" x14ac:dyDescent="0.2">
      <c r="A65">
        <v>-8</v>
      </c>
      <c r="B65">
        <f t="shared" si="4"/>
        <v>122057</v>
      </c>
      <c r="C65" s="4">
        <f t="shared" si="3"/>
        <v>6.8872724523208584E-2</v>
      </c>
      <c r="F65">
        <v>-8</v>
      </c>
      <c r="G65">
        <v>122057</v>
      </c>
    </row>
    <row r="66" spans="1:7" x14ac:dyDescent="0.2">
      <c r="A66">
        <v>-4</v>
      </c>
      <c r="B66">
        <f t="shared" si="4"/>
        <v>131847</v>
      </c>
      <c r="C66" s="4">
        <f t="shared" si="3"/>
        <v>7.439689743489912E-2</v>
      </c>
      <c r="F66">
        <v>-4</v>
      </c>
      <c r="G66">
        <v>131847</v>
      </c>
    </row>
    <row r="67" spans="1:7" x14ac:dyDescent="0.2">
      <c r="A67">
        <v>-2</v>
      </c>
      <c r="B67">
        <f t="shared" si="4"/>
        <v>97775</v>
      </c>
      <c r="C67" s="4">
        <f t="shared" si="3"/>
        <v>5.5171195754907289E-2</v>
      </c>
      <c r="F67">
        <v>-2</v>
      </c>
      <c r="G67">
        <v>97775</v>
      </c>
    </row>
    <row r="68" spans="1:7" x14ac:dyDescent="0.2">
      <c r="A68">
        <v>-1</v>
      </c>
      <c r="B68">
        <f t="shared" si="4"/>
        <v>189842</v>
      </c>
      <c r="C68" s="4">
        <f t="shared" si="3"/>
        <v>0.10712155606753372</v>
      </c>
      <c r="F68">
        <v>-1</v>
      </c>
      <c r="G68">
        <v>189842</v>
      </c>
    </row>
    <row r="69" spans="1:7" x14ac:dyDescent="0.2">
      <c r="A69">
        <v>0</v>
      </c>
      <c r="C69" s="4"/>
      <c r="F69">
        <v>0</v>
      </c>
      <c r="G69">
        <v>347012247</v>
      </c>
    </row>
    <row r="70" spans="1:7" x14ac:dyDescent="0.2">
      <c r="A70">
        <v>1</v>
      </c>
      <c r="B70">
        <f t="shared" si="4"/>
        <v>1215539</v>
      </c>
      <c r="C70" s="4"/>
      <c r="F70">
        <v>1</v>
      </c>
      <c r="G70">
        <v>1215539</v>
      </c>
    </row>
    <row r="71" spans="1:7" x14ac:dyDescent="0.2">
      <c r="A71">
        <v>2</v>
      </c>
      <c r="B71">
        <f t="shared" si="4"/>
        <v>174239</v>
      </c>
      <c r="C71" s="4">
        <f t="shared" ref="C71:C85" si="5">G71/SUM(B$53:B$68,B$71:B$85)</f>
        <v>9.8317299689483925E-2</v>
      </c>
      <c r="F71">
        <v>2</v>
      </c>
      <c r="G71">
        <v>174239</v>
      </c>
    </row>
    <row r="72" spans="1:7" x14ac:dyDescent="0.2">
      <c r="A72">
        <v>4</v>
      </c>
      <c r="B72">
        <f t="shared" si="4"/>
        <v>129014</v>
      </c>
      <c r="C72" s="4">
        <f t="shared" si="5"/>
        <v>7.279832931857437E-2</v>
      </c>
      <c r="F72">
        <v>4</v>
      </c>
      <c r="G72">
        <v>129014</v>
      </c>
    </row>
    <row r="73" spans="1:7" x14ac:dyDescent="0.2">
      <c r="A73">
        <v>8</v>
      </c>
      <c r="B73">
        <f t="shared" si="4"/>
        <v>126997</v>
      </c>
      <c r="C73" s="4">
        <f t="shared" si="5"/>
        <v>7.1660202989373159E-2</v>
      </c>
      <c r="F73">
        <v>8</v>
      </c>
      <c r="G73">
        <v>126997</v>
      </c>
    </row>
    <row r="74" spans="1:7" x14ac:dyDescent="0.2">
      <c r="A74">
        <v>16</v>
      </c>
      <c r="B74">
        <f t="shared" si="4"/>
        <v>72023</v>
      </c>
      <c r="C74" s="4">
        <f t="shared" si="5"/>
        <v>4.0640194649508438E-2</v>
      </c>
      <c r="F74">
        <v>16</v>
      </c>
      <c r="G74">
        <v>72023</v>
      </c>
    </row>
    <row r="75" spans="1:7" x14ac:dyDescent="0.2">
      <c r="A75">
        <v>32</v>
      </c>
      <c r="B75">
        <f t="shared" si="4"/>
        <v>35017</v>
      </c>
      <c r="C75" s="4">
        <f t="shared" si="5"/>
        <v>1.9758933896697403E-2</v>
      </c>
      <c r="F75">
        <v>32</v>
      </c>
      <c r="G75">
        <v>35017</v>
      </c>
    </row>
    <row r="76" spans="1:7" x14ac:dyDescent="0.2">
      <c r="A76">
        <v>64</v>
      </c>
      <c r="B76">
        <f t="shared" si="4"/>
        <v>56468</v>
      </c>
      <c r="C76" s="4">
        <f t="shared" si="5"/>
        <v>3.1863023082465913E-2</v>
      </c>
      <c r="F76">
        <v>64</v>
      </c>
      <c r="G76">
        <v>56468</v>
      </c>
    </row>
    <row r="77" spans="1:7" x14ac:dyDescent="0.2">
      <c r="A77">
        <v>128</v>
      </c>
      <c r="B77">
        <f>G77</f>
        <v>39280</v>
      </c>
      <c r="C77" s="4">
        <f t="shared" si="5"/>
        <v>2.2164403674280318E-2</v>
      </c>
      <c r="F77">
        <v>128</v>
      </c>
      <c r="G77">
        <v>39280</v>
      </c>
    </row>
    <row r="78" spans="1:7" x14ac:dyDescent="0.2">
      <c r="A78">
        <v>256</v>
      </c>
      <c r="B78">
        <f t="shared" si="4"/>
        <v>6701</v>
      </c>
      <c r="C78" s="4">
        <f t="shared" si="5"/>
        <v>3.781152469993697E-3</v>
      </c>
      <c r="F78">
        <v>256</v>
      </c>
      <c r="G78">
        <v>6701</v>
      </c>
    </row>
    <row r="79" spans="1:7" x14ac:dyDescent="0.2">
      <c r="A79">
        <v>512</v>
      </c>
      <c r="B79">
        <f t="shared" si="4"/>
        <v>872</v>
      </c>
      <c r="C79" s="4">
        <f t="shared" si="5"/>
        <v>4.920407332986873E-4</v>
      </c>
      <c r="F79">
        <v>512</v>
      </c>
      <c r="G79">
        <v>872</v>
      </c>
    </row>
    <row r="80" spans="1:7" x14ac:dyDescent="0.2">
      <c r="A80">
        <v>1024</v>
      </c>
      <c r="B80">
        <f t="shared" si="4"/>
        <v>3394</v>
      </c>
      <c r="C80" s="4">
        <f t="shared" si="5"/>
        <v>1.9151218449721846E-3</v>
      </c>
      <c r="F80">
        <v>1024</v>
      </c>
      <c r="G80">
        <v>3394</v>
      </c>
    </row>
    <row r="81" spans="1:7" x14ac:dyDescent="0.2">
      <c r="A81">
        <v>2048</v>
      </c>
      <c r="B81">
        <f t="shared" si="4"/>
        <v>11910</v>
      </c>
      <c r="C81" s="4">
        <f t="shared" si="5"/>
        <v>6.7204187311781724E-3</v>
      </c>
      <c r="F81">
        <v>2048</v>
      </c>
      <c r="G81">
        <v>11910</v>
      </c>
    </row>
    <row r="82" spans="1:7" x14ac:dyDescent="0.2">
      <c r="A82">
        <v>4096</v>
      </c>
      <c r="B82">
        <f t="shared" si="4"/>
        <v>29333</v>
      </c>
      <c r="C82" s="4">
        <f t="shared" si="5"/>
        <v>1.655164085992018E-2</v>
      </c>
      <c r="F82">
        <v>4096</v>
      </c>
      <c r="G82">
        <v>29333</v>
      </c>
    </row>
    <row r="83" spans="1:7" x14ac:dyDescent="0.2">
      <c r="A83">
        <v>8192</v>
      </c>
      <c r="B83">
        <f t="shared" si="4"/>
        <v>15101</v>
      </c>
      <c r="C83" s="4">
        <f t="shared" si="5"/>
        <v>8.5209943962654567E-3</v>
      </c>
      <c r="F83">
        <v>8192</v>
      </c>
      <c r="G83">
        <v>15101</v>
      </c>
    </row>
    <row r="84" spans="1:7" x14ac:dyDescent="0.2">
      <c r="A84">
        <v>16384</v>
      </c>
      <c r="B84">
        <f t="shared" si="4"/>
        <v>73</v>
      </c>
      <c r="C84" s="4">
        <f t="shared" si="5"/>
        <v>4.1191483406885524E-5</v>
      </c>
      <c r="F84">
        <v>16384</v>
      </c>
      <c r="G84">
        <v>73</v>
      </c>
    </row>
    <row r="85" spans="1:7" x14ac:dyDescent="0.2">
      <c r="A85">
        <v>32768</v>
      </c>
      <c r="B85">
        <f>G85</f>
        <v>123095</v>
      </c>
      <c r="C85" s="4">
        <f t="shared" si="5"/>
        <v>6.9458433561240734E-2</v>
      </c>
      <c r="F85">
        <v>32768</v>
      </c>
      <c r="G85">
        <v>123095</v>
      </c>
    </row>
    <row r="86" spans="1:7" x14ac:dyDescent="0.2">
      <c r="C86" s="4"/>
      <c r="F86" t="s">
        <v>274</v>
      </c>
      <c r="G86" t="s">
        <v>202</v>
      </c>
    </row>
    <row r="87" spans="1:7" x14ac:dyDescent="0.2">
      <c r="A87">
        <v>1</v>
      </c>
      <c r="B87">
        <f t="shared" ref="B87:B103" si="6">G87</f>
        <v>347012247</v>
      </c>
      <c r="F87">
        <v>1</v>
      </c>
      <c r="G87">
        <v>347012247</v>
      </c>
    </row>
    <row r="88" spans="1:7" x14ac:dyDescent="0.2">
      <c r="A88">
        <v>2</v>
      </c>
      <c r="B88">
        <f t="shared" si="6"/>
        <v>37741</v>
      </c>
      <c r="C88" s="4">
        <f>G88/SUM(B$88:B$103)</f>
        <v>1.2631900963700815E-2</v>
      </c>
      <c r="F88">
        <v>2</v>
      </c>
      <c r="G88">
        <v>37741</v>
      </c>
    </row>
    <row r="89" spans="1:7" x14ac:dyDescent="0.2">
      <c r="A89">
        <v>4</v>
      </c>
      <c r="B89">
        <f t="shared" si="6"/>
        <v>145629</v>
      </c>
      <c r="C89" s="4">
        <f t="shared" ref="C89:C103" si="7">G89/SUM(B$88:B$103)</f>
        <v>4.8741981013825438E-2</v>
      </c>
      <c r="F89">
        <v>4</v>
      </c>
      <c r="G89">
        <v>145629</v>
      </c>
    </row>
    <row r="90" spans="1:7" x14ac:dyDescent="0.2">
      <c r="A90">
        <v>8</v>
      </c>
      <c r="B90">
        <f t="shared" si="6"/>
        <v>203738</v>
      </c>
      <c r="C90" s="4">
        <f t="shared" si="7"/>
        <v>6.8191045243699858E-2</v>
      </c>
      <c r="F90">
        <v>8</v>
      </c>
      <c r="G90">
        <v>203738</v>
      </c>
    </row>
    <row r="91" spans="1:7" x14ac:dyDescent="0.2">
      <c r="A91">
        <v>16</v>
      </c>
      <c r="B91">
        <f t="shared" si="6"/>
        <v>153536</v>
      </c>
      <c r="C91" s="4">
        <f t="shared" si="7"/>
        <v>5.1388451454989756E-2</v>
      </c>
      <c r="F91">
        <v>16</v>
      </c>
      <c r="G91">
        <v>153536</v>
      </c>
    </row>
    <row r="92" spans="1:7" x14ac:dyDescent="0.2">
      <c r="A92">
        <v>32</v>
      </c>
      <c r="B92">
        <f t="shared" si="6"/>
        <v>312973</v>
      </c>
      <c r="C92" s="4">
        <f t="shared" si="7"/>
        <v>0.10475196577494859</v>
      </c>
      <c r="F92">
        <v>32</v>
      </c>
      <c r="G92">
        <v>312973</v>
      </c>
    </row>
    <row r="93" spans="1:7" x14ac:dyDescent="0.2">
      <c r="A93">
        <v>64</v>
      </c>
      <c r="B93">
        <f t="shared" si="6"/>
        <v>261455</v>
      </c>
      <c r="C93" s="4">
        <f t="shared" si="7"/>
        <v>8.7508907195474328E-2</v>
      </c>
      <c r="F93">
        <v>64</v>
      </c>
      <c r="G93">
        <v>261455</v>
      </c>
    </row>
    <row r="94" spans="1:7" x14ac:dyDescent="0.2">
      <c r="A94">
        <v>128</v>
      </c>
      <c r="B94">
        <f t="shared" si="6"/>
        <v>183821</v>
      </c>
      <c r="C94" s="4">
        <f t="shared" si="7"/>
        <v>6.1524831537279022E-2</v>
      </c>
      <c r="F94">
        <v>128</v>
      </c>
      <c r="G94">
        <v>183821</v>
      </c>
    </row>
    <row r="95" spans="1:7" x14ac:dyDescent="0.2">
      <c r="A95">
        <v>256</v>
      </c>
      <c r="B95">
        <f t="shared" si="6"/>
        <v>214218</v>
      </c>
      <c r="C95" s="4">
        <f t="shared" si="7"/>
        <v>7.1698697984739698E-2</v>
      </c>
      <c r="F95">
        <v>256</v>
      </c>
      <c r="G95">
        <v>214218</v>
      </c>
    </row>
    <row r="96" spans="1:7" x14ac:dyDescent="0.2">
      <c r="A96">
        <v>512</v>
      </c>
      <c r="B96">
        <f t="shared" si="6"/>
        <v>217565</v>
      </c>
      <c r="C96" s="4">
        <f t="shared" si="7"/>
        <v>7.2818937843924847E-2</v>
      </c>
      <c r="F96">
        <v>512</v>
      </c>
      <c r="G96">
        <v>217565</v>
      </c>
    </row>
    <row r="97" spans="1:7" x14ac:dyDescent="0.2">
      <c r="A97">
        <v>1024</v>
      </c>
      <c r="B97">
        <f t="shared" si="6"/>
        <v>228113</v>
      </c>
      <c r="C97" s="4">
        <f t="shared" si="7"/>
        <v>7.634935016381876E-2</v>
      </c>
      <c r="F97">
        <v>1024</v>
      </c>
      <c r="G97">
        <v>228113</v>
      </c>
    </row>
    <row r="98" spans="1:7" x14ac:dyDescent="0.2">
      <c r="A98">
        <v>2048</v>
      </c>
      <c r="B98">
        <f t="shared" si="6"/>
        <v>483487</v>
      </c>
      <c r="C98" s="4">
        <f t="shared" si="7"/>
        <v>0.1618229485502985</v>
      </c>
      <c r="F98">
        <v>2048</v>
      </c>
      <c r="G98">
        <v>483487</v>
      </c>
    </row>
    <row r="99" spans="1:7" x14ac:dyDescent="0.2">
      <c r="A99">
        <v>4096</v>
      </c>
      <c r="B99">
        <f t="shared" si="6"/>
        <v>95162</v>
      </c>
      <c r="C99" s="4">
        <f t="shared" si="7"/>
        <v>3.1850691807522244E-2</v>
      </c>
      <c r="F99">
        <v>4096</v>
      </c>
      <c r="G99">
        <v>95162</v>
      </c>
    </row>
    <row r="100" spans="1:7" x14ac:dyDescent="0.2">
      <c r="A100">
        <v>8192</v>
      </c>
      <c r="B100">
        <f t="shared" si="6"/>
        <v>30995</v>
      </c>
      <c r="C100" s="4">
        <f t="shared" si="7"/>
        <v>1.0374016861500935E-2</v>
      </c>
      <c r="F100">
        <v>8192</v>
      </c>
      <c r="G100">
        <v>30995</v>
      </c>
    </row>
    <row r="101" spans="1:7" x14ac:dyDescent="0.2">
      <c r="A101">
        <v>16384</v>
      </c>
      <c r="B101">
        <f t="shared" si="6"/>
        <v>10015</v>
      </c>
      <c r="C101" s="4">
        <f t="shared" si="7"/>
        <v>3.3520173856406471E-3</v>
      </c>
      <c r="F101">
        <v>16384</v>
      </c>
      <c r="G101">
        <v>10015</v>
      </c>
    </row>
    <row r="102" spans="1:7" x14ac:dyDescent="0.2">
      <c r="A102">
        <v>32768</v>
      </c>
      <c r="B102">
        <f t="shared" si="6"/>
        <v>408678</v>
      </c>
      <c r="C102" s="4">
        <f t="shared" si="7"/>
        <v>0.1367843995136144</v>
      </c>
      <c r="F102">
        <v>32768</v>
      </c>
      <c r="G102">
        <v>408678</v>
      </c>
    </row>
    <row r="103" spans="1:7" x14ac:dyDescent="0.2">
      <c r="A103" t="s">
        <v>203</v>
      </c>
      <c r="B103">
        <f t="shared" si="6"/>
        <v>627</v>
      </c>
      <c r="C103" s="4">
        <f t="shared" si="7"/>
        <v>2.0985670502213536E-4</v>
      </c>
      <c r="F103" t="s">
        <v>203</v>
      </c>
      <c r="G103">
        <v>627</v>
      </c>
    </row>
    <row r="104" spans="1:7" x14ac:dyDescent="0.2">
      <c r="F104" t="s">
        <v>274</v>
      </c>
      <c r="G104" t="s">
        <v>204</v>
      </c>
    </row>
    <row r="105" spans="1:7" x14ac:dyDescent="0.2">
      <c r="A105" t="s">
        <v>205</v>
      </c>
      <c r="B105">
        <f>G105</f>
        <v>540</v>
      </c>
      <c r="F105" t="s">
        <v>205</v>
      </c>
      <c r="G105">
        <v>540</v>
      </c>
    </row>
    <row r="106" spans="1:7" x14ac:dyDescent="0.2">
      <c r="A106" t="s">
        <v>216</v>
      </c>
      <c r="B106">
        <f t="shared" ref="B106:B112" si="8">G106</f>
        <v>763</v>
      </c>
      <c r="F106" t="s">
        <v>216</v>
      </c>
      <c r="G106">
        <v>763</v>
      </c>
    </row>
    <row r="107" spans="1:7" x14ac:dyDescent="0.2">
      <c r="A107" t="s">
        <v>217</v>
      </c>
      <c r="B107">
        <f t="shared" si="8"/>
        <v>87</v>
      </c>
      <c r="F107" t="s">
        <v>217</v>
      </c>
      <c r="G107">
        <v>87</v>
      </c>
    </row>
    <row r="108" spans="1:7" x14ac:dyDescent="0.2">
      <c r="A108" t="s">
        <v>206</v>
      </c>
      <c r="B108">
        <f t="shared" si="8"/>
        <v>540</v>
      </c>
      <c r="F108" t="s">
        <v>206</v>
      </c>
      <c r="G108">
        <v>540</v>
      </c>
    </row>
    <row r="109" spans="1:7" x14ac:dyDescent="0.2">
      <c r="A109" t="s">
        <v>218</v>
      </c>
      <c r="B109">
        <f t="shared" si="8"/>
        <v>593</v>
      </c>
      <c r="F109" t="s">
        <v>218</v>
      </c>
      <c r="G109">
        <v>593</v>
      </c>
    </row>
    <row r="110" spans="1:7" x14ac:dyDescent="0.2">
      <c r="A110" t="s">
        <v>207</v>
      </c>
      <c r="B110">
        <f t="shared" si="8"/>
        <v>414932</v>
      </c>
      <c r="F110" t="s">
        <v>207</v>
      </c>
      <c r="G110">
        <v>414932</v>
      </c>
    </row>
    <row r="111" spans="1:7" x14ac:dyDescent="0.2">
      <c r="A111" t="s">
        <v>208</v>
      </c>
      <c r="B111">
        <f t="shared" si="8"/>
        <v>76678991</v>
      </c>
      <c r="F111" t="s">
        <v>208</v>
      </c>
      <c r="G111">
        <v>76678991</v>
      </c>
    </row>
    <row r="112" spans="1:7" x14ac:dyDescent="0.2">
      <c r="A112" t="s">
        <v>219</v>
      </c>
      <c r="B112">
        <f t="shared" si="8"/>
        <v>1259116</v>
      </c>
      <c r="F112" t="s">
        <v>219</v>
      </c>
      <c r="G112">
        <v>1259116</v>
      </c>
    </row>
    <row r="113" spans="1:7" x14ac:dyDescent="0.2">
      <c r="A113" t="s">
        <v>235</v>
      </c>
      <c r="B113" s="6">
        <f>B112/B2</f>
        <v>3.5974742857142858E-3</v>
      </c>
      <c r="F113" t="s">
        <v>290</v>
      </c>
      <c r="G113">
        <v>453189</v>
      </c>
    </row>
    <row r="114" spans="1:7" x14ac:dyDescent="0.2">
      <c r="A114" t="s">
        <v>236</v>
      </c>
      <c r="B114" s="2">
        <f>B110/B111</f>
        <v>5.4112866456471759E-3</v>
      </c>
    </row>
    <row r="115" spans="1:7" x14ac:dyDescent="0.2">
      <c r="A115" t="s">
        <v>237</v>
      </c>
      <c r="B115" s="2">
        <f>B5/SUM(B5:B6)</f>
        <v>0.97850003007994724</v>
      </c>
    </row>
    <row r="116" spans="1:7" x14ac:dyDescent="0.2">
      <c r="A116" t="s">
        <v>289</v>
      </c>
      <c r="B116" s="2">
        <f>G113/G112</f>
        <v>0.35992632926592943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6"/>
  <sheetViews>
    <sheetView workbookViewId="0">
      <selection activeCell="B1" sqref="B1"/>
    </sheetView>
  </sheetViews>
  <sheetFormatPr baseColWidth="10" defaultRowHeight="16" x14ac:dyDescent="0.2"/>
  <cols>
    <col min="6" max="6" width="54" bestFit="1" customWidth="1"/>
    <col min="7" max="7" width="22" bestFit="1" customWidth="1"/>
    <col min="8" max="8" width="10.1640625" bestFit="1" customWidth="1"/>
  </cols>
  <sheetData>
    <row r="1" spans="1:8" x14ac:dyDescent="0.2">
      <c r="A1" t="s">
        <v>296</v>
      </c>
      <c r="B1" t="s">
        <v>299</v>
      </c>
    </row>
    <row r="2" spans="1:8" x14ac:dyDescent="0.2">
      <c r="A2" t="s">
        <v>1</v>
      </c>
      <c r="B2">
        <f t="shared" ref="B2:B7" si="0">H2</f>
        <v>350000000</v>
      </c>
      <c r="F2" t="s">
        <v>279</v>
      </c>
      <c r="G2" t="s">
        <v>1</v>
      </c>
      <c r="H2">
        <v>350000000</v>
      </c>
    </row>
    <row r="3" spans="1:8" x14ac:dyDescent="0.2">
      <c r="A3" t="s">
        <v>2</v>
      </c>
      <c r="B3">
        <f t="shared" si="0"/>
        <v>88469422</v>
      </c>
      <c r="C3" s="2">
        <f>B3/B$2</f>
        <v>0.25276977714285714</v>
      </c>
      <c r="F3" t="s">
        <v>279</v>
      </c>
      <c r="G3" t="s">
        <v>2</v>
      </c>
      <c r="H3">
        <v>88469422</v>
      </c>
    </row>
    <row r="4" spans="1:8" x14ac:dyDescent="0.2">
      <c r="A4" t="s">
        <v>3</v>
      </c>
      <c r="B4">
        <f t="shared" si="0"/>
        <v>93080095</v>
      </c>
      <c r="C4" s="2">
        <f>B4/B$2</f>
        <v>0.26594312857142854</v>
      </c>
      <c r="F4" t="s">
        <v>279</v>
      </c>
      <c r="G4" t="s">
        <v>3</v>
      </c>
      <c r="H4">
        <v>93080095</v>
      </c>
    </row>
    <row r="5" spans="1:8" x14ac:dyDescent="0.2">
      <c r="A5" t="s">
        <v>4</v>
      </c>
      <c r="B5">
        <f t="shared" si="0"/>
        <v>10115462</v>
      </c>
      <c r="C5" s="2">
        <f>B5/B$2</f>
        <v>2.8901320000000001E-2</v>
      </c>
      <c r="F5" t="s">
        <v>279</v>
      </c>
      <c r="G5" t="s">
        <v>4</v>
      </c>
      <c r="H5">
        <v>10115462</v>
      </c>
    </row>
    <row r="6" spans="1:8" x14ac:dyDescent="0.2">
      <c r="A6" t="s">
        <v>5</v>
      </c>
      <c r="B6">
        <f t="shared" si="0"/>
        <v>19971116</v>
      </c>
      <c r="C6" s="2">
        <f>B6/B$2</f>
        <v>5.7060331428571427E-2</v>
      </c>
      <c r="F6" t="s">
        <v>279</v>
      </c>
      <c r="G6" t="s">
        <v>5</v>
      </c>
      <c r="H6">
        <v>19971116</v>
      </c>
    </row>
    <row r="7" spans="1:8" x14ac:dyDescent="0.2">
      <c r="A7" t="s">
        <v>6</v>
      </c>
      <c r="B7">
        <f t="shared" si="0"/>
        <v>137981298</v>
      </c>
      <c r="C7" s="2">
        <f>B7/B$2</f>
        <v>0.39423227999999999</v>
      </c>
      <c r="F7" t="s">
        <v>279</v>
      </c>
      <c r="G7" t="s">
        <v>6</v>
      </c>
      <c r="H7">
        <v>137981298</v>
      </c>
    </row>
    <row r="8" spans="1:8" x14ac:dyDescent="0.2">
      <c r="A8" t="s">
        <v>27</v>
      </c>
      <c r="B8">
        <f>B2/(B5+B6)</f>
        <v>11.633094331964241</v>
      </c>
      <c r="F8" t="s">
        <v>280</v>
      </c>
    </row>
    <row r="9" spans="1:8" x14ac:dyDescent="0.2">
      <c r="A9" s="2">
        <v>0.1</v>
      </c>
      <c r="B9" s="3">
        <f>AVERAGE(G9)/1000</f>
        <v>6.4000000000000001E-2</v>
      </c>
      <c r="F9" s="1">
        <v>0.40627529142899999</v>
      </c>
      <c r="G9">
        <v>64</v>
      </c>
      <c r="H9" t="s">
        <v>8</v>
      </c>
    </row>
    <row r="10" spans="1:8" x14ac:dyDescent="0.2">
      <c r="A10" s="2">
        <v>0.2</v>
      </c>
      <c r="B10" s="3">
        <f t="shared" ref="B10:B18" si="1">AVERAGE(G10)/1000</f>
        <v>0.128</v>
      </c>
      <c r="F10" s="1">
        <v>0.71142136857100002</v>
      </c>
      <c r="G10">
        <v>128</v>
      </c>
      <c r="H10" t="s">
        <v>8</v>
      </c>
    </row>
    <row r="11" spans="1:8" x14ac:dyDescent="0.2">
      <c r="A11" s="2">
        <v>0.3</v>
      </c>
      <c r="B11" s="3">
        <f t="shared" si="1"/>
        <v>0.192</v>
      </c>
      <c r="F11" s="1">
        <v>0.94838324285700004</v>
      </c>
      <c r="G11">
        <v>192</v>
      </c>
      <c r="H11" t="s">
        <v>8</v>
      </c>
    </row>
    <row r="12" spans="1:8" x14ac:dyDescent="0.2">
      <c r="A12" s="2">
        <v>0.4</v>
      </c>
      <c r="B12" s="3">
        <f t="shared" si="1"/>
        <v>0.25600000000000001</v>
      </c>
      <c r="F12" s="1">
        <v>0.97150112285699997</v>
      </c>
      <c r="G12">
        <v>256</v>
      </c>
      <c r="H12" t="s">
        <v>8</v>
      </c>
    </row>
    <row r="13" spans="1:8" x14ac:dyDescent="0.2">
      <c r="A13" s="2">
        <v>0.5</v>
      </c>
      <c r="B13" s="3">
        <f t="shared" si="1"/>
        <v>0.32</v>
      </c>
      <c r="F13" s="1">
        <v>0.98251203428599998</v>
      </c>
      <c r="G13">
        <v>320</v>
      </c>
      <c r="H13" t="s">
        <v>8</v>
      </c>
    </row>
    <row r="14" spans="1:8" x14ac:dyDescent="0.2">
      <c r="A14" s="2">
        <v>0.6</v>
      </c>
      <c r="B14" s="3">
        <f t="shared" si="1"/>
        <v>0.38400000000000001</v>
      </c>
      <c r="F14" s="1">
        <v>0.99234731142900001</v>
      </c>
      <c r="G14">
        <v>384</v>
      </c>
      <c r="H14" t="s">
        <v>8</v>
      </c>
    </row>
    <row r="15" spans="1:8" x14ac:dyDescent="0.2">
      <c r="A15" s="2">
        <v>0.7</v>
      </c>
      <c r="B15" s="3">
        <f t="shared" si="1"/>
        <v>0.44800000000000001</v>
      </c>
      <c r="F15" s="1">
        <v>0.999998051429</v>
      </c>
      <c r="G15">
        <v>448</v>
      </c>
      <c r="H15" t="s">
        <v>8</v>
      </c>
    </row>
    <row r="16" spans="1:8" x14ac:dyDescent="0.2">
      <c r="A16" s="2">
        <v>0.8</v>
      </c>
      <c r="B16" s="3">
        <f t="shared" si="1"/>
        <v>0.51200000000000001</v>
      </c>
      <c r="F16" s="1">
        <v>1</v>
      </c>
      <c r="G16">
        <v>512</v>
      </c>
      <c r="H16" t="s">
        <v>8</v>
      </c>
    </row>
    <row r="17" spans="1:8" x14ac:dyDescent="0.2">
      <c r="A17" s="2">
        <v>0.9</v>
      </c>
      <c r="B17" s="3" t="e">
        <f t="shared" si="1"/>
        <v>#DIV/0!</v>
      </c>
      <c r="F17" t="s">
        <v>281</v>
      </c>
    </row>
    <row r="18" spans="1:8" x14ac:dyDescent="0.2">
      <c r="A18" s="2">
        <v>1</v>
      </c>
      <c r="B18" s="3">
        <f t="shared" si="1"/>
        <v>4.0960000000000001</v>
      </c>
      <c r="F18" s="1">
        <v>1</v>
      </c>
      <c r="G18">
        <v>4096</v>
      </c>
      <c r="H18" t="s">
        <v>8</v>
      </c>
    </row>
    <row r="19" spans="1:8" x14ac:dyDescent="0.2">
      <c r="F19" t="s">
        <v>282</v>
      </c>
    </row>
    <row r="20" spans="1:8" x14ac:dyDescent="0.2">
      <c r="F20" s="1">
        <v>0.114922734826</v>
      </c>
      <c r="G20">
        <v>256</v>
      </c>
      <c r="H20" t="s">
        <v>8</v>
      </c>
    </row>
    <row r="21" spans="1:8" x14ac:dyDescent="0.2">
      <c r="F21" s="1">
        <v>0.20434231725300001</v>
      </c>
      <c r="G21">
        <v>960</v>
      </c>
      <c r="H21" t="s">
        <v>8</v>
      </c>
    </row>
    <row r="22" spans="1:8" x14ac:dyDescent="0.2">
      <c r="F22" s="1">
        <v>0.30063770976600002</v>
      </c>
      <c r="G22">
        <v>4416</v>
      </c>
      <c r="H22" t="s">
        <v>8</v>
      </c>
    </row>
    <row r="23" spans="1:8" x14ac:dyDescent="0.2">
      <c r="F23" s="1">
        <v>0.40011860786199999</v>
      </c>
      <c r="G23">
        <v>21824</v>
      </c>
      <c r="H23" t="s">
        <v>8</v>
      </c>
    </row>
    <row r="24" spans="1:8" x14ac:dyDescent="0.2">
      <c r="F24" s="1">
        <v>0.50000471772099997</v>
      </c>
      <c r="G24">
        <v>80256</v>
      </c>
      <c r="H24" t="s">
        <v>8</v>
      </c>
    </row>
    <row r="25" spans="1:8" x14ac:dyDescent="0.2">
      <c r="F25" s="1">
        <v>0.60000585955800001</v>
      </c>
      <c r="G25">
        <v>281600</v>
      </c>
      <c r="H25" t="s">
        <v>8</v>
      </c>
    </row>
    <row r="26" spans="1:8" x14ac:dyDescent="0.2">
      <c r="F26" s="1">
        <v>0.70000051831599996</v>
      </c>
      <c r="G26">
        <v>1410496</v>
      </c>
      <c r="H26" t="s">
        <v>8</v>
      </c>
    </row>
    <row r="27" spans="1:8" x14ac:dyDescent="0.2">
      <c r="F27" s="1">
        <v>0.80000003525200003</v>
      </c>
      <c r="G27">
        <v>7512704</v>
      </c>
      <c r="H27" t="s">
        <v>8</v>
      </c>
    </row>
    <row r="28" spans="1:8" x14ac:dyDescent="0.2">
      <c r="F28" s="1">
        <v>0.90000003690499997</v>
      </c>
      <c r="G28">
        <v>34613120</v>
      </c>
      <c r="H28" t="s">
        <v>8</v>
      </c>
    </row>
    <row r="29" spans="1:8" x14ac:dyDescent="0.2">
      <c r="F29" s="1">
        <v>1</v>
      </c>
      <c r="G29">
        <v>180926208</v>
      </c>
      <c r="H29" t="s">
        <v>8</v>
      </c>
    </row>
    <row r="30" spans="1:8" x14ac:dyDescent="0.2">
      <c r="F30" t="s">
        <v>283</v>
      </c>
    </row>
    <row r="31" spans="1:8" x14ac:dyDescent="0.2">
      <c r="F31" s="1">
        <v>0.177441849102</v>
      </c>
      <c r="G31">
        <v>4096</v>
      </c>
      <c r="H31" t="s">
        <v>8</v>
      </c>
    </row>
    <row r="32" spans="1:8" x14ac:dyDescent="0.2">
      <c r="F32" s="1">
        <v>0.23967232036200001</v>
      </c>
      <c r="G32">
        <v>8192</v>
      </c>
      <c r="H32" t="s">
        <v>8</v>
      </c>
    </row>
    <row r="33" spans="6:8" x14ac:dyDescent="0.2">
      <c r="F33" s="1">
        <v>0.32052425124299999</v>
      </c>
      <c r="G33">
        <v>16384</v>
      </c>
      <c r="H33" t="s">
        <v>8</v>
      </c>
    </row>
    <row r="34" spans="6:8" x14ac:dyDescent="0.2">
      <c r="F34" s="1">
        <v>0.40894097779400002</v>
      </c>
      <c r="G34">
        <v>40960</v>
      </c>
      <c r="H34" t="s">
        <v>8</v>
      </c>
    </row>
    <row r="35" spans="6:8" x14ac:dyDescent="0.2">
      <c r="F35" s="1">
        <v>0.50138594419899996</v>
      </c>
      <c r="G35">
        <v>172032</v>
      </c>
      <c r="H35" t="s">
        <v>8</v>
      </c>
    </row>
    <row r="36" spans="6:8" x14ac:dyDescent="0.2">
      <c r="F36" s="1">
        <v>0.60000485707700002</v>
      </c>
      <c r="G36">
        <v>778240</v>
      </c>
      <c r="H36" t="s">
        <v>8</v>
      </c>
    </row>
    <row r="37" spans="6:8" x14ac:dyDescent="0.2">
      <c r="F37" s="1">
        <v>0.70002381774400002</v>
      </c>
      <c r="G37">
        <v>2740224</v>
      </c>
      <c r="H37" t="s">
        <v>8</v>
      </c>
    </row>
    <row r="38" spans="6:8" x14ac:dyDescent="0.2">
      <c r="F38" s="1">
        <v>0.80002364864499997</v>
      </c>
      <c r="G38">
        <v>9760768</v>
      </c>
      <c r="H38" t="s">
        <v>8</v>
      </c>
    </row>
    <row r="39" spans="6:8" x14ac:dyDescent="0.2">
      <c r="F39" s="1">
        <v>0.90000082456800001</v>
      </c>
      <c r="G39">
        <v>43859968</v>
      </c>
      <c r="H39" t="s">
        <v>8</v>
      </c>
    </row>
    <row r="40" spans="6:8" x14ac:dyDescent="0.2">
      <c r="F40" s="1">
        <v>1</v>
      </c>
      <c r="G40">
        <v>1012170752</v>
      </c>
      <c r="H40" t="s">
        <v>8</v>
      </c>
    </row>
    <row r="52" spans="1:7" x14ac:dyDescent="0.2">
      <c r="C52" s="2">
        <f>SUM(B53:B68,B71:B85)/SUM(B53:B68,B70:B85)</f>
        <v>0.36383578517213533</v>
      </c>
      <c r="F52" t="s">
        <v>279</v>
      </c>
      <c r="G52" t="s">
        <v>201</v>
      </c>
    </row>
    <row r="53" spans="1:7" x14ac:dyDescent="0.2">
      <c r="A53">
        <v>-32768</v>
      </c>
      <c r="B53">
        <f>G53</f>
        <v>0</v>
      </c>
      <c r="C53" s="4">
        <f t="shared" ref="C53:C68" si="2">G53/SUM(B$53:B$68,B$71:B$85)</f>
        <v>0</v>
      </c>
    </row>
    <row r="54" spans="1:7" x14ac:dyDescent="0.2">
      <c r="A54">
        <v>-16384</v>
      </c>
      <c r="B54">
        <f t="shared" ref="B54:B84" si="3">G54</f>
        <v>0</v>
      </c>
      <c r="C54" s="4">
        <f t="shared" si="2"/>
        <v>0</v>
      </c>
    </row>
    <row r="55" spans="1:7" x14ac:dyDescent="0.2">
      <c r="A55">
        <v>-8192</v>
      </c>
      <c r="B55">
        <f t="shared" si="3"/>
        <v>0</v>
      </c>
      <c r="C55" s="4">
        <f>G55/SUM(B$53:B$68,B$71:B$85)</f>
        <v>0</v>
      </c>
    </row>
    <row r="56" spans="1:7" x14ac:dyDescent="0.2">
      <c r="A56">
        <v>-4096</v>
      </c>
      <c r="B56">
        <f t="shared" si="3"/>
        <v>0</v>
      </c>
      <c r="C56" s="4">
        <f t="shared" si="2"/>
        <v>0</v>
      </c>
    </row>
    <row r="57" spans="1:7" x14ac:dyDescent="0.2">
      <c r="A57">
        <v>-2048</v>
      </c>
      <c r="B57">
        <f t="shared" si="3"/>
        <v>0</v>
      </c>
      <c r="C57" s="4">
        <f t="shared" si="2"/>
        <v>0</v>
      </c>
    </row>
    <row r="58" spans="1:7" x14ac:dyDescent="0.2">
      <c r="A58">
        <v>-1024</v>
      </c>
      <c r="B58">
        <f t="shared" si="3"/>
        <v>0</v>
      </c>
      <c r="C58" s="4">
        <f t="shared" si="2"/>
        <v>0</v>
      </c>
    </row>
    <row r="59" spans="1:7" x14ac:dyDescent="0.2">
      <c r="A59">
        <v>-512</v>
      </c>
      <c r="B59">
        <f t="shared" si="3"/>
        <v>0</v>
      </c>
      <c r="C59" s="4">
        <f t="shared" si="2"/>
        <v>0</v>
      </c>
    </row>
    <row r="60" spans="1:7" x14ac:dyDescent="0.2">
      <c r="A60">
        <v>-256</v>
      </c>
      <c r="B60">
        <f t="shared" si="3"/>
        <v>0</v>
      </c>
      <c r="C60" s="4">
        <f t="shared" si="2"/>
        <v>0</v>
      </c>
    </row>
    <row r="61" spans="1:7" x14ac:dyDescent="0.2">
      <c r="A61">
        <v>-128</v>
      </c>
      <c r="B61">
        <f t="shared" si="3"/>
        <v>0</v>
      </c>
      <c r="C61" s="4">
        <f t="shared" si="2"/>
        <v>0</v>
      </c>
    </row>
    <row r="62" spans="1:7" x14ac:dyDescent="0.2">
      <c r="A62">
        <v>-64</v>
      </c>
      <c r="B62">
        <f t="shared" si="3"/>
        <v>0</v>
      </c>
      <c r="C62" s="4">
        <f t="shared" si="2"/>
        <v>0</v>
      </c>
    </row>
    <row r="63" spans="1:7" x14ac:dyDescent="0.2">
      <c r="A63">
        <v>-32</v>
      </c>
      <c r="B63">
        <f t="shared" si="3"/>
        <v>0</v>
      </c>
      <c r="C63" s="4">
        <f t="shared" si="2"/>
        <v>0</v>
      </c>
    </row>
    <row r="64" spans="1:7" x14ac:dyDescent="0.2">
      <c r="A64">
        <v>-16</v>
      </c>
      <c r="B64">
        <f t="shared" si="3"/>
        <v>382483</v>
      </c>
      <c r="C64" s="4">
        <f t="shared" si="2"/>
        <v>3.4734073197434885E-2</v>
      </c>
      <c r="F64">
        <v>-16</v>
      </c>
      <c r="G64">
        <v>382483</v>
      </c>
    </row>
    <row r="65" spans="1:7" x14ac:dyDescent="0.2">
      <c r="A65">
        <v>-8</v>
      </c>
      <c r="B65">
        <f t="shared" si="3"/>
        <v>0</v>
      </c>
      <c r="C65" s="4">
        <f t="shared" si="2"/>
        <v>0</v>
      </c>
    </row>
    <row r="66" spans="1:7" x14ac:dyDescent="0.2">
      <c r="A66">
        <v>-4</v>
      </c>
      <c r="B66">
        <f t="shared" si="3"/>
        <v>62</v>
      </c>
      <c r="C66" s="4">
        <f t="shared" si="2"/>
        <v>5.6303483768977002E-6</v>
      </c>
      <c r="F66">
        <v>-4</v>
      </c>
      <c r="G66">
        <v>62</v>
      </c>
    </row>
    <row r="67" spans="1:7" x14ac:dyDescent="0.2">
      <c r="A67">
        <v>-2</v>
      </c>
      <c r="B67">
        <f t="shared" si="3"/>
        <v>9401010</v>
      </c>
      <c r="C67" s="4">
        <f t="shared" si="2"/>
        <v>0.85372518378546847</v>
      </c>
      <c r="F67">
        <v>-2</v>
      </c>
      <c r="G67">
        <v>9401010</v>
      </c>
    </row>
    <row r="68" spans="1:7" x14ac:dyDescent="0.2">
      <c r="A68">
        <v>-1</v>
      </c>
      <c r="B68">
        <f t="shared" si="3"/>
        <v>331913</v>
      </c>
      <c r="C68" s="4">
        <f t="shared" si="2"/>
        <v>3.0141706787439455E-2</v>
      </c>
      <c r="F68">
        <v>-1</v>
      </c>
      <c r="G68">
        <v>331913</v>
      </c>
    </row>
    <row r="69" spans="1:7" x14ac:dyDescent="0.2">
      <c r="A69">
        <v>0</v>
      </c>
      <c r="C69" s="4"/>
      <c r="F69">
        <v>0</v>
      </c>
      <c r="G69">
        <v>319734277</v>
      </c>
    </row>
    <row r="70" spans="1:7" x14ac:dyDescent="0.2">
      <c r="A70">
        <v>1</v>
      </c>
      <c r="B70">
        <f t="shared" si="3"/>
        <v>19253968</v>
      </c>
      <c r="C70" s="4"/>
      <c r="F70">
        <v>1</v>
      </c>
      <c r="G70">
        <v>19253968</v>
      </c>
    </row>
    <row r="71" spans="1:7" x14ac:dyDescent="0.2">
      <c r="A71">
        <v>2</v>
      </c>
      <c r="B71">
        <f t="shared" si="3"/>
        <v>513801</v>
      </c>
      <c r="C71" s="4">
        <f t="shared" ref="C71:C85" si="4">G71/SUM(B$53:B$68,B$71:B$85)</f>
        <v>4.6659332683845402E-2</v>
      </c>
      <c r="F71">
        <v>2</v>
      </c>
      <c r="G71">
        <v>513801</v>
      </c>
    </row>
    <row r="72" spans="1:7" x14ac:dyDescent="0.2">
      <c r="A72">
        <v>4</v>
      </c>
      <c r="B72">
        <f t="shared" si="3"/>
        <v>0</v>
      </c>
      <c r="C72" s="4">
        <f t="shared" si="4"/>
        <v>0</v>
      </c>
    </row>
    <row r="73" spans="1:7" x14ac:dyDescent="0.2">
      <c r="A73">
        <v>8</v>
      </c>
      <c r="B73">
        <f t="shared" si="3"/>
        <v>0</v>
      </c>
      <c r="C73" s="4">
        <f t="shared" si="4"/>
        <v>0</v>
      </c>
    </row>
    <row r="74" spans="1:7" x14ac:dyDescent="0.2">
      <c r="A74">
        <v>16</v>
      </c>
      <c r="B74">
        <f t="shared" si="3"/>
        <v>382483</v>
      </c>
      <c r="C74" s="4">
        <f t="shared" si="4"/>
        <v>3.4734073197434885E-2</v>
      </c>
      <c r="F74">
        <v>16</v>
      </c>
      <c r="G74">
        <v>382483</v>
      </c>
    </row>
    <row r="75" spans="1:7" x14ac:dyDescent="0.2">
      <c r="A75">
        <v>32</v>
      </c>
      <c r="B75">
        <f t="shared" si="3"/>
        <v>0</v>
      </c>
      <c r="C75" s="4">
        <f t="shared" si="4"/>
        <v>0</v>
      </c>
    </row>
    <row r="76" spans="1:7" x14ac:dyDescent="0.2">
      <c r="A76">
        <v>64</v>
      </c>
      <c r="B76">
        <f t="shared" si="3"/>
        <v>0</v>
      </c>
      <c r="C76" s="4">
        <f t="shared" si="4"/>
        <v>0</v>
      </c>
    </row>
    <row r="77" spans="1:7" x14ac:dyDescent="0.2">
      <c r="A77">
        <v>128</v>
      </c>
      <c r="B77">
        <f>G77</f>
        <v>0</v>
      </c>
      <c r="C77" s="4">
        <f t="shared" si="4"/>
        <v>0</v>
      </c>
    </row>
    <row r="78" spans="1:7" x14ac:dyDescent="0.2">
      <c r="A78">
        <v>256</v>
      </c>
      <c r="B78">
        <f t="shared" si="3"/>
        <v>0</v>
      </c>
      <c r="C78" s="4">
        <f t="shared" si="4"/>
        <v>0</v>
      </c>
    </row>
    <row r="79" spans="1:7" x14ac:dyDescent="0.2">
      <c r="A79">
        <v>512</v>
      </c>
      <c r="B79">
        <f t="shared" si="3"/>
        <v>0</v>
      </c>
      <c r="C79" s="4">
        <f t="shared" si="4"/>
        <v>0</v>
      </c>
    </row>
    <row r="80" spans="1:7" x14ac:dyDescent="0.2">
      <c r="A80">
        <v>1024</v>
      </c>
      <c r="B80">
        <f t="shared" si="3"/>
        <v>0</v>
      </c>
      <c r="C80" s="4">
        <f t="shared" si="4"/>
        <v>0</v>
      </c>
    </row>
    <row r="81" spans="1:7" x14ac:dyDescent="0.2">
      <c r="A81">
        <v>2048</v>
      </c>
      <c r="B81">
        <f t="shared" si="3"/>
        <v>0</v>
      </c>
      <c r="C81" s="4">
        <f t="shared" si="4"/>
        <v>0</v>
      </c>
    </row>
    <row r="82" spans="1:7" x14ac:dyDescent="0.2">
      <c r="A82">
        <v>4096</v>
      </c>
      <c r="B82">
        <f t="shared" si="3"/>
        <v>0</v>
      </c>
      <c r="C82" s="4">
        <f t="shared" si="4"/>
        <v>0</v>
      </c>
    </row>
    <row r="83" spans="1:7" x14ac:dyDescent="0.2">
      <c r="A83">
        <v>8192</v>
      </c>
      <c r="B83">
        <f t="shared" si="3"/>
        <v>0</v>
      </c>
      <c r="C83" s="4">
        <f t="shared" si="4"/>
        <v>0</v>
      </c>
    </row>
    <row r="84" spans="1:7" x14ac:dyDescent="0.2">
      <c r="A84">
        <v>16384</v>
      </c>
      <c r="B84">
        <f t="shared" si="3"/>
        <v>0</v>
      </c>
      <c r="C84" s="4">
        <f t="shared" si="4"/>
        <v>0</v>
      </c>
    </row>
    <row r="85" spans="1:7" x14ac:dyDescent="0.2">
      <c r="A85">
        <v>32768</v>
      </c>
      <c r="B85">
        <f>G85</f>
        <v>0</v>
      </c>
      <c r="C85" s="4">
        <f t="shared" si="4"/>
        <v>0</v>
      </c>
    </row>
    <row r="86" spans="1:7" x14ac:dyDescent="0.2">
      <c r="C86" s="4"/>
      <c r="F86" t="s">
        <v>279</v>
      </c>
      <c r="G86" t="s">
        <v>202</v>
      </c>
    </row>
    <row r="87" spans="1:7" x14ac:dyDescent="0.2">
      <c r="A87">
        <v>1</v>
      </c>
      <c r="B87">
        <f t="shared" ref="B87:B103" si="5">G87</f>
        <v>319734277</v>
      </c>
      <c r="F87">
        <v>1</v>
      </c>
      <c r="G87">
        <v>319734277</v>
      </c>
    </row>
    <row r="88" spans="1:7" x14ac:dyDescent="0.2">
      <c r="A88">
        <v>2</v>
      </c>
      <c r="B88">
        <f t="shared" si="5"/>
        <v>51372</v>
      </c>
      <c r="C88" s="4">
        <f>G88/SUM(B$88:B$103)</f>
        <v>1.6973656965009558E-3</v>
      </c>
      <c r="F88">
        <v>2</v>
      </c>
      <c r="G88">
        <v>51372</v>
      </c>
    </row>
    <row r="89" spans="1:7" x14ac:dyDescent="0.2">
      <c r="A89">
        <v>4</v>
      </c>
      <c r="B89">
        <f t="shared" si="5"/>
        <v>382483</v>
      </c>
      <c r="C89" s="4">
        <f t="shared" ref="C89:C103" si="6">G89/SUM(B$88:B$103)</f>
        <v>1.2637497541360568E-2</v>
      </c>
      <c r="F89">
        <v>4</v>
      </c>
      <c r="G89">
        <v>382483</v>
      </c>
    </row>
    <row r="90" spans="1:7" x14ac:dyDescent="0.2">
      <c r="A90">
        <v>8</v>
      </c>
      <c r="B90">
        <f t="shared" si="5"/>
        <v>716666</v>
      </c>
      <c r="C90" s="4">
        <f t="shared" si="6"/>
        <v>2.3679130348216032E-2</v>
      </c>
      <c r="F90">
        <v>8</v>
      </c>
      <c r="G90">
        <v>716666</v>
      </c>
    </row>
    <row r="91" spans="1:7" x14ac:dyDescent="0.2">
      <c r="A91">
        <v>16</v>
      </c>
      <c r="B91">
        <f t="shared" si="5"/>
        <v>26994</v>
      </c>
      <c r="C91" s="4">
        <f t="shared" si="6"/>
        <v>8.9190005472527449E-4</v>
      </c>
      <c r="F91">
        <v>16</v>
      </c>
      <c r="G91">
        <v>26994</v>
      </c>
    </row>
    <row r="92" spans="1:7" x14ac:dyDescent="0.2">
      <c r="A92">
        <v>32</v>
      </c>
      <c r="B92">
        <f t="shared" si="5"/>
        <v>26326562</v>
      </c>
      <c r="C92" s="4">
        <f t="shared" si="6"/>
        <v>0.86984745086049986</v>
      </c>
      <c r="F92">
        <v>32</v>
      </c>
      <c r="G92">
        <v>26326562</v>
      </c>
    </row>
    <row r="93" spans="1:7" x14ac:dyDescent="0.2">
      <c r="A93">
        <v>64</v>
      </c>
      <c r="B93">
        <f t="shared" si="5"/>
        <v>929578</v>
      </c>
      <c r="C93" s="4">
        <f t="shared" si="6"/>
        <v>3.0713887125709834E-2</v>
      </c>
      <c r="F93">
        <v>64</v>
      </c>
      <c r="G93">
        <v>929578</v>
      </c>
    </row>
    <row r="94" spans="1:7" x14ac:dyDescent="0.2">
      <c r="A94">
        <v>128</v>
      </c>
      <c r="B94">
        <f t="shared" si="5"/>
        <v>274820</v>
      </c>
      <c r="C94" s="4">
        <f t="shared" si="6"/>
        <v>9.0802390545899076E-3</v>
      </c>
      <c r="F94">
        <v>128</v>
      </c>
      <c r="G94">
        <v>274820</v>
      </c>
    </row>
    <row r="95" spans="1:7" x14ac:dyDescent="0.2">
      <c r="A95">
        <v>256</v>
      </c>
      <c r="B95">
        <f t="shared" si="5"/>
        <v>22279</v>
      </c>
      <c r="C95" s="4">
        <f t="shared" si="6"/>
        <v>7.3611325921406204E-4</v>
      </c>
      <c r="F95">
        <v>256</v>
      </c>
      <c r="G95">
        <v>22279</v>
      </c>
    </row>
    <row r="96" spans="1:7" x14ac:dyDescent="0.2">
      <c r="A96">
        <v>512</v>
      </c>
      <c r="B96">
        <f t="shared" si="5"/>
        <v>3129</v>
      </c>
      <c r="C96" s="4">
        <f t="shared" si="6"/>
        <v>1.0338428062663495E-4</v>
      </c>
      <c r="F96">
        <v>512</v>
      </c>
      <c r="G96">
        <v>3129</v>
      </c>
    </row>
    <row r="97" spans="1:7" x14ac:dyDescent="0.2">
      <c r="A97">
        <v>1024</v>
      </c>
      <c r="B97">
        <f t="shared" si="5"/>
        <v>1527502</v>
      </c>
      <c r="C97" s="4">
        <f t="shared" si="6"/>
        <v>5.0469701318551025E-2</v>
      </c>
      <c r="F97">
        <v>1024</v>
      </c>
      <c r="G97">
        <v>1527502</v>
      </c>
    </row>
    <row r="98" spans="1:7" x14ac:dyDescent="0.2">
      <c r="A98">
        <v>2048</v>
      </c>
      <c r="B98">
        <f t="shared" si="5"/>
        <v>3520</v>
      </c>
      <c r="C98" s="4">
        <f t="shared" si="6"/>
        <v>1.163031856202477E-4</v>
      </c>
      <c r="F98">
        <v>2048</v>
      </c>
      <c r="G98">
        <v>3520</v>
      </c>
    </row>
    <row r="99" spans="1:7" x14ac:dyDescent="0.2">
      <c r="A99">
        <v>4096</v>
      </c>
      <c r="B99">
        <f t="shared" si="5"/>
        <v>393</v>
      </c>
      <c r="C99" s="4">
        <f t="shared" si="6"/>
        <v>1.2984986349078792E-5</v>
      </c>
      <c r="F99">
        <v>4096</v>
      </c>
      <c r="G99">
        <v>393</v>
      </c>
    </row>
    <row r="100" spans="1:7" x14ac:dyDescent="0.2">
      <c r="A100">
        <v>8192</v>
      </c>
      <c r="B100">
        <f t="shared" si="5"/>
        <v>219</v>
      </c>
      <c r="C100" s="4">
        <f t="shared" si="6"/>
        <v>7.2359084235324561E-6</v>
      </c>
      <c r="F100">
        <v>8192</v>
      </c>
      <c r="G100">
        <v>219</v>
      </c>
    </row>
    <row r="101" spans="1:7" x14ac:dyDescent="0.2">
      <c r="A101">
        <v>16384</v>
      </c>
      <c r="B101">
        <f t="shared" si="5"/>
        <v>88</v>
      </c>
      <c r="C101" s="4">
        <f t="shared" si="6"/>
        <v>2.9075796405061926E-6</v>
      </c>
      <c r="F101">
        <v>16384</v>
      </c>
      <c r="G101">
        <v>88</v>
      </c>
    </row>
    <row r="102" spans="1:7" x14ac:dyDescent="0.2">
      <c r="A102">
        <v>32768</v>
      </c>
      <c r="B102">
        <f t="shared" si="5"/>
        <v>108</v>
      </c>
      <c r="C102" s="4">
        <f t="shared" si="6"/>
        <v>3.5683931951666906E-6</v>
      </c>
      <c r="F102">
        <v>32768</v>
      </c>
      <c r="G102">
        <v>108</v>
      </c>
    </row>
    <row r="103" spans="1:7" x14ac:dyDescent="0.2">
      <c r="A103" t="s">
        <v>203</v>
      </c>
      <c r="B103">
        <f t="shared" si="5"/>
        <v>10</v>
      </c>
      <c r="C103" s="4">
        <f t="shared" si="6"/>
        <v>3.3040677733024916E-7</v>
      </c>
      <c r="F103" t="s">
        <v>203</v>
      </c>
      <c r="G103">
        <v>10</v>
      </c>
    </row>
    <row r="104" spans="1:7" x14ac:dyDescent="0.2">
      <c r="F104" t="s">
        <v>279</v>
      </c>
      <c r="G104" t="s">
        <v>204</v>
      </c>
    </row>
    <row r="105" spans="1:7" x14ac:dyDescent="0.2">
      <c r="A105" t="s">
        <v>205</v>
      </c>
      <c r="B105">
        <f>G105</f>
        <v>8</v>
      </c>
      <c r="F105" t="s">
        <v>205</v>
      </c>
      <c r="G105">
        <v>8</v>
      </c>
    </row>
    <row r="106" spans="1:7" x14ac:dyDescent="0.2">
      <c r="A106" t="s">
        <v>216</v>
      </c>
      <c r="B106">
        <f t="shared" ref="B106:B112" si="7">G106</f>
        <v>5</v>
      </c>
      <c r="F106" t="s">
        <v>216</v>
      </c>
      <c r="G106">
        <v>5</v>
      </c>
    </row>
    <row r="107" spans="1:7" x14ac:dyDescent="0.2">
      <c r="A107" t="s">
        <v>217</v>
      </c>
      <c r="B107">
        <f t="shared" si="7"/>
        <v>0</v>
      </c>
      <c r="F107" t="s">
        <v>217</v>
      </c>
      <c r="G107">
        <v>0</v>
      </c>
    </row>
    <row r="108" spans="1:7" x14ac:dyDescent="0.2">
      <c r="A108" t="s">
        <v>206</v>
      </c>
      <c r="B108">
        <f t="shared" si="7"/>
        <v>8</v>
      </c>
      <c r="F108" t="s">
        <v>206</v>
      </c>
      <c r="G108">
        <v>8</v>
      </c>
    </row>
    <row r="109" spans="1:7" x14ac:dyDescent="0.2">
      <c r="A109" t="s">
        <v>218</v>
      </c>
      <c r="B109">
        <f t="shared" si="7"/>
        <v>5</v>
      </c>
      <c r="F109" t="s">
        <v>218</v>
      </c>
      <c r="G109">
        <v>5</v>
      </c>
    </row>
    <row r="110" spans="1:7" x14ac:dyDescent="0.2">
      <c r="A110" t="s">
        <v>207</v>
      </c>
      <c r="B110">
        <f t="shared" si="7"/>
        <v>1489426</v>
      </c>
      <c r="F110" t="s">
        <v>207</v>
      </c>
      <c r="G110">
        <v>1489426</v>
      </c>
    </row>
    <row r="111" spans="1:7" x14ac:dyDescent="0.2">
      <c r="A111" t="s">
        <v>208</v>
      </c>
      <c r="B111">
        <f t="shared" si="7"/>
        <v>30086578</v>
      </c>
      <c r="F111" t="s">
        <v>208</v>
      </c>
      <c r="G111">
        <v>30086578</v>
      </c>
    </row>
    <row r="112" spans="1:7" x14ac:dyDescent="0.2">
      <c r="A112" t="s">
        <v>219</v>
      </c>
      <c r="B112">
        <f t="shared" si="7"/>
        <v>1147573</v>
      </c>
      <c r="F112" t="s">
        <v>219</v>
      </c>
      <c r="G112">
        <v>1147573</v>
      </c>
    </row>
    <row r="113" spans="1:7" x14ac:dyDescent="0.2">
      <c r="A113" t="s">
        <v>235</v>
      </c>
      <c r="B113" s="2">
        <f>B112/B2</f>
        <v>3.2787799999999998E-3</v>
      </c>
      <c r="F113" t="s">
        <v>290</v>
      </c>
      <c r="G113">
        <v>0</v>
      </c>
    </row>
    <row r="114" spans="1:7" x14ac:dyDescent="0.2">
      <c r="A114" t="s">
        <v>236</v>
      </c>
      <c r="B114" s="2">
        <f>B110/B111</f>
        <v>4.9504666167086202E-2</v>
      </c>
    </row>
    <row r="115" spans="1:7" x14ac:dyDescent="0.2">
      <c r="A115" t="s">
        <v>237</v>
      </c>
      <c r="B115" s="2">
        <f>B5/SUM(B5:B6)</f>
        <v>0.33621178187828471</v>
      </c>
    </row>
    <row r="116" spans="1:7" x14ac:dyDescent="0.2">
      <c r="A116" t="s">
        <v>289</v>
      </c>
      <c r="B116" s="2">
        <f>G107/G109</f>
        <v>0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5"/>
  <sheetViews>
    <sheetView topLeftCell="A115" workbookViewId="0">
      <selection activeCell="D145" sqref="D145"/>
    </sheetView>
  </sheetViews>
  <sheetFormatPr baseColWidth="10" defaultRowHeight="16" x14ac:dyDescent="0.2"/>
  <cols>
    <col min="1" max="1" width="25.5" customWidth="1"/>
    <col min="6" max="6" width="59.1640625" bestFit="1" customWidth="1"/>
    <col min="7" max="7" width="22" bestFit="1" customWidth="1"/>
    <col min="8" max="8" width="10.1640625" bestFit="1" customWidth="1"/>
  </cols>
  <sheetData>
    <row r="1" spans="1:8" x14ac:dyDescent="0.2">
      <c r="A1" t="s">
        <v>296</v>
      </c>
      <c r="B1" t="s">
        <v>298</v>
      </c>
    </row>
    <row r="2" spans="1:8" x14ac:dyDescent="0.2">
      <c r="A2" t="s">
        <v>1</v>
      </c>
      <c r="B2">
        <f t="shared" ref="B2:B7" si="0">H2</f>
        <v>350000000</v>
      </c>
      <c r="F2" t="s">
        <v>284</v>
      </c>
      <c r="G2" t="s">
        <v>1</v>
      </c>
      <c r="H2">
        <v>350000000</v>
      </c>
    </row>
    <row r="3" spans="1:8" x14ac:dyDescent="0.2">
      <c r="A3" t="s">
        <v>2</v>
      </c>
      <c r="B3">
        <f t="shared" si="0"/>
        <v>92313433</v>
      </c>
      <c r="C3" s="2">
        <f>B3/B$2</f>
        <v>0.26375266571428574</v>
      </c>
      <c r="F3" t="s">
        <v>284</v>
      </c>
      <c r="G3" t="s">
        <v>2</v>
      </c>
      <c r="H3">
        <v>92313433</v>
      </c>
    </row>
    <row r="4" spans="1:8" x14ac:dyDescent="0.2">
      <c r="A4" t="s">
        <v>3</v>
      </c>
      <c r="B4">
        <f t="shared" si="0"/>
        <v>45887279</v>
      </c>
      <c r="C4" s="2">
        <f>B4/B$2</f>
        <v>0.13110651142857144</v>
      </c>
      <c r="F4" t="s">
        <v>284</v>
      </c>
      <c r="G4" t="s">
        <v>3</v>
      </c>
      <c r="H4">
        <v>45887279</v>
      </c>
    </row>
    <row r="5" spans="1:8" x14ac:dyDescent="0.2">
      <c r="A5" t="s">
        <v>4</v>
      </c>
      <c r="B5">
        <f t="shared" si="0"/>
        <v>22045120</v>
      </c>
      <c r="C5" s="2">
        <f>B5/B$2</f>
        <v>6.2986057142857141E-2</v>
      </c>
      <c r="F5" t="s">
        <v>284</v>
      </c>
      <c r="G5" t="s">
        <v>4</v>
      </c>
      <c r="H5">
        <v>22045120</v>
      </c>
    </row>
    <row r="6" spans="1:8" x14ac:dyDescent="0.2">
      <c r="A6" t="s">
        <v>5</v>
      </c>
      <c r="B6">
        <f t="shared" si="0"/>
        <v>34226846</v>
      </c>
      <c r="C6" s="2">
        <f>B6/B$2</f>
        <v>9.7790988571428566E-2</v>
      </c>
      <c r="F6" t="s">
        <v>284</v>
      </c>
      <c r="G6" t="s">
        <v>5</v>
      </c>
      <c r="H6">
        <v>34226846</v>
      </c>
    </row>
    <row r="7" spans="1:8" x14ac:dyDescent="0.2">
      <c r="A7" t="s">
        <v>6</v>
      </c>
      <c r="B7">
        <f t="shared" si="0"/>
        <v>149554747</v>
      </c>
      <c r="C7" s="2">
        <f>B7/B$2</f>
        <v>0.42729927714285715</v>
      </c>
      <c r="F7" t="s">
        <v>284</v>
      </c>
      <c r="G7" t="s">
        <v>6</v>
      </c>
      <c r="H7">
        <v>149554747</v>
      </c>
    </row>
    <row r="8" spans="1:8" x14ac:dyDescent="0.2">
      <c r="A8" t="s">
        <v>27</v>
      </c>
      <c r="B8">
        <f>B2/(B5+B6)</f>
        <v>6.2197933514531911</v>
      </c>
      <c r="F8" t="s">
        <v>285</v>
      </c>
    </row>
    <row r="9" spans="1:8" x14ac:dyDescent="0.2">
      <c r="A9" s="2">
        <v>0.1</v>
      </c>
      <c r="B9" s="3">
        <f>AVERAGE(G9)/1000</f>
        <v>0.128</v>
      </c>
      <c r="F9" s="1">
        <v>0.130625768571</v>
      </c>
      <c r="G9">
        <v>128</v>
      </c>
      <c r="H9" t="s">
        <v>8</v>
      </c>
    </row>
    <row r="10" spans="1:8" x14ac:dyDescent="0.2">
      <c r="A10" s="2">
        <v>0.2</v>
      </c>
      <c r="B10" s="3">
        <f t="shared" ref="B10:B18" si="1">AVERAGE(G10)/1000</f>
        <v>0.25600000000000001</v>
      </c>
      <c r="F10" s="1">
        <v>0.228198762857</v>
      </c>
      <c r="G10">
        <v>256</v>
      </c>
      <c r="H10" t="s">
        <v>8</v>
      </c>
    </row>
    <row r="11" spans="1:8" x14ac:dyDescent="0.2">
      <c r="A11" s="2">
        <v>0.3</v>
      </c>
      <c r="B11" s="3">
        <f t="shared" si="1"/>
        <v>0.44800000000000001</v>
      </c>
      <c r="F11" s="1">
        <v>0.33229222857099999</v>
      </c>
      <c r="G11">
        <v>448</v>
      </c>
      <c r="H11" t="s">
        <v>8</v>
      </c>
    </row>
    <row r="12" spans="1:8" x14ac:dyDescent="0.2">
      <c r="A12" s="2">
        <v>0.4</v>
      </c>
      <c r="B12" s="3">
        <f t="shared" si="1"/>
        <v>0.64</v>
      </c>
      <c r="F12" s="1">
        <v>0.426352697143</v>
      </c>
      <c r="G12">
        <v>640</v>
      </c>
      <c r="H12" t="s">
        <v>8</v>
      </c>
    </row>
    <row r="13" spans="1:8" x14ac:dyDescent="0.2">
      <c r="A13" s="2">
        <v>0.5</v>
      </c>
      <c r="B13" s="3">
        <f t="shared" si="1"/>
        <v>0.83199999999999996</v>
      </c>
      <c r="F13" s="1">
        <v>0.50486649714300003</v>
      </c>
      <c r="G13">
        <v>832</v>
      </c>
      <c r="H13" t="s">
        <v>8</v>
      </c>
    </row>
    <row r="14" spans="1:8" x14ac:dyDescent="0.2">
      <c r="A14" s="2">
        <v>0.6</v>
      </c>
      <c r="B14" s="3">
        <f t="shared" si="1"/>
        <v>1.1519999999999999</v>
      </c>
      <c r="F14" s="1">
        <v>0.60387159714299998</v>
      </c>
      <c r="G14">
        <v>1152</v>
      </c>
      <c r="H14" t="s">
        <v>8</v>
      </c>
    </row>
    <row r="15" spans="1:8" x14ac:dyDescent="0.2">
      <c r="A15" s="2">
        <v>0.7</v>
      </c>
      <c r="B15" s="3">
        <f t="shared" si="1"/>
        <v>1.6</v>
      </c>
      <c r="F15" s="1">
        <v>0.709347654286</v>
      </c>
      <c r="G15">
        <v>1600</v>
      </c>
      <c r="H15" t="s">
        <v>8</v>
      </c>
    </row>
    <row r="16" spans="1:8" x14ac:dyDescent="0.2">
      <c r="A16" s="2">
        <v>0.8</v>
      </c>
      <c r="B16" s="3">
        <f t="shared" si="1"/>
        <v>2.3039999999999998</v>
      </c>
      <c r="F16" s="1">
        <v>0.80590335428600002</v>
      </c>
      <c r="G16">
        <v>2304</v>
      </c>
      <c r="H16" t="s">
        <v>8</v>
      </c>
    </row>
    <row r="17" spans="1:8" x14ac:dyDescent="0.2">
      <c r="A17" s="2">
        <v>0.9</v>
      </c>
      <c r="B17" s="3">
        <f t="shared" si="1"/>
        <v>7.2960000000000003</v>
      </c>
      <c r="F17" s="1">
        <v>0.900345588571</v>
      </c>
      <c r="G17">
        <v>7296</v>
      </c>
      <c r="H17" t="s">
        <v>8</v>
      </c>
    </row>
    <row r="18" spans="1:8" x14ac:dyDescent="0.2">
      <c r="A18" s="2">
        <v>1</v>
      </c>
      <c r="B18" s="3">
        <f t="shared" si="1"/>
        <v>279.36</v>
      </c>
      <c r="F18" s="1">
        <v>1</v>
      </c>
      <c r="G18">
        <v>279360</v>
      </c>
      <c r="H18" t="s">
        <v>8</v>
      </c>
    </row>
    <row r="19" spans="1:8" x14ac:dyDescent="0.2">
      <c r="F19" t="s">
        <v>286</v>
      </c>
    </row>
    <row r="20" spans="1:8" x14ac:dyDescent="0.2">
      <c r="F20" s="1">
        <v>0.27919384000000003</v>
      </c>
      <c r="G20">
        <v>4096</v>
      </c>
      <c r="H20" t="s">
        <v>8</v>
      </c>
    </row>
    <row r="21" spans="1:8" x14ac:dyDescent="0.2">
      <c r="F21" s="1">
        <v>0.39819832857100002</v>
      </c>
      <c r="G21">
        <v>8192</v>
      </c>
      <c r="H21" t="s">
        <v>8</v>
      </c>
    </row>
    <row r="22" spans="1:8" x14ac:dyDescent="0.2">
      <c r="F22" s="1">
        <v>0.49965734857100003</v>
      </c>
      <c r="G22">
        <v>12288</v>
      </c>
      <c r="H22" t="s">
        <v>8</v>
      </c>
    </row>
    <row r="23" spans="1:8" x14ac:dyDescent="0.2">
      <c r="F23" s="1">
        <v>0.59888865142900005</v>
      </c>
      <c r="G23">
        <v>16384</v>
      </c>
      <c r="H23" t="s">
        <v>8</v>
      </c>
    </row>
    <row r="24" spans="1:8" x14ac:dyDescent="0.2">
      <c r="F24" s="1">
        <v>0.68444265714300001</v>
      </c>
      <c r="G24">
        <v>20480</v>
      </c>
      <c r="H24" t="s">
        <v>8</v>
      </c>
    </row>
    <row r="25" spans="1:8" x14ac:dyDescent="0.2">
      <c r="F25" s="1">
        <v>0.76192600285699996</v>
      </c>
      <c r="G25">
        <v>24576</v>
      </c>
      <c r="H25" t="s">
        <v>8</v>
      </c>
    </row>
    <row r="26" spans="1:8" x14ac:dyDescent="0.2">
      <c r="F26" s="1">
        <v>0.81084200857099997</v>
      </c>
      <c r="G26">
        <v>28672</v>
      </c>
      <c r="H26" t="s">
        <v>8</v>
      </c>
    </row>
    <row r="27" spans="1:8" x14ac:dyDescent="0.2">
      <c r="F27" s="1">
        <v>0.84695405142900004</v>
      </c>
      <c r="G27">
        <v>32768</v>
      </c>
      <c r="H27" t="s">
        <v>8</v>
      </c>
    </row>
    <row r="28" spans="1:8" x14ac:dyDescent="0.2">
      <c r="F28" s="1">
        <v>0.90895802571399997</v>
      </c>
      <c r="G28">
        <v>57344</v>
      </c>
      <c r="H28" t="s">
        <v>8</v>
      </c>
    </row>
    <row r="29" spans="1:8" x14ac:dyDescent="0.2">
      <c r="F29" s="1">
        <v>1</v>
      </c>
      <c r="G29">
        <v>901120</v>
      </c>
      <c r="H29" t="s">
        <v>8</v>
      </c>
    </row>
    <row r="30" spans="1:8" x14ac:dyDescent="0.2">
      <c r="F30" t="s">
        <v>287</v>
      </c>
    </row>
    <row r="31" spans="1:8" x14ac:dyDescent="0.2">
      <c r="F31" s="1">
        <v>0.13102420919499999</v>
      </c>
      <c r="G31">
        <v>128</v>
      </c>
      <c r="H31" t="s">
        <v>8</v>
      </c>
    </row>
    <row r="32" spans="1:8" x14ac:dyDescent="0.2">
      <c r="F32" s="1">
        <v>0.226985386298</v>
      </c>
      <c r="G32">
        <v>256</v>
      </c>
      <c r="H32" t="s">
        <v>8</v>
      </c>
    </row>
    <row r="33" spans="6:8" x14ac:dyDescent="0.2">
      <c r="F33" s="1">
        <v>0.30464854623900001</v>
      </c>
      <c r="G33">
        <v>384</v>
      </c>
      <c r="H33" t="s">
        <v>8</v>
      </c>
    </row>
    <row r="34" spans="6:8" x14ac:dyDescent="0.2">
      <c r="F34" s="1">
        <v>0.40222696537199998</v>
      </c>
      <c r="G34">
        <v>640</v>
      </c>
      <c r="H34" t="s">
        <v>8</v>
      </c>
    </row>
    <row r="35" spans="6:8" x14ac:dyDescent="0.2">
      <c r="F35" s="1">
        <v>0.50364665270300002</v>
      </c>
      <c r="G35">
        <v>1024</v>
      </c>
      <c r="H35" t="s">
        <v>8</v>
      </c>
    </row>
    <row r="36" spans="6:8" x14ac:dyDescent="0.2">
      <c r="F36" s="1">
        <v>0.606413236134</v>
      </c>
      <c r="G36">
        <v>1664</v>
      </c>
      <c r="H36" t="s">
        <v>8</v>
      </c>
    </row>
    <row r="37" spans="6:8" x14ac:dyDescent="0.2">
      <c r="F37" s="1">
        <v>0.701095251955</v>
      </c>
      <c r="G37">
        <v>3328</v>
      </c>
      <c r="H37" t="s">
        <v>8</v>
      </c>
    </row>
    <row r="38" spans="6:8" x14ac:dyDescent="0.2">
      <c r="F38" s="1">
        <v>0.80015561714299999</v>
      </c>
      <c r="G38">
        <v>10624</v>
      </c>
      <c r="H38" t="s">
        <v>8</v>
      </c>
    </row>
    <row r="39" spans="6:8" x14ac:dyDescent="0.2">
      <c r="F39" s="1">
        <v>0.90007388673900002</v>
      </c>
      <c r="G39">
        <v>34688</v>
      </c>
      <c r="H39" t="s">
        <v>8</v>
      </c>
    </row>
    <row r="40" spans="6:8" x14ac:dyDescent="0.2">
      <c r="F40" s="1">
        <v>1</v>
      </c>
      <c r="G40">
        <v>6017664</v>
      </c>
      <c r="H40" t="s">
        <v>8</v>
      </c>
    </row>
    <row r="41" spans="6:8" x14ac:dyDescent="0.2">
      <c r="F41" t="s">
        <v>288</v>
      </c>
    </row>
    <row r="42" spans="6:8" x14ac:dyDescent="0.2">
      <c r="F42" s="1">
        <v>0.352759304163</v>
      </c>
      <c r="G42">
        <v>4096</v>
      </c>
      <c r="H42" t="s">
        <v>8</v>
      </c>
    </row>
    <row r="43" spans="6:8" x14ac:dyDescent="0.2">
      <c r="F43" s="1">
        <v>0.47747872673800001</v>
      </c>
      <c r="G43">
        <v>8192</v>
      </c>
      <c r="H43" t="s">
        <v>8</v>
      </c>
    </row>
    <row r="44" spans="6:8" x14ac:dyDescent="0.2">
      <c r="F44" s="1">
        <v>0.58517422109999995</v>
      </c>
      <c r="G44">
        <v>12288</v>
      </c>
      <c r="H44" t="s">
        <v>8</v>
      </c>
    </row>
    <row r="45" spans="6:8" x14ac:dyDescent="0.2">
      <c r="F45" s="1">
        <v>0.66123576845200005</v>
      </c>
      <c r="G45">
        <v>16384</v>
      </c>
      <c r="H45" t="s">
        <v>8</v>
      </c>
    </row>
    <row r="46" spans="6:8" x14ac:dyDescent="0.2">
      <c r="F46" s="1">
        <v>0.68568220545799996</v>
      </c>
      <c r="G46">
        <v>20480</v>
      </c>
      <c r="H46" t="s">
        <v>8</v>
      </c>
    </row>
    <row r="47" spans="6:8" x14ac:dyDescent="0.2">
      <c r="F47" s="1">
        <v>0.69897645679300002</v>
      </c>
      <c r="G47">
        <v>24576</v>
      </c>
      <c r="H47" t="s">
        <v>8</v>
      </c>
    </row>
    <row r="48" spans="6:8" x14ac:dyDescent="0.2">
      <c r="F48" s="1">
        <v>0.70922837937299998</v>
      </c>
      <c r="G48">
        <v>28672</v>
      </c>
      <c r="H48" t="s">
        <v>8</v>
      </c>
    </row>
    <row r="49" spans="1:8" x14ac:dyDescent="0.2">
      <c r="F49" s="1">
        <v>0.80175717907999999</v>
      </c>
      <c r="G49">
        <v>135168</v>
      </c>
      <c r="H49" t="s">
        <v>8</v>
      </c>
    </row>
    <row r="50" spans="1:8" x14ac:dyDescent="0.2">
      <c r="F50" s="1">
        <v>0.90024723606299994</v>
      </c>
      <c r="G50">
        <v>487424</v>
      </c>
      <c r="H50" t="s">
        <v>8</v>
      </c>
    </row>
    <row r="51" spans="1:8" x14ac:dyDescent="0.2">
      <c r="F51" s="1">
        <v>1</v>
      </c>
      <c r="G51">
        <v>17870848</v>
      </c>
      <c r="H51" t="s">
        <v>8</v>
      </c>
    </row>
    <row r="52" spans="1:8" x14ac:dyDescent="0.2">
      <c r="C52" s="2">
        <f>SUM(B53:B68,B71:B85)/SUM(B53:B68,B70:B85)</f>
        <v>0.5662823038584458</v>
      </c>
      <c r="F52" t="s">
        <v>284</v>
      </c>
      <c r="G52" t="s">
        <v>201</v>
      </c>
    </row>
    <row r="53" spans="1:8" x14ac:dyDescent="0.2">
      <c r="A53">
        <v>-32768</v>
      </c>
      <c r="B53">
        <f>G53</f>
        <v>86575</v>
      </c>
      <c r="C53" s="4">
        <f t="shared" ref="C53:C68" si="2">G53/SUM(B$53:B$68,B$71:B$85)</f>
        <v>2.7882689225230324E-3</v>
      </c>
      <c r="F53">
        <v>-32768</v>
      </c>
      <c r="G53">
        <v>86575</v>
      </c>
    </row>
    <row r="54" spans="1:8" x14ac:dyDescent="0.2">
      <c r="A54">
        <v>-16384</v>
      </c>
      <c r="B54">
        <f t="shared" ref="B54:B84" si="3">G54</f>
        <v>81469</v>
      </c>
      <c r="C54" s="4">
        <f t="shared" si="2"/>
        <v>2.6238230534106721E-3</v>
      </c>
      <c r="F54">
        <v>-16384</v>
      </c>
      <c r="G54">
        <v>81469</v>
      </c>
    </row>
    <row r="55" spans="1:8" x14ac:dyDescent="0.2">
      <c r="A55">
        <v>-8192</v>
      </c>
      <c r="B55">
        <f t="shared" si="3"/>
        <v>145724</v>
      </c>
      <c r="C55" s="4">
        <f>G55/SUM(B$53:B$68,B$71:B$85)</f>
        <v>4.6932451685330221E-3</v>
      </c>
      <c r="F55">
        <v>-8192</v>
      </c>
      <c r="G55">
        <v>145724</v>
      </c>
    </row>
    <row r="56" spans="1:8" x14ac:dyDescent="0.2">
      <c r="A56">
        <v>-4096</v>
      </c>
      <c r="B56">
        <f t="shared" si="3"/>
        <v>601718</v>
      </c>
      <c r="C56" s="4">
        <f t="shared" si="2"/>
        <v>1.9379169500695514E-2</v>
      </c>
      <c r="F56">
        <v>-4096</v>
      </c>
      <c r="G56">
        <v>601718</v>
      </c>
    </row>
    <row r="57" spans="1:8" x14ac:dyDescent="0.2">
      <c r="A57">
        <v>-2048</v>
      </c>
      <c r="B57">
        <f t="shared" si="3"/>
        <v>9180</v>
      </c>
      <c r="C57" s="4">
        <f t="shared" si="2"/>
        <v>2.956547353018936E-4</v>
      </c>
      <c r="F57">
        <v>-2048</v>
      </c>
      <c r="G57">
        <v>9180</v>
      </c>
    </row>
    <row r="58" spans="1:8" x14ac:dyDescent="0.2">
      <c r="A58">
        <v>-1024</v>
      </c>
      <c r="B58">
        <f t="shared" si="3"/>
        <v>529267</v>
      </c>
      <c r="C58" s="4">
        <f t="shared" si="2"/>
        <v>1.7045783746081407E-2</v>
      </c>
      <c r="F58">
        <v>-1024</v>
      </c>
      <c r="G58">
        <v>529267</v>
      </c>
    </row>
    <row r="59" spans="1:8" x14ac:dyDescent="0.2">
      <c r="A59">
        <v>-512</v>
      </c>
      <c r="B59">
        <f t="shared" si="3"/>
        <v>629585</v>
      </c>
      <c r="C59" s="4">
        <f t="shared" si="2"/>
        <v>2.0276665198806391E-2</v>
      </c>
      <c r="F59">
        <v>-512</v>
      </c>
      <c r="G59">
        <v>629585</v>
      </c>
    </row>
    <row r="60" spans="1:8" x14ac:dyDescent="0.2">
      <c r="A60">
        <v>-256</v>
      </c>
      <c r="B60">
        <f t="shared" si="3"/>
        <v>3154742</v>
      </c>
      <c r="C60" s="4">
        <f t="shared" si="2"/>
        <v>0.10160287701043207</v>
      </c>
      <c r="F60">
        <v>-256</v>
      </c>
      <c r="G60">
        <v>3154742</v>
      </c>
    </row>
    <row r="61" spans="1:8" x14ac:dyDescent="0.2">
      <c r="A61">
        <v>-128</v>
      </c>
      <c r="B61">
        <f t="shared" si="3"/>
        <v>1308399</v>
      </c>
      <c r="C61" s="4">
        <f t="shared" si="2"/>
        <v>4.2138819173666915E-2</v>
      </c>
      <c r="F61">
        <v>-128</v>
      </c>
      <c r="G61">
        <v>1308399</v>
      </c>
    </row>
    <row r="62" spans="1:8" x14ac:dyDescent="0.2">
      <c r="A62">
        <v>-64</v>
      </c>
      <c r="B62">
        <f t="shared" si="3"/>
        <v>642472</v>
      </c>
      <c r="C62" s="4">
        <f t="shared" si="2"/>
        <v>2.0691709052165379E-2</v>
      </c>
      <c r="F62">
        <v>-64</v>
      </c>
      <c r="G62">
        <v>642472</v>
      </c>
    </row>
    <row r="63" spans="1:8" x14ac:dyDescent="0.2">
      <c r="A63">
        <v>-32</v>
      </c>
      <c r="B63">
        <f t="shared" si="3"/>
        <v>1601210</v>
      </c>
      <c r="C63" s="4">
        <f t="shared" si="2"/>
        <v>5.1569206831453711E-2</v>
      </c>
      <c r="F63">
        <v>-32</v>
      </c>
      <c r="G63">
        <v>1601210</v>
      </c>
    </row>
    <row r="64" spans="1:8" x14ac:dyDescent="0.2">
      <c r="A64">
        <v>-16</v>
      </c>
      <c r="B64">
        <f t="shared" si="3"/>
        <v>256960</v>
      </c>
      <c r="C64" s="4">
        <f t="shared" si="2"/>
        <v>8.2757560765985387E-3</v>
      </c>
      <c r="F64">
        <v>-16</v>
      </c>
      <c r="G64">
        <v>256960</v>
      </c>
    </row>
    <row r="65" spans="1:7" x14ac:dyDescent="0.2">
      <c r="A65">
        <v>-8</v>
      </c>
      <c r="B65">
        <f t="shared" si="3"/>
        <v>2824855</v>
      </c>
      <c r="C65" s="4">
        <f t="shared" si="2"/>
        <v>9.0978404933685253E-2</v>
      </c>
      <c r="F65">
        <v>-8</v>
      </c>
      <c r="G65">
        <v>2824855</v>
      </c>
    </row>
    <row r="66" spans="1:7" x14ac:dyDescent="0.2">
      <c r="A66">
        <v>-4</v>
      </c>
      <c r="B66">
        <f t="shared" si="3"/>
        <v>182925</v>
      </c>
      <c r="C66" s="4">
        <f t="shared" si="2"/>
        <v>5.8913553872656736E-3</v>
      </c>
      <c r="F66">
        <v>-4</v>
      </c>
      <c r="G66">
        <v>182925</v>
      </c>
    </row>
    <row r="67" spans="1:7" x14ac:dyDescent="0.2">
      <c r="A67">
        <v>-2</v>
      </c>
      <c r="B67">
        <f t="shared" si="3"/>
        <v>2013635</v>
      </c>
      <c r="C67" s="4">
        <f t="shared" si="2"/>
        <v>6.4851930601266719E-2</v>
      </c>
      <c r="F67">
        <v>-2</v>
      </c>
      <c r="G67">
        <v>2013635</v>
      </c>
    </row>
    <row r="68" spans="1:7" x14ac:dyDescent="0.2">
      <c r="A68">
        <v>-1</v>
      </c>
      <c r="B68">
        <f t="shared" si="3"/>
        <v>3601801</v>
      </c>
      <c r="C68" s="4">
        <f t="shared" si="2"/>
        <v>0.11600103717484703</v>
      </c>
      <c r="F68">
        <v>-1</v>
      </c>
      <c r="G68">
        <v>3601801</v>
      </c>
    </row>
    <row r="69" spans="1:7" x14ac:dyDescent="0.2">
      <c r="A69">
        <v>0</v>
      </c>
      <c r="C69" s="4"/>
      <c r="F69">
        <v>0</v>
      </c>
      <c r="G69">
        <v>295169163</v>
      </c>
    </row>
    <row r="70" spans="1:7" x14ac:dyDescent="0.2">
      <c r="A70">
        <v>1</v>
      </c>
      <c r="B70">
        <f t="shared" si="3"/>
        <v>23781103</v>
      </c>
      <c r="C70" s="4"/>
      <c r="F70">
        <v>1</v>
      </c>
      <c r="G70">
        <v>23781103</v>
      </c>
    </row>
    <row r="71" spans="1:7" x14ac:dyDescent="0.2">
      <c r="A71">
        <v>2</v>
      </c>
      <c r="B71">
        <f t="shared" si="3"/>
        <v>1099404</v>
      </c>
      <c r="C71" s="4">
        <f t="shared" ref="C71:C85" si="4">G71/SUM(B$53:B$68,B$71:B$85)</f>
        <v>3.5407842985821683E-2</v>
      </c>
      <c r="F71">
        <v>2</v>
      </c>
      <c r="G71">
        <v>1099404</v>
      </c>
    </row>
    <row r="72" spans="1:7" x14ac:dyDescent="0.2">
      <c r="A72">
        <v>4</v>
      </c>
      <c r="B72">
        <f t="shared" si="3"/>
        <v>792980</v>
      </c>
      <c r="C72" s="4">
        <f t="shared" si="4"/>
        <v>2.553902962959647E-2</v>
      </c>
      <c r="F72">
        <v>4</v>
      </c>
      <c r="G72">
        <v>792980</v>
      </c>
    </row>
    <row r="73" spans="1:7" x14ac:dyDescent="0.2">
      <c r="A73">
        <v>8</v>
      </c>
      <c r="B73">
        <f t="shared" si="3"/>
        <v>245747</v>
      </c>
      <c r="C73" s="4">
        <f t="shared" si="4"/>
        <v>7.9146257337946013E-3</v>
      </c>
      <c r="F73">
        <v>8</v>
      </c>
      <c r="G73">
        <v>245747</v>
      </c>
    </row>
    <row r="74" spans="1:7" x14ac:dyDescent="0.2">
      <c r="A74">
        <v>16</v>
      </c>
      <c r="B74">
        <f t="shared" si="3"/>
        <v>1430789</v>
      </c>
      <c r="C74" s="4">
        <f t="shared" si="4"/>
        <v>4.6080560247043684E-2</v>
      </c>
      <c r="F74">
        <v>16</v>
      </c>
      <c r="G74">
        <v>1430789</v>
      </c>
    </row>
    <row r="75" spans="1:7" x14ac:dyDescent="0.2">
      <c r="A75">
        <v>32</v>
      </c>
      <c r="B75">
        <f t="shared" si="3"/>
        <v>1247783</v>
      </c>
      <c r="C75" s="4">
        <f t="shared" si="4"/>
        <v>4.0186596141525345E-2</v>
      </c>
      <c r="F75">
        <v>32</v>
      </c>
      <c r="G75">
        <v>1247783</v>
      </c>
    </row>
    <row r="76" spans="1:7" x14ac:dyDescent="0.2">
      <c r="A76">
        <v>64</v>
      </c>
      <c r="B76">
        <f t="shared" si="3"/>
        <v>2040771</v>
      </c>
      <c r="C76" s="4">
        <f t="shared" si="4"/>
        <v>6.5725883422307271E-2</v>
      </c>
      <c r="F76">
        <v>64</v>
      </c>
      <c r="G76">
        <v>2040771</v>
      </c>
    </row>
    <row r="77" spans="1:7" x14ac:dyDescent="0.2">
      <c r="A77">
        <v>128</v>
      </c>
      <c r="B77">
        <f>G77</f>
        <v>2767388</v>
      </c>
      <c r="C77" s="4">
        <f t="shared" si="4"/>
        <v>8.9127599849415762E-2</v>
      </c>
      <c r="F77">
        <v>128</v>
      </c>
      <c r="G77">
        <v>2767388</v>
      </c>
    </row>
    <row r="78" spans="1:7" x14ac:dyDescent="0.2">
      <c r="A78">
        <v>256</v>
      </c>
      <c r="B78">
        <f t="shared" si="3"/>
        <v>1749000</v>
      </c>
      <c r="C78" s="4">
        <f t="shared" si="4"/>
        <v>5.6328990418628745E-2</v>
      </c>
      <c r="F78">
        <v>256</v>
      </c>
      <c r="G78">
        <v>1749000</v>
      </c>
    </row>
    <row r="79" spans="1:7" x14ac:dyDescent="0.2">
      <c r="A79">
        <v>512</v>
      </c>
      <c r="B79">
        <f t="shared" si="3"/>
        <v>624612</v>
      </c>
      <c r="C79" s="4">
        <f t="shared" si="4"/>
        <v>2.011650278065211E-2</v>
      </c>
      <c r="F79">
        <v>512</v>
      </c>
      <c r="G79">
        <v>624612</v>
      </c>
    </row>
    <row r="80" spans="1:7" x14ac:dyDescent="0.2">
      <c r="A80">
        <v>1024</v>
      </c>
      <c r="B80">
        <f t="shared" si="3"/>
        <v>528959</v>
      </c>
      <c r="C80" s="4">
        <f t="shared" si="4"/>
        <v>1.7035864175441649E-2</v>
      </c>
      <c r="F80">
        <v>1024</v>
      </c>
      <c r="G80">
        <v>528959</v>
      </c>
    </row>
    <row r="81" spans="1:7" x14ac:dyDescent="0.2">
      <c r="A81">
        <v>2048</v>
      </c>
      <c r="B81">
        <f t="shared" si="3"/>
        <v>2472</v>
      </c>
      <c r="C81" s="4">
        <f t="shared" si="4"/>
        <v>7.961421630351644E-5</v>
      </c>
      <c r="F81">
        <v>2048</v>
      </c>
      <c r="G81">
        <v>2472</v>
      </c>
    </row>
    <row r="82" spans="1:7" x14ac:dyDescent="0.2">
      <c r="A82">
        <v>4096</v>
      </c>
      <c r="B82">
        <f t="shared" si="3"/>
        <v>602722</v>
      </c>
      <c r="C82" s="4">
        <f t="shared" si="4"/>
        <v>1.9411504724469272E-2</v>
      </c>
      <c r="F82">
        <v>4096</v>
      </c>
      <c r="G82">
        <v>602722</v>
      </c>
    </row>
    <row r="83" spans="1:7" x14ac:dyDescent="0.2">
      <c r="A83">
        <v>8192</v>
      </c>
      <c r="B83">
        <f t="shared" si="3"/>
        <v>134666</v>
      </c>
      <c r="C83" s="4">
        <f t="shared" si="4"/>
        <v>4.3371068174471467E-3</v>
      </c>
      <c r="F83">
        <v>8192</v>
      </c>
      <c r="G83">
        <v>134666</v>
      </c>
    </row>
    <row r="84" spans="1:7" x14ac:dyDescent="0.2">
      <c r="A84">
        <v>16384</v>
      </c>
      <c r="B84">
        <f t="shared" si="3"/>
        <v>25346</v>
      </c>
      <c r="C84" s="4">
        <f t="shared" si="4"/>
        <v>8.1630336829649182E-4</v>
      </c>
      <c r="F84">
        <v>16384</v>
      </c>
      <c r="G84">
        <v>25346</v>
      </c>
    </row>
    <row r="85" spans="1:7" x14ac:dyDescent="0.2">
      <c r="A85">
        <v>32768</v>
      </c>
      <c r="B85">
        <f>G85</f>
        <v>86575</v>
      </c>
      <c r="C85" s="4">
        <f t="shared" si="4"/>
        <v>2.7882689225230324E-3</v>
      </c>
      <c r="F85">
        <v>32768</v>
      </c>
      <c r="G85">
        <v>86575</v>
      </c>
    </row>
    <row r="86" spans="1:7" x14ac:dyDescent="0.2">
      <c r="C86" s="4"/>
      <c r="F86" t="s">
        <v>284</v>
      </c>
      <c r="G86" t="s">
        <v>202</v>
      </c>
    </row>
    <row r="87" spans="1:7" x14ac:dyDescent="0.2">
      <c r="A87">
        <v>1</v>
      </c>
      <c r="B87">
        <f t="shared" ref="B87:B103" si="5">G87</f>
        <v>295169163</v>
      </c>
      <c r="F87">
        <v>1</v>
      </c>
      <c r="G87">
        <v>295169163</v>
      </c>
    </row>
    <row r="88" spans="1:7" x14ac:dyDescent="0.2">
      <c r="A88">
        <v>2</v>
      </c>
      <c r="B88">
        <f t="shared" si="5"/>
        <v>63607</v>
      </c>
      <c r="C88" s="4">
        <f>G88/SUM(B$88:B$103)</f>
        <v>1.1600588916780533E-3</v>
      </c>
      <c r="F88">
        <v>2</v>
      </c>
      <c r="G88">
        <v>63607</v>
      </c>
    </row>
    <row r="89" spans="1:7" x14ac:dyDescent="0.2">
      <c r="A89">
        <v>4</v>
      </c>
      <c r="B89">
        <f t="shared" si="5"/>
        <v>2999200</v>
      </c>
      <c r="C89" s="4">
        <f t="shared" ref="C89:C103" si="6">G89/SUM(B$88:B$103)</f>
        <v>5.4699146759331796E-2</v>
      </c>
      <c r="F89">
        <v>4</v>
      </c>
      <c r="G89">
        <v>2999200</v>
      </c>
    </row>
    <row r="90" spans="1:7" x14ac:dyDescent="0.2">
      <c r="A90">
        <v>8</v>
      </c>
      <c r="B90">
        <f t="shared" si="5"/>
        <v>1172585</v>
      </c>
      <c r="C90" s="4">
        <f t="shared" si="6"/>
        <v>2.1385502468255227E-2</v>
      </c>
      <c r="F90">
        <v>8</v>
      </c>
      <c r="G90">
        <v>1172585</v>
      </c>
    </row>
    <row r="91" spans="1:7" x14ac:dyDescent="0.2">
      <c r="A91">
        <v>16</v>
      </c>
      <c r="B91">
        <f t="shared" si="5"/>
        <v>3616309</v>
      </c>
      <c r="C91" s="4">
        <f t="shared" si="6"/>
        <v>6.5953926619796086E-2</v>
      </c>
      <c r="F91">
        <v>16</v>
      </c>
      <c r="G91">
        <v>3616309</v>
      </c>
    </row>
    <row r="92" spans="1:7" x14ac:dyDescent="0.2">
      <c r="A92">
        <v>32</v>
      </c>
      <c r="B92">
        <f t="shared" si="5"/>
        <v>2864744</v>
      </c>
      <c r="C92" s="4">
        <f t="shared" si="6"/>
        <v>5.2246950014642309E-2</v>
      </c>
      <c r="F92">
        <v>32</v>
      </c>
      <c r="G92">
        <v>2864744</v>
      </c>
    </row>
    <row r="93" spans="1:7" x14ac:dyDescent="0.2">
      <c r="A93">
        <v>64</v>
      </c>
      <c r="B93">
        <f t="shared" si="5"/>
        <v>4694740</v>
      </c>
      <c r="C93" s="4">
        <f t="shared" si="6"/>
        <v>8.5622256687418435E-2</v>
      </c>
      <c r="F93">
        <v>64</v>
      </c>
      <c r="G93">
        <v>4694740</v>
      </c>
    </row>
    <row r="94" spans="1:7" x14ac:dyDescent="0.2">
      <c r="A94">
        <v>128</v>
      </c>
      <c r="B94">
        <f t="shared" si="5"/>
        <v>10764572</v>
      </c>
      <c r="C94" s="4">
        <f t="shared" si="6"/>
        <v>0.19632332076200112</v>
      </c>
      <c r="F94">
        <v>128</v>
      </c>
      <c r="G94">
        <v>10764572</v>
      </c>
    </row>
    <row r="95" spans="1:7" x14ac:dyDescent="0.2">
      <c r="A95">
        <v>256</v>
      </c>
      <c r="B95">
        <f t="shared" si="5"/>
        <v>11118938</v>
      </c>
      <c r="C95" s="4">
        <f t="shared" si="6"/>
        <v>0.20278621681445425</v>
      </c>
      <c r="F95">
        <v>256</v>
      </c>
      <c r="G95">
        <v>11118938</v>
      </c>
    </row>
    <row r="96" spans="1:7" x14ac:dyDescent="0.2">
      <c r="A96">
        <v>512</v>
      </c>
      <c r="B96">
        <f t="shared" si="5"/>
        <v>10600677</v>
      </c>
      <c r="C96" s="4">
        <f t="shared" si="6"/>
        <v>0.19333421811525511</v>
      </c>
      <c r="F96">
        <v>512</v>
      </c>
      <c r="G96">
        <v>10600677</v>
      </c>
    </row>
    <row r="97" spans="1:7" x14ac:dyDescent="0.2">
      <c r="A97">
        <v>1024</v>
      </c>
      <c r="B97">
        <f t="shared" si="5"/>
        <v>3529866</v>
      </c>
      <c r="C97" s="4">
        <f t="shared" si="6"/>
        <v>6.4377386761394872E-2</v>
      </c>
      <c r="F97">
        <v>1024</v>
      </c>
      <c r="G97">
        <v>3529866</v>
      </c>
    </row>
    <row r="98" spans="1:7" x14ac:dyDescent="0.2">
      <c r="A98">
        <v>2048</v>
      </c>
      <c r="B98">
        <f t="shared" si="5"/>
        <v>1085696</v>
      </c>
      <c r="C98" s="4">
        <f t="shared" si="6"/>
        <v>1.9800828500940084E-2</v>
      </c>
      <c r="F98">
        <v>2048</v>
      </c>
      <c r="G98">
        <v>1085696</v>
      </c>
    </row>
    <row r="99" spans="1:7" x14ac:dyDescent="0.2">
      <c r="A99">
        <v>4096</v>
      </c>
      <c r="B99">
        <f t="shared" si="5"/>
        <v>657528</v>
      </c>
      <c r="C99" s="4">
        <f t="shared" si="6"/>
        <v>1.1991938040267377E-2</v>
      </c>
      <c r="F99">
        <v>4096</v>
      </c>
      <c r="G99">
        <v>657528</v>
      </c>
    </row>
    <row r="100" spans="1:7" x14ac:dyDescent="0.2">
      <c r="A100">
        <v>8192</v>
      </c>
      <c r="B100">
        <f t="shared" si="5"/>
        <v>499649</v>
      </c>
      <c r="C100" s="4">
        <f t="shared" si="6"/>
        <v>9.112554674297604E-3</v>
      </c>
      <c r="F100">
        <v>8192</v>
      </c>
      <c r="G100">
        <v>499649</v>
      </c>
    </row>
    <row r="101" spans="1:7" x14ac:dyDescent="0.2">
      <c r="A101">
        <v>16384</v>
      </c>
      <c r="B101">
        <f t="shared" si="5"/>
        <v>366980</v>
      </c>
      <c r="C101" s="4">
        <f t="shared" si="6"/>
        <v>6.6929490790009283E-3</v>
      </c>
      <c r="F101">
        <v>16384</v>
      </c>
      <c r="G101">
        <v>366980</v>
      </c>
    </row>
    <row r="102" spans="1:7" x14ac:dyDescent="0.2">
      <c r="A102">
        <v>32768</v>
      </c>
      <c r="B102">
        <f t="shared" si="5"/>
        <v>791379</v>
      </c>
      <c r="C102" s="4">
        <f t="shared" si="6"/>
        <v>1.4433100847977207E-2</v>
      </c>
      <c r="F102">
        <v>32768</v>
      </c>
      <c r="G102">
        <v>791379</v>
      </c>
    </row>
    <row r="103" spans="1:7" x14ac:dyDescent="0.2">
      <c r="A103" t="s">
        <v>203</v>
      </c>
      <c r="B103">
        <f t="shared" si="5"/>
        <v>4367</v>
      </c>
      <c r="C103" s="4">
        <f t="shared" si="6"/>
        <v>7.9644963289544538E-5</v>
      </c>
      <c r="F103" t="s">
        <v>203</v>
      </c>
      <c r="G103">
        <v>4367</v>
      </c>
    </row>
    <row r="104" spans="1:7" x14ac:dyDescent="0.2">
      <c r="F104" t="s">
        <v>284</v>
      </c>
      <c r="G104" t="s">
        <v>204</v>
      </c>
    </row>
    <row r="105" spans="1:7" x14ac:dyDescent="0.2">
      <c r="A105" t="s">
        <v>205</v>
      </c>
      <c r="B105">
        <f>G105</f>
        <v>3315</v>
      </c>
      <c r="F105" t="s">
        <v>205</v>
      </c>
      <c r="G105">
        <v>3315</v>
      </c>
    </row>
    <row r="106" spans="1:7" x14ac:dyDescent="0.2">
      <c r="A106" t="s">
        <v>216</v>
      </c>
      <c r="B106">
        <f t="shared" ref="B106:B112" si="7">G106</f>
        <v>5513</v>
      </c>
      <c r="F106" t="s">
        <v>216</v>
      </c>
      <c r="G106">
        <v>5513</v>
      </c>
    </row>
    <row r="107" spans="1:7" x14ac:dyDescent="0.2">
      <c r="A107" t="s">
        <v>217</v>
      </c>
      <c r="B107">
        <f t="shared" si="7"/>
        <v>358</v>
      </c>
      <c r="F107" t="s">
        <v>217</v>
      </c>
      <c r="G107">
        <v>358</v>
      </c>
    </row>
    <row r="108" spans="1:7" x14ac:dyDescent="0.2">
      <c r="A108" t="s">
        <v>206</v>
      </c>
      <c r="B108">
        <f t="shared" si="7"/>
        <v>3315</v>
      </c>
      <c r="F108" t="s">
        <v>206</v>
      </c>
      <c r="G108">
        <v>3315</v>
      </c>
    </row>
    <row r="109" spans="1:7" x14ac:dyDescent="0.2">
      <c r="A109" t="s">
        <v>218</v>
      </c>
      <c r="B109">
        <f t="shared" si="7"/>
        <v>3397</v>
      </c>
      <c r="F109" t="s">
        <v>218</v>
      </c>
      <c r="G109">
        <v>3397</v>
      </c>
    </row>
    <row r="110" spans="1:7" x14ac:dyDescent="0.2">
      <c r="A110" t="s">
        <v>207</v>
      </c>
      <c r="B110">
        <f t="shared" si="7"/>
        <v>5219346</v>
      </c>
      <c r="F110" t="s">
        <v>207</v>
      </c>
      <c r="G110">
        <v>5219346</v>
      </c>
    </row>
    <row r="111" spans="1:7" x14ac:dyDescent="0.2">
      <c r="A111" t="s">
        <v>208</v>
      </c>
      <c r="B111">
        <f t="shared" si="7"/>
        <v>56271966</v>
      </c>
      <c r="F111" t="s">
        <v>208</v>
      </c>
      <c r="G111">
        <v>56271966</v>
      </c>
    </row>
    <row r="112" spans="1:7" x14ac:dyDescent="0.2">
      <c r="A112" t="s">
        <v>219</v>
      </c>
      <c r="B112">
        <f t="shared" si="7"/>
        <v>17499730</v>
      </c>
      <c r="F112" t="s">
        <v>219</v>
      </c>
      <c r="G112">
        <v>17499730</v>
      </c>
    </row>
    <row r="113" spans="1:7" x14ac:dyDescent="0.2">
      <c r="A113" t="s">
        <v>235</v>
      </c>
      <c r="B113" s="2">
        <f>B112/B2</f>
        <v>4.9999228571428571E-2</v>
      </c>
      <c r="F113" t="s">
        <v>290</v>
      </c>
      <c r="G113">
        <v>7058829</v>
      </c>
    </row>
    <row r="114" spans="1:7" x14ac:dyDescent="0.2">
      <c r="A114" t="s">
        <v>236</v>
      </c>
      <c r="B114" s="2">
        <f>B110/B111</f>
        <v>9.2752152999239446E-2</v>
      </c>
    </row>
    <row r="115" spans="1:7" x14ac:dyDescent="0.2">
      <c r="A115" t="s">
        <v>237</v>
      </c>
      <c r="B115" s="2">
        <f>B5/SUM(B5:B6)</f>
        <v>0.39176025945139359</v>
      </c>
    </row>
    <row r="116" spans="1:7" x14ac:dyDescent="0.2">
      <c r="A116" t="s">
        <v>289</v>
      </c>
      <c r="B116" s="2">
        <f>G113/G112</f>
        <v>0.40336788053301392</v>
      </c>
    </row>
    <row r="120" spans="1:7" x14ac:dyDescent="0.2">
      <c r="A120" t="s">
        <v>380</v>
      </c>
      <c r="B120">
        <v>64</v>
      </c>
    </row>
    <row r="121" spans="1:7" x14ac:dyDescent="0.2">
      <c r="A121" t="s">
        <v>381</v>
      </c>
      <c r="B121">
        <v>8</v>
      </c>
    </row>
    <row r="122" spans="1:7" x14ac:dyDescent="0.2">
      <c r="A122" t="s">
        <v>382</v>
      </c>
      <c r="B122">
        <v>64</v>
      </c>
    </row>
    <row r="123" spans="1:7" x14ac:dyDescent="0.2">
      <c r="A123" t="s">
        <v>383</v>
      </c>
      <c r="B123" t="s">
        <v>384</v>
      </c>
    </row>
    <row r="124" spans="1:7" x14ac:dyDescent="0.2">
      <c r="A124" t="s">
        <v>385</v>
      </c>
      <c r="B124">
        <v>6</v>
      </c>
      <c r="C124" t="s">
        <v>386</v>
      </c>
      <c r="D124" t="s">
        <v>387</v>
      </c>
    </row>
    <row r="125" spans="1:7" x14ac:dyDescent="0.2">
      <c r="A125" t="s">
        <v>388</v>
      </c>
      <c r="B125">
        <v>12</v>
      </c>
      <c r="C125" t="s">
        <v>389</v>
      </c>
      <c r="D125" t="s">
        <v>390</v>
      </c>
    </row>
    <row r="126" spans="1:7" x14ac:dyDescent="0.2">
      <c r="A126" t="s">
        <v>391</v>
      </c>
      <c r="B126" t="s">
        <v>392</v>
      </c>
    </row>
    <row r="127" spans="1:7" x14ac:dyDescent="0.2">
      <c r="A127" t="s">
        <v>393</v>
      </c>
      <c r="B127" t="s">
        <v>394</v>
      </c>
    </row>
    <row r="128" spans="1:7" x14ac:dyDescent="0.2">
      <c r="A128" t="s">
        <v>1</v>
      </c>
      <c r="B128">
        <v>350000000</v>
      </c>
    </row>
    <row r="129" spans="1:4" x14ac:dyDescent="0.2">
      <c r="A129" t="s">
        <v>395</v>
      </c>
      <c r="B129">
        <v>111920051</v>
      </c>
    </row>
    <row r="130" spans="1:4" x14ac:dyDescent="0.2">
      <c r="A130" t="s">
        <v>396</v>
      </c>
      <c r="B130">
        <v>283724</v>
      </c>
    </row>
    <row r="131" spans="1:4" x14ac:dyDescent="0.2">
      <c r="A131" t="s">
        <v>397</v>
      </c>
      <c r="B131">
        <v>971646</v>
      </c>
    </row>
    <row r="132" spans="1:4" x14ac:dyDescent="0.2">
      <c r="A132" s="13" t="s">
        <v>373</v>
      </c>
      <c r="B132" s="13">
        <f>B130/B128*1000</f>
        <v>0.81063999999999992</v>
      </c>
    </row>
    <row r="133" spans="1:4" x14ac:dyDescent="0.2">
      <c r="A133" t="s">
        <v>380</v>
      </c>
      <c r="B133">
        <v>64</v>
      </c>
    </row>
    <row r="134" spans="1:4" x14ac:dyDescent="0.2">
      <c r="A134" t="s">
        <v>381</v>
      </c>
      <c r="B134">
        <v>8</v>
      </c>
    </row>
    <row r="135" spans="1:4" x14ac:dyDescent="0.2">
      <c r="A135" t="s">
        <v>382</v>
      </c>
      <c r="B135">
        <v>64</v>
      </c>
    </row>
    <row r="136" spans="1:4" x14ac:dyDescent="0.2">
      <c r="A136" t="s">
        <v>383</v>
      </c>
      <c r="B136" t="s">
        <v>384</v>
      </c>
    </row>
    <row r="137" spans="1:4" x14ac:dyDescent="0.2">
      <c r="A137" t="s">
        <v>385</v>
      </c>
      <c r="B137">
        <v>6</v>
      </c>
      <c r="C137" t="s">
        <v>386</v>
      </c>
      <c r="D137" t="s">
        <v>387</v>
      </c>
    </row>
    <row r="138" spans="1:4" x14ac:dyDescent="0.2">
      <c r="A138" t="s">
        <v>388</v>
      </c>
      <c r="B138">
        <v>12</v>
      </c>
      <c r="C138" t="s">
        <v>389</v>
      </c>
      <c r="D138" t="s">
        <v>390</v>
      </c>
    </row>
    <row r="139" spans="1:4" x14ac:dyDescent="0.2">
      <c r="A139" t="s">
        <v>391</v>
      </c>
      <c r="B139" t="s">
        <v>392</v>
      </c>
    </row>
    <row r="140" spans="1:4" x14ac:dyDescent="0.2">
      <c r="A140" t="s">
        <v>393</v>
      </c>
      <c r="B140" t="s">
        <v>398</v>
      </c>
    </row>
    <row r="141" spans="1:4" x14ac:dyDescent="0.2">
      <c r="A141" t="s">
        <v>1</v>
      </c>
      <c r="B141">
        <v>350000000</v>
      </c>
    </row>
    <row r="142" spans="1:4" x14ac:dyDescent="0.2">
      <c r="A142" t="s">
        <v>395</v>
      </c>
      <c r="B142">
        <v>111920051</v>
      </c>
    </row>
    <row r="143" spans="1:4" x14ac:dyDescent="0.2">
      <c r="A143" t="s">
        <v>396</v>
      </c>
      <c r="B143">
        <v>444471</v>
      </c>
    </row>
    <row r="144" spans="1:4" x14ac:dyDescent="0.2">
      <c r="A144" t="s">
        <v>397</v>
      </c>
      <c r="B144">
        <v>443959</v>
      </c>
    </row>
    <row r="145" spans="1:2" x14ac:dyDescent="0.2">
      <c r="A145" s="13" t="s">
        <v>373</v>
      </c>
      <c r="B145" s="13">
        <f>B143/B141*1000</f>
        <v>1.269917142857143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96"/>
  <sheetViews>
    <sheetView topLeftCell="H171" workbookViewId="0">
      <selection activeCell="M196" sqref="M196"/>
    </sheetView>
  </sheetViews>
  <sheetFormatPr baseColWidth="10" defaultRowHeight="16" x14ac:dyDescent="0.2"/>
  <cols>
    <col min="1" max="1" width="26.6640625" customWidth="1"/>
    <col min="2" max="3" width="16.83203125" customWidth="1"/>
    <col min="4" max="4" width="16" customWidth="1"/>
    <col min="6" max="6" width="23.1640625" customWidth="1"/>
    <col min="7" max="7" width="18" customWidth="1"/>
    <col min="8" max="8" width="10.1640625" bestFit="1" customWidth="1"/>
    <col min="9" max="9" width="23.1640625" customWidth="1"/>
    <col min="10" max="10" width="18" customWidth="1"/>
    <col min="11" max="11" width="10.1640625" bestFit="1" customWidth="1"/>
    <col min="12" max="12" width="23.1640625" customWidth="1"/>
    <col min="13" max="13" width="18" customWidth="1"/>
    <col min="14" max="14" width="10.1640625" bestFit="1" customWidth="1"/>
    <col min="15" max="15" width="23.1640625" customWidth="1"/>
    <col min="16" max="16" width="18" customWidth="1"/>
    <col min="17" max="17" width="10.1640625" bestFit="1" customWidth="1"/>
    <col min="18" max="18" width="53.1640625" bestFit="1" customWidth="1"/>
    <col min="19" max="19" width="22" bestFit="1" customWidth="1"/>
    <col min="20" max="20" width="10.1640625" bestFit="1" customWidth="1"/>
    <col min="21" max="21" width="53.1640625" bestFit="1" customWidth="1"/>
    <col min="22" max="22" width="22" bestFit="1" customWidth="1"/>
    <col min="23" max="23" width="10.1640625" bestFit="1" customWidth="1"/>
    <col min="24" max="24" width="53.1640625" bestFit="1" customWidth="1"/>
    <col min="25" max="25" width="22" bestFit="1" customWidth="1"/>
    <col min="26" max="26" width="10.1640625" bestFit="1" customWidth="1"/>
    <col min="27" max="27" width="53.1640625" bestFit="1" customWidth="1"/>
    <col min="28" max="28" width="22" bestFit="1" customWidth="1"/>
    <col min="29" max="29" width="10.1640625" bestFit="1" customWidth="1"/>
  </cols>
  <sheetData>
    <row r="1" spans="1:29" x14ac:dyDescent="0.2">
      <c r="B1" s="15" t="s">
        <v>199</v>
      </c>
      <c r="C1" s="15"/>
      <c r="D1" s="15" t="s">
        <v>198</v>
      </c>
      <c r="E1" s="15"/>
    </row>
    <row r="2" spans="1:29" x14ac:dyDescent="0.2">
      <c r="A2" t="s">
        <v>1</v>
      </c>
      <c r="B2">
        <f t="shared" ref="B2:B7" si="0">SUM(Q2,N2,T2,W2,Z2,AC2)</f>
        <v>2399860163</v>
      </c>
      <c r="D2">
        <f t="shared" ref="D2:D7" si="1">SUM(Q2,N2,K2,H2,T2,W2,Z2,AC2)</f>
        <v>3183987720</v>
      </c>
      <c r="F2" t="s">
        <v>43</v>
      </c>
      <c r="G2" t="s">
        <v>1</v>
      </c>
      <c r="H2">
        <v>384126567</v>
      </c>
      <c r="I2" t="s">
        <v>48</v>
      </c>
      <c r="J2" t="s">
        <v>1</v>
      </c>
      <c r="K2">
        <v>400000990</v>
      </c>
      <c r="L2" t="s">
        <v>53</v>
      </c>
      <c r="M2" t="s">
        <v>1</v>
      </c>
      <c r="N2">
        <v>400020322</v>
      </c>
      <c r="O2" t="s">
        <v>58</v>
      </c>
      <c r="P2" t="s">
        <v>1</v>
      </c>
      <c r="Q2">
        <v>400020458</v>
      </c>
      <c r="R2" t="s">
        <v>63</v>
      </c>
      <c r="S2" t="s">
        <v>1</v>
      </c>
      <c r="T2">
        <v>400020652</v>
      </c>
      <c r="U2" t="s">
        <v>68</v>
      </c>
      <c r="V2" t="s">
        <v>1</v>
      </c>
      <c r="W2">
        <v>400020255</v>
      </c>
      <c r="X2" t="s">
        <v>73</v>
      </c>
      <c r="Y2" t="s">
        <v>1</v>
      </c>
      <c r="Z2">
        <v>399889268</v>
      </c>
      <c r="AA2" t="s">
        <v>78</v>
      </c>
      <c r="AB2" t="s">
        <v>1</v>
      </c>
      <c r="AC2">
        <v>399889208</v>
      </c>
    </row>
    <row r="3" spans="1:29" x14ac:dyDescent="0.2">
      <c r="A3" t="s">
        <v>2</v>
      </c>
      <c r="B3">
        <f t="shared" si="0"/>
        <v>645486771</v>
      </c>
      <c r="C3" s="2">
        <f>B3/B$2</f>
        <v>0.26896849281130386</v>
      </c>
      <c r="D3">
        <f t="shared" si="1"/>
        <v>895922052</v>
      </c>
      <c r="E3" s="2">
        <f>D3/D$2</f>
        <v>0.28138363925599563</v>
      </c>
      <c r="F3" t="s">
        <v>43</v>
      </c>
      <c r="G3" t="s">
        <v>2</v>
      </c>
      <c r="H3">
        <v>120136322</v>
      </c>
      <c r="I3" t="s">
        <v>48</v>
      </c>
      <c r="J3" t="s">
        <v>2</v>
      </c>
      <c r="K3">
        <v>130298959</v>
      </c>
      <c r="L3" t="s">
        <v>53</v>
      </c>
      <c r="M3" t="s">
        <v>2</v>
      </c>
      <c r="N3">
        <v>109069394</v>
      </c>
      <c r="O3" t="s">
        <v>58</v>
      </c>
      <c r="P3" t="s">
        <v>2</v>
      </c>
      <c r="Q3">
        <v>107266751</v>
      </c>
      <c r="R3" t="s">
        <v>63</v>
      </c>
      <c r="S3" t="s">
        <v>2</v>
      </c>
      <c r="T3">
        <v>107993917</v>
      </c>
      <c r="U3" t="s">
        <v>68</v>
      </c>
      <c r="V3" t="s">
        <v>2</v>
      </c>
      <c r="W3">
        <v>107542069</v>
      </c>
      <c r="X3" t="s">
        <v>73</v>
      </c>
      <c r="Y3" t="s">
        <v>2</v>
      </c>
      <c r="Z3">
        <v>106899628</v>
      </c>
      <c r="AA3" t="s">
        <v>78</v>
      </c>
      <c r="AB3" t="s">
        <v>2</v>
      </c>
      <c r="AC3">
        <v>106715012</v>
      </c>
    </row>
    <row r="4" spans="1:29" x14ac:dyDescent="0.2">
      <c r="A4" t="s">
        <v>3</v>
      </c>
      <c r="B4">
        <f t="shared" si="0"/>
        <v>261625173</v>
      </c>
      <c r="C4" s="2">
        <f>B4/B$2</f>
        <v>0.10901684066164484</v>
      </c>
      <c r="D4">
        <f t="shared" si="1"/>
        <v>354096268</v>
      </c>
      <c r="E4" s="2">
        <f>D4/D$2</f>
        <v>0.11121156836622473</v>
      </c>
      <c r="F4" t="s">
        <v>43</v>
      </c>
      <c r="G4" t="s">
        <v>3</v>
      </c>
      <c r="H4">
        <v>41785220</v>
      </c>
      <c r="I4" t="s">
        <v>48</v>
      </c>
      <c r="J4" t="s">
        <v>3</v>
      </c>
      <c r="K4">
        <v>50685875</v>
      </c>
      <c r="L4" t="s">
        <v>53</v>
      </c>
      <c r="M4" t="s">
        <v>3</v>
      </c>
      <c r="N4">
        <v>43205510</v>
      </c>
      <c r="O4" t="s">
        <v>58</v>
      </c>
      <c r="P4" t="s">
        <v>3</v>
      </c>
      <c r="Q4">
        <v>44242981</v>
      </c>
      <c r="R4" t="s">
        <v>63</v>
      </c>
      <c r="S4" t="s">
        <v>3</v>
      </c>
      <c r="T4">
        <v>43739025</v>
      </c>
      <c r="U4" t="s">
        <v>68</v>
      </c>
      <c r="V4" t="s">
        <v>3</v>
      </c>
      <c r="W4">
        <v>43930013</v>
      </c>
      <c r="X4" t="s">
        <v>73</v>
      </c>
      <c r="Y4" t="s">
        <v>3</v>
      </c>
      <c r="Z4">
        <v>43042736</v>
      </c>
      <c r="AA4" t="s">
        <v>78</v>
      </c>
      <c r="AB4" t="s">
        <v>3</v>
      </c>
      <c r="AC4">
        <v>43464908</v>
      </c>
    </row>
    <row r="5" spans="1:29" x14ac:dyDescent="0.2">
      <c r="A5" t="s">
        <v>4</v>
      </c>
      <c r="B5">
        <f t="shared" si="0"/>
        <v>60314062</v>
      </c>
      <c r="C5" s="2">
        <f>B5/B$2</f>
        <v>2.5132323511967893E-2</v>
      </c>
      <c r="D5">
        <f t="shared" si="1"/>
        <v>108881634</v>
      </c>
      <c r="E5" s="2">
        <f>D5/D$2</f>
        <v>3.4196624979445589E-2</v>
      </c>
      <c r="F5" t="s">
        <v>43</v>
      </c>
      <c r="G5" t="s">
        <v>4</v>
      </c>
      <c r="H5">
        <v>23874262</v>
      </c>
      <c r="I5" t="s">
        <v>48</v>
      </c>
      <c r="J5" t="s">
        <v>4</v>
      </c>
      <c r="K5">
        <v>24693310</v>
      </c>
      <c r="L5" t="s">
        <v>53</v>
      </c>
      <c r="M5" t="s">
        <v>4</v>
      </c>
      <c r="N5">
        <v>10070689</v>
      </c>
      <c r="O5" t="s">
        <v>58</v>
      </c>
      <c r="P5" t="s">
        <v>4</v>
      </c>
      <c r="Q5">
        <v>10025439</v>
      </c>
      <c r="R5" t="s">
        <v>63</v>
      </c>
      <c r="S5" t="s">
        <v>4</v>
      </c>
      <c r="T5">
        <v>10067913</v>
      </c>
      <c r="U5" t="s">
        <v>68</v>
      </c>
      <c r="V5" t="s">
        <v>4</v>
      </c>
      <c r="W5">
        <v>10145849</v>
      </c>
      <c r="X5" t="s">
        <v>73</v>
      </c>
      <c r="Y5" t="s">
        <v>4</v>
      </c>
      <c r="Z5">
        <v>10113214</v>
      </c>
      <c r="AA5" t="s">
        <v>78</v>
      </c>
      <c r="AB5" t="s">
        <v>4</v>
      </c>
      <c r="AC5">
        <v>9890958</v>
      </c>
    </row>
    <row r="6" spans="1:29" x14ac:dyDescent="0.2">
      <c r="A6" t="s">
        <v>5</v>
      </c>
      <c r="B6">
        <f t="shared" si="0"/>
        <v>371452705</v>
      </c>
      <c r="C6" s="2">
        <f>B6/B$2</f>
        <v>0.15478097879488822</v>
      </c>
      <c r="D6">
        <f t="shared" si="1"/>
        <v>439869471</v>
      </c>
      <c r="E6" s="2">
        <f>D6/D$2</f>
        <v>0.13815049230152182</v>
      </c>
      <c r="F6" t="s">
        <v>43</v>
      </c>
      <c r="G6" t="s">
        <v>5</v>
      </c>
      <c r="H6">
        <v>33148928</v>
      </c>
      <c r="I6" t="s">
        <v>48</v>
      </c>
      <c r="J6" t="s">
        <v>5</v>
      </c>
      <c r="K6">
        <v>35267838</v>
      </c>
      <c r="L6" t="s">
        <v>53</v>
      </c>
      <c r="M6" t="s">
        <v>5</v>
      </c>
      <c r="N6">
        <v>61520622</v>
      </c>
      <c r="O6" t="s">
        <v>58</v>
      </c>
      <c r="P6" t="s">
        <v>5</v>
      </c>
      <c r="Q6">
        <v>61930376</v>
      </c>
      <c r="R6" t="s">
        <v>63</v>
      </c>
      <c r="S6" t="s">
        <v>5</v>
      </c>
      <c r="T6">
        <v>61679623</v>
      </c>
      <c r="U6" t="s">
        <v>68</v>
      </c>
      <c r="V6" t="s">
        <v>5</v>
      </c>
      <c r="W6">
        <v>61716005</v>
      </c>
      <c r="X6" t="s">
        <v>73</v>
      </c>
      <c r="Y6" t="s">
        <v>5</v>
      </c>
      <c r="Z6">
        <v>62134464</v>
      </c>
      <c r="AA6" t="s">
        <v>78</v>
      </c>
      <c r="AB6" t="s">
        <v>5</v>
      </c>
      <c r="AC6">
        <v>62471615</v>
      </c>
    </row>
    <row r="7" spans="1:29" x14ac:dyDescent="0.2">
      <c r="A7" t="s">
        <v>6</v>
      </c>
      <c r="B7">
        <f t="shared" si="0"/>
        <v>1043820351</v>
      </c>
      <c r="C7" s="2">
        <f>B7/B$2</f>
        <v>0.43495048882146053</v>
      </c>
      <c r="D7">
        <f t="shared" si="1"/>
        <v>1371607266</v>
      </c>
      <c r="E7" s="2">
        <f>D7/D$2</f>
        <v>0.43078283794385991</v>
      </c>
      <c r="F7" t="s">
        <v>43</v>
      </c>
      <c r="G7" t="s">
        <v>6</v>
      </c>
      <c r="H7">
        <v>167381033</v>
      </c>
      <c r="I7" t="s">
        <v>48</v>
      </c>
      <c r="J7" t="s">
        <v>6</v>
      </c>
      <c r="K7">
        <v>160405882</v>
      </c>
      <c r="L7" t="s">
        <v>53</v>
      </c>
      <c r="M7" t="s">
        <v>6</v>
      </c>
      <c r="N7">
        <v>173301925</v>
      </c>
      <c r="O7" t="s">
        <v>58</v>
      </c>
      <c r="P7" t="s">
        <v>6</v>
      </c>
      <c r="Q7">
        <v>173824225</v>
      </c>
      <c r="R7" t="s">
        <v>63</v>
      </c>
      <c r="S7" t="s">
        <v>6</v>
      </c>
      <c r="T7">
        <v>173711965</v>
      </c>
      <c r="U7" t="s">
        <v>68</v>
      </c>
      <c r="V7" t="s">
        <v>6</v>
      </c>
      <c r="W7">
        <v>173763114</v>
      </c>
      <c r="X7" t="s">
        <v>73</v>
      </c>
      <c r="Y7" t="s">
        <v>6</v>
      </c>
      <c r="Z7">
        <v>174842958</v>
      </c>
      <c r="AA7" t="s">
        <v>78</v>
      </c>
      <c r="AB7" t="s">
        <v>6</v>
      </c>
      <c r="AC7">
        <v>174376164</v>
      </c>
    </row>
    <row r="8" spans="1:29" x14ac:dyDescent="0.2">
      <c r="A8" t="s">
        <v>27</v>
      </c>
      <c r="B8">
        <f>B2/(B5+B6)</f>
        <v>5.5582326997390235</v>
      </c>
      <c r="D8">
        <f>D2/(D5+D6)</f>
        <v>5.8022438424064768</v>
      </c>
      <c r="E8" s="2"/>
      <c r="F8" t="s">
        <v>44</v>
      </c>
      <c r="I8" t="s">
        <v>49</v>
      </c>
      <c r="L8" t="s">
        <v>54</v>
      </c>
      <c r="O8" t="s">
        <v>59</v>
      </c>
      <c r="R8" t="s">
        <v>64</v>
      </c>
      <c r="U8" t="s">
        <v>69</v>
      </c>
      <c r="X8" t="s">
        <v>74</v>
      </c>
      <c r="AA8" t="s">
        <v>79</v>
      </c>
    </row>
    <row r="9" spans="1:29" x14ac:dyDescent="0.2">
      <c r="B9">
        <f>SUM(P9,M9,S9,V9,Y9,AB9)/4096</f>
        <v>6</v>
      </c>
      <c r="D9">
        <f t="shared" ref="D9:D18" si="2">SUM(P9,M9,J9,G9,S9,V9,Y9,AB9)</f>
        <v>36864</v>
      </c>
      <c r="F9" s="1">
        <v>0.15484350500499999</v>
      </c>
      <c r="G9">
        <v>4096</v>
      </c>
      <c r="H9" t="s">
        <v>8</v>
      </c>
      <c r="I9" s="1">
        <v>0.107467621518</v>
      </c>
      <c r="J9">
        <v>8192</v>
      </c>
      <c r="K9" t="s">
        <v>8</v>
      </c>
      <c r="L9" s="1">
        <v>0.182435963841</v>
      </c>
      <c r="M9">
        <v>4096</v>
      </c>
      <c r="N9" t="s">
        <v>8</v>
      </c>
      <c r="O9" s="1">
        <v>0.18005676349700001</v>
      </c>
      <c r="P9">
        <v>4096</v>
      </c>
      <c r="Q9" t="s">
        <v>8</v>
      </c>
      <c r="R9" s="1">
        <v>0.18131599615499999</v>
      </c>
      <c r="S9">
        <v>4096</v>
      </c>
      <c r="T9" t="s">
        <v>8</v>
      </c>
      <c r="U9" s="1">
        <v>0.18245343601399999</v>
      </c>
      <c r="V9">
        <v>4096</v>
      </c>
      <c r="W9" t="s">
        <v>8</v>
      </c>
      <c r="X9" s="1">
        <v>0.17967968572699999</v>
      </c>
      <c r="Y9">
        <v>4096</v>
      </c>
      <c r="Z9" t="s">
        <v>8</v>
      </c>
      <c r="AA9" s="1">
        <v>0.17780529350999999</v>
      </c>
      <c r="AB9">
        <v>4096</v>
      </c>
      <c r="AC9" t="s">
        <v>8</v>
      </c>
    </row>
    <row r="10" spans="1:29" x14ac:dyDescent="0.2">
      <c r="B10">
        <f t="shared" ref="B10:B18" si="3">SUM(P10,M10,S10,V10,Y10,AB10)/4096</f>
        <v>12</v>
      </c>
      <c r="D10">
        <f t="shared" si="2"/>
        <v>77824</v>
      </c>
      <c r="F10" s="1">
        <v>0.23009067217199999</v>
      </c>
      <c r="G10">
        <v>8192</v>
      </c>
      <c r="H10" t="s">
        <v>8</v>
      </c>
      <c r="I10" s="1">
        <v>0.213411396807</v>
      </c>
      <c r="J10">
        <v>20480</v>
      </c>
      <c r="K10" t="s">
        <v>8</v>
      </c>
      <c r="L10" s="1">
        <v>0.29093272166299999</v>
      </c>
      <c r="M10">
        <v>8192</v>
      </c>
      <c r="N10" t="s">
        <v>8</v>
      </c>
      <c r="O10" s="1">
        <v>0.353885450529</v>
      </c>
      <c r="P10">
        <v>8192</v>
      </c>
      <c r="Q10" t="s">
        <v>8</v>
      </c>
      <c r="R10" s="1">
        <v>0.30213992801599998</v>
      </c>
      <c r="S10">
        <v>8192</v>
      </c>
      <c r="T10" t="s">
        <v>8</v>
      </c>
      <c r="U10" s="1">
        <v>0.30186185447000002</v>
      </c>
      <c r="V10">
        <v>8192</v>
      </c>
      <c r="W10" t="s">
        <v>8</v>
      </c>
      <c r="X10" s="1">
        <v>0.30015525197800003</v>
      </c>
      <c r="Y10">
        <v>8192</v>
      </c>
      <c r="Z10" t="s">
        <v>8</v>
      </c>
      <c r="AA10" s="1">
        <v>0.315087858035</v>
      </c>
      <c r="AB10">
        <v>8192</v>
      </c>
      <c r="AC10" t="s">
        <v>8</v>
      </c>
    </row>
    <row r="11" spans="1:29" x14ac:dyDescent="0.2">
      <c r="B11">
        <f t="shared" si="3"/>
        <v>18</v>
      </c>
      <c r="D11">
        <f t="shared" si="2"/>
        <v>131072</v>
      </c>
      <c r="F11" s="1">
        <v>0.36028127416700001</v>
      </c>
      <c r="G11">
        <v>16384</v>
      </c>
      <c r="H11" t="s">
        <v>8</v>
      </c>
      <c r="I11" s="1">
        <v>0.31209044007600001</v>
      </c>
      <c r="J11">
        <v>40960</v>
      </c>
      <c r="K11" t="s">
        <v>8</v>
      </c>
      <c r="L11" s="1">
        <v>0.37279865746399998</v>
      </c>
      <c r="M11">
        <v>12288</v>
      </c>
      <c r="N11" t="s">
        <v>8</v>
      </c>
      <c r="O11" s="1">
        <v>0.43253015074500001</v>
      </c>
      <c r="P11">
        <v>12288</v>
      </c>
      <c r="Q11" t="s">
        <v>8</v>
      </c>
      <c r="R11" s="1">
        <v>0.38126411783399999</v>
      </c>
      <c r="S11">
        <v>12288</v>
      </c>
      <c r="T11" t="s">
        <v>8</v>
      </c>
      <c r="U11" s="1">
        <v>0.38015834223200001</v>
      </c>
      <c r="V11">
        <v>12288</v>
      </c>
      <c r="W11" t="s">
        <v>8</v>
      </c>
      <c r="X11" s="1">
        <v>0.37975312955899998</v>
      </c>
      <c r="Y11">
        <v>12288</v>
      </c>
      <c r="Z11" t="s">
        <v>8</v>
      </c>
      <c r="AA11" s="1">
        <v>0.39382630200899998</v>
      </c>
      <c r="AB11">
        <v>12288</v>
      </c>
      <c r="AC11" t="s">
        <v>8</v>
      </c>
    </row>
    <row r="12" spans="1:29" x14ac:dyDescent="0.2">
      <c r="B12">
        <f t="shared" si="3"/>
        <v>24</v>
      </c>
      <c r="D12">
        <f t="shared" si="2"/>
        <v>192512</v>
      </c>
      <c r="F12" s="1">
        <v>0.42511413432099998</v>
      </c>
      <c r="G12">
        <v>24576</v>
      </c>
      <c r="H12" t="s">
        <v>8</v>
      </c>
      <c r="I12" s="1">
        <v>0.407839855596</v>
      </c>
      <c r="J12">
        <v>69632</v>
      </c>
      <c r="K12" t="s">
        <v>8</v>
      </c>
      <c r="L12" s="1">
        <v>0.43800464217399998</v>
      </c>
      <c r="M12">
        <v>16384</v>
      </c>
      <c r="N12" t="s">
        <v>8</v>
      </c>
      <c r="O12" s="1">
        <v>0.49650480876199998</v>
      </c>
      <c r="P12">
        <v>16384</v>
      </c>
      <c r="Q12" t="s">
        <v>8</v>
      </c>
      <c r="R12" s="1">
        <v>0.44528814477299999</v>
      </c>
      <c r="S12">
        <v>16384</v>
      </c>
      <c r="T12" t="s">
        <v>8</v>
      </c>
      <c r="U12" s="1">
        <v>0.44555768057299999</v>
      </c>
      <c r="V12">
        <v>16384</v>
      </c>
      <c r="W12" t="s">
        <v>8</v>
      </c>
      <c r="X12" s="1">
        <v>0.44524837060599998</v>
      </c>
      <c r="Y12">
        <v>16384</v>
      </c>
      <c r="Z12" t="s">
        <v>8</v>
      </c>
      <c r="AA12" s="1">
        <v>0.45858503888399998</v>
      </c>
      <c r="AB12">
        <v>16384</v>
      </c>
      <c r="AC12" t="s">
        <v>8</v>
      </c>
    </row>
    <row r="13" spans="1:29" x14ac:dyDescent="0.2">
      <c r="B13">
        <f t="shared" si="3"/>
        <v>30</v>
      </c>
      <c r="D13">
        <f t="shared" si="2"/>
        <v>270336</v>
      </c>
      <c r="F13" s="1">
        <v>0.51830769361999995</v>
      </c>
      <c r="G13">
        <v>40960</v>
      </c>
      <c r="H13" t="s">
        <v>8</v>
      </c>
      <c r="I13" s="1">
        <v>0.50725608954099999</v>
      </c>
      <c r="J13">
        <v>106496</v>
      </c>
      <c r="K13" t="s">
        <v>8</v>
      </c>
      <c r="L13" s="1">
        <v>0.50184986851699998</v>
      </c>
      <c r="M13">
        <v>20480</v>
      </c>
      <c r="N13" t="s">
        <v>8</v>
      </c>
      <c r="O13" s="1">
        <v>0.56024893356799998</v>
      </c>
      <c r="P13">
        <v>20480</v>
      </c>
      <c r="Q13" t="s">
        <v>8</v>
      </c>
      <c r="R13" s="1">
        <v>0.50925226730499995</v>
      </c>
      <c r="S13">
        <v>20480</v>
      </c>
      <c r="T13" t="s">
        <v>8</v>
      </c>
      <c r="U13" s="1">
        <v>0.509130668896</v>
      </c>
      <c r="V13">
        <v>20480</v>
      </c>
      <c r="W13" t="s">
        <v>8</v>
      </c>
      <c r="X13" s="1">
        <v>0.50937948402300004</v>
      </c>
      <c r="Y13">
        <v>20480</v>
      </c>
      <c r="Z13" t="s">
        <v>8</v>
      </c>
      <c r="AA13" s="1">
        <v>0.52328543459999999</v>
      </c>
      <c r="AB13">
        <v>20480</v>
      </c>
      <c r="AC13" t="s">
        <v>8</v>
      </c>
    </row>
    <row r="14" spans="1:29" x14ac:dyDescent="0.2">
      <c r="B14">
        <f t="shared" si="3"/>
        <v>41</v>
      </c>
      <c r="D14">
        <f t="shared" si="2"/>
        <v>385024</v>
      </c>
      <c r="F14" s="1">
        <v>0.60080492167599997</v>
      </c>
      <c r="G14">
        <v>65536</v>
      </c>
      <c r="H14" t="s">
        <v>8</v>
      </c>
      <c r="I14" s="1">
        <v>0.60171965824399998</v>
      </c>
      <c r="J14">
        <v>151552</v>
      </c>
      <c r="K14" t="s">
        <v>8</v>
      </c>
      <c r="L14" s="1">
        <v>0.60841413452000004</v>
      </c>
      <c r="M14">
        <v>28672</v>
      </c>
      <c r="N14" t="s">
        <v>8</v>
      </c>
      <c r="O14" s="1">
        <v>0.621084822117</v>
      </c>
      <c r="P14">
        <v>24576</v>
      </c>
      <c r="Q14" t="s">
        <v>8</v>
      </c>
      <c r="R14" s="1">
        <v>0.62448761270499997</v>
      </c>
      <c r="S14">
        <v>28672</v>
      </c>
      <c r="T14" t="s">
        <v>8</v>
      </c>
      <c r="U14" s="1">
        <v>0.62595123339400005</v>
      </c>
      <c r="V14">
        <v>28672</v>
      </c>
      <c r="W14" t="s">
        <v>8</v>
      </c>
      <c r="X14" s="1">
        <v>0.61208989984700002</v>
      </c>
      <c r="Y14">
        <v>28672</v>
      </c>
      <c r="Z14" t="s">
        <v>8</v>
      </c>
      <c r="AA14" s="1">
        <v>0.62496775856999998</v>
      </c>
      <c r="AB14">
        <v>28672</v>
      </c>
      <c r="AC14" t="s">
        <v>8</v>
      </c>
    </row>
    <row r="15" spans="1:29" x14ac:dyDescent="0.2">
      <c r="B15">
        <f t="shared" si="3"/>
        <v>58</v>
      </c>
      <c r="D15">
        <f t="shared" si="2"/>
        <v>569344</v>
      </c>
      <c r="F15" s="1">
        <v>0.70542915090799996</v>
      </c>
      <c r="G15">
        <v>114688</v>
      </c>
      <c r="H15" t="s">
        <v>8</v>
      </c>
      <c r="I15" s="1">
        <v>0.70381290806300001</v>
      </c>
      <c r="J15">
        <v>217088</v>
      </c>
      <c r="K15" t="s">
        <v>8</v>
      </c>
      <c r="L15" s="1">
        <v>0.71344275854100003</v>
      </c>
      <c r="M15">
        <v>40960</v>
      </c>
      <c r="N15" t="s">
        <v>8</v>
      </c>
      <c r="O15" s="1">
        <v>0.71624572261300001</v>
      </c>
      <c r="P15">
        <v>36864</v>
      </c>
      <c r="Q15" t="s">
        <v>8</v>
      </c>
      <c r="R15" s="1">
        <v>0.72782200254999996</v>
      </c>
      <c r="S15">
        <v>40960</v>
      </c>
      <c r="T15" t="s">
        <v>8</v>
      </c>
      <c r="U15" s="1">
        <v>0.70577173648400005</v>
      </c>
      <c r="V15">
        <v>36864</v>
      </c>
      <c r="W15" t="s">
        <v>8</v>
      </c>
      <c r="X15" s="1">
        <v>0.71599126786300005</v>
      </c>
      <c r="Y15">
        <v>40960</v>
      </c>
      <c r="Z15" t="s">
        <v>8</v>
      </c>
      <c r="AA15" s="1">
        <v>0.71774973982300005</v>
      </c>
      <c r="AB15">
        <v>40960</v>
      </c>
      <c r="AC15" t="s">
        <v>8</v>
      </c>
    </row>
    <row r="16" spans="1:29" x14ac:dyDescent="0.2">
      <c r="B16">
        <f t="shared" si="3"/>
        <v>85</v>
      </c>
      <c r="D16">
        <f t="shared" si="2"/>
        <v>856064</v>
      </c>
      <c r="F16" s="1">
        <v>0.80387406789299998</v>
      </c>
      <c r="G16">
        <v>188416</v>
      </c>
      <c r="H16" t="s">
        <v>8</v>
      </c>
      <c r="I16" s="1">
        <v>0.80079527053199995</v>
      </c>
      <c r="J16">
        <v>319488</v>
      </c>
      <c r="K16" t="s">
        <v>8</v>
      </c>
      <c r="L16" s="1">
        <v>0.81649446549899996</v>
      </c>
      <c r="M16">
        <v>61440</v>
      </c>
      <c r="N16" t="s">
        <v>8</v>
      </c>
      <c r="O16" s="1">
        <v>0.81690516438500005</v>
      </c>
      <c r="P16">
        <v>57344</v>
      </c>
      <c r="Q16" t="s">
        <v>8</v>
      </c>
      <c r="R16" s="1">
        <v>0.81102417682200001</v>
      </c>
      <c r="S16">
        <v>57344</v>
      </c>
      <c r="T16" t="s">
        <v>8</v>
      </c>
      <c r="U16" s="1">
        <v>0.80843093307900005</v>
      </c>
      <c r="V16">
        <v>53248</v>
      </c>
      <c r="W16" t="s">
        <v>8</v>
      </c>
      <c r="X16" s="1">
        <v>0.80768701949800004</v>
      </c>
      <c r="Y16">
        <v>57344</v>
      </c>
      <c r="Z16" t="s">
        <v>8</v>
      </c>
      <c r="AA16" s="1">
        <v>0.80741728093800003</v>
      </c>
      <c r="AB16">
        <v>61440</v>
      </c>
      <c r="AC16" t="s">
        <v>8</v>
      </c>
    </row>
    <row r="17" spans="1:29" x14ac:dyDescent="0.2">
      <c r="B17">
        <f t="shared" si="3"/>
        <v>120</v>
      </c>
      <c r="D17">
        <f t="shared" si="2"/>
        <v>1351680</v>
      </c>
      <c r="F17" s="1">
        <v>0.90069064137400001</v>
      </c>
      <c r="G17">
        <v>327680</v>
      </c>
      <c r="H17" t="s">
        <v>8</v>
      </c>
      <c r="I17" s="1">
        <v>0.90007147982299995</v>
      </c>
      <c r="J17">
        <v>532480</v>
      </c>
      <c r="K17" t="s">
        <v>8</v>
      </c>
      <c r="L17" s="1">
        <v>0.90114761219600004</v>
      </c>
      <c r="M17">
        <v>81920</v>
      </c>
      <c r="N17" t="s">
        <v>8</v>
      </c>
      <c r="O17" s="1">
        <v>0.90138068388500003</v>
      </c>
      <c r="P17">
        <v>77824</v>
      </c>
      <c r="Q17" t="s">
        <v>8</v>
      </c>
      <c r="R17" s="1">
        <v>0.91253048105099999</v>
      </c>
      <c r="S17">
        <v>81920</v>
      </c>
      <c r="T17" t="s">
        <v>8</v>
      </c>
      <c r="U17" s="1">
        <v>0.91371179941900005</v>
      </c>
      <c r="V17">
        <v>77824</v>
      </c>
      <c r="W17" t="s">
        <v>8</v>
      </c>
      <c r="X17" s="1">
        <v>0.90190601464200004</v>
      </c>
      <c r="Y17">
        <v>81920</v>
      </c>
      <c r="Z17" t="s">
        <v>8</v>
      </c>
      <c r="AA17" s="1">
        <v>0.90147839398600005</v>
      </c>
      <c r="AB17">
        <v>90112</v>
      </c>
      <c r="AC17" t="s">
        <v>8</v>
      </c>
    </row>
    <row r="18" spans="1:29" x14ac:dyDescent="0.2">
      <c r="B18">
        <f t="shared" si="3"/>
        <v>1504</v>
      </c>
      <c r="D18">
        <f t="shared" si="2"/>
        <v>13033472</v>
      </c>
      <c r="F18" s="1">
        <v>1</v>
      </c>
      <c r="G18">
        <v>3346432</v>
      </c>
      <c r="H18" t="s">
        <v>8</v>
      </c>
      <c r="I18" s="1">
        <v>1</v>
      </c>
      <c r="J18">
        <v>3526656</v>
      </c>
      <c r="K18" t="s">
        <v>8</v>
      </c>
      <c r="L18" s="1">
        <v>1</v>
      </c>
      <c r="M18">
        <v>1069056</v>
      </c>
      <c r="N18" t="s">
        <v>8</v>
      </c>
      <c r="O18" s="1">
        <v>1</v>
      </c>
      <c r="P18">
        <v>1069056</v>
      </c>
      <c r="Q18" t="s">
        <v>8</v>
      </c>
      <c r="R18" s="1">
        <v>1</v>
      </c>
      <c r="S18">
        <v>1036288</v>
      </c>
      <c r="T18" t="s">
        <v>8</v>
      </c>
      <c r="U18" s="1">
        <v>1</v>
      </c>
      <c r="V18">
        <v>1024000</v>
      </c>
      <c r="W18" t="s">
        <v>8</v>
      </c>
      <c r="X18" s="1">
        <v>1</v>
      </c>
      <c r="Y18">
        <v>1036288</v>
      </c>
      <c r="Z18" t="s">
        <v>8</v>
      </c>
      <c r="AA18" s="1">
        <v>1</v>
      </c>
      <c r="AB18">
        <v>925696</v>
      </c>
      <c r="AC18" t="s">
        <v>8</v>
      </c>
    </row>
    <row r="19" spans="1:29" x14ac:dyDescent="0.2">
      <c r="F19" t="s">
        <v>45</v>
      </c>
      <c r="I19" t="s">
        <v>50</v>
      </c>
      <c r="L19" t="s">
        <v>55</v>
      </c>
      <c r="O19" t="s">
        <v>60</v>
      </c>
      <c r="R19" t="s">
        <v>65</v>
      </c>
      <c r="U19" t="s">
        <v>70</v>
      </c>
      <c r="X19" t="s">
        <v>75</v>
      </c>
      <c r="AA19" t="s">
        <v>80</v>
      </c>
    </row>
    <row r="20" spans="1:29" x14ac:dyDescent="0.2">
      <c r="A20" s="2">
        <v>0.1</v>
      </c>
      <c r="B20" s="3">
        <f>AVERAGE(P20,M20,S20,V20,Y20,AB20)/1000</f>
        <v>0.128</v>
      </c>
      <c r="D20">
        <f>SUM(P20,M20,J20,G20,S20,V20,Y20,AB20)</f>
        <v>1536</v>
      </c>
      <c r="F20" s="1">
        <v>0.103266819866</v>
      </c>
      <c r="G20">
        <v>256</v>
      </c>
      <c r="H20" t="s">
        <v>8</v>
      </c>
      <c r="I20" s="1">
        <v>0.100898037777</v>
      </c>
      <c r="J20">
        <v>512</v>
      </c>
      <c r="K20" t="s">
        <v>8</v>
      </c>
      <c r="L20" s="1">
        <v>0.14936866882499999</v>
      </c>
      <c r="M20">
        <v>128</v>
      </c>
      <c r="N20" t="s">
        <v>8</v>
      </c>
      <c r="O20" s="1">
        <v>0.14761600268</v>
      </c>
      <c r="P20">
        <v>128</v>
      </c>
      <c r="Q20" t="s">
        <v>8</v>
      </c>
      <c r="R20" s="1">
        <v>0.14819494119500001</v>
      </c>
      <c r="S20">
        <v>128</v>
      </c>
      <c r="T20" t="s">
        <v>8</v>
      </c>
      <c r="U20" s="1">
        <v>0.149562801514</v>
      </c>
      <c r="V20">
        <v>128</v>
      </c>
      <c r="W20" t="s">
        <v>8</v>
      </c>
      <c r="X20" s="1">
        <v>0.14994253359199999</v>
      </c>
      <c r="Y20">
        <v>128</v>
      </c>
      <c r="Z20" t="s">
        <v>8</v>
      </c>
      <c r="AA20" s="1">
        <v>0.14859192199099999</v>
      </c>
      <c r="AB20">
        <v>128</v>
      </c>
      <c r="AC20" t="s">
        <v>8</v>
      </c>
    </row>
    <row r="21" spans="1:29" x14ac:dyDescent="0.2">
      <c r="A21" s="2">
        <v>0.2</v>
      </c>
      <c r="B21" s="3">
        <f t="shared" ref="B21:B29" si="4">AVERAGE(P21,M21,S21,V21,Y21,AB21)/1000</f>
        <v>0.28799999999999998</v>
      </c>
      <c r="D21">
        <f t="shared" ref="D21:D29" si="5">SUM(P21,M21,J21,G21,S21,V21,Y21,AB21)</f>
        <v>4096</v>
      </c>
      <c r="F21" s="1">
        <v>0.20235234341399999</v>
      </c>
      <c r="G21">
        <v>704</v>
      </c>
      <c r="H21" t="s">
        <v>8</v>
      </c>
      <c r="I21" s="1">
        <v>0.20072191821300001</v>
      </c>
      <c r="J21">
        <v>1664</v>
      </c>
      <c r="K21" t="s">
        <v>8</v>
      </c>
      <c r="L21" s="1">
        <v>0.22213401948100001</v>
      </c>
      <c r="M21">
        <v>320</v>
      </c>
      <c r="N21" t="s">
        <v>8</v>
      </c>
      <c r="O21" s="1">
        <v>0.214020691412</v>
      </c>
      <c r="P21">
        <v>320</v>
      </c>
      <c r="Q21" t="s">
        <v>8</v>
      </c>
      <c r="R21" s="1">
        <v>0.21488820532200001</v>
      </c>
      <c r="S21">
        <v>320</v>
      </c>
      <c r="T21" t="s">
        <v>8</v>
      </c>
      <c r="U21" s="1">
        <v>0.20151793063599999</v>
      </c>
      <c r="V21">
        <v>256</v>
      </c>
      <c r="W21" t="s">
        <v>8</v>
      </c>
      <c r="X21" s="1">
        <v>0.20205938609999999</v>
      </c>
      <c r="Y21">
        <v>256</v>
      </c>
      <c r="Z21" t="s">
        <v>8</v>
      </c>
      <c r="AA21" s="1">
        <v>0.200205325371</v>
      </c>
      <c r="AB21">
        <v>256</v>
      </c>
      <c r="AC21" t="s">
        <v>8</v>
      </c>
    </row>
    <row r="22" spans="1:29" x14ac:dyDescent="0.2">
      <c r="A22" s="2">
        <v>0.3</v>
      </c>
      <c r="B22" s="3">
        <f t="shared" si="4"/>
        <v>0.8</v>
      </c>
      <c r="D22">
        <f t="shared" si="5"/>
        <v>10176</v>
      </c>
      <c r="F22" s="1">
        <v>0.30203676852200001</v>
      </c>
      <c r="G22">
        <v>1536</v>
      </c>
      <c r="H22" t="s">
        <v>8</v>
      </c>
      <c r="I22" s="1">
        <v>0.30083857292499999</v>
      </c>
      <c r="J22">
        <v>3840</v>
      </c>
      <c r="K22" t="s">
        <v>8</v>
      </c>
      <c r="L22" s="1">
        <v>0.30598211457899999</v>
      </c>
      <c r="M22">
        <v>768</v>
      </c>
      <c r="N22" t="s">
        <v>8</v>
      </c>
      <c r="O22" s="1">
        <v>0.303257927373</v>
      </c>
      <c r="P22">
        <v>832</v>
      </c>
      <c r="Q22" t="s">
        <v>8</v>
      </c>
      <c r="R22" s="1">
        <v>0.300261814982</v>
      </c>
      <c r="S22">
        <v>768</v>
      </c>
      <c r="T22" t="s">
        <v>8</v>
      </c>
      <c r="U22" s="1">
        <v>0.30675101939499999</v>
      </c>
      <c r="V22">
        <v>832</v>
      </c>
      <c r="W22" t="s">
        <v>8</v>
      </c>
      <c r="X22" s="1">
        <v>0.30142575619200002</v>
      </c>
      <c r="Y22">
        <v>768</v>
      </c>
      <c r="Z22" t="s">
        <v>8</v>
      </c>
      <c r="AA22" s="1">
        <v>0.30188433592300001</v>
      </c>
      <c r="AB22">
        <v>832</v>
      </c>
      <c r="AC22" t="s">
        <v>8</v>
      </c>
    </row>
    <row r="23" spans="1:29" x14ac:dyDescent="0.2">
      <c r="A23" s="2">
        <v>0.4</v>
      </c>
      <c r="B23" s="3">
        <f t="shared" si="4"/>
        <v>1.6639999999999999</v>
      </c>
      <c r="D23">
        <f t="shared" si="5"/>
        <v>20352</v>
      </c>
      <c r="F23" s="1">
        <v>0.40179401858500002</v>
      </c>
      <c r="G23">
        <v>3072</v>
      </c>
      <c r="H23" t="s">
        <v>8</v>
      </c>
      <c r="I23" s="1">
        <v>0.40042292645299998</v>
      </c>
      <c r="J23">
        <v>7296</v>
      </c>
      <c r="K23" t="s">
        <v>8</v>
      </c>
      <c r="L23" s="1">
        <v>0.40389154029000002</v>
      </c>
      <c r="M23">
        <v>1600</v>
      </c>
      <c r="N23" t="s">
        <v>8</v>
      </c>
      <c r="O23" s="1">
        <v>0.40460794632699998</v>
      </c>
      <c r="P23">
        <v>1728</v>
      </c>
      <c r="Q23" t="s">
        <v>8</v>
      </c>
      <c r="R23" s="1">
        <v>0.40368294534999999</v>
      </c>
      <c r="S23">
        <v>1664</v>
      </c>
      <c r="T23" t="s">
        <v>8</v>
      </c>
      <c r="U23" s="1">
        <v>0.40214306398100003</v>
      </c>
      <c r="V23">
        <v>1664</v>
      </c>
      <c r="W23" t="s">
        <v>8</v>
      </c>
      <c r="X23" s="1">
        <v>0.40168502596599998</v>
      </c>
      <c r="Y23">
        <v>1600</v>
      </c>
      <c r="Z23" t="s">
        <v>8</v>
      </c>
      <c r="AA23" s="1">
        <v>0.40219626532199998</v>
      </c>
      <c r="AB23">
        <v>1728</v>
      </c>
      <c r="AC23" t="s">
        <v>8</v>
      </c>
    </row>
    <row r="24" spans="1:29" x14ac:dyDescent="0.2">
      <c r="A24" s="2">
        <v>0.5</v>
      </c>
      <c r="B24" s="3">
        <f t="shared" si="4"/>
        <v>2.7413333333333334</v>
      </c>
      <c r="D24">
        <f t="shared" si="5"/>
        <v>34688</v>
      </c>
      <c r="F24" s="1">
        <v>0.50063327955100001</v>
      </c>
      <c r="G24">
        <v>5696</v>
      </c>
      <c r="H24" t="s">
        <v>8</v>
      </c>
      <c r="I24" s="1">
        <v>0.50091295274000003</v>
      </c>
      <c r="J24">
        <v>12544</v>
      </c>
      <c r="K24" t="s">
        <v>8</v>
      </c>
      <c r="L24" s="1">
        <v>0.50164956119399995</v>
      </c>
      <c r="M24">
        <v>2624</v>
      </c>
      <c r="N24" t="s">
        <v>8</v>
      </c>
      <c r="O24" s="1">
        <v>0.50212093902499999</v>
      </c>
      <c r="P24">
        <v>2816</v>
      </c>
      <c r="Q24" t="s">
        <v>8</v>
      </c>
      <c r="R24" s="1">
        <v>0.50450083012199998</v>
      </c>
      <c r="S24">
        <v>2752</v>
      </c>
      <c r="T24" t="s">
        <v>8</v>
      </c>
      <c r="U24" s="1">
        <v>0.50087467945800002</v>
      </c>
      <c r="V24">
        <v>2752</v>
      </c>
      <c r="W24" t="s">
        <v>8</v>
      </c>
      <c r="X24" s="1">
        <v>0.500324774907</v>
      </c>
      <c r="Y24">
        <v>2624</v>
      </c>
      <c r="Z24" t="s">
        <v>8</v>
      </c>
      <c r="AA24" s="1">
        <v>0.50454081521500005</v>
      </c>
      <c r="AB24">
        <v>2880</v>
      </c>
      <c r="AC24" t="s">
        <v>8</v>
      </c>
    </row>
    <row r="25" spans="1:29" x14ac:dyDescent="0.2">
      <c r="A25" s="2">
        <v>0.6</v>
      </c>
      <c r="B25" s="3">
        <f t="shared" si="4"/>
        <v>4.1813333333333329</v>
      </c>
      <c r="D25">
        <f t="shared" si="5"/>
        <v>55552</v>
      </c>
      <c r="F25" s="1">
        <v>0.60042494795699997</v>
      </c>
      <c r="G25">
        <v>10112</v>
      </c>
      <c r="H25" t="s">
        <v>8</v>
      </c>
      <c r="I25" s="1">
        <v>0.60061573347599995</v>
      </c>
      <c r="J25">
        <v>20352</v>
      </c>
      <c r="K25" t="s">
        <v>8</v>
      </c>
      <c r="L25" s="1">
        <v>0.60377596266199995</v>
      </c>
      <c r="M25">
        <v>4096</v>
      </c>
      <c r="N25" t="s">
        <v>8</v>
      </c>
      <c r="O25" s="1">
        <v>0.60138044239699995</v>
      </c>
      <c r="P25">
        <v>4288</v>
      </c>
      <c r="Q25" t="s">
        <v>8</v>
      </c>
      <c r="R25" s="1">
        <v>0.60295430946899997</v>
      </c>
      <c r="S25">
        <v>4160</v>
      </c>
      <c r="T25" t="s">
        <v>8</v>
      </c>
      <c r="U25" s="1">
        <v>0.60268992128900001</v>
      </c>
      <c r="V25">
        <v>4224</v>
      </c>
      <c r="W25" t="s">
        <v>8</v>
      </c>
      <c r="X25" s="1">
        <v>0.60039511988100003</v>
      </c>
      <c r="Y25">
        <v>4032</v>
      </c>
      <c r="Z25" t="s">
        <v>8</v>
      </c>
      <c r="AA25" s="1">
        <v>0.60152179700700004</v>
      </c>
      <c r="AB25">
        <v>4288</v>
      </c>
      <c r="AC25" t="s">
        <v>8</v>
      </c>
    </row>
    <row r="26" spans="1:29" x14ac:dyDescent="0.2">
      <c r="A26" s="2">
        <v>0.7</v>
      </c>
      <c r="B26" s="3">
        <f t="shared" si="4"/>
        <v>5.9733333333333327</v>
      </c>
      <c r="D26">
        <f t="shared" si="5"/>
        <v>86848</v>
      </c>
      <c r="F26" s="1">
        <v>0.700255718059</v>
      </c>
      <c r="G26">
        <v>18176</v>
      </c>
      <c r="H26" t="s">
        <v>8</v>
      </c>
      <c r="I26" s="1">
        <v>0.700354346623</v>
      </c>
      <c r="J26">
        <v>32832</v>
      </c>
      <c r="K26" t="s">
        <v>8</v>
      </c>
      <c r="L26" s="1">
        <v>0.70018307469899999</v>
      </c>
      <c r="M26">
        <v>5888</v>
      </c>
      <c r="N26" t="s">
        <v>8</v>
      </c>
      <c r="O26" s="1">
        <v>0.70026058767199995</v>
      </c>
      <c r="P26">
        <v>6080</v>
      </c>
      <c r="Q26" t="s">
        <v>8</v>
      </c>
      <c r="R26" s="1">
        <v>0.70310983343900002</v>
      </c>
      <c r="S26">
        <v>5952</v>
      </c>
      <c r="T26" t="s">
        <v>8</v>
      </c>
      <c r="U26" s="1">
        <v>0.70137602657099996</v>
      </c>
      <c r="V26">
        <v>6016</v>
      </c>
      <c r="W26" t="s">
        <v>8</v>
      </c>
      <c r="X26" s="1">
        <v>0.70017148597199996</v>
      </c>
      <c r="Y26">
        <v>5824</v>
      </c>
      <c r="Z26" t="s">
        <v>8</v>
      </c>
      <c r="AA26" s="1">
        <v>0.70231241399199995</v>
      </c>
      <c r="AB26">
        <v>6080</v>
      </c>
      <c r="AC26" t="s">
        <v>8</v>
      </c>
    </row>
    <row r="27" spans="1:29" x14ac:dyDescent="0.2">
      <c r="A27" s="2">
        <v>0.8</v>
      </c>
      <c r="B27" s="3">
        <f t="shared" si="4"/>
        <v>8.2880000000000003</v>
      </c>
      <c r="D27">
        <f t="shared" si="5"/>
        <v>138176</v>
      </c>
      <c r="F27" s="1">
        <v>0.80023110195299996</v>
      </c>
      <c r="G27">
        <v>32768</v>
      </c>
      <c r="H27" t="s">
        <v>8</v>
      </c>
      <c r="I27" s="1">
        <v>0.80014187964899997</v>
      </c>
      <c r="J27">
        <v>55680</v>
      </c>
      <c r="K27" t="s">
        <v>8</v>
      </c>
      <c r="L27" s="1">
        <v>0.80121324936100002</v>
      </c>
      <c r="M27">
        <v>8320</v>
      </c>
      <c r="N27" t="s">
        <v>8</v>
      </c>
      <c r="O27" s="1">
        <v>0.80140010989099997</v>
      </c>
      <c r="P27">
        <v>8448</v>
      </c>
      <c r="Q27" t="s">
        <v>8</v>
      </c>
      <c r="R27" s="1">
        <v>0.80125920098699999</v>
      </c>
      <c r="S27">
        <v>8192</v>
      </c>
      <c r="T27" t="s">
        <v>8</v>
      </c>
      <c r="U27" s="1">
        <v>0.80092633809299996</v>
      </c>
      <c r="V27">
        <v>8320</v>
      </c>
      <c r="W27" t="s">
        <v>8</v>
      </c>
      <c r="X27" s="1">
        <v>0.80187898666000001</v>
      </c>
      <c r="Y27">
        <v>8128</v>
      </c>
      <c r="Z27" t="s">
        <v>8</v>
      </c>
      <c r="AA27" s="1">
        <v>0.80162265094200003</v>
      </c>
      <c r="AB27">
        <v>8320</v>
      </c>
      <c r="AC27" t="s">
        <v>8</v>
      </c>
    </row>
    <row r="28" spans="1:29" x14ac:dyDescent="0.2">
      <c r="A28" s="2">
        <v>0.9</v>
      </c>
      <c r="B28" s="3">
        <f t="shared" si="4"/>
        <v>12.544</v>
      </c>
      <c r="D28">
        <f t="shared" si="5"/>
        <v>256768</v>
      </c>
      <c r="F28" s="1">
        <v>0.90002046643099998</v>
      </c>
      <c r="G28">
        <v>67776</v>
      </c>
      <c r="H28" t="s">
        <v>8</v>
      </c>
      <c r="I28" s="1">
        <v>0.90000668748299995</v>
      </c>
      <c r="J28">
        <v>113728</v>
      </c>
      <c r="K28" t="s">
        <v>8</v>
      </c>
      <c r="L28" s="1">
        <v>0.90097427350199999</v>
      </c>
      <c r="M28">
        <v>12608</v>
      </c>
      <c r="N28" t="s">
        <v>8</v>
      </c>
      <c r="O28" s="1">
        <v>0.90088650666000003</v>
      </c>
      <c r="P28">
        <v>12736</v>
      </c>
      <c r="Q28" t="s">
        <v>8</v>
      </c>
      <c r="R28" s="1">
        <v>0.90038539810200002</v>
      </c>
      <c r="S28">
        <v>12480</v>
      </c>
      <c r="T28" t="s">
        <v>8</v>
      </c>
      <c r="U28" s="1">
        <v>0.90044629865100001</v>
      </c>
      <c r="V28">
        <v>12608</v>
      </c>
      <c r="W28" t="s">
        <v>8</v>
      </c>
      <c r="X28" s="1">
        <v>0.90000979721200003</v>
      </c>
      <c r="Y28">
        <v>12288</v>
      </c>
      <c r="Z28" t="s">
        <v>8</v>
      </c>
      <c r="AA28" s="1">
        <v>0.90012141312899996</v>
      </c>
      <c r="AB28">
        <v>12544</v>
      </c>
      <c r="AC28" t="s">
        <v>8</v>
      </c>
    </row>
    <row r="29" spans="1:29" x14ac:dyDescent="0.2">
      <c r="A29" s="2">
        <v>1</v>
      </c>
      <c r="B29" s="3">
        <f t="shared" si="4"/>
        <v>125.46133333333333</v>
      </c>
      <c r="D29">
        <f t="shared" si="5"/>
        <v>3192448</v>
      </c>
      <c r="F29" s="1">
        <v>1</v>
      </c>
      <c r="G29">
        <v>1164736</v>
      </c>
      <c r="H29" t="s">
        <v>8</v>
      </c>
      <c r="I29" s="1">
        <v>1</v>
      </c>
      <c r="J29">
        <v>1274944</v>
      </c>
      <c r="K29" t="s">
        <v>8</v>
      </c>
      <c r="L29" s="1">
        <v>1</v>
      </c>
      <c r="M29">
        <v>133760</v>
      </c>
      <c r="N29" t="s">
        <v>8</v>
      </c>
      <c r="O29" s="1">
        <v>1</v>
      </c>
      <c r="P29">
        <v>135296</v>
      </c>
      <c r="Q29" t="s">
        <v>8</v>
      </c>
      <c r="R29" s="1">
        <v>1</v>
      </c>
      <c r="S29">
        <v>130112</v>
      </c>
      <c r="T29" t="s">
        <v>8</v>
      </c>
      <c r="U29" s="1">
        <v>1</v>
      </c>
      <c r="V29">
        <v>118656</v>
      </c>
      <c r="W29" t="s">
        <v>8</v>
      </c>
      <c r="X29" s="1">
        <v>1</v>
      </c>
      <c r="Y29">
        <v>126464</v>
      </c>
      <c r="Z29" t="s">
        <v>8</v>
      </c>
      <c r="AA29" s="1">
        <v>1</v>
      </c>
      <c r="AB29">
        <v>108480</v>
      </c>
      <c r="AC29" t="s">
        <v>8</v>
      </c>
    </row>
    <row r="30" spans="1:29" x14ac:dyDescent="0.2">
      <c r="F30" t="s">
        <v>46</v>
      </c>
      <c r="I30" t="s">
        <v>51</v>
      </c>
      <c r="L30" t="s">
        <v>56</v>
      </c>
      <c r="O30" t="s">
        <v>61</v>
      </c>
      <c r="R30" t="s">
        <v>66</v>
      </c>
      <c r="U30" t="s">
        <v>71</v>
      </c>
      <c r="X30" t="s">
        <v>76</v>
      </c>
      <c r="AA30" t="s">
        <v>81</v>
      </c>
    </row>
    <row r="31" spans="1:29" x14ac:dyDescent="0.2">
      <c r="B31">
        <f>SUM(P31,M31,S31,V31,Y31,AB31)</f>
        <v>24576</v>
      </c>
      <c r="D31">
        <f>SUM(P31,M31,J31,G31,S31,V31,Y31,AB31)</f>
        <v>32768</v>
      </c>
      <c r="F31" s="1">
        <v>0.392016486602</v>
      </c>
      <c r="G31">
        <v>4096</v>
      </c>
      <c r="H31" t="s">
        <v>8</v>
      </c>
      <c r="I31" s="1">
        <v>0.277448059543</v>
      </c>
      <c r="J31">
        <v>4096</v>
      </c>
      <c r="K31" t="s">
        <v>8</v>
      </c>
      <c r="L31" s="1">
        <v>0.31486271040399999</v>
      </c>
      <c r="M31">
        <v>4096</v>
      </c>
      <c r="N31" t="s">
        <v>8</v>
      </c>
      <c r="O31" s="1">
        <v>0.31171012829700001</v>
      </c>
      <c r="P31">
        <v>4096</v>
      </c>
      <c r="Q31" t="s">
        <v>8</v>
      </c>
      <c r="R31" s="1">
        <v>0.30892521678000001</v>
      </c>
      <c r="S31">
        <v>4096</v>
      </c>
      <c r="T31" t="s">
        <v>8</v>
      </c>
      <c r="U31" s="1">
        <v>0.30617194527000002</v>
      </c>
      <c r="V31">
        <v>4096</v>
      </c>
      <c r="W31" t="s">
        <v>8</v>
      </c>
      <c r="X31" s="1">
        <v>0.29603441492999999</v>
      </c>
      <c r="Y31">
        <v>4096</v>
      </c>
      <c r="Z31" t="s">
        <v>8</v>
      </c>
      <c r="AA31" s="1">
        <v>0.302505275006</v>
      </c>
      <c r="AB31">
        <v>4096</v>
      </c>
      <c r="AC31" t="s">
        <v>8</v>
      </c>
    </row>
    <row r="32" spans="1:29" x14ac:dyDescent="0.2">
      <c r="B32">
        <f t="shared" ref="B32:B40" si="6">SUM(P32,M32,S32,V32,Y32,AB32)</f>
        <v>49152</v>
      </c>
      <c r="D32">
        <f t="shared" ref="D32:D40" si="7">SUM(P32,M32,J32,G32,S32,V32,Y32,AB32)</f>
        <v>65536</v>
      </c>
      <c r="F32" s="1">
        <v>0.445546985959</v>
      </c>
      <c r="G32">
        <v>8192</v>
      </c>
      <c r="H32" t="s">
        <v>8</v>
      </c>
      <c r="I32" s="1">
        <v>0.41285050989400002</v>
      </c>
      <c r="J32">
        <v>8192</v>
      </c>
      <c r="K32" t="s">
        <v>8</v>
      </c>
      <c r="L32" s="1">
        <v>0.41906772110000001</v>
      </c>
      <c r="M32">
        <v>8192</v>
      </c>
      <c r="N32" t="s">
        <v>8</v>
      </c>
      <c r="O32" s="1">
        <v>0.41090347912399999</v>
      </c>
      <c r="P32">
        <v>8192</v>
      </c>
      <c r="Q32" t="s">
        <v>8</v>
      </c>
      <c r="R32" s="1">
        <v>0.365825919331</v>
      </c>
      <c r="S32">
        <v>8192</v>
      </c>
      <c r="T32" t="s">
        <v>8</v>
      </c>
      <c r="U32" s="1">
        <v>0.40847978837400001</v>
      </c>
      <c r="V32">
        <v>8192</v>
      </c>
      <c r="W32" t="s">
        <v>8</v>
      </c>
      <c r="X32" s="1">
        <v>0.358929361685</v>
      </c>
      <c r="Y32">
        <v>8192</v>
      </c>
      <c r="Z32" t="s">
        <v>8</v>
      </c>
      <c r="AA32" s="1">
        <v>0.38196822185000001</v>
      </c>
      <c r="AB32">
        <v>8192</v>
      </c>
      <c r="AC32" t="s">
        <v>8</v>
      </c>
    </row>
    <row r="33" spans="2:29" x14ac:dyDescent="0.2">
      <c r="B33">
        <f t="shared" si="6"/>
        <v>73728</v>
      </c>
      <c r="D33">
        <f t="shared" si="7"/>
        <v>98304</v>
      </c>
      <c r="F33" s="1">
        <v>0.464268645614</v>
      </c>
      <c r="G33">
        <v>12288</v>
      </c>
      <c r="H33" t="s">
        <v>8</v>
      </c>
      <c r="I33" s="1">
        <v>0.48827263062300003</v>
      </c>
      <c r="J33">
        <v>12288</v>
      </c>
      <c r="K33" t="s">
        <v>8</v>
      </c>
      <c r="L33" s="1">
        <v>0.47998295241099997</v>
      </c>
      <c r="M33">
        <v>12288</v>
      </c>
      <c r="N33" t="s">
        <v>8</v>
      </c>
      <c r="O33" s="1">
        <v>0.451944618317</v>
      </c>
      <c r="P33">
        <v>12288</v>
      </c>
      <c r="Q33" t="s">
        <v>8</v>
      </c>
      <c r="R33" s="1">
        <v>0.413136759716</v>
      </c>
      <c r="S33">
        <v>12288</v>
      </c>
      <c r="T33" t="s">
        <v>8</v>
      </c>
      <c r="U33" s="1">
        <v>0.453095567802</v>
      </c>
      <c r="V33">
        <v>12288</v>
      </c>
      <c r="W33" t="s">
        <v>8</v>
      </c>
      <c r="X33" s="1">
        <v>0.39962820647500003</v>
      </c>
      <c r="Y33">
        <v>12288</v>
      </c>
      <c r="Z33" t="s">
        <v>8</v>
      </c>
      <c r="AA33" s="1">
        <v>0.44217925405699998</v>
      </c>
      <c r="AB33">
        <v>12288</v>
      </c>
      <c r="AC33" t="s">
        <v>8</v>
      </c>
    </row>
    <row r="34" spans="2:29" x14ac:dyDescent="0.2">
      <c r="B34">
        <f t="shared" si="6"/>
        <v>98304</v>
      </c>
      <c r="D34">
        <f t="shared" si="7"/>
        <v>131072</v>
      </c>
      <c r="F34" s="1">
        <v>0.48195418618199998</v>
      </c>
      <c r="G34">
        <v>16384</v>
      </c>
      <c r="H34" t="s">
        <v>8</v>
      </c>
      <c r="I34" s="1">
        <v>0.51173407159600004</v>
      </c>
      <c r="J34">
        <v>16384</v>
      </c>
      <c r="K34" t="s">
        <v>8</v>
      </c>
      <c r="L34" s="1">
        <v>0.51749172667300003</v>
      </c>
      <c r="M34">
        <v>16384</v>
      </c>
      <c r="N34" t="s">
        <v>8</v>
      </c>
      <c r="O34" s="1">
        <v>0.49123704476000002</v>
      </c>
      <c r="P34">
        <v>16384</v>
      </c>
      <c r="Q34" t="s">
        <v>8</v>
      </c>
      <c r="R34" s="1">
        <v>0.45814274793400001</v>
      </c>
      <c r="S34">
        <v>16384</v>
      </c>
      <c r="T34" t="s">
        <v>8</v>
      </c>
      <c r="U34" s="1">
        <v>0.49351387406199998</v>
      </c>
      <c r="V34">
        <v>16384</v>
      </c>
      <c r="W34" t="s">
        <v>8</v>
      </c>
      <c r="X34" s="1">
        <v>0.43866457914500001</v>
      </c>
      <c r="Y34">
        <v>16384</v>
      </c>
      <c r="Z34" t="s">
        <v>8</v>
      </c>
      <c r="AA34" s="1">
        <v>0.50128776203900005</v>
      </c>
      <c r="AB34">
        <v>16384</v>
      </c>
      <c r="AC34" t="s">
        <v>8</v>
      </c>
    </row>
    <row r="35" spans="2:29" x14ac:dyDescent="0.2">
      <c r="B35">
        <f t="shared" si="6"/>
        <v>135168</v>
      </c>
      <c r="D35">
        <f t="shared" si="7"/>
        <v>180224</v>
      </c>
      <c r="F35" s="1">
        <v>0.51152737292999995</v>
      </c>
      <c r="G35">
        <v>24576</v>
      </c>
      <c r="H35" t="s">
        <v>8</v>
      </c>
      <c r="I35" s="1">
        <v>0.52804898558500002</v>
      </c>
      <c r="J35">
        <v>20480</v>
      </c>
      <c r="K35" t="s">
        <v>8</v>
      </c>
      <c r="L35" s="1">
        <v>0.54450608617700003</v>
      </c>
      <c r="M35">
        <v>20480</v>
      </c>
      <c r="N35" t="s">
        <v>8</v>
      </c>
      <c r="O35" s="1">
        <v>0.51927193033399999</v>
      </c>
      <c r="P35">
        <v>20480</v>
      </c>
      <c r="Q35" t="s">
        <v>8</v>
      </c>
      <c r="R35" s="1">
        <v>0.53309430986999995</v>
      </c>
      <c r="S35">
        <v>24576</v>
      </c>
      <c r="T35" t="s">
        <v>8</v>
      </c>
      <c r="U35" s="1">
        <v>0.53241530673600002</v>
      </c>
      <c r="V35">
        <v>20480</v>
      </c>
      <c r="W35" t="s">
        <v>8</v>
      </c>
      <c r="X35" s="1">
        <v>0.52156457930699995</v>
      </c>
      <c r="Y35">
        <v>28672</v>
      </c>
      <c r="Z35" t="s">
        <v>8</v>
      </c>
      <c r="AA35" s="1">
        <v>0.54084140542900005</v>
      </c>
      <c r="AB35">
        <v>20480</v>
      </c>
      <c r="AC35" t="s">
        <v>8</v>
      </c>
    </row>
    <row r="36" spans="2:29" x14ac:dyDescent="0.2">
      <c r="B36">
        <f t="shared" si="6"/>
        <v>225280</v>
      </c>
      <c r="D36">
        <f t="shared" si="7"/>
        <v>610304</v>
      </c>
      <c r="F36" s="1">
        <v>0.60013494683699997</v>
      </c>
      <c r="G36">
        <v>241664</v>
      </c>
      <c r="H36" t="s">
        <v>8</v>
      </c>
      <c r="I36" s="1">
        <v>0.60023345381500004</v>
      </c>
      <c r="J36">
        <v>143360</v>
      </c>
      <c r="K36" t="s">
        <v>8</v>
      </c>
      <c r="L36" s="1">
        <v>0.60824691769299999</v>
      </c>
      <c r="M36">
        <v>32768</v>
      </c>
      <c r="N36" t="s">
        <v>8</v>
      </c>
      <c r="O36" s="1">
        <v>0.609498530431</v>
      </c>
      <c r="P36">
        <v>36864</v>
      </c>
      <c r="Q36" t="s">
        <v>8</v>
      </c>
      <c r="R36" s="1">
        <v>0.60488831752799999</v>
      </c>
      <c r="S36">
        <v>36864</v>
      </c>
      <c r="T36" t="s">
        <v>8</v>
      </c>
      <c r="U36" s="1">
        <v>0.61507674397699996</v>
      </c>
      <c r="V36">
        <v>36864</v>
      </c>
      <c r="W36" t="s">
        <v>8</v>
      </c>
      <c r="X36" s="1">
        <v>0.61436560384000005</v>
      </c>
      <c r="Y36">
        <v>49152</v>
      </c>
      <c r="Z36" t="s">
        <v>8</v>
      </c>
      <c r="AA36" s="1">
        <v>0.61915501087000002</v>
      </c>
      <c r="AB36">
        <v>32768</v>
      </c>
      <c r="AC36" t="s">
        <v>8</v>
      </c>
    </row>
    <row r="37" spans="2:29" x14ac:dyDescent="0.2">
      <c r="B37">
        <f t="shared" si="6"/>
        <v>380928</v>
      </c>
      <c r="D37">
        <f t="shared" si="7"/>
        <v>2301952</v>
      </c>
      <c r="F37" s="1">
        <v>0.70002415120299999</v>
      </c>
      <c r="G37">
        <v>1126400</v>
      </c>
      <c r="H37" t="s">
        <v>8</v>
      </c>
      <c r="I37" s="1">
        <v>0.700260801963</v>
      </c>
      <c r="J37">
        <v>794624</v>
      </c>
      <c r="K37" t="s">
        <v>8</v>
      </c>
      <c r="L37" s="1">
        <v>0.70404371425500001</v>
      </c>
      <c r="M37">
        <v>57344</v>
      </c>
      <c r="N37" t="s">
        <v>8</v>
      </c>
      <c r="O37" s="1">
        <v>0.70618645804199998</v>
      </c>
      <c r="P37">
        <v>61440</v>
      </c>
      <c r="Q37" t="s">
        <v>8</v>
      </c>
      <c r="R37" s="1">
        <v>0.70297534994099997</v>
      </c>
      <c r="S37">
        <v>61440</v>
      </c>
      <c r="T37" t="s">
        <v>8</v>
      </c>
      <c r="U37" s="1">
        <v>0.71024289479299996</v>
      </c>
      <c r="V37">
        <v>65536</v>
      </c>
      <c r="W37" t="s">
        <v>8</v>
      </c>
      <c r="X37" s="1">
        <v>0.70169093105699998</v>
      </c>
      <c r="Y37">
        <v>77824</v>
      </c>
      <c r="Z37" t="s">
        <v>8</v>
      </c>
      <c r="AA37" s="1">
        <v>0.70991482083599999</v>
      </c>
      <c r="AB37">
        <v>57344</v>
      </c>
      <c r="AC37" t="s">
        <v>8</v>
      </c>
    </row>
    <row r="38" spans="2:29" x14ac:dyDescent="0.2">
      <c r="B38">
        <f t="shared" si="6"/>
        <v>716800</v>
      </c>
      <c r="D38">
        <f t="shared" si="7"/>
        <v>5386240</v>
      </c>
      <c r="F38" s="1">
        <v>0.80018277617400002</v>
      </c>
      <c r="G38">
        <v>2654208</v>
      </c>
      <c r="H38" t="s">
        <v>8</v>
      </c>
      <c r="I38" s="1">
        <v>0.80012942410400001</v>
      </c>
      <c r="J38">
        <v>2015232</v>
      </c>
      <c r="K38" t="s">
        <v>8</v>
      </c>
      <c r="L38" s="1">
        <v>0.804105028364</v>
      </c>
      <c r="M38">
        <v>114688</v>
      </c>
      <c r="N38" t="s">
        <v>8</v>
      </c>
      <c r="O38" s="1">
        <v>0.80339587690600001</v>
      </c>
      <c r="P38">
        <v>118784</v>
      </c>
      <c r="Q38" t="s">
        <v>8</v>
      </c>
      <c r="R38" s="1">
        <v>0.80276261960299999</v>
      </c>
      <c r="S38">
        <v>110592</v>
      </c>
      <c r="T38" t="s">
        <v>8</v>
      </c>
      <c r="U38" s="1">
        <v>0.80344765446599997</v>
      </c>
      <c r="V38">
        <v>118784</v>
      </c>
      <c r="W38" t="s">
        <v>8</v>
      </c>
      <c r="X38" s="1">
        <v>0.80069976087600003</v>
      </c>
      <c r="Y38">
        <v>139264</v>
      </c>
      <c r="Z38" t="s">
        <v>8</v>
      </c>
      <c r="AA38" s="1">
        <v>0.80051038780700001</v>
      </c>
      <c r="AB38">
        <v>114688</v>
      </c>
      <c r="AC38" t="s">
        <v>8</v>
      </c>
    </row>
    <row r="39" spans="2:29" x14ac:dyDescent="0.2">
      <c r="B39">
        <f t="shared" si="6"/>
        <v>13991936</v>
      </c>
      <c r="D39">
        <f t="shared" si="7"/>
        <v>23506944</v>
      </c>
      <c r="F39" s="1">
        <v>0.90008055259300002</v>
      </c>
      <c r="G39">
        <v>5169152</v>
      </c>
      <c r="H39" t="s">
        <v>8</v>
      </c>
      <c r="I39" s="1">
        <v>0.90011156404399995</v>
      </c>
      <c r="J39">
        <v>4345856</v>
      </c>
      <c r="K39" t="s">
        <v>8</v>
      </c>
      <c r="L39" s="1">
        <v>0.90000086948000002</v>
      </c>
      <c r="M39">
        <v>1822720</v>
      </c>
      <c r="N39" t="s">
        <v>8</v>
      </c>
      <c r="O39" s="1">
        <v>0.90001884499399998</v>
      </c>
      <c r="P39">
        <v>2596864</v>
      </c>
      <c r="Q39" t="s">
        <v>8</v>
      </c>
      <c r="R39" s="1">
        <v>0.90000201801900004</v>
      </c>
      <c r="S39">
        <v>2392064</v>
      </c>
      <c r="T39" t="s">
        <v>8</v>
      </c>
      <c r="U39" s="1">
        <v>0.90002654086400002</v>
      </c>
      <c r="V39">
        <v>2285568</v>
      </c>
      <c r="W39" t="s">
        <v>8</v>
      </c>
      <c r="X39" s="1">
        <v>0.90003476936000004</v>
      </c>
      <c r="Y39">
        <v>2318336</v>
      </c>
      <c r="Z39" t="s">
        <v>8</v>
      </c>
      <c r="AA39" s="1">
        <v>0.90003447864399999</v>
      </c>
      <c r="AB39">
        <v>2576384</v>
      </c>
      <c r="AC39" t="s">
        <v>8</v>
      </c>
    </row>
    <row r="40" spans="2:29" x14ac:dyDescent="0.2">
      <c r="B40">
        <f t="shared" si="6"/>
        <v>137109504</v>
      </c>
      <c r="D40">
        <f t="shared" si="7"/>
        <v>198955008</v>
      </c>
      <c r="F40" s="1">
        <v>1</v>
      </c>
      <c r="G40">
        <v>27131904</v>
      </c>
      <c r="H40" t="s">
        <v>8</v>
      </c>
      <c r="I40" s="1">
        <v>1</v>
      </c>
      <c r="J40">
        <v>34713600</v>
      </c>
      <c r="K40" t="s">
        <v>8</v>
      </c>
      <c r="L40" s="1">
        <v>1</v>
      </c>
      <c r="M40">
        <v>23212032</v>
      </c>
      <c r="N40" t="s">
        <v>8</v>
      </c>
      <c r="O40" s="1">
        <v>1</v>
      </c>
      <c r="P40">
        <v>23162880</v>
      </c>
      <c r="Q40" t="s">
        <v>8</v>
      </c>
      <c r="R40" s="1">
        <v>1</v>
      </c>
      <c r="S40">
        <v>22618112</v>
      </c>
      <c r="T40" t="s">
        <v>8</v>
      </c>
      <c r="U40" s="1">
        <v>1</v>
      </c>
      <c r="V40">
        <v>23011328</v>
      </c>
      <c r="W40" t="s">
        <v>8</v>
      </c>
      <c r="X40" s="1">
        <v>1</v>
      </c>
      <c r="Y40">
        <v>21942272</v>
      </c>
      <c r="Z40" t="s">
        <v>8</v>
      </c>
      <c r="AA40" s="1">
        <v>1</v>
      </c>
      <c r="AB40">
        <v>23162880</v>
      </c>
      <c r="AC40" t="s">
        <v>8</v>
      </c>
    </row>
    <row r="41" spans="2:29" x14ac:dyDescent="0.2">
      <c r="F41" t="s">
        <v>47</v>
      </c>
      <c r="I41" t="s">
        <v>52</v>
      </c>
      <c r="L41" t="s">
        <v>57</v>
      </c>
      <c r="O41" t="s">
        <v>62</v>
      </c>
      <c r="R41" t="s">
        <v>67</v>
      </c>
      <c r="U41" t="s">
        <v>72</v>
      </c>
      <c r="X41" t="s">
        <v>77</v>
      </c>
      <c r="AA41" t="s">
        <v>82</v>
      </c>
    </row>
    <row r="42" spans="2:29" x14ac:dyDescent="0.2">
      <c r="B42">
        <f>SUM(P42,M42,S42,V42,Y42,AB42)</f>
        <v>768</v>
      </c>
      <c r="D42">
        <f>SUM(P42,M42,J42,G42,S42,V42,Y42,AB42)</f>
        <v>1216</v>
      </c>
      <c r="F42" s="1">
        <v>0.12017194104999999</v>
      </c>
      <c r="G42">
        <v>192</v>
      </c>
      <c r="H42" t="s">
        <v>8</v>
      </c>
      <c r="I42" s="1">
        <v>0.109331282421</v>
      </c>
      <c r="J42">
        <v>256</v>
      </c>
      <c r="K42" t="s">
        <v>8</v>
      </c>
      <c r="L42" s="1">
        <v>0.139978003204</v>
      </c>
      <c r="M42">
        <v>128</v>
      </c>
      <c r="N42" t="s">
        <v>8</v>
      </c>
      <c r="O42" s="1">
        <v>0.135126118499</v>
      </c>
      <c r="P42">
        <v>128</v>
      </c>
      <c r="Q42" t="s">
        <v>8</v>
      </c>
      <c r="R42" s="1">
        <v>0.13097944808799999</v>
      </c>
      <c r="S42">
        <v>128</v>
      </c>
      <c r="T42" t="s">
        <v>8</v>
      </c>
      <c r="U42" s="1">
        <v>0.14037773640699999</v>
      </c>
      <c r="V42">
        <v>128</v>
      </c>
      <c r="W42" t="s">
        <v>8</v>
      </c>
      <c r="X42" s="1">
        <v>0.127583269262</v>
      </c>
      <c r="Y42">
        <v>128</v>
      </c>
      <c r="Z42" t="s">
        <v>8</v>
      </c>
      <c r="AA42" s="1">
        <v>0.122436914336</v>
      </c>
      <c r="AB42">
        <v>128</v>
      </c>
      <c r="AC42" t="s">
        <v>8</v>
      </c>
    </row>
    <row r="43" spans="2:29" x14ac:dyDescent="0.2">
      <c r="B43">
        <f t="shared" ref="B43:B106" si="8">SUM(P43,M43,S43,V43,Y43,AB43)</f>
        <v>1600</v>
      </c>
      <c r="D43">
        <f t="shared" ref="D43:D51" si="9">SUM(P43,M43,J43,G43,S43,V43,Y43,AB43)</f>
        <v>2688</v>
      </c>
      <c r="F43" s="1">
        <v>0.20773347748900001</v>
      </c>
      <c r="G43">
        <v>448</v>
      </c>
      <c r="H43" t="s">
        <v>8</v>
      </c>
      <c r="I43" s="1">
        <v>0.20105170801200001</v>
      </c>
      <c r="J43">
        <v>640</v>
      </c>
      <c r="K43" t="s">
        <v>8</v>
      </c>
      <c r="L43" s="1">
        <v>0.207720794229</v>
      </c>
      <c r="M43">
        <v>256</v>
      </c>
      <c r="N43" t="s">
        <v>8</v>
      </c>
      <c r="O43" s="1">
        <v>0.209109148183</v>
      </c>
      <c r="P43">
        <v>256</v>
      </c>
      <c r="Q43" t="s">
        <v>8</v>
      </c>
      <c r="R43" s="1">
        <v>0.20982309167900001</v>
      </c>
      <c r="S43">
        <v>256</v>
      </c>
      <c r="T43" t="s">
        <v>8</v>
      </c>
      <c r="U43" s="1">
        <v>0.20727350271700001</v>
      </c>
      <c r="V43">
        <v>256</v>
      </c>
      <c r="W43" t="s">
        <v>8</v>
      </c>
      <c r="X43" s="1">
        <v>0.21665533431199999</v>
      </c>
      <c r="Y43">
        <v>320</v>
      </c>
      <c r="Z43" t="s">
        <v>8</v>
      </c>
      <c r="AA43" s="1">
        <v>0.20588488128099999</v>
      </c>
      <c r="AB43">
        <v>256</v>
      </c>
      <c r="AC43" t="s">
        <v>8</v>
      </c>
    </row>
    <row r="44" spans="2:29" x14ac:dyDescent="0.2">
      <c r="B44">
        <f t="shared" si="8"/>
        <v>3200</v>
      </c>
      <c r="D44">
        <f t="shared" si="9"/>
        <v>5504</v>
      </c>
      <c r="F44" s="1">
        <v>0.30551791558399999</v>
      </c>
      <c r="G44">
        <v>896</v>
      </c>
      <c r="H44" t="s">
        <v>8</v>
      </c>
      <c r="I44" s="1">
        <v>0.304261676423</v>
      </c>
      <c r="J44">
        <v>1408</v>
      </c>
      <c r="K44" t="s">
        <v>8</v>
      </c>
      <c r="L44" s="1">
        <v>0.309469983314</v>
      </c>
      <c r="M44">
        <v>512</v>
      </c>
      <c r="N44" t="s">
        <v>8</v>
      </c>
      <c r="O44" s="1">
        <v>0.30588697761</v>
      </c>
      <c r="P44">
        <v>512</v>
      </c>
      <c r="Q44" t="s">
        <v>8</v>
      </c>
      <c r="R44" s="1">
        <v>0.31412965682799998</v>
      </c>
      <c r="S44">
        <v>576</v>
      </c>
      <c r="T44" t="s">
        <v>8</v>
      </c>
      <c r="U44" s="1">
        <v>0.30060837877699997</v>
      </c>
      <c r="V44">
        <v>512</v>
      </c>
      <c r="W44" t="s">
        <v>8</v>
      </c>
      <c r="X44" s="1">
        <v>0.30600355880699998</v>
      </c>
      <c r="Y44">
        <v>576</v>
      </c>
      <c r="Z44" t="s">
        <v>8</v>
      </c>
      <c r="AA44" s="1">
        <v>0.30288626468800001</v>
      </c>
      <c r="AB44">
        <v>512</v>
      </c>
      <c r="AC44" t="s">
        <v>8</v>
      </c>
    </row>
    <row r="45" spans="2:29" x14ac:dyDescent="0.2">
      <c r="B45">
        <f t="shared" si="8"/>
        <v>5952</v>
      </c>
      <c r="D45">
        <f t="shared" si="9"/>
        <v>10432</v>
      </c>
      <c r="F45" s="1">
        <v>0.40075731245200003</v>
      </c>
      <c r="G45">
        <v>1792</v>
      </c>
      <c r="H45" t="s">
        <v>8</v>
      </c>
      <c r="I45" s="1">
        <v>0.40128119243400001</v>
      </c>
      <c r="J45">
        <v>2688</v>
      </c>
      <c r="K45" t="s">
        <v>8</v>
      </c>
      <c r="L45" s="1">
        <v>0.402572678686</v>
      </c>
      <c r="M45">
        <v>896</v>
      </c>
      <c r="N45" t="s">
        <v>8</v>
      </c>
      <c r="O45" s="1">
        <v>0.40799825320799998</v>
      </c>
      <c r="P45">
        <v>960</v>
      </c>
      <c r="Q45" t="s">
        <v>8</v>
      </c>
      <c r="R45" s="1">
        <v>0.40518914475399997</v>
      </c>
      <c r="S45">
        <v>1024</v>
      </c>
      <c r="T45" t="s">
        <v>8</v>
      </c>
      <c r="U45" s="1">
        <v>0.40527113768700002</v>
      </c>
      <c r="V45">
        <v>1024</v>
      </c>
      <c r="W45" t="s">
        <v>8</v>
      </c>
      <c r="X45" s="1">
        <v>0.40094236476099998</v>
      </c>
      <c r="Y45">
        <v>1024</v>
      </c>
      <c r="Z45" t="s">
        <v>8</v>
      </c>
      <c r="AA45" s="1">
        <v>0.40886462051700001</v>
      </c>
      <c r="AB45">
        <v>1024</v>
      </c>
      <c r="AC45" t="s">
        <v>8</v>
      </c>
    </row>
    <row r="46" spans="2:29" x14ac:dyDescent="0.2">
      <c r="B46">
        <f t="shared" si="8"/>
        <v>10624</v>
      </c>
      <c r="D46">
        <f t="shared" si="9"/>
        <v>20928</v>
      </c>
      <c r="F46" s="1">
        <v>0.50015079525399997</v>
      </c>
      <c r="G46">
        <v>4224</v>
      </c>
      <c r="H46" t="s">
        <v>8</v>
      </c>
      <c r="I46" s="1">
        <v>0.50093440978600001</v>
      </c>
      <c r="J46">
        <v>6080</v>
      </c>
      <c r="K46" t="s">
        <v>8</v>
      </c>
      <c r="L46" s="1">
        <v>0.50033811218199997</v>
      </c>
      <c r="M46">
        <v>1664</v>
      </c>
      <c r="N46" t="s">
        <v>8</v>
      </c>
      <c r="O46" s="1">
        <v>0.50145153712000001</v>
      </c>
      <c r="P46">
        <v>1728</v>
      </c>
      <c r="Q46" t="s">
        <v>8</v>
      </c>
      <c r="R46" s="1">
        <v>0.50023249400900005</v>
      </c>
      <c r="S46">
        <v>1792</v>
      </c>
      <c r="T46" t="s">
        <v>8</v>
      </c>
      <c r="U46" s="1">
        <v>0.50019999725099995</v>
      </c>
      <c r="V46">
        <v>1792</v>
      </c>
      <c r="W46" t="s">
        <v>8</v>
      </c>
      <c r="X46" s="1">
        <v>0.50593106561900003</v>
      </c>
      <c r="Y46">
        <v>1856</v>
      </c>
      <c r="Z46" t="s">
        <v>8</v>
      </c>
      <c r="AA46" s="1">
        <v>0.50446850684199995</v>
      </c>
      <c r="AB46">
        <v>1792</v>
      </c>
      <c r="AC46" t="s">
        <v>8</v>
      </c>
    </row>
    <row r="47" spans="2:29" x14ac:dyDescent="0.2">
      <c r="B47">
        <f t="shared" si="8"/>
        <v>19456</v>
      </c>
      <c r="D47">
        <f t="shared" si="9"/>
        <v>69312</v>
      </c>
      <c r="F47" s="1">
        <v>0.60000705156300005</v>
      </c>
      <c r="G47">
        <v>28800</v>
      </c>
      <c r="H47" t="s">
        <v>8</v>
      </c>
      <c r="I47" s="1">
        <v>0.60000434069499997</v>
      </c>
      <c r="J47">
        <v>21056</v>
      </c>
      <c r="K47" t="s">
        <v>8</v>
      </c>
      <c r="L47" s="1">
        <v>0.60222840133900002</v>
      </c>
      <c r="M47">
        <v>3200</v>
      </c>
      <c r="N47" t="s">
        <v>8</v>
      </c>
      <c r="O47" s="1">
        <v>0.60001901396000001</v>
      </c>
      <c r="P47">
        <v>3200</v>
      </c>
      <c r="Q47" t="s">
        <v>8</v>
      </c>
      <c r="R47" s="1">
        <v>0.60122808401100003</v>
      </c>
      <c r="S47">
        <v>3264</v>
      </c>
      <c r="T47" t="s">
        <v>8</v>
      </c>
      <c r="U47" s="1">
        <v>0.60275026126599995</v>
      </c>
      <c r="V47">
        <v>3264</v>
      </c>
      <c r="W47" t="s">
        <v>8</v>
      </c>
      <c r="X47" s="1">
        <v>0.60222000368100004</v>
      </c>
      <c r="Y47">
        <v>3328</v>
      </c>
      <c r="Z47" t="s">
        <v>8</v>
      </c>
      <c r="AA47" s="1">
        <v>0.60238891457699995</v>
      </c>
      <c r="AB47">
        <v>3200</v>
      </c>
      <c r="AC47" t="s">
        <v>8</v>
      </c>
    </row>
    <row r="48" spans="2:29" x14ac:dyDescent="0.2">
      <c r="B48">
        <f t="shared" si="8"/>
        <v>37312</v>
      </c>
      <c r="D48">
        <f t="shared" si="9"/>
        <v>501184</v>
      </c>
      <c r="F48" s="1">
        <v>0.70001307176299998</v>
      </c>
      <c r="G48">
        <v>259456</v>
      </c>
      <c r="H48" t="s">
        <v>8</v>
      </c>
      <c r="I48" s="1">
        <v>0.70000581927200001</v>
      </c>
      <c r="J48">
        <v>204416</v>
      </c>
      <c r="K48" t="s">
        <v>8</v>
      </c>
      <c r="L48" s="1">
        <v>0.700231726956</v>
      </c>
      <c r="M48">
        <v>6080</v>
      </c>
      <c r="N48" t="s">
        <v>8</v>
      </c>
      <c r="O48" s="1">
        <v>0.700913806646</v>
      </c>
      <c r="P48">
        <v>6272</v>
      </c>
      <c r="Q48" t="s">
        <v>8</v>
      </c>
      <c r="R48" s="1">
        <v>0.70006061043800005</v>
      </c>
      <c r="S48">
        <v>6336</v>
      </c>
      <c r="T48" t="s">
        <v>8</v>
      </c>
      <c r="U48" s="1">
        <v>0.70063353984900001</v>
      </c>
      <c r="V48">
        <v>6080</v>
      </c>
      <c r="W48" t="s">
        <v>8</v>
      </c>
      <c r="X48" s="1">
        <v>0.70120659162099996</v>
      </c>
      <c r="Y48">
        <v>6400</v>
      </c>
      <c r="Z48" t="s">
        <v>8</v>
      </c>
      <c r="AA48" s="1">
        <v>0.70054747665299999</v>
      </c>
      <c r="AB48">
        <v>6144</v>
      </c>
      <c r="AC48" t="s">
        <v>8</v>
      </c>
    </row>
    <row r="49" spans="1:29" x14ac:dyDescent="0.2">
      <c r="B49">
        <f t="shared" si="8"/>
        <v>79552</v>
      </c>
      <c r="D49">
        <f t="shared" si="9"/>
        <v>2039680</v>
      </c>
      <c r="F49" s="1">
        <v>0.80000398588099997</v>
      </c>
      <c r="G49">
        <v>1114240</v>
      </c>
      <c r="H49" t="s">
        <v>8</v>
      </c>
      <c r="I49" s="1">
        <v>0.80000342459600005</v>
      </c>
      <c r="J49">
        <v>845888</v>
      </c>
      <c r="K49" t="s">
        <v>8</v>
      </c>
      <c r="L49" s="1">
        <v>0.80048558756599997</v>
      </c>
      <c r="M49">
        <v>12736</v>
      </c>
      <c r="N49" t="s">
        <v>8</v>
      </c>
      <c r="O49" s="1">
        <v>0.80016903468599998</v>
      </c>
      <c r="P49">
        <v>13312</v>
      </c>
      <c r="Q49" t="s">
        <v>8</v>
      </c>
      <c r="R49" s="1">
        <v>0.80006451071100004</v>
      </c>
      <c r="S49">
        <v>13376</v>
      </c>
      <c r="T49" t="s">
        <v>8</v>
      </c>
      <c r="U49" s="1">
        <v>0.80016880602499996</v>
      </c>
      <c r="V49">
        <v>12928</v>
      </c>
      <c r="W49" t="s">
        <v>8</v>
      </c>
      <c r="X49" s="1">
        <v>0.800292797838</v>
      </c>
      <c r="Y49">
        <v>13824</v>
      </c>
      <c r="Z49" t="s">
        <v>8</v>
      </c>
      <c r="AA49" s="1">
        <v>0.800053935306</v>
      </c>
      <c r="AB49">
        <v>13376</v>
      </c>
      <c r="AC49" t="s">
        <v>8</v>
      </c>
    </row>
    <row r="50" spans="1:29" x14ac:dyDescent="0.2">
      <c r="B50">
        <f t="shared" si="8"/>
        <v>10380608</v>
      </c>
      <c r="D50">
        <f t="shared" si="9"/>
        <v>15892736</v>
      </c>
      <c r="F50" s="1">
        <v>0.90000014327900002</v>
      </c>
      <c r="G50">
        <v>3075712</v>
      </c>
      <c r="H50" t="s">
        <v>8</v>
      </c>
      <c r="I50" s="1">
        <v>0.90000085311</v>
      </c>
      <c r="J50">
        <v>2436416</v>
      </c>
      <c r="K50" t="s">
        <v>8</v>
      </c>
      <c r="L50" s="1">
        <v>0.90000070530300003</v>
      </c>
      <c r="M50">
        <v>1333440</v>
      </c>
      <c r="N50" t="s">
        <v>8</v>
      </c>
      <c r="O50" s="1">
        <v>0.90000054914000005</v>
      </c>
      <c r="P50">
        <v>1901504</v>
      </c>
      <c r="Q50" t="s">
        <v>8</v>
      </c>
      <c r="R50" s="1">
        <v>0.90000006063299998</v>
      </c>
      <c r="S50">
        <v>1784576</v>
      </c>
      <c r="T50" t="s">
        <v>8</v>
      </c>
      <c r="U50" s="1">
        <v>0.900000509665</v>
      </c>
      <c r="V50">
        <v>1696320</v>
      </c>
      <c r="W50" t="s">
        <v>8</v>
      </c>
      <c r="X50" s="1">
        <v>0.90000067626000002</v>
      </c>
      <c r="Y50">
        <v>1749120</v>
      </c>
      <c r="Z50" t="s">
        <v>8</v>
      </c>
      <c r="AA50" s="1">
        <v>0.90000041283800003</v>
      </c>
      <c r="AB50">
        <v>1915648</v>
      </c>
      <c r="AC50" t="s">
        <v>8</v>
      </c>
    </row>
    <row r="51" spans="1:29" x14ac:dyDescent="0.2">
      <c r="B51">
        <f t="shared" si="8"/>
        <v>127624320</v>
      </c>
      <c r="D51">
        <f t="shared" si="9"/>
        <v>157905472</v>
      </c>
      <c r="F51" s="1">
        <v>1</v>
      </c>
      <c r="G51">
        <v>13577472</v>
      </c>
      <c r="H51" t="s">
        <v>8</v>
      </c>
      <c r="I51" s="1">
        <v>1</v>
      </c>
      <c r="J51">
        <v>16703680</v>
      </c>
      <c r="K51" t="s">
        <v>8</v>
      </c>
      <c r="L51" s="1">
        <v>1</v>
      </c>
      <c r="M51">
        <v>21550848</v>
      </c>
      <c r="N51" t="s">
        <v>8</v>
      </c>
      <c r="O51" s="1">
        <v>1</v>
      </c>
      <c r="P51">
        <v>21477056</v>
      </c>
      <c r="Q51" t="s">
        <v>8</v>
      </c>
      <c r="R51" s="1">
        <v>1</v>
      </c>
      <c r="S51">
        <v>21073216</v>
      </c>
      <c r="T51" t="s">
        <v>8</v>
      </c>
      <c r="U51" s="1">
        <v>1</v>
      </c>
      <c r="V51">
        <v>21512192</v>
      </c>
      <c r="W51" t="s">
        <v>8</v>
      </c>
      <c r="X51" s="1">
        <v>1</v>
      </c>
      <c r="Y51">
        <v>20298432</v>
      </c>
      <c r="Z51" t="s">
        <v>8</v>
      </c>
      <c r="AA51" s="1">
        <v>1</v>
      </c>
      <c r="AB51">
        <v>21712576</v>
      </c>
      <c r="AC51" t="s">
        <v>8</v>
      </c>
    </row>
    <row r="52" spans="1:29" x14ac:dyDescent="0.2">
      <c r="A52" t="s">
        <v>263</v>
      </c>
      <c r="C52" s="2">
        <f>SUM(B53:B68,B71:B85)/SUM(B53:B68,B70:B85)</f>
        <v>0.41142644892805597</v>
      </c>
      <c r="D52" s="2">
        <f>SUM(B53:B68,B71:B85)/SUM(B53:B85)</f>
        <v>4.339441513385689E-2</v>
      </c>
      <c r="F52" t="s">
        <v>200</v>
      </c>
      <c r="G52" t="s">
        <v>201</v>
      </c>
      <c r="I52" t="s">
        <v>209</v>
      </c>
      <c r="J52" t="s">
        <v>201</v>
      </c>
      <c r="L52" t="s">
        <v>210</v>
      </c>
      <c r="M52" t="s">
        <v>201</v>
      </c>
      <c r="O52" t="s">
        <v>211</v>
      </c>
      <c r="P52" t="s">
        <v>201</v>
      </c>
      <c r="R52" t="s">
        <v>212</v>
      </c>
      <c r="S52" t="s">
        <v>201</v>
      </c>
      <c r="U52" t="s">
        <v>213</v>
      </c>
      <c r="V52" t="s">
        <v>201</v>
      </c>
      <c r="X52" t="s">
        <v>214</v>
      </c>
      <c r="Y52" t="s">
        <v>201</v>
      </c>
      <c r="AA52" t="s">
        <v>225</v>
      </c>
      <c r="AB52" t="s">
        <v>201</v>
      </c>
    </row>
    <row r="53" spans="1:29" x14ac:dyDescent="0.2">
      <c r="A53">
        <v>-32768</v>
      </c>
      <c r="B53">
        <f t="shared" si="8"/>
        <v>10606507</v>
      </c>
      <c r="C53" s="4">
        <f>SUM(P53,M53,S53,V53,Y53,AB53)/SUM(B$53:B$68,B$71:B$85)</f>
        <v>0.11639096060540861</v>
      </c>
      <c r="D53" s="10">
        <f>B53/SUM(B$53:B$85)</f>
        <v>5.050717662339485E-3</v>
      </c>
      <c r="F53">
        <v>-32768</v>
      </c>
      <c r="G53">
        <v>3036107</v>
      </c>
      <c r="I53">
        <v>-32768</v>
      </c>
      <c r="J53">
        <v>4466619</v>
      </c>
      <c r="L53">
        <v>-32768</v>
      </c>
      <c r="M53">
        <v>1896533</v>
      </c>
      <c r="O53">
        <v>-32768</v>
      </c>
      <c r="P53">
        <v>2370040</v>
      </c>
      <c r="R53">
        <v>-32768</v>
      </c>
      <c r="S53">
        <v>1650482</v>
      </c>
      <c r="U53">
        <v>-32768</v>
      </c>
      <c r="V53">
        <v>1419718</v>
      </c>
      <c r="X53">
        <v>-32768</v>
      </c>
      <c r="Y53">
        <v>1701725</v>
      </c>
      <c r="AA53">
        <v>-32768</v>
      </c>
      <c r="AB53">
        <v>1568009</v>
      </c>
    </row>
    <row r="54" spans="1:29" x14ac:dyDescent="0.2">
      <c r="A54">
        <v>-16384</v>
      </c>
      <c r="B54">
        <f t="shared" si="8"/>
        <v>895985</v>
      </c>
      <c r="C54" s="4">
        <f t="shared" ref="C54:C68" si="10">SUM(P54,M54,S54,V54,Y54,AB54)/SUM(B$53:B$68,B$71:B$85)</f>
        <v>9.8321299215695639E-3</v>
      </c>
      <c r="D54" s="10">
        <f t="shared" ref="D54:D85" si="11">B54/SUM(B$53:B$85)</f>
        <v>4.2665952746660546E-4</v>
      </c>
      <c r="F54">
        <v>-16384</v>
      </c>
      <c r="G54">
        <v>317075</v>
      </c>
      <c r="I54">
        <v>-16384</v>
      </c>
      <c r="J54">
        <v>404824</v>
      </c>
      <c r="L54">
        <v>-16384</v>
      </c>
      <c r="M54">
        <v>147063</v>
      </c>
      <c r="O54">
        <v>-16384</v>
      </c>
      <c r="P54">
        <v>62753</v>
      </c>
      <c r="R54">
        <v>-16384</v>
      </c>
      <c r="S54">
        <v>292202</v>
      </c>
      <c r="U54">
        <v>-16384</v>
      </c>
      <c r="V54">
        <v>245611</v>
      </c>
      <c r="X54">
        <v>-16384</v>
      </c>
      <c r="Y54">
        <v>85358</v>
      </c>
      <c r="AA54">
        <v>-16384</v>
      </c>
      <c r="AB54">
        <v>62998</v>
      </c>
    </row>
    <row r="55" spans="1:29" x14ac:dyDescent="0.2">
      <c r="A55">
        <v>-8192</v>
      </c>
      <c r="B55">
        <f t="shared" si="8"/>
        <v>1975289</v>
      </c>
      <c r="C55" s="4">
        <f t="shared" si="10"/>
        <v>2.1675918771683927E-2</v>
      </c>
      <c r="D55" s="10">
        <f t="shared" si="11"/>
        <v>9.4061381758621366E-4</v>
      </c>
      <c r="F55">
        <v>-8192</v>
      </c>
      <c r="G55">
        <v>144552</v>
      </c>
      <c r="I55">
        <v>-8192</v>
      </c>
      <c r="J55">
        <v>330979</v>
      </c>
      <c r="L55">
        <v>-8192</v>
      </c>
      <c r="M55">
        <v>63596</v>
      </c>
      <c r="O55">
        <v>-8192</v>
      </c>
      <c r="P55">
        <v>142891</v>
      </c>
      <c r="R55">
        <v>-8192</v>
      </c>
      <c r="S55">
        <v>437319</v>
      </c>
      <c r="U55">
        <v>-8192</v>
      </c>
      <c r="V55">
        <v>368008</v>
      </c>
      <c r="X55">
        <v>-8192</v>
      </c>
      <c r="Y55">
        <v>373447</v>
      </c>
      <c r="AA55">
        <v>-8192</v>
      </c>
      <c r="AB55">
        <v>590028</v>
      </c>
    </row>
    <row r="56" spans="1:29" x14ac:dyDescent="0.2">
      <c r="A56">
        <v>-4096</v>
      </c>
      <c r="B56">
        <f t="shared" si="8"/>
        <v>2203408</v>
      </c>
      <c r="C56" s="4">
        <f t="shared" si="10"/>
        <v>2.4179192426464449E-2</v>
      </c>
      <c r="D56" s="10">
        <f t="shared" si="11"/>
        <v>1.0492419137554069E-3</v>
      </c>
      <c r="F56">
        <v>-4096</v>
      </c>
      <c r="G56">
        <v>82960</v>
      </c>
      <c r="I56">
        <v>-4096</v>
      </c>
      <c r="J56">
        <v>108709</v>
      </c>
      <c r="L56">
        <v>-4096</v>
      </c>
      <c r="M56">
        <v>451392</v>
      </c>
      <c r="O56">
        <v>-4096</v>
      </c>
      <c r="P56">
        <v>82180</v>
      </c>
      <c r="R56">
        <v>-4096</v>
      </c>
      <c r="S56">
        <v>498281</v>
      </c>
      <c r="U56">
        <v>-4096</v>
      </c>
      <c r="V56">
        <v>536601</v>
      </c>
      <c r="X56">
        <v>-4096</v>
      </c>
      <c r="Y56">
        <v>266713</v>
      </c>
      <c r="AA56">
        <v>-4096</v>
      </c>
      <c r="AB56">
        <v>368241</v>
      </c>
    </row>
    <row r="57" spans="1:29" x14ac:dyDescent="0.2">
      <c r="A57">
        <v>-2048</v>
      </c>
      <c r="B57">
        <f t="shared" si="8"/>
        <v>1198824</v>
      </c>
      <c r="C57" s="4">
        <f t="shared" si="10"/>
        <v>1.3155346709036101E-2</v>
      </c>
      <c r="D57" s="10">
        <f t="shared" si="11"/>
        <v>5.7086857632173066E-4</v>
      </c>
      <c r="F57">
        <v>-2048</v>
      </c>
      <c r="G57">
        <v>87504</v>
      </c>
      <c r="I57">
        <v>-2048</v>
      </c>
      <c r="J57">
        <v>209738</v>
      </c>
      <c r="L57">
        <v>-2048</v>
      </c>
      <c r="M57">
        <v>331869</v>
      </c>
      <c r="O57">
        <v>-2048</v>
      </c>
      <c r="P57">
        <v>101930</v>
      </c>
      <c r="R57">
        <v>-2048</v>
      </c>
      <c r="S57">
        <v>704</v>
      </c>
      <c r="U57">
        <v>-2048</v>
      </c>
      <c r="V57">
        <v>329952</v>
      </c>
      <c r="X57">
        <v>-2048</v>
      </c>
      <c r="Y57">
        <v>250180</v>
      </c>
      <c r="AA57">
        <v>-2048</v>
      </c>
      <c r="AB57">
        <v>184189</v>
      </c>
    </row>
    <row r="58" spans="1:29" x14ac:dyDescent="0.2">
      <c r="A58">
        <v>-1024</v>
      </c>
      <c r="B58">
        <f t="shared" si="8"/>
        <v>721098</v>
      </c>
      <c r="C58" s="4">
        <f t="shared" si="10"/>
        <v>7.9129999075698478E-3</v>
      </c>
      <c r="D58" s="10">
        <f t="shared" si="11"/>
        <v>3.4338000294325719E-4</v>
      </c>
      <c r="F58">
        <v>-1024</v>
      </c>
      <c r="G58">
        <v>141887</v>
      </c>
      <c r="I58">
        <v>-1024</v>
      </c>
      <c r="J58">
        <v>307575</v>
      </c>
      <c r="L58">
        <v>-1024</v>
      </c>
      <c r="M58">
        <v>42160</v>
      </c>
      <c r="O58">
        <v>-1024</v>
      </c>
      <c r="P58">
        <v>162861</v>
      </c>
      <c r="R58">
        <v>-1024</v>
      </c>
      <c r="S58">
        <v>21166</v>
      </c>
      <c r="U58">
        <v>-1024</v>
      </c>
      <c r="V58">
        <v>82877</v>
      </c>
      <c r="X58">
        <v>-1024</v>
      </c>
      <c r="Y58">
        <v>145749</v>
      </c>
      <c r="AA58">
        <v>-1024</v>
      </c>
      <c r="AB58">
        <v>266285</v>
      </c>
    </row>
    <row r="59" spans="1:29" x14ac:dyDescent="0.2">
      <c r="A59">
        <v>-512</v>
      </c>
      <c r="B59">
        <f t="shared" si="8"/>
        <v>353166</v>
      </c>
      <c r="C59" s="4">
        <f t="shared" si="10"/>
        <v>3.8754822858429959E-3</v>
      </c>
      <c r="D59" s="10">
        <f t="shared" si="11"/>
        <v>1.6817428715577962E-4</v>
      </c>
      <c r="F59">
        <v>-512</v>
      </c>
      <c r="G59">
        <v>578548</v>
      </c>
      <c r="I59">
        <v>-512</v>
      </c>
      <c r="J59">
        <v>456948</v>
      </c>
      <c r="L59">
        <v>-512</v>
      </c>
      <c r="M59">
        <v>83253</v>
      </c>
      <c r="O59">
        <v>-512</v>
      </c>
      <c r="P59">
        <v>245</v>
      </c>
      <c r="R59">
        <v>-512</v>
      </c>
      <c r="S59">
        <v>104357</v>
      </c>
      <c r="U59">
        <v>-512</v>
      </c>
      <c r="V59">
        <v>62117</v>
      </c>
      <c r="X59">
        <v>-512</v>
      </c>
      <c r="Y59">
        <v>21352</v>
      </c>
      <c r="AA59">
        <v>-512</v>
      </c>
      <c r="AB59">
        <v>81842</v>
      </c>
    </row>
    <row r="60" spans="1:29" x14ac:dyDescent="0.2">
      <c r="A60">
        <v>-256</v>
      </c>
      <c r="B60">
        <f t="shared" si="8"/>
        <v>65537</v>
      </c>
      <c r="C60" s="4">
        <f t="shared" si="10"/>
        <v>7.1917308735068618E-4</v>
      </c>
      <c r="D60" s="10">
        <f t="shared" si="11"/>
        <v>3.1208095505593197E-5</v>
      </c>
      <c r="F60">
        <v>-256</v>
      </c>
      <c r="G60">
        <v>110396</v>
      </c>
      <c r="I60">
        <v>-256</v>
      </c>
      <c r="J60">
        <v>254809</v>
      </c>
      <c r="L60">
        <v>-256</v>
      </c>
      <c r="M60">
        <v>644</v>
      </c>
      <c r="O60">
        <v>-256</v>
      </c>
      <c r="P60">
        <v>41353</v>
      </c>
      <c r="R60">
        <v>-256</v>
      </c>
      <c r="S60">
        <v>673</v>
      </c>
      <c r="U60">
        <v>-256</v>
      </c>
      <c r="V60">
        <v>587</v>
      </c>
      <c r="X60">
        <v>-256</v>
      </c>
      <c r="Y60">
        <v>809</v>
      </c>
      <c r="AA60">
        <v>-256</v>
      </c>
      <c r="AB60">
        <v>21471</v>
      </c>
    </row>
    <row r="61" spans="1:29" x14ac:dyDescent="0.2">
      <c r="A61">
        <v>-128</v>
      </c>
      <c r="B61">
        <f t="shared" si="8"/>
        <v>105751</v>
      </c>
      <c r="C61" s="4">
        <f t="shared" si="10"/>
        <v>1.1604631454052278E-3</v>
      </c>
      <c r="D61" s="10">
        <f t="shared" si="11"/>
        <v>5.0357619479255788E-5</v>
      </c>
      <c r="F61">
        <v>-128</v>
      </c>
      <c r="G61">
        <v>147884</v>
      </c>
      <c r="I61">
        <v>-128</v>
      </c>
      <c r="J61">
        <v>259419</v>
      </c>
      <c r="L61">
        <v>-128</v>
      </c>
      <c r="M61">
        <v>288</v>
      </c>
      <c r="O61">
        <v>-128</v>
      </c>
      <c r="P61">
        <v>370</v>
      </c>
      <c r="R61">
        <v>-128</v>
      </c>
      <c r="S61">
        <v>358</v>
      </c>
      <c r="U61">
        <v>-128</v>
      </c>
      <c r="V61">
        <v>21113</v>
      </c>
      <c r="X61">
        <v>-128</v>
      </c>
      <c r="Y61">
        <v>83361</v>
      </c>
      <c r="AA61">
        <v>-128</v>
      </c>
      <c r="AB61">
        <v>261</v>
      </c>
    </row>
    <row r="62" spans="1:29" x14ac:dyDescent="0.2">
      <c r="A62">
        <v>-64</v>
      </c>
      <c r="B62">
        <f t="shared" si="8"/>
        <v>661070</v>
      </c>
      <c r="C62" s="4">
        <f t="shared" si="10"/>
        <v>7.2542800685859608E-3</v>
      </c>
      <c r="D62" s="10">
        <f t="shared" si="11"/>
        <v>3.1479524079348301E-4</v>
      </c>
      <c r="F62">
        <v>-64</v>
      </c>
      <c r="G62">
        <v>145849</v>
      </c>
      <c r="I62">
        <v>-64</v>
      </c>
      <c r="J62">
        <v>234919</v>
      </c>
      <c r="L62">
        <v>-64</v>
      </c>
      <c r="M62">
        <v>1223</v>
      </c>
      <c r="O62">
        <v>-64</v>
      </c>
      <c r="P62">
        <v>387742</v>
      </c>
      <c r="R62">
        <v>-64</v>
      </c>
      <c r="S62">
        <v>1244</v>
      </c>
      <c r="U62">
        <v>-64</v>
      </c>
      <c r="V62">
        <v>42953</v>
      </c>
      <c r="X62">
        <v>-64</v>
      </c>
      <c r="Y62">
        <v>1324</v>
      </c>
      <c r="AA62">
        <v>-64</v>
      </c>
      <c r="AB62">
        <v>226584</v>
      </c>
    </row>
    <row r="63" spans="1:29" x14ac:dyDescent="0.2">
      <c r="A63">
        <v>-32</v>
      </c>
      <c r="B63">
        <f>SUM(P63,M63,S63,V63,Y63,AB63)</f>
        <v>1451838</v>
      </c>
      <c r="C63" s="4">
        <f t="shared" si="10"/>
        <v>1.593180671671034E-2</v>
      </c>
      <c r="D63" s="10">
        <f t="shared" si="11"/>
        <v>6.9135143449729805E-4</v>
      </c>
      <c r="F63">
        <v>-32</v>
      </c>
      <c r="G63">
        <v>400593</v>
      </c>
      <c r="I63">
        <v>-32</v>
      </c>
      <c r="J63">
        <v>458888</v>
      </c>
      <c r="L63">
        <v>-32</v>
      </c>
      <c r="M63">
        <v>270192</v>
      </c>
      <c r="O63">
        <v>-32</v>
      </c>
      <c r="P63">
        <v>143404</v>
      </c>
      <c r="R63">
        <v>-32</v>
      </c>
      <c r="S63">
        <v>333010</v>
      </c>
      <c r="U63">
        <v>-32</v>
      </c>
      <c r="V63">
        <v>289841</v>
      </c>
      <c r="X63">
        <v>-32</v>
      </c>
      <c r="Y63">
        <v>271213</v>
      </c>
      <c r="AA63">
        <v>-32</v>
      </c>
      <c r="AB63">
        <v>144178</v>
      </c>
    </row>
    <row r="64" spans="1:29" x14ac:dyDescent="0.2">
      <c r="A64">
        <v>-16</v>
      </c>
      <c r="B64">
        <f t="shared" si="8"/>
        <v>1746106</v>
      </c>
      <c r="C64" s="4">
        <f t="shared" si="10"/>
        <v>1.9160969267155305E-2</v>
      </c>
      <c r="D64" s="10">
        <f t="shared" si="11"/>
        <v>8.3147905474601099E-4</v>
      </c>
      <c r="F64">
        <v>-16</v>
      </c>
      <c r="G64">
        <v>538171</v>
      </c>
      <c r="I64">
        <v>-16</v>
      </c>
      <c r="J64">
        <v>913930</v>
      </c>
      <c r="L64">
        <v>-16</v>
      </c>
      <c r="M64">
        <v>341025</v>
      </c>
      <c r="O64">
        <v>-16</v>
      </c>
      <c r="P64">
        <v>207334</v>
      </c>
      <c r="R64">
        <v>-16</v>
      </c>
      <c r="S64">
        <v>274293</v>
      </c>
      <c r="U64">
        <v>-16</v>
      </c>
      <c r="V64">
        <v>356061</v>
      </c>
      <c r="X64">
        <v>-16</v>
      </c>
      <c r="Y64">
        <v>338359</v>
      </c>
      <c r="AA64">
        <v>-16</v>
      </c>
      <c r="AB64">
        <v>229034</v>
      </c>
    </row>
    <row r="65" spans="1:28" x14ac:dyDescent="0.2">
      <c r="A65">
        <v>-8</v>
      </c>
      <c r="B65">
        <f t="shared" si="8"/>
        <v>590818</v>
      </c>
      <c r="C65" s="4">
        <f t="shared" si="10"/>
        <v>6.4833667260075639E-3</v>
      </c>
      <c r="D65" s="10">
        <f t="shared" si="11"/>
        <v>2.8134190717340682E-4</v>
      </c>
      <c r="F65">
        <v>-8</v>
      </c>
      <c r="G65">
        <v>657236</v>
      </c>
      <c r="I65">
        <v>-8</v>
      </c>
      <c r="J65">
        <v>993803</v>
      </c>
      <c r="L65">
        <v>-8</v>
      </c>
      <c r="M65">
        <v>95736</v>
      </c>
      <c r="O65">
        <v>-8</v>
      </c>
      <c r="P65">
        <v>97869</v>
      </c>
      <c r="R65">
        <v>-8</v>
      </c>
      <c r="S65">
        <v>99906</v>
      </c>
      <c r="U65">
        <v>-8</v>
      </c>
      <c r="V65">
        <v>98927</v>
      </c>
      <c r="X65">
        <v>-8</v>
      </c>
      <c r="Y65">
        <v>100409</v>
      </c>
      <c r="AA65">
        <v>-8</v>
      </c>
      <c r="AB65">
        <v>97971</v>
      </c>
    </row>
    <row r="66" spans="1:28" x14ac:dyDescent="0.2">
      <c r="A66">
        <v>-4</v>
      </c>
      <c r="B66">
        <f t="shared" si="8"/>
        <v>4244527</v>
      </c>
      <c r="C66" s="4">
        <f t="shared" si="10"/>
        <v>4.6577499533596987E-2</v>
      </c>
      <c r="D66" s="10">
        <f t="shared" si="11"/>
        <v>2.0212033506579333E-3</v>
      </c>
      <c r="F66">
        <v>-4</v>
      </c>
      <c r="G66">
        <v>2556801</v>
      </c>
      <c r="I66">
        <v>-4</v>
      </c>
      <c r="J66">
        <v>1190760</v>
      </c>
      <c r="L66">
        <v>-4</v>
      </c>
      <c r="M66">
        <v>710136</v>
      </c>
      <c r="O66">
        <v>-4</v>
      </c>
      <c r="P66">
        <v>697956</v>
      </c>
      <c r="R66">
        <v>-4</v>
      </c>
      <c r="S66">
        <v>711997</v>
      </c>
      <c r="U66">
        <v>-4</v>
      </c>
      <c r="V66">
        <v>707609</v>
      </c>
      <c r="X66">
        <v>-4</v>
      </c>
      <c r="Y66">
        <v>715144</v>
      </c>
      <c r="AA66">
        <v>-4</v>
      </c>
      <c r="AB66">
        <v>701685</v>
      </c>
    </row>
    <row r="67" spans="1:28" x14ac:dyDescent="0.2">
      <c r="A67">
        <v>-2</v>
      </c>
      <c r="B67">
        <f t="shared" si="8"/>
        <v>4347508</v>
      </c>
      <c r="C67" s="4">
        <f t="shared" si="10"/>
        <v>4.7707565964902374E-2</v>
      </c>
      <c r="D67" s="10">
        <f t="shared" si="11"/>
        <v>2.0702419225068357E-3</v>
      </c>
      <c r="F67">
        <v>-2</v>
      </c>
      <c r="G67">
        <v>1889195</v>
      </c>
      <c r="I67">
        <v>-2</v>
      </c>
      <c r="J67">
        <v>1626565</v>
      </c>
      <c r="L67">
        <v>-2</v>
      </c>
      <c r="M67">
        <v>726593</v>
      </c>
      <c r="O67">
        <v>-2</v>
      </c>
      <c r="P67">
        <v>718276</v>
      </c>
      <c r="R67">
        <v>-2</v>
      </c>
      <c r="S67">
        <v>722179</v>
      </c>
      <c r="U67">
        <v>-2</v>
      </c>
      <c r="V67">
        <v>726959</v>
      </c>
      <c r="X67">
        <v>-2</v>
      </c>
      <c r="Y67">
        <v>730529</v>
      </c>
      <c r="AA67">
        <v>-2</v>
      </c>
      <c r="AB67">
        <v>722972</v>
      </c>
    </row>
    <row r="68" spans="1:28" x14ac:dyDescent="0.2">
      <c r="A68">
        <v>-1</v>
      </c>
      <c r="B68">
        <f t="shared" si="8"/>
        <v>15632240</v>
      </c>
      <c r="C68" s="4">
        <f t="shared" si="10"/>
        <v>0.17154105776899903</v>
      </c>
      <c r="D68" s="10">
        <f t="shared" si="11"/>
        <v>7.4439238733288709E-3</v>
      </c>
      <c r="F68">
        <v>-1</v>
      </c>
      <c r="G68">
        <v>4221474</v>
      </c>
      <c r="I68">
        <v>-1</v>
      </c>
      <c r="J68">
        <v>3469952</v>
      </c>
      <c r="L68">
        <v>-1</v>
      </c>
      <c r="M68">
        <v>2510782</v>
      </c>
      <c r="O68">
        <v>-1</v>
      </c>
      <c r="P68">
        <v>2605141</v>
      </c>
      <c r="R68">
        <v>-1</v>
      </c>
      <c r="S68">
        <v>2610485</v>
      </c>
      <c r="U68">
        <v>-1</v>
      </c>
      <c r="V68">
        <v>2636767</v>
      </c>
      <c r="X68">
        <v>-1</v>
      </c>
      <c r="Y68">
        <v>2647488</v>
      </c>
      <c r="AA68">
        <v>-1</v>
      </c>
      <c r="AB68">
        <v>2621577</v>
      </c>
    </row>
    <row r="69" spans="1:28" x14ac:dyDescent="0.2">
      <c r="A69">
        <v>0</v>
      </c>
      <c r="B69">
        <f t="shared" si="8"/>
        <v>1878506514</v>
      </c>
      <c r="C69" s="4"/>
      <c r="D69" s="10">
        <f t="shared" si="11"/>
        <v>0.89452691909594506</v>
      </c>
      <c r="F69">
        <v>0</v>
      </c>
      <c r="G69">
        <v>307898781</v>
      </c>
      <c r="I69">
        <v>0</v>
      </c>
      <c r="J69">
        <v>305391681</v>
      </c>
      <c r="L69">
        <v>0</v>
      </c>
      <c r="M69">
        <v>313494624</v>
      </c>
      <c r="O69">
        <v>0</v>
      </c>
      <c r="P69">
        <v>313012108</v>
      </c>
      <c r="R69">
        <v>0</v>
      </c>
      <c r="S69">
        <v>313093077</v>
      </c>
      <c r="U69">
        <v>0</v>
      </c>
      <c r="V69">
        <v>312585040</v>
      </c>
      <c r="X69">
        <v>0</v>
      </c>
      <c r="Y69">
        <v>313305827</v>
      </c>
      <c r="AA69">
        <v>0</v>
      </c>
      <c r="AB69">
        <v>313015838</v>
      </c>
    </row>
    <row r="70" spans="1:28" x14ac:dyDescent="0.2">
      <c r="A70">
        <v>1</v>
      </c>
      <c r="B70">
        <f t="shared" si="8"/>
        <v>130365197</v>
      </c>
      <c r="C70" s="4"/>
      <c r="D70" s="10">
        <f t="shared" si="11"/>
        <v>6.2078665770198091E-2</v>
      </c>
      <c r="F70">
        <v>1</v>
      </c>
      <c r="G70">
        <v>17437611</v>
      </c>
      <c r="I70">
        <v>1</v>
      </c>
      <c r="J70">
        <v>17393111</v>
      </c>
      <c r="L70">
        <v>1</v>
      </c>
      <c r="M70">
        <v>21769945</v>
      </c>
      <c r="O70">
        <v>1</v>
      </c>
      <c r="P70">
        <v>21770228</v>
      </c>
      <c r="R70">
        <v>1</v>
      </c>
      <c r="S70">
        <v>21721362</v>
      </c>
      <c r="U70">
        <v>1</v>
      </c>
      <c r="V70">
        <v>21986052</v>
      </c>
      <c r="X70">
        <v>1</v>
      </c>
      <c r="Y70">
        <v>21434614</v>
      </c>
      <c r="AA70">
        <v>1</v>
      </c>
      <c r="AB70">
        <v>21682996</v>
      </c>
    </row>
    <row r="71" spans="1:28" x14ac:dyDescent="0.2">
      <c r="A71">
        <v>2</v>
      </c>
      <c r="B71">
        <f t="shared" si="8"/>
        <v>4520687</v>
      </c>
      <c r="C71" s="4">
        <f t="shared" ref="C71:C85" si="12">SUM(P71,M71,S71,V71,Y71,AB71)/SUM(B$53:B$68,B$71:B$85)</f>
        <v>4.9607953167464351E-2</v>
      </c>
      <c r="D71" s="10">
        <f t="shared" si="11"/>
        <v>2.1527081136898793E-3</v>
      </c>
      <c r="F71">
        <v>2</v>
      </c>
      <c r="G71">
        <v>1114536</v>
      </c>
      <c r="I71">
        <v>2</v>
      </c>
      <c r="J71">
        <v>1423566</v>
      </c>
      <c r="L71">
        <v>2</v>
      </c>
      <c r="M71">
        <v>743800</v>
      </c>
      <c r="O71">
        <v>2</v>
      </c>
      <c r="P71">
        <v>663854</v>
      </c>
      <c r="R71">
        <v>2</v>
      </c>
      <c r="S71">
        <v>678055</v>
      </c>
      <c r="U71">
        <v>2</v>
      </c>
      <c r="V71">
        <v>859813</v>
      </c>
      <c r="X71">
        <v>2</v>
      </c>
      <c r="Y71">
        <v>866781</v>
      </c>
      <c r="AA71">
        <v>2</v>
      </c>
      <c r="AB71">
        <v>708384</v>
      </c>
    </row>
    <row r="72" spans="1:28" x14ac:dyDescent="0.2">
      <c r="A72">
        <v>4</v>
      </c>
      <c r="B72">
        <f t="shared" si="8"/>
        <v>8248941</v>
      </c>
      <c r="C72" s="4">
        <f t="shared" si="12"/>
        <v>9.0520108737715432E-2</v>
      </c>
      <c r="D72" s="10">
        <f t="shared" si="11"/>
        <v>3.9280671765262905E-3</v>
      </c>
      <c r="F72">
        <v>4</v>
      </c>
      <c r="G72">
        <v>2211475</v>
      </c>
      <c r="I72">
        <v>4</v>
      </c>
      <c r="J72">
        <v>1440421</v>
      </c>
      <c r="L72">
        <v>4</v>
      </c>
      <c r="M72">
        <v>1312953</v>
      </c>
      <c r="O72">
        <v>4</v>
      </c>
      <c r="P72">
        <v>1409661</v>
      </c>
      <c r="R72">
        <v>4</v>
      </c>
      <c r="S72">
        <v>1461287</v>
      </c>
      <c r="U72">
        <v>4</v>
      </c>
      <c r="V72">
        <v>1307775</v>
      </c>
      <c r="X72">
        <v>4</v>
      </c>
      <c r="Y72">
        <v>1318813</v>
      </c>
      <c r="AA72">
        <v>4</v>
      </c>
      <c r="AB72">
        <v>1438452</v>
      </c>
    </row>
    <row r="73" spans="1:28" x14ac:dyDescent="0.2">
      <c r="A73">
        <v>8</v>
      </c>
      <c r="B73">
        <f t="shared" si="8"/>
        <v>6603812</v>
      </c>
      <c r="C73" s="4">
        <f t="shared" si="12"/>
        <v>7.2467214921700857E-2</v>
      </c>
      <c r="D73" s="10">
        <f t="shared" si="11"/>
        <v>3.144672407906716E-3</v>
      </c>
      <c r="F73">
        <v>8</v>
      </c>
      <c r="G73">
        <v>1052520</v>
      </c>
      <c r="I73">
        <v>8</v>
      </c>
      <c r="J73">
        <v>948989</v>
      </c>
      <c r="L73">
        <v>8</v>
      </c>
      <c r="M73">
        <v>1127246</v>
      </c>
      <c r="O73">
        <v>8</v>
      </c>
      <c r="P73">
        <v>1044856</v>
      </c>
      <c r="R73">
        <v>8</v>
      </c>
      <c r="S73">
        <v>1129038</v>
      </c>
      <c r="U73">
        <v>8</v>
      </c>
      <c r="V73">
        <v>1121683</v>
      </c>
      <c r="X73">
        <v>8</v>
      </c>
      <c r="Y73">
        <v>1131529</v>
      </c>
      <c r="AA73">
        <v>8</v>
      </c>
      <c r="AB73">
        <v>1049460</v>
      </c>
    </row>
    <row r="74" spans="1:28" x14ac:dyDescent="0.2">
      <c r="A74">
        <v>16</v>
      </c>
      <c r="B74">
        <f t="shared" si="8"/>
        <v>3046823</v>
      </c>
      <c r="C74" s="4">
        <f t="shared" si="12"/>
        <v>3.3434443192716781E-2</v>
      </c>
      <c r="D74" s="10">
        <f t="shared" si="11"/>
        <v>1.4508681076741076E-3</v>
      </c>
      <c r="F74">
        <v>16</v>
      </c>
      <c r="G74">
        <v>581295</v>
      </c>
      <c r="I74">
        <v>16</v>
      </c>
      <c r="J74">
        <v>849390</v>
      </c>
      <c r="L74">
        <v>16</v>
      </c>
      <c r="M74">
        <v>634026</v>
      </c>
      <c r="O74">
        <v>16</v>
      </c>
      <c r="P74">
        <v>275676</v>
      </c>
      <c r="R74">
        <v>16</v>
      </c>
      <c r="S74">
        <v>571984</v>
      </c>
      <c r="U74">
        <v>16</v>
      </c>
      <c r="V74">
        <v>651745</v>
      </c>
      <c r="X74">
        <v>16</v>
      </c>
      <c r="Y74">
        <v>636555</v>
      </c>
      <c r="AA74">
        <v>16</v>
      </c>
      <c r="AB74">
        <v>276837</v>
      </c>
    </row>
    <row r="75" spans="1:28" x14ac:dyDescent="0.2">
      <c r="A75">
        <v>32</v>
      </c>
      <c r="B75">
        <f t="shared" si="8"/>
        <v>1983752</v>
      </c>
      <c r="C75" s="4">
        <f t="shared" si="12"/>
        <v>2.1768787866061894E-2</v>
      </c>
      <c r="D75" s="10">
        <f t="shared" si="11"/>
        <v>9.4464381762075658E-4</v>
      </c>
      <c r="F75">
        <v>32</v>
      </c>
      <c r="G75">
        <v>210972</v>
      </c>
      <c r="I75">
        <v>32</v>
      </c>
      <c r="J75">
        <v>308036</v>
      </c>
      <c r="L75">
        <v>32</v>
      </c>
      <c r="M75">
        <v>250000</v>
      </c>
      <c r="O75">
        <v>32</v>
      </c>
      <c r="P75">
        <v>448922</v>
      </c>
      <c r="R75">
        <v>32</v>
      </c>
      <c r="S75">
        <v>312790</v>
      </c>
      <c r="U75">
        <v>32</v>
      </c>
      <c r="V75">
        <v>269740</v>
      </c>
      <c r="X75">
        <v>32</v>
      </c>
      <c r="Y75">
        <v>250985</v>
      </c>
      <c r="AA75">
        <v>32</v>
      </c>
      <c r="AB75">
        <v>451315</v>
      </c>
    </row>
    <row r="76" spans="1:28" x14ac:dyDescent="0.2">
      <c r="A76">
        <v>64</v>
      </c>
      <c r="B76">
        <f t="shared" si="8"/>
        <v>616643</v>
      </c>
      <c r="C76" s="4">
        <f t="shared" si="12"/>
        <v>6.7667584738878676E-3</v>
      </c>
      <c r="D76" s="10">
        <f t="shared" si="11"/>
        <v>2.9363952632643404E-4</v>
      </c>
      <c r="F76">
        <v>64</v>
      </c>
      <c r="G76">
        <v>134802</v>
      </c>
      <c r="I76">
        <v>64</v>
      </c>
      <c r="J76">
        <v>220152</v>
      </c>
      <c r="L76">
        <v>64</v>
      </c>
      <c r="M76">
        <v>696</v>
      </c>
      <c r="O76">
        <v>64</v>
      </c>
      <c r="P76">
        <v>366651</v>
      </c>
      <c r="R76">
        <v>64</v>
      </c>
      <c r="S76">
        <v>719</v>
      </c>
      <c r="U76">
        <v>64</v>
      </c>
      <c r="V76">
        <v>42420</v>
      </c>
      <c r="X76">
        <v>64</v>
      </c>
      <c r="Y76">
        <v>795</v>
      </c>
      <c r="AA76">
        <v>64</v>
      </c>
      <c r="AB76">
        <v>205362</v>
      </c>
    </row>
    <row r="77" spans="1:28" x14ac:dyDescent="0.2">
      <c r="A77">
        <v>128</v>
      </c>
      <c r="B77">
        <f t="shared" si="8"/>
        <v>103659</v>
      </c>
      <c r="C77" s="4">
        <f t="shared" si="12"/>
        <v>1.1375064934568988E-3</v>
      </c>
      <c r="D77" s="10">
        <f t="shared" si="11"/>
        <v>4.9361428994526531E-5</v>
      </c>
      <c r="F77">
        <v>128</v>
      </c>
      <c r="G77">
        <v>140442</v>
      </c>
      <c r="I77">
        <v>128</v>
      </c>
      <c r="J77">
        <v>252001</v>
      </c>
      <c r="L77">
        <v>128</v>
      </c>
      <c r="M77">
        <v>231</v>
      </c>
      <c r="O77">
        <v>128</v>
      </c>
      <c r="P77">
        <v>81569</v>
      </c>
      <c r="R77">
        <v>128</v>
      </c>
      <c r="S77">
        <v>306</v>
      </c>
      <c r="U77">
        <v>128</v>
      </c>
      <c r="V77">
        <v>21067</v>
      </c>
      <c r="X77">
        <v>128</v>
      </c>
      <c r="Y77">
        <v>230</v>
      </c>
      <c r="AA77">
        <v>128</v>
      </c>
      <c r="AB77">
        <v>256</v>
      </c>
    </row>
    <row r="78" spans="1:28" x14ac:dyDescent="0.2">
      <c r="A78">
        <v>256</v>
      </c>
      <c r="B78">
        <f t="shared" si="8"/>
        <v>24820</v>
      </c>
      <c r="C78" s="4">
        <f t="shared" si="12"/>
        <v>2.7236333716898898E-4</v>
      </c>
      <c r="D78" s="10">
        <f t="shared" si="11"/>
        <v>1.1819047720353742E-5</v>
      </c>
      <c r="F78">
        <v>256</v>
      </c>
      <c r="G78">
        <v>100719</v>
      </c>
      <c r="I78">
        <v>256</v>
      </c>
      <c r="J78">
        <v>209403</v>
      </c>
      <c r="L78">
        <v>256</v>
      </c>
      <c r="M78">
        <v>643</v>
      </c>
      <c r="O78">
        <v>256</v>
      </c>
      <c r="P78">
        <v>682</v>
      </c>
      <c r="R78">
        <v>256</v>
      </c>
      <c r="S78">
        <v>671</v>
      </c>
      <c r="U78">
        <v>256</v>
      </c>
      <c r="V78">
        <v>587</v>
      </c>
      <c r="X78">
        <v>256</v>
      </c>
      <c r="Y78">
        <v>807</v>
      </c>
      <c r="AA78">
        <v>256</v>
      </c>
      <c r="AB78">
        <v>21430</v>
      </c>
    </row>
    <row r="79" spans="1:28" x14ac:dyDescent="0.2">
      <c r="A79">
        <v>512</v>
      </c>
      <c r="B79">
        <f t="shared" si="8"/>
        <v>64793</v>
      </c>
      <c r="C79" s="4">
        <f t="shared" si="12"/>
        <v>7.1100877136141426E-4</v>
      </c>
      <c r="D79" s="10">
        <f t="shared" si="11"/>
        <v>3.0853809788270752E-5</v>
      </c>
      <c r="F79">
        <v>512</v>
      </c>
      <c r="G79">
        <v>578614</v>
      </c>
      <c r="I79">
        <v>512</v>
      </c>
      <c r="J79">
        <v>454302</v>
      </c>
      <c r="L79">
        <v>512</v>
      </c>
      <c r="M79">
        <v>21166</v>
      </c>
      <c r="O79">
        <v>512</v>
      </c>
      <c r="P79">
        <v>246</v>
      </c>
      <c r="R79">
        <v>512</v>
      </c>
      <c r="S79">
        <v>21433</v>
      </c>
      <c r="U79">
        <v>512</v>
      </c>
      <c r="V79">
        <v>312</v>
      </c>
      <c r="X79">
        <v>512</v>
      </c>
      <c r="Y79">
        <v>21352</v>
      </c>
      <c r="AA79">
        <v>512</v>
      </c>
      <c r="AB79">
        <v>284</v>
      </c>
    </row>
    <row r="80" spans="1:28" x14ac:dyDescent="0.2">
      <c r="A80">
        <v>1024</v>
      </c>
      <c r="B80">
        <f t="shared" si="8"/>
        <v>513888</v>
      </c>
      <c r="C80" s="4">
        <f t="shared" si="12"/>
        <v>5.6391720632996542E-3</v>
      </c>
      <c r="D80" s="10">
        <f t="shared" si="11"/>
        <v>2.4470857352607348E-4</v>
      </c>
      <c r="F80">
        <v>1024</v>
      </c>
      <c r="G80">
        <v>143510</v>
      </c>
      <c r="I80">
        <v>1024</v>
      </c>
      <c r="J80">
        <v>314861</v>
      </c>
      <c r="L80">
        <v>1024</v>
      </c>
      <c r="M80">
        <v>42236</v>
      </c>
      <c r="O80">
        <v>1024</v>
      </c>
      <c r="P80">
        <v>264282</v>
      </c>
      <c r="R80">
        <v>1024</v>
      </c>
      <c r="S80">
        <v>21168</v>
      </c>
      <c r="U80">
        <v>1024</v>
      </c>
      <c r="V80">
        <v>82836</v>
      </c>
      <c r="X80">
        <v>1024</v>
      </c>
      <c r="Y80">
        <v>358</v>
      </c>
      <c r="AA80">
        <v>1024</v>
      </c>
      <c r="AB80">
        <v>103008</v>
      </c>
    </row>
    <row r="81" spans="1:28" x14ac:dyDescent="0.2">
      <c r="A81">
        <v>2048</v>
      </c>
      <c r="B81">
        <f t="shared" si="8"/>
        <v>1323572</v>
      </c>
      <c r="C81" s="4">
        <f t="shared" si="12"/>
        <v>1.452427425074267E-2</v>
      </c>
      <c r="D81" s="10">
        <f t="shared" si="11"/>
        <v>6.3027238635471566E-4</v>
      </c>
      <c r="F81">
        <v>2048</v>
      </c>
      <c r="G81">
        <v>87537</v>
      </c>
      <c r="I81">
        <v>2048</v>
      </c>
      <c r="J81">
        <v>208868</v>
      </c>
      <c r="L81">
        <v>2048</v>
      </c>
      <c r="M81">
        <v>269698</v>
      </c>
      <c r="O81">
        <v>2048</v>
      </c>
      <c r="P81">
        <v>122308</v>
      </c>
      <c r="R81">
        <v>2048</v>
      </c>
      <c r="S81">
        <v>166557</v>
      </c>
      <c r="U81">
        <v>2048</v>
      </c>
      <c r="V81">
        <v>350629</v>
      </c>
      <c r="X81">
        <v>2048</v>
      </c>
      <c r="Y81">
        <v>270950</v>
      </c>
      <c r="AA81">
        <v>2048</v>
      </c>
      <c r="AB81">
        <v>143430</v>
      </c>
    </row>
    <row r="82" spans="1:28" x14ac:dyDescent="0.2">
      <c r="A82">
        <v>4096</v>
      </c>
      <c r="B82">
        <f t="shared" si="8"/>
        <v>2961556</v>
      </c>
      <c r="C82" s="4">
        <f t="shared" si="12"/>
        <v>3.249876210204844E-2</v>
      </c>
      <c r="D82" s="10">
        <f t="shared" si="11"/>
        <v>1.4102647739927456E-3</v>
      </c>
      <c r="F82">
        <v>4096</v>
      </c>
      <c r="G82">
        <v>81651</v>
      </c>
      <c r="I82">
        <v>4096</v>
      </c>
      <c r="J82">
        <v>107553</v>
      </c>
      <c r="L82">
        <v>4096</v>
      </c>
      <c r="M82">
        <v>347910</v>
      </c>
      <c r="O82">
        <v>4096</v>
      </c>
      <c r="P82">
        <v>264784</v>
      </c>
      <c r="R82">
        <v>4096</v>
      </c>
      <c r="S82">
        <v>519013</v>
      </c>
      <c r="U82">
        <v>4096</v>
      </c>
      <c r="V82">
        <v>536559</v>
      </c>
      <c r="X82">
        <v>4096</v>
      </c>
      <c r="Y82">
        <v>578258</v>
      </c>
      <c r="AA82">
        <v>4096</v>
      </c>
      <c r="AB82">
        <v>715032</v>
      </c>
    </row>
    <row r="83" spans="1:28" x14ac:dyDescent="0.2">
      <c r="A83">
        <v>8192</v>
      </c>
      <c r="B83">
        <f t="shared" si="8"/>
        <v>2677710</v>
      </c>
      <c r="C83" s="4">
        <f t="shared" si="12"/>
        <v>2.9383965816711259E-2</v>
      </c>
      <c r="D83" s="10">
        <f t="shared" si="11"/>
        <v>1.2751000109294287E-3</v>
      </c>
      <c r="F83">
        <v>8192</v>
      </c>
      <c r="G83">
        <v>139619</v>
      </c>
      <c r="I83">
        <v>8192</v>
      </c>
      <c r="J83">
        <v>321412</v>
      </c>
      <c r="L83">
        <v>8192</v>
      </c>
      <c r="M83">
        <v>63559</v>
      </c>
      <c r="O83">
        <v>8192</v>
      </c>
      <c r="P83">
        <v>142876</v>
      </c>
      <c r="R83">
        <v>8192</v>
      </c>
      <c r="S83">
        <v>603152</v>
      </c>
      <c r="U83">
        <v>8192</v>
      </c>
      <c r="V83">
        <v>594618</v>
      </c>
      <c r="X83">
        <v>8192</v>
      </c>
      <c r="Y83">
        <v>601900</v>
      </c>
      <c r="AA83">
        <v>8192</v>
      </c>
      <c r="AB83">
        <v>671605</v>
      </c>
    </row>
    <row r="84" spans="1:28" x14ac:dyDescent="0.2">
      <c r="A84">
        <v>16384</v>
      </c>
      <c r="B84">
        <f t="shared" si="8"/>
        <v>1183267</v>
      </c>
      <c r="C84" s="4">
        <f t="shared" si="12"/>
        <v>1.2984631300642147E-2</v>
      </c>
      <c r="D84" s="10">
        <f t="shared" si="11"/>
        <v>5.6346048102013746E-4</v>
      </c>
      <c r="F84">
        <v>16384</v>
      </c>
      <c r="G84">
        <v>228358</v>
      </c>
      <c r="I84">
        <v>16384</v>
      </c>
      <c r="J84">
        <v>413082</v>
      </c>
      <c r="L84">
        <v>16384</v>
      </c>
      <c r="M84">
        <v>353855</v>
      </c>
      <c r="O84">
        <v>16384</v>
      </c>
      <c r="P84">
        <v>123439</v>
      </c>
      <c r="R84">
        <v>16384</v>
      </c>
      <c r="S84">
        <v>292025</v>
      </c>
      <c r="U84">
        <v>16384</v>
      </c>
      <c r="V84">
        <v>266040</v>
      </c>
      <c r="X84">
        <v>16384</v>
      </c>
      <c r="Y84">
        <v>85112</v>
      </c>
      <c r="AA84">
        <v>16384</v>
      </c>
      <c r="AB84">
        <v>62796</v>
      </c>
    </row>
    <row r="85" spans="1:28" x14ac:dyDescent="0.2">
      <c r="A85">
        <v>32768</v>
      </c>
      <c r="B85">
        <f t="shared" si="8"/>
        <v>10454676</v>
      </c>
      <c r="C85" s="4">
        <f t="shared" si="12"/>
        <v>0.11472483659873235</v>
      </c>
      <c r="D85" s="10">
        <f t="shared" si="11"/>
        <v>4.9784171855292905E-3</v>
      </c>
      <c r="F85">
        <v>32768</v>
      </c>
      <c r="G85">
        <v>2801323</v>
      </c>
      <c r="I85">
        <v>32768</v>
      </c>
      <c r="J85">
        <v>4054732</v>
      </c>
      <c r="L85">
        <v>32768</v>
      </c>
      <c r="M85">
        <v>1894924</v>
      </c>
      <c r="O85">
        <v>32768</v>
      </c>
      <c r="P85">
        <v>2185510</v>
      </c>
      <c r="R85">
        <v>32768</v>
      </c>
      <c r="S85">
        <v>1648704</v>
      </c>
      <c r="U85">
        <v>32768</v>
      </c>
      <c r="V85">
        <v>1397380</v>
      </c>
      <c r="X85">
        <v>32768</v>
      </c>
      <c r="Y85">
        <v>1761971</v>
      </c>
      <c r="AA85">
        <v>32768</v>
      </c>
      <c r="AB85">
        <v>1566187</v>
      </c>
    </row>
    <row r="86" spans="1:28" x14ac:dyDescent="0.2">
      <c r="C86" s="4">
        <f>SUM(B88:B103)/SUM(B87:B103)</f>
        <v>0.10547308857142858</v>
      </c>
      <c r="F86" t="s">
        <v>200</v>
      </c>
      <c r="G86" t="s">
        <v>202</v>
      </c>
      <c r="I86" t="s">
        <v>209</v>
      </c>
      <c r="J86" t="s">
        <v>202</v>
      </c>
      <c r="L86" t="s">
        <v>210</v>
      </c>
      <c r="M86" t="s">
        <v>202</v>
      </c>
      <c r="O86" t="s">
        <v>211</v>
      </c>
      <c r="P86" t="s">
        <v>202</v>
      </c>
      <c r="R86" t="s">
        <v>212</v>
      </c>
      <c r="S86" t="s">
        <v>202</v>
      </c>
      <c r="U86" t="s">
        <v>213</v>
      </c>
      <c r="V86" t="s">
        <v>202</v>
      </c>
      <c r="X86" t="s">
        <v>214</v>
      </c>
      <c r="Y86" t="s">
        <v>202</v>
      </c>
      <c r="AA86" t="s">
        <v>225</v>
      </c>
      <c r="AB86" t="s">
        <v>202</v>
      </c>
    </row>
    <row r="87" spans="1:28" x14ac:dyDescent="0.2">
      <c r="A87">
        <v>1</v>
      </c>
      <c r="B87">
        <f t="shared" si="8"/>
        <v>1878506514</v>
      </c>
      <c r="C87" s="4">
        <f>SUM(P87,M87,S87,V87,Y87,AB87)/SUM(B$87:B$103)</f>
        <v>0.89452691142857144</v>
      </c>
      <c r="F87">
        <v>1</v>
      </c>
      <c r="G87">
        <v>307898781</v>
      </c>
      <c r="I87">
        <v>1</v>
      </c>
      <c r="J87">
        <v>305391681</v>
      </c>
      <c r="L87">
        <v>1</v>
      </c>
      <c r="M87">
        <v>313494624</v>
      </c>
      <c r="O87">
        <v>1</v>
      </c>
      <c r="P87">
        <v>313012108</v>
      </c>
      <c r="R87">
        <v>1</v>
      </c>
      <c r="S87">
        <v>313093077</v>
      </c>
      <c r="U87">
        <v>1</v>
      </c>
      <c r="V87">
        <v>312585040</v>
      </c>
      <c r="X87">
        <v>1</v>
      </c>
      <c r="Y87">
        <v>313305827</v>
      </c>
      <c r="AA87">
        <v>1</v>
      </c>
      <c r="AB87">
        <v>313015838</v>
      </c>
    </row>
    <row r="88" spans="1:28" x14ac:dyDescent="0.2">
      <c r="A88">
        <v>2</v>
      </c>
      <c r="B88">
        <f t="shared" si="8"/>
        <v>205362</v>
      </c>
      <c r="C88" s="4">
        <f>SUM(P88,M88,S88,V88,Y88,AB88)/SUM(B$88:B$103)</f>
        <v>9.271694789254434E-4</v>
      </c>
      <c r="F88">
        <v>2</v>
      </c>
      <c r="G88">
        <v>341460</v>
      </c>
      <c r="I88">
        <v>2</v>
      </c>
      <c r="J88">
        <v>196412</v>
      </c>
      <c r="L88">
        <v>2</v>
      </c>
      <c r="M88">
        <v>34020</v>
      </c>
      <c r="O88">
        <v>2</v>
      </c>
      <c r="P88">
        <v>33579</v>
      </c>
      <c r="R88">
        <v>2</v>
      </c>
      <c r="S88">
        <v>34965</v>
      </c>
      <c r="U88">
        <v>2</v>
      </c>
      <c r="V88">
        <v>34415</v>
      </c>
      <c r="X88">
        <v>2</v>
      </c>
      <c r="Y88">
        <v>34371</v>
      </c>
      <c r="AA88">
        <v>2</v>
      </c>
      <c r="AB88">
        <v>34012</v>
      </c>
    </row>
    <row r="89" spans="1:28" x14ac:dyDescent="0.2">
      <c r="A89">
        <v>4</v>
      </c>
      <c r="B89">
        <f t="shared" si="8"/>
        <v>3783628</v>
      </c>
      <c r="C89" s="4">
        <f t="shared" ref="C89:C103" si="13">SUM(P89,M89,S89,V89,Y89,AB89)/SUM(B$88:B$103)</f>
        <v>1.7082344353910255E-2</v>
      </c>
      <c r="F89">
        <v>4</v>
      </c>
      <c r="G89">
        <v>2845406</v>
      </c>
      <c r="I89">
        <v>4</v>
      </c>
      <c r="J89">
        <v>1507599</v>
      </c>
      <c r="L89">
        <v>4</v>
      </c>
      <c r="M89">
        <v>629061</v>
      </c>
      <c r="O89">
        <v>4</v>
      </c>
      <c r="P89">
        <v>625232</v>
      </c>
      <c r="R89">
        <v>4</v>
      </c>
      <c r="S89">
        <v>631273</v>
      </c>
      <c r="U89">
        <v>4</v>
      </c>
      <c r="V89">
        <v>630987</v>
      </c>
      <c r="X89">
        <v>4</v>
      </c>
      <c r="Y89">
        <v>639745</v>
      </c>
      <c r="AA89">
        <v>4</v>
      </c>
      <c r="AB89">
        <v>627330</v>
      </c>
    </row>
    <row r="90" spans="1:28" x14ac:dyDescent="0.2">
      <c r="A90">
        <v>8</v>
      </c>
      <c r="B90">
        <f t="shared" si="8"/>
        <v>2578945</v>
      </c>
      <c r="C90" s="4">
        <f t="shared" si="13"/>
        <v>1.1643434967654083E-2</v>
      </c>
      <c r="F90">
        <v>8</v>
      </c>
      <c r="G90">
        <v>5315077</v>
      </c>
      <c r="I90">
        <v>8</v>
      </c>
      <c r="J90">
        <v>5537146</v>
      </c>
      <c r="L90">
        <v>8</v>
      </c>
      <c r="M90">
        <v>338435</v>
      </c>
      <c r="O90">
        <v>8</v>
      </c>
      <c r="P90">
        <v>459543</v>
      </c>
      <c r="R90">
        <v>8</v>
      </c>
      <c r="S90">
        <v>468339</v>
      </c>
      <c r="U90">
        <v>8</v>
      </c>
      <c r="V90">
        <v>463852</v>
      </c>
      <c r="X90">
        <v>8</v>
      </c>
      <c r="Y90">
        <v>426480</v>
      </c>
      <c r="AA90">
        <v>8</v>
      </c>
      <c r="AB90">
        <v>422296</v>
      </c>
    </row>
    <row r="91" spans="1:28" x14ac:dyDescent="0.2">
      <c r="A91">
        <v>16</v>
      </c>
      <c r="B91">
        <f t="shared" si="8"/>
        <v>27921807</v>
      </c>
      <c r="C91" s="4">
        <f t="shared" si="13"/>
        <v>0.12606152670331805</v>
      </c>
      <c r="F91">
        <v>16</v>
      </c>
      <c r="G91">
        <v>3505196</v>
      </c>
      <c r="I91">
        <v>16</v>
      </c>
      <c r="J91">
        <v>3915349</v>
      </c>
      <c r="L91">
        <v>16</v>
      </c>
      <c r="M91">
        <v>4528423</v>
      </c>
      <c r="O91">
        <v>16</v>
      </c>
      <c r="P91">
        <v>4718921</v>
      </c>
      <c r="R91">
        <v>16</v>
      </c>
      <c r="S91">
        <v>4602020</v>
      </c>
      <c r="U91">
        <v>16</v>
      </c>
      <c r="V91">
        <v>4797872</v>
      </c>
      <c r="X91">
        <v>16</v>
      </c>
      <c r="Y91">
        <v>4606686</v>
      </c>
      <c r="AA91">
        <v>16</v>
      </c>
      <c r="AB91">
        <v>4667885</v>
      </c>
    </row>
    <row r="92" spans="1:28" x14ac:dyDescent="0.2">
      <c r="A92">
        <v>32</v>
      </c>
      <c r="B92">
        <f t="shared" si="8"/>
        <v>15212663</v>
      </c>
      <c r="C92" s="4">
        <f t="shared" si="13"/>
        <v>6.8682213977164092E-2</v>
      </c>
      <c r="F92">
        <v>32</v>
      </c>
      <c r="G92">
        <v>5565684</v>
      </c>
      <c r="I92">
        <v>32</v>
      </c>
      <c r="J92">
        <v>5116472</v>
      </c>
      <c r="L92">
        <v>32</v>
      </c>
      <c r="M92">
        <v>2358205</v>
      </c>
      <c r="O92">
        <v>32</v>
      </c>
      <c r="P92">
        <v>2597173</v>
      </c>
      <c r="R92">
        <v>32</v>
      </c>
      <c r="S92">
        <v>2534531</v>
      </c>
      <c r="U92">
        <v>32</v>
      </c>
      <c r="V92">
        <v>2547626</v>
      </c>
      <c r="X92">
        <v>32</v>
      </c>
      <c r="Y92">
        <v>2562417</v>
      </c>
      <c r="AA92">
        <v>32</v>
      </c>
      <c r="AB92">
        <v>2612711</v>
      </c>
    </row>
    <row r="93" spans="1:28" x14ac:dyDescent="0.2">
      <c r="A93">
        <v>64</v>
      </c>
      <c r="B93">
        <f t="shared" si="8"/>
        <v>10166394</v>
      </c>
      <c r="C93" s="4">
        <f t="shared" si="13"/>
        <v>4.5899291142133182E-2</v>
      </c>
      <c r="F93">
        <v>64</v>
      </c>
      <c r="G93">
        <v>5821189</v>
      </c>
      <c r="I93">
        <v>64</v>
      </c>
      <c r="J93">
        <v>6151127</v>
      </c>
      <c r="L93">
        <v>64</v>
      </c>
      <c r="M93">
        <v>1673108</v>
      </c>
      <c r="O93">
        <v>64</v>
      </c>
      <c r="P93">
        <v>1621274</v>
      </c>
      <c r="R93">
        <v>64</v>
      </c>
      <c r="S93">
        <v>1903493</v>
      </c>
      <c r="U93">
        <v>64</v>
      </c>
      <c r="V93">
        <v>1661467</v>
      </c>
      <c r="X93">
        <v>64</v>
      </c>
      <c r="Y93">
        <v>1677085</v>
      </c>
      <c r="AA93">
        <v>64</v>
      </c>
      <c r="AB93">
        <v>1629967</v>
      </c>
    </row>
    <row r="94" spans="1:28" x14ac:dyDescent="0.2">
      <c r="A94">
        <v>128</v>
      </c>
      <c r="B94">
        <f t="shared" si="8"/>
        <v>10278706</v>
      </c>
      <c r="C94" s="4">
        <f t="shared" si="13"/>
        <v>4.640635797298346E-2</v>
      </c>
      <c r="F94">
        <v>128</v>
      </c>
      <c r="G94">
        <v>4228292</v>
      </c>
      <c r="I94">
        <v>128</v>
      </c>
      <c r="J94">
        <v>4604305</v>
      </c>
      <c r="L94">
        <v>128</v>
      </c>
      <c r="M94">
        <v>1618658</v>
      </c>
      <c r="O94">
        <v>128</v>
      </c>
      <c r="P94">
        <v>1572246</v>
      </c>
      <c r="R94">
        <v>128</v>
      </c>
      <c r="S94">
        <v>1623854</v>
      </c>
      <c r="U94">
        <v>128</v>
      </c>
      <c r="V94">
        <v>1593134</v>
      </c>
      <c r="X94">
        <v>128</v>
      </c>
      <c r="Y94">
        <v>1863533</v>
      </c>
      <c r="AA94">
        <v>128</v>
      </c>
      <c r="AB94">
        <v>2007281</v>
      </c>
    </row>
    <row r="95" spans="1:28" x14ac:dyDescent="0.2">
      <c r="A95">
        <v>256</v>
      </c>
      <c r="B95">
        <f t="shared" si="8"/>
        <v>14993431</v>
      </c>
      <c r="C95" s="4">
        <f t="shared" si="13"/>
        <v>6.7692424146505142E-2</v>
      </c>
      <c r="F95">
        <v>256</v>
      </c>
      <c r="G95">
        <v>4418344</v>
      </c>
      <c r="I95">
        <v>256</v>
      </c>
      <c r="J95">
        <v>4061456</v>
      </c>
      <c r="L95">
        <v>256</v>
      </c>
      <c r="M95">
        <v>2548799</v>
      </c>
      <c r="O95">
        <v>256</v>
      </c>
      <c r="P95">
        <v>2543746</v>
      </c>
      <c r="R95">
        <v>256</v>
      </c>
      <c r="S95">
        <v>2597800</v>
      </c>
      <c r="U95">
        <v>256</v>
      </c>
      <c r="V95">
        <v>2763743</v>
      </c>
      <c r="X95">
        <v>256</v>
      </c>
      <c r="Y95">
        <v>2226900</v>
      </c>
      <c r="AA95">
        <v>256</v>
      </c>
      <c r="AB95">
        <v>2312443</v>
      </c>
    </row>
    <row r="96" spans="1:28" x14ac:dyDescent="0.2">
      <c r="A96">
        <v>512</v>
      </c>
      <c r="B96">
        <f t="shared" si="8"/>
        <v>39334049</v>
      </c>
      <c r="C96" s="4">
        <f t="shared" si="13"/>
        <v>0.17758557919847809</v>
      </c>
      <c r="F96">
        <v>512</v>
      </c>
      <c r="G96">
        <v>2847120</v>
      </c>
      <c r="I96">
        <v>512</v>
      </c>
      <c r="J96">
        <v>3098783</v>
      </c>
      <c r="L96">
        <v>512</v>
      </c>
      <c r="M96">
        <v>6560478</v>
      </c>
      <c r="O96">
        <v>512</v>
      </c>
      <c r="P96">
        <v>6575768</v>
      </c>
      <c r="R96">
        <v>512</v>
      </c>
      <c r="S96">
        <v>6615356</v>
      </c>
      <c r="U96">
        <v>512</v>
      </c>
      <c r="V96">
        <v>6654180</v>
      </c>
      <c r="X96">
        <v>512</v>
      </c>
      <c r="Y96">
        <v>6563608</v>
      </c>
      <c r="AA96">
        <v>512</v>
      </c>
      <c r="AB96">
        <v>6364659</v>
      </c>
    </row>
    <row r="97" spans="1:28" x14ac:dyDescent="0.2">
      <c r="A97">
        <v>1024</v>
      </c>
      <c r="B97">
        <f t="shared" si="8"/>
        <v>24257049</v>
      </c>
      <c r="C97" s="4">
        <f t="shared" si="13"/>
        <v>0.10951585727446631</v>
      </c>
      <c r="F97">
        <v>1024</v>
      </c>
      <c r="G97">
        <v>2334049</v>
      </c>
      <c r="I97">
        <v>1024</v>
      </c>
      <c r="J97">
        <v>2978224</v>
      </c>
      <c r="L97">
        <v>1024</v>
      </c>
      <c r="M97">
        <v>5133146</v>
      </c>
      <c r="O97">
        <v>1024</v>
      </c>
      <c r="P97">
        <v>2310917</v>
      </c>
      <c r="R97">
        <v>1024</v>
      </c>
      <c r="S97">
        <v>4667366</v>
      </c>
      <c r="U97">
        <v>1024</v>
      </c>
      <c r="V97">
        <v>4896655</v>
      </c>
      <c r="X97">
        <v>1024</v>
      </c>
      <c r="Y97">
        <v>4936960</v>
      </c>
      <c r="AA97">
        <v>1024</v>
      </c>
      <c r="AB97">
        <v>2312005</v>
      </c>
    </row>
    <row r="98" spans="1:28" x14ac:dyDescent="0.2">
      <c r="A98">
        <v>2048</v>
      </c>
      <c r="B98">
        <f t="shared" si="8"/>
        <v>25742241</v>
      </c>
      <c r="C98" s="4">
        <f t="shared" si="13"/>
        <v>0.11622121022556844</v>
      </c>
      <c r="F98">
        <v>2048</v>
      </c>
      <c r="G98">
        <v>1517615</v>
      </c>
      <c r="I98">
        <v>2048</v>
      </c>
      <c r="J98">
        <v>2263632</v>
      </c>
      <c r="L98">
        <v>2048</v>
      </c>
      <c r="M98">
        <v>3211421</v>
      </c>
      <c r="O98">
        <v>2048</v>
      </c>
      <c r="P98">
        <v>6138669</v>
      </c>
      <c r="R98">
        <v>2048</v>
      </c>
      <c r="S98">
        <v>3416899</v>
      </c>
      <c r="U98">
        <v>2048</v>
      </c>
      <c r="V98">
        <v>3369461</v>
      </c>
      <c r="X98">
        <v>2048</v>
      </c>
      <c r="Y98">
        <v>3401010</v>
      </c>
      <c r="AA98">
        <v>2048</v>
      </c>
      <c r="AB98">
        <v>6204781</v>
      </c>
    </row>
    <row r="99" spans="1:28" x14ac:dyDescent="0.2">
      <c r="A99">
        <v>4096</v>
      </c>
      <c r="B99">
        <f t="shared" si="8"/>
        <v>4683692</v>
      </c>
      <c r="C99" s="4">
        <f t="shared" si="13"/>
        <v>2.1145958215674117E-2</v>
      </c>
      <c r="F99">
        <v>4096</v>
      </c>
      <c r="G99">
        <v>1256084</v>
      </c>
      <c r="I99">
        <v>4096</v>
      </c>
      <c r="J99">
        <v>1326782</v>
      </c>
      <c r="L99">
        <v>4096</v>
      </c>
      <c r="M99">
        <v>778145</v>
      </c>
      <c r="O99">
        <v>4096</v>
      </c>
      <c r="P99">
        <v>777543</v>
      </c>
      <c r="R99">
        <v>4096</v>
      </c>
      <c r="S99">
        <v>739622</v>
      </c>
      <c r="U99">
        <v>4096</v>
      </c>
      <c r="V99">
        <v>789222</v>
      </c>
      <c r="X99">
        <v>4096</v>
      </c>
      <c r="Y99">
        <v>799854</v>
      </c>
      <c r="AA99">
        <v>4096</v>
      </c>
      <c r="AB99">
        <v>799306</v>
      </c>
    </row>
    <row r="100" spans="1:28" x14ac:dyDescent="0.2">
      <c r="A100">
        <v>8192</v>
      </c>
      <c r="B100">
        <f t="shared" si="8"/>
        <v>765318</v>
      </c>
      <c r="C100" s="4">
        <f t="shared" si="13"/>
        <v>3.4552618852186018E-3</v>
      </c>
      <c r="F100">
        <v>8192</v>
      </c>
      <c r="G100">
        <v>757578</v>
      </c>
      <c r="I100">
        <v>8192</v>
      </c>
      <c r="J100">
        <v>1126294</v>
      </c>
      <c r="L100">
        <v>8192</v>
      </c>
      <c r="M100">
        <v>133667</v>
      </c>
      <c r="O100">
        <v>8192</v>
      </c>
      <c r="P100">
        <v>117400</v>
      </c>
      <c r="R100">
        <v>8192</v>
      </c>
      <c r="S100">
        <v>114193</v>
      </c>
      <c r="U100">
        <v>8192</v>
      </c>
      <c r="V100">
        <v>138912</v>
      </c>
      <c r="X100">
        <v>8192</v>
      </c>
      <c r="Y100">
        <v>140120</v>
      </c>
      <c r="AA100">
        <v>8192</v>
      </c>
      <c r="AB100">
        <v>121026</v>
      </c>
    </row>
    <row r="101" spans="1:28" x14ac:dyDescent="0.2">
      <c r="A101">
        <v>16384</v>
      </c>
      <c r="B101">
        <f t="shared" si="8"/>
        <v>25630618</v>
      </c>
      <c r="C101" s="4">
        <f t="shared" si="13"/>
        <v>0.11571725409568026</v>
      </c>
      <c r="F101">
        <v>16384</v>
      </c>
      <c r="G101">
        <v>505548</v>
      </c>
      <c r="I101">
        <v>16384</v>
      </c>
      <c r="J101">
        <v>835371</v>
      </c>
      <c r="L101">
        <v>16384</v>
      </c>
      <c r="M101">
        <v>4423065</v>
      </c>
      <c r="O101">
        <v>16384</v>
      </c>
      <c r="P101">
        <v>3908296</v>
      </c>
      <c r="R101">
        <v>16384</v>
      </c>
      <c r="S101">
        <v>4512518</v>
      </c>
      <c r="U101">
        <v>16384</v>
      </c>
      <c r="V101">
        <v>4208270</v>
      </c>
      <c r="X101">
        <v>16384</v>
      </c>
      <c r="Y101">
        <v>4540428</v>
      </c>
      <c r="AA101">
        <v>16384</v>
      </c>
      <c r="AB101">
        <v>4038041</v>
      </c>
    </row>
    <row r="102" spans="1:28" x14ac:dyDescent="0.2">
      <c r="A102">
        <v>32768</v>
      </c>
      <c r="B102">
        <f t="shared" si="8"/>
        <v>15927811</v>
      </c>
      <c r="C102" s="4">
        <f t="shared" si="13"/>
        <v>7.1910968072442544E-2</v>
      </c>
      <c r="F102">
        <v>32768</v>
      </c>
      <c r="G102">
        <v>825475</v>
      </c>
      <c r="I102">
        <v>32768</v>
      </c>
      <c r="J102">
        <v>1869589</v>
      </c>
      <c r="L102">
        <v>32768</v>
      </c>
      <c r="M102">
        <v>2534653</v>
      </c>
      <c r="O102">
        <v>32768</v>
      </c>
      <c r="P102">
        <v>2985469</v>
      </c>
      <c r="R102">
        <v>32768</v>
      </c>
      <c r="S102">
        <v>2442659</v>
      </c>
      <c r="U102">
        <v>32768</v>
      </c>
      <c r="V102">
        <v>2863310</v>
      </c>
      <c r="X102">
        <v>32768</v>
      </c>
      <c r="Y102">
        <v>2272998</v>
      </c>
      <c r="AA102">
        <v>32768</v>
      </c>
      <c r="AB102">
        <v>2828722</v>
      </c>
    </row>
    <row r="103" spans="1:28" x14ac:dyDescent="0.2">
      <c r="A103" t="s">
        <v>203</v>
      </c>
      <c r="B103">
        <f t="shared" si="8"/>
        <v>11772</v>
      </c>
      <c r="C103" s="4">
        <f t="shared" si="13"/>
        <v>5.3148289877924446E-5</v>
      </c>
      <c r="F103" t="s">
        <v>203</v>
      </c>
      <c r="G103">
        <v>17102</v>
      </c>
      <c r="I103" t="s">
        <v>203</v>
      </c>
      <c r="J103">
        <v>19778</v>
      </c>
      <c r="L103" t="s">
        <v>203</v>
      </c>
      <c r="M103">
        <v>2092</v>
      </c>
      <c r="O103" t="s">
        <v>203</v>
      </c>
      <c r="P103">
        <v>2116</v>
      </c>
      <c r="R103" t="s">
        <v>203</v>
      </c>
      <c r="S103">
        <v>2035</v>
      </c>
      <c r="U103" t="s">
        <v>203</v>
      </c>
      <c r="V103">
        <v>1854</v>
      </c>
      <c r="X103" t="s">
        <v>203</v>
      </c>
      <c r="Y103">
        <v>1978</v>
      </c>
      <c r="AA103" t="s">
        <v>203</v>
      </c>
      <c r="AB103">
        <v>1697</v>
      </c>
    </row>
    <row r="104" spans="1:28" x14ac:dyDescent="0.2">
      <c r="F104" t="s">
        <v>200</v>
      </c>
      <c r="G104" t="s">
        <v>204</v>
      </c>
      <c r="I104" t="s">
        <v>209</v>
      </c>
      <c r="J104" t="s">
        <v>204</v>
      </c>
      <c r="L104" t="s">
        <v>210</v>
      </c>
      <c r="M104" t="s">
        <v>204</v>
      </c>
      <c r="O104" t="s">
        <v>211</v>
      </c>
      <c r="P104" t="s">
        <v>204</v>
      </c>
      <c r="R104" t="s">
        <v>212</v>
      </c>
      <c r="S104" t="s">
        <v>204</v>
      </c>
      <c r="U104" t="s">
        <v>213</v>
      </c>
      <c r="V104" t="s">
        <v>204</v>
      </c>
      <c r="X104" t="s">
        <v>214</v>
      </c>
      <c r="Y104" t="s">
        <v>204</v>
      </c>
      <c r="AA104" t="s">
        <v>225</v>
      </c>
      <c r="AB104" t="s">
        <v>204</v>
      </c>
    </row>
    <row r="105" spans="1:28" x14ac:dyDescent="0.2">
      <c r="A105" t="s">
        <v>205</v>
      </c>
      <c r="B105">
        <f t="shared" si="8"/>
        <v>4130</v>
      </c>
      <c r="F105" t="s">
        <v>205</v>
      </c>
      <c r="G105">
        <v>11592</v>
      </c>
      <c r="I105" t="s">
        <v>205</v>
      </c>
      <c r="J105">
        <v>13365</v>
      </c>
      <c r="L105" t="s">
        <v>205</v>
      </c>
      <c r="M105">
        <v>736</v>
      </c>
      <c r="O105" t="s">
        <v>205</v>
      </c>
      <c r="P105">
        <v>745</v>
      </c>
      <c r="R105" t="s">
        <v>205</v>
      </c>
      <c r="S105">
        <v>722</v>
      </c>
      <c r="U105" t="s">
        <v>205</v>
      </c>
      <c r="V105">
        <v>657</v>
      </c>
      <c r="X105" t="s">
        <v>205</v>
      </c>
      <c r="Y105">
        <v>695</v>
      </c>
      <c r="AA105" t="s">
        <v>205</v>
      </c>
      <c r="AB105">
        <v>575</v>
      </c>
    </row>
    <row r="106" spans="1:28" x14ac:dyDescent="0.2">
      <c r="A106" t="s">
        <v>216</v>
      </c>
      <c r="B106">
        <f t="shared" si="8"/>
        <v>9704</v>
      </c>
      <c r="F106" t="s">
        <v>216</v>
      </c>
      <c r="G106">
        <v>34939</v>
      </c>
      <c r="I106" t="s">
        <v>216</v>
      </c>
      <c r="J106">
        <v>42235</v>
      </c>
      <c r="L106" t="s">
        <v>216</v>
      </c>
      <c r="M106">
        <v>1767</v>
      </c>
      <c r="O106" t="s">
        <v>216</v>
      </c>
      <c r="P106">
        <v>1779</v>
      </c>
      <c r="R106" t="s">
        <v>216</v>
      </c>
      <c r="S106">
        <v>1700</v>
      </c>
      <c r="U106" t="s">
        <v>216</v>
      </c>
      <c r="V106">
        <v>1498</v>
      </c>
      <c r="X106" t="s">
        <v>216</v>
      </c>
      <c r="Y106">
        <v>1685</v>
      </c>
      <c r="AA106" t="s">
        <v>216</v>
      </c>
      <c r="AB106">
        <v>1275</v>
      </c>
    </row>
    <row r="107" spans="1:28" x14ac:dyDescent="0.2">
      <c r="A107" t="s">
        <v>217</v>
      </c>
      <c r="B107">
        <f t="shared" ref="B107:B112" si="14">SUM(P107,M107,S107,V107,Y107,AB107)</f>
        <v>661</v>
      </c>
      <c r="F107" t="s">
        <v>217</v>
      </c>
      <c r="G107">
        <v>2695</v>
      </c>
      <c r="I107" t="s">
        <v>217</v>
      </c>
      <c r="J107">
        <v>3122</v>
      </c>
      <c r="L107" t="s">
        <v>217</v>
      </c>
      <c r="M107">
        <v>122</v>
      </c>
      <c r="O107" t="s">
        <v>217</v>
      </c>
      <c r="P107">
        <v>119</v>
      </c>
      <c r="R107" t="s">
        <v>217</v>
      </c>
      <c r="S107">
        <v>114</v>
      </c>
      <c r="U107" t="s">
        <v>217</v>
      </c>
      <c r="V107">
        <v>108</v>
      </c>
      <c r="X107" t="s">
        <v>217</v>
      </c>
      <c r="Y107">
        <v>114</v>
      </c>
      <c r="AA107" t="s">
        <v>217</v>
      </c>
      <c r="AB107">
        <v>84</v>
      </c>
    </row>
    <row r="108" spans="1:28" x14ac:dyDescent="0.2">
      <c r="A108" t="s">
        <v>206</v>
      </c>
      <c r="B108">
        <f t="shared" si="14"/>
        <v>4130</v>
      </c>
      <c r="F108" t="s">
        <v>206</v>
      </c>
      <c r="G108">
        <v>11592</v>
      </c>
      <c r="I108" t="s">
        <v>206</v>
      </c>
      <c r="J108">
        <v>13365</v>
      </c>
      <c r="L108" t="s">
        <v>206</v>
      </c>
      <c r="M108">
        <v>736</v>
      </c>
      <c r="O108" t="s">
        <v>206</v>
      </c>
      <c r="P108">
        <v>745</v>
      </c>
      <c r="R108" t="s">
        <v>206</v>
      </c>
      <c r="S108">
        <v>722</v>
      </c>
      <c r="U108" t="s">
        <v>206</v>
      </c>
      <c r="V108">
        <v>657</v>
      </c>
      <c r="X108" t="s">
        <v>206</v>
      </c>
      <c r="Y108">
        <v>695</v>
      </c>
      <c r="AA108" t="s">
        <v>206</v>
      </c>
      <c r="AB108">
        <v>575</v>
      </c>
    </row>
    <row r="109" spans="1:28" x14ac:dyDescent="0.2">
      <c r="A109" t="s">
        <v>218</v>
      </c>
      <c r="B109">
        <f t="shared" si="14"/>
        <v>7674</v>
      </c>
      <c r="F109" t="s">
        <v>218</v>
      </c>
      <c r="G109">
        <v>16805</v>
      </c>
      <c r="I109" t="s">
        <v>218</v>
      </c>
      <c r="J109">
        <v>20433</v>
      </c>
      <c r="L109" t="s">
        <v>218</v>
      </c>
      <c r="M109">
        <v>1383</v>
      </c>
      <c r="O109" t="s">
        <v>218</v>
      </c>
      <c r="P109">
        <v>1391</v>
      </c>
      <c r="R109" t="s">
        <v>218</v>
      </c>
      <c r="S109">
        <v>1334</v>
      </c>
      <c r="U109" t="s">
        <v>218</v>
      </c>
      <c r="V109">
        <v>1200</v>
      </c>
      <c r="X109" t="s">
        <v>218</v>
      </c>
      <c r="Y109">
        <v>1322</v>
      </c>
      <c r="AA109" t="s">
        <v>218</v>
      </c>
      <c r="AB109">
        <v>1044</v>
      </c>
    </row>
    <row r="110" spans="1:28" x14ac:dyDescent="0.2">
      <c r="A110" t="s">
        <v>207</v>
      </c>
      <c r="B110">
        <f t="shared" si="14"/>
        <v>15983708</v>
      </c>
      <c r="F110" t="s">
        <v>207</v>
      </c>
      <c r="G110">
        <v>7356690</v>
      </c>
      <c r="I110" t="s">
        <v>207</v>
      </c>
      <c r="J110">
        <v>6133783</v>
      </c>
      <c r="L110" t="s">
        <v>207</v>
      </c>
      <c r="M110">
        <v>2698386</v>
      </c>
      <c r="O110" t="s">
        <v>207</v>
      </c>
      <c r="P110">
        <v>2605949</v>
      </c>
      <c r="R110" t="s">
        <v>207</v>
      </c>
      <c r="S110">
        <v>2703536</v>
      </c>
      <c r="U110" t="s">
        <v>207</v>
      </c>
      <c r="V110">
        <v>2684892</v>
      </c>
      <c r="X110" t="s">
        <v>207</v>
      </c>
      <c r="Y110">
        <v>2671015</v>
      </c>
      <c r="AA110" t="s">
        <v>207</v>
      </c>
      <c r="AB110">
        <v>2619930</v>
      </c>
    </row>
    <row r="111" spans="1:28" x14ac:dyDescent="0.2">
      <c r="A111" t="s">
        <v>208</v>
      </c>
      <c r="B111">
        <f t="shared" si="14"/>
        <v>377795175</v>
      </c>
      <c r="C111" t="s">
        <v>236</v>
      </c>
      <c r="D111" s="2">
        <f>B110/B111</f>
        <v>4.2307866954626933E-2</v>
      </c>
      <c r="F111" t="s">
        <v>208</v>
      </c>
      <c r="G111">
        <v>52296808</v>
      </c>
      <c r="I111" t="s">
        <v>208</v>
      </c>
      <c r="J111">
        <v>51031955</v>
      </c>
      <c r="L111" t="s">
        <v>208</v>
      </c>
      <c r="M111">
        <v>62630578</v>
      </c>
      <c r="O111" t="s">
        <v>208</v>
      </c>
      <c r="P111">
        <v>62958808</v>
      </c>
      <c r="R111" t="s">
        <v>208</v>
      </c>
      <c r="S111">
        <v>62767497</v>
      </c>
      <c r="U111" t="s">
        <v>208</v>
      </c>
      <c r="V111">
        <v>62869874</v>
      </c>
      <c r="X111" t="s">
        <v>208</v>
      </c>
      <c r="Y111">
        <v>63237312</v>
      </c>
      <c r="AA111" t="s">
        <v>208</v>
      </c>
      <c r="AB111">
        <v>63331106</v>
      </c>
    </row>
    <row r="112" spans="1:28" x14ac:dyDescent="0.2">
      <c r="A112" t="s">
        <v>219</v>
      </c>
      <c r="B112">
        <f t="shared" si="14"/>
        <v>55885570</v>
      </c>
      <c r="C112" t="s">
        <v>237</v>
      </c>
      <c r="D112" s="2">
        <f>B5/SUM(B5:B6)</f>
        <v>0.13969130236463984</v>
      </c>
      <c r="F112" t="s">
        <v>219</v>
      </c>
      <c r="G112">
        <v>12039735</v>
      </c>
      <c r="I112" t="s">
        <v>219</v>
      </c>
      <c r="J112">
        <v>17348129</v>
      </c>
      <c r="L112" t="s">
        <v>219</v>
      </c>
      <c r="M112">
        <v>9007264</v>
      </c>
      <c r="O112" t="s">
        <v>219</v>
      </c>
      <c r="P112">
        <v>9358899</v>
      </c>
      <c r="R112" t="s">
        <v>219</v>
      </c>
      <c r="S112">
        <v>9263418</v>
      </c>
      <c r="U112" t="s">
        <v>219</v>
      </c>
      <c r="V112">
        <v>9464726</v>
      </c>
      <c r="X112" t="s">
        <v>219</v>
      </c>
      <c r="Y112">
        <v>9261638</v>
      </c>
      <c r="AA112" t="s">
        <v>219</v>
      </c>
      <c r="AB112">
        <v>9529625</v>
      </c>
    </row>
    <row r="113" spans="1:29" x14ac:dyDescent="0.2">
      <c r="A113" t="s">
        <v>235</v>
      </c>
      <c r="B113" s="2">
        <f>B112/B2</f>
        <v>2.3287010994065157E-2</v>
      </c>
      <c r="C113" t="s">
        <v>289</v>
      </c>
      <c r="D113" s="2">
        <f>G113/G112</f>
        <v>0.48734394901548911</v>
      </c>
      <c r="F113" t="s">
        <v>290</v>
      </c>
      <c r="G113">
        <v>5867492</v>
      </c>
      <c r="I113" t="s">
        <v>290</v>
      </c>
      <c r="J113">
        <v>9019916</v>
      </c>
      <c r="L113" t="s">
        <v>290</v>
      </c>
      <c r="M113">
        <v>2475377</v>
      </c>
      <c r="O113" t="s">
        <v>290</v>
      </c>
      <c r="P113">
        <v>2347312</v>
      </c>
      <c r="R113" t="s">
        <v>290</v>
      </c>
      <c r="S113">
        <v>2397020</v>
      </c>
      <c r="U113" t="s">
        <v>290</v>
      </c>
      <c r="V113">
        <v>2464931</v>
      </c>
      <c r="X113" t="s">
        <v>290</v>
      </c>
      <c r="Y113">
        <v>2403746</v>
      </c>
      <c r="AA113" t="s">
        <v>290</v>
      </c>
      <c r="AB113">
        <v>2359359</v>
      </c>
    </row>
    <row r="114" spans="1:29" x14ac:dyDescent="0.2">
      <c r="L114" t="s">
        <v>55</v>
      </c>
      <c r="O114" t="s">
        <v>310</v>
      </c>
      <c r="R114" t="s">
        <v>314</v>
      </c>
      <c r="U114" t="s">
        <v>311</v>
      </c>
      <c r="X114" t="s">
        <v>312</v>
      </c>
      <c r="AA114" t="s">
        <v>313</v>
      </c>
    </row>
    <row r="115" spans="1:29" x14ac:dyDescent="0.2">
      <c r="A115" s="1">
        <v>0.14936866882499999</v>
      </c>
      <c r="B115" s="3">
        <f>AVERAGE(P115,M115,S115,V115,Y115,AB115)/1000</f>
        <v>0.128</v>
      </c>
      <c r="L115" s="1">
        <v>0.14936866882499999</v>
      </c>
      <c r="M115">
        <v>128</v>
      </c>
      <c r="N115" t="s">
        <v>8</v>
      </c>
      <c r="O115" s="1">
        <v>0.14761600268</v>
      </c>
      <c r="P115">
        <v>128</v>
      </c>
      <c r="Q115" t="s">
        <v>8</v>
      </c>
      <c r="R115" s="1">
        <v>0.14819494119500001</v>
      </c>
      <c r="S115">
        <v>128</v>
      </c>
      <c r="T115" t="s">
        <v>8</v>
      </c>
      <c r="U115" s="1">
        <v>0.149562801514</v>
      </c>
      <c r="V115">
        <v>128</v>
      </c>
      <c r="W115" t="s">
        <v>8</v>
      </c>
      <c r="X115" s="1">
        <v>0.14994253359199999</v>
      </c>
      <c r="Y115">
        <v>128</v>
      </c>
      <c r="Z115" t="s">
        <v>8</v>
      </c>
      <c r="AA115" s="1">
        <v>0.14859192199099999</v>
      </c>
      <c r="AB115">
        <v>128</v>
      </c>
      <c r="AC115" t="s">
        <v>8</v>
      </c>
    </row>
    <row r="116" spans="1:29" x14ac:dyDescent="0.2">
      <c r="A116" s="1">
        <v>0.22213401948100001</v>
      </c>
      <c r="B116" s="3">
        <f>AVERAGE(P116,M116,S116,V116,Y116,AB116)/1000</f>
        <v>0.28799999999999998</v>
      </c>
      <c r="L116" s="1">
        <v>0.22213401948100001</v>
      </c>
      <c r="M116">
        <v>320</v>
      </c>
      <c r="N116" t="s">
        <v>8</v>
      </c>
      <c r="O116" s="1">
        <v>0.214020691412</v>
      </c>
      <c r="P116">
        <v>320</v>
      </c>
      <c r="Q116" t="s">
        <v>8</v>
      </c>
      <c r="R116" s="1">
        <v>0.21488820532200001</v>
      </c>
      <c r="S116">
        <v>320</v>
      </c>
      <c r="T116" t="s">
        <v>8</v>
      </c>
      <c r="U116" s="1">
        <v>0.20151793063599999</v>
      </c>
      <c r="V116">
        <v>256</v>
      </c>
      <c r="W116" t="s">
        <v>8</v>
      </c>
      <c r="X116" s="1">
        <v>0.20205938609999999</v>
      </c>
      <c r="Y116">
        <v>256</v>
      </c>
      <c r="Z116" t="s">
        <v>8</v>
      </c>
      <c r="AA116" s="1">
        <v>0.200205325371</v>
      </c>
      <c r="AB116">
        <v>256</v>
      </c>
      <c r="AC116" t="s">
        <v>8</v>
      </c>
    </row>
    <row r="117" spans="1:29" x14ac:dyDescent="0.2">
      <c r="A117" s="1">
        <v>0.30598211457899999</v>
      </c>
      <c r="B117" s="3">
        <f t="shared" ref="B117:B142" si="15">AVERAGE(P117,M117,S117,V117,Y117,AB117)/1000</f>
        <v>0.8</v>
      </c>
      <c r="L117" s="1">
        <v>0.30598211457899999</v>
      </c>
      <c r="M117">
        <v>768</v>
      </c>
      <c r="N117" t="s">
        <v>8</v>
      </c>
      <c r="O117" s="1">
        <v>0.303257927373</v>
      </c>
      <c r="P117">
        <v>832</v>
      </c>
      <c r="Q117" t="s">
        <v>8</v>
      </c>
      <c r="R117" s="1">
        <v>0.300261814982</v>
      </c>
      <c r="S117">
        <v>768</v>
      </c>
      <c r="T117" t="s">
        <v>8</v>
      </c>
      <c r="U117" s="1">
        <v>0.30675101939499999</v>
      </c>
      <c r="V117">
        <v>832</v>
      </c>
      <c r="W117" t="s">
        <v>8</v>
      </c>
      <c r="X117" s="1">
        <v>0.30142575619200002</v>
      </c>
      <c r="Y117">
        <v>768</v>
      </c>
      <c r="Z117" t="s">
        <v>8</v>
      </c>
      <c r="AA117" s="1">
        <v>0.30188433592300001</v>
      </c>
      <c r="AB117">
        <v>832</v>
      </c>
      <c r="AC117" t="s">
        <v>8</v>
      </c>
    </row>
    <row r="118" spans="1:29" x14ac:dyDescent="0.2">
      <c r="A118" s="1">
        <v>0.40389154029000002</v>
      </c>
      <c r="B118" s="3">
        <f t="shared" si="15"/>
        <v>1.6639999999999999</v>
      </c>
      <c r="L118" s="1">
        <v>0.40389154029000002</v>
      </c>
      <c r="M118">
        <v>1600</v>
      </c>
      <c r="N118" t="s">
        <v>8</v>
      </c>
      <c r="O118" s="1">
        <v>0.40460794632699998</v>
      </c>
      <c r="P118">
        <v>1728</v>
      </c>
      <c r="Q118" t="s">
        <v>8</v>
      </c>
      <c r="R118" s="1">
        <v>0.40368294534999999</v>
      </c>
      <c r="S118">
        <v>1664</v>
      </c>
      <c r="T118" t="s">
        <v>8</v>
      </c>
      <c r="U118" s="1">
        <v>0.40214306398100003</v>
      </c>
      <c r="V118">
        <v>1664</v>
      </c>
      <c r="W118" t="s">
        <v>8</v>
      </c>
      <c r="X118" s="1">
        <v>0.40168502596599998</v>
      </c>
      <c r="Y118">
        <v>1600</v>
      </c>
      <c r="Z118" t="s">
        <v>8</v>
      </c>
      <c r="AA118" s="1">
        <v>0.40219626532199998</v>
      </c>
      <c r="AB118">
        <v>1728</v>
      </c>
      <c r="AC118" t="s">
        <v>8</v>
      </c>
    </row>
    <row r="119" spans="1:29" x14ac:dyDescent="0.2">
      <c r="A119" s="1">
        <v>0.50164956119399995</v>
      </c>
      <c r="B119" s="3">
        <f t="shared" si="15"/>
        <v>2.7413333333333334</v>
      </c>
      <c r="L119" s="1">
        <v>0.50164956119399995</v>
      </c>
      <c r="M119">
        <v>2624</v>
      </c>
      <c r="N119" t="s">
        <v>8</v>
      </c>
      <c r="O119" s="1">
        <v>0.50212093902499999</v>
      </c>
      <c r="P119">
        <v>2816</v>
      </c>
      <c r="Q119" t="s">
        <v>8</v>
      </c>
      <c r="R119" s="1">
        <v>0.50450083012199998</v>
      </c>
      <c r="S119">
        <v>2752</v>
      </c>
      <c r="T119" t="s">
        <v>8</v>
      </c>
      <c r="U119" s="1">
        <v>0.50087467945800002</v>
      </c>
      <c r="V119">
        <v>2752</v>
      </c>
      <c r="W119" t="s">
        <v>8</v>
      </c>
      <c r="X119" s="1">
        <v>0.500324774907</v>
      </c>
      <c r="Y119">
        <v>2624</v>
      </c>
      <c r="Z119" t="s">
        <v>8</v>
      </c>
      <c r="AA119" s="1">
        <v>0.50454081521500005</v>
      </c>
      <c r="AB119">
        <v>2880</v>
      </c>
      <c r="AC119" t="s">
        <v>8</v>
      </c>
    </row>
    <row r="120" spans="1:29" x14ac:dyDescent="0.2">
      <c r="A120" s="1">
        <v>0.60377596266199995</v>
      </c>
      <c r="B120" s="3">
        <f t="shared" si="15"/>
        <v>4.1813333333333329</v>
      </c>
      <c r="L120" s="1">
        <v>0.60377596266199995</v>
      </c>
      <c r="M120">
        <v>4096</v>
      </c>
      <c r="N120" t="s">
        <v>8</v>
      </c>
      <c r="O120" s="1">
        <v>0.60138044239699995</v>
      </c>
      <c r="P120">
        <v>4288</v>
      </c>
      <c r="Q120" t="s">
        <v>8</v>
      </c>
      <c r="R120" s="1">
        <v>0.60295430946899997</v>
      </c>
      <c r="S120">
        <v>4160</v>
      </c>
      <c r="T120" t="s">
        <v>8</v>
      </c>
      <c r="U120" s="1">
        <v>0.60268992128900001</v>
      </c>
      <c r="V120">
        <v>4224</v>
      </c>
      <c r="W120" t="s">
        <v>8</v>
      </c>
      <c r="X120" s="1">
        <v>0.60039511988100003</v>
      </c>
      <c r="Y120">
        <v>4032</v>
      </c>
      <c r="Z120" t="s">
        <v>8</v>
      </c>
      <c r="AA120" s="1">
        <v>0.60152179700700004</v>
      </c>
      <c r="AB120">
        <v>4288</v>
      </c>
      <c r="AC120" t="s">
        <v>8</v>
      </c>
    </row>
    <row r="121" spans="1:29" x14ac:dyDescent="0.2">
      <c r="A121" s="1">
        <v>0.70018307469899999</v>
      </c>
      <c r="B121" s="3">
        <f t="shared" si="15"/>
        <v>5.9733333333333327</v>
      </c>
      <c r="L121" s="1">
        <v>0.70018307469899999</v>
      </c>
      <c r="M121">
        <v>5888</v>
      </c>
      <c r="N121" t="s">
        <v>8</v>
      </c>
      <c r="O121" s="1">
        <v>0.70026058767199995</v>
      </c>
      <c r="P121">
        <v>6080</v>
      </c>
      <c r="Q121" t="s">
        <v>8</v>
      </c>
      <c r="R121" s="1">
        <v>0.70310983343900002</v>
      </c>
      <c r="S121">
        <v>5952</v>
      </c>
      <c r="T121" t="s">
        <v>8</v>
      </c>
      <c r="U121" s="1">
        <v>0.70137602657099996</v>
      </c>
      <c r="V121">
        <v>6016</v>
      </c>
      <c r="W121" t="s">
        <v>8</v>
      </c>
      <c r="X121" s="1">
        <v>0.70017148597199996</v>
      </c>
      <c r="Y121">
        <v>5824</v>
      </c>
      <c r="Z121" t="s">
        <v>8</v>
      </c>
      <c r="AA121" s="1">
        <v>0.70231241399199995</v>
      </c>
      <c r="AB121">
        <v>6080</v>
      </c>
      <c r="AC121" t="s">
        <v>8</v>
      </c>
    </row>
    <row r="122" spans="1:29" x14ac:dyDescent="0.2">
      <c r="A122" s="1">
        <v>0.80121324936100002</v>
      </c>
      <c r="B122" s="3">
        <f t="shared" si="15"/>
        <v>8.2880000000000003</v>
      </c>
      <c r="L122" s="1">
        <v>0.80121324936100002</v>
      </c>
      <c r="M122">
        <v>8320</v>
      </c>
      <c r="N122" t="s">
        <v>8</v>
      </c>
      <c r="O122" s="1">
        <v>0.80140010989099997</v>
      </c>
      <c r="P122">
        <v>8448</v>
      </c>
      <c r="Q122" t="s">
        <v>8</v>
      </c>
      <c r="R122" s="1">
        <v>0.80125920098699999</v>
      </c>
      <c r="S122">
        <v>8192</v>
      </c>
      <c r="T122" t="s">
        <v>8</v>
      </c>
      <c r="U122" s="1">
        <v>0.80092633809299996</v>
      </c>
      <c r="V122">
        <v>8320</v>
      </c>
      <c r="W122" t="s">
        <v>8</v>
      </c>
      <c r="X122" s="1">
        <v>0.80187898666000001</v>
      </c>
      <c r="Y122">
        <v>8128</v>
      </c>
      <c r="Z122" t="s">
        <v>8</v>
      </c>
      <c r="AA122" s="1">
        <v>0.80162265094200003</v>
      </c>
      <c r="AB122">
        <v>8320</v>
      </c>
      <c r="AC122" t="s">
        <v>8</v>
      </c>
    </row>
    <row r="123" spans="1:29" x14ac:dyDescent="0.2">
      <c r="A123" s="1">
        <v>0.90092300000000003</v>
      </c>
      <c r="B123" s="3">
        <f t="shared" si="15"/>
        <v>12.554666666666666</v>
      </c>
      <c r="L123" s="1">
        <v>0.90092300000000003</v>
      </c>
      <c r="M123">
        <v>12608</v>
      </c>
      <c r="N123" t="s">
        <v>8</v>
      </c>
      <c r="O123" s="1">
        <v>0.90075499999999997</v>
      </c>
      <c r="P123">
        <v>12736</v>
      </c>
      <c r="Q123" t="s">
        <v>8</v>
      </c>
      <c r="R123" s="1">
        <v>0.90027100000000004</v>
      </c>
      <c r="S123">
        <v>12480</v>
      </c>
      <c r="T123" t="s">
        <v>8</v>
      </c>
      <c r="U123" s="1">
        <v>0.90031099999999997</v>
      </c>
      <c r="V123">
        <v>12608</v>
      </c>
      <c r="W123" t="s">
        <v>8</v>
      </c>
      <c r="X123" s="1">
        <v>0.90077700000000005</v>
      </c>
      <c r="Y123">
        <v>12352</v>
      </c>
      <c r="Z123" t="s">
        <v>8</v>
      </c>
      <c r="AA123" s="1">
        <v>0.90001799999999998</v>
      </c>
      <c r="AB123">
        <v>12544</v>
      </c>
      <c r="AC123" t="s">
        <v>8</v>
      </c>
    </row>
    <row r="124" spans="1:29" x14ac:dyDescent="0.2">
      <c r="A124" s="1">
        <v>0.91050200000000003</v>
      </c>
      <c r="B124" s="3">
        <f t="shared" si="15"/>
        <v>13.226666666666667</v>
      </c>
      <c r="F124" t="s">
        <v>302</v>
      </c>
      <c r="L124" s="1">
        <v>0.91050200000000003</v>
      </c>
      <c r="M124">
        <v>13248</v>
      </c>
      <c r="N124" t="s">
        <v>8</v>
      </c>
      <c r="O124" s="1">
        <v>0.91034999999999999</v>
      </c>
      <c r="P124">
        <v>13376</v>
      </c>
      <c r="Q124" t="s">
        <v>8</v>
      </c>
      <c r="R124" s="1">
        <v>0.91083400000000003</v>
      </c>
      <c r="S124">
        <v>13184</v>
      </c>
      <c r="T124" t="s">
        <v>8</v>
      </c>
      <c r="U124" s="1">
        <v>0.91073999999999999</v>
      </c>
      <c r="V124">
        <v>13312</v>
      </c>
      <c r="W124" t="s">
        <v>8</v>
      </c>
      <c r="X124" s="1">
        <v>0.910439</v>
      </c>
      <c r="Y124">
        <v>12992</v>
      </c>
      <c r="Z124" t="s">
        <v>8</v>
      </c>
      <c r="AA124" s="1">
        <v>0.91043300000000005</v>
      </c>
      <c r="AB124">
        <v>13248</v>
      </c>
      <c r="AC124" t="s">
        <v>8</v>
      </c>
    </row>
    <row r="125" spans="1:29" x14ac:dyDescent="0.2">
      <c r="A125" s="1">
        <v>0.92072200000000004</v>
      </c>
      <c r="B125" s="3">
        <f t="shared" si="15"/>
        <v>13.92</v>
      </c>
      <c r="F125" s="1">
        <v>0.103266819866</v>
      </c>
      <c r="G125">
        <v>256</v>
      </c>
      <c r="L125" s="1">
        <v>0.92072200000000004</v>
      </c>
      <c r="M125">
        <v>13952</v>
      </c>
      <c r="N125" t="s">
        <v>8</v>
      </c>
      <c r="O125" s="1">
        <v>0.92042599999999997</v>
      </c>
      <c r="P125">
        <v>14080</v>
      </c>
      <c r="Q125" t="s">
        <v>8</v>
      </c>
      <c r="R125" s="1">
        <v>0.92012899999999997</v>
      </c>
      <c r="S125">
        <v>13824</v>
      </c>
      <c r="T125" t="s">
        <v>8</v>
      </c>
      <c r="U125" s="1">
        <v>0.92070099999999999</v>
      </c>
      <c r="V125">
        <v>14016</v>
      </c>
      <c r="W125" t="s">
        <v>8</v>
      </c>
      <c r="X125" s="1">
        <v>0.920686</v>
      </c>
      <c r="Y125">
        <v>13696</v>
      </c>
      <c r="Z125" t="s">
        <v>8</v>
      </c>
      <c r="AA125" s="1">
        <v>0.92049599999999998</v>
      </c>
      <c r="AB125">
        <v>13952</v>
      </c>
      <c r="AC125" t="s">
        <v>8</v>
      </c>
    </row>
    <row r="126" spans="1:29" x14ac:dyDescent="0.2">
      <c r="A126" s="1">
        <v>0.93059800000000004</v>
      </c>
      <c r="B126" s="3">
        <f t="shared" si="15"/>
        <v>14.624000000000001</v>
      </c>
      <c r="F126" s="1">
        <v>0.20235234341399999</v>
      </c>
      <c r="G126">
        <v>704</v>
      </c>
      <c r="L126" s="1">
        <v>0.93059800000000004</v>
      </c>
      <c r="M126">
        <v>14656</v>
      </c>
      <c r="N126" t="s">
        <v>8</v>
      </c>
      <c r="O126" s="1">
        <v>0.93012600000000001</v>
      </c>
      <c r="P126">
        <v>14784</v>
      </c>
      <c r="Q126" t="s">
        <v>8</v>
      </c>
      <c r="R126" s="1">
        <v>0.93002499999999999</v>
      </c>
      <c r="S126">
        <v>14528</v>
      </c>
      <c r="T126" t="s">
        <v>8</v>
      </c>
      <c r="U126" s="1">
        <v>0.93049899999999997</v>
      </c>
      <c r="V126">
        <v>14720</v>
      </c>
      <c r="W126" t="s">
        <v>8</v>
      </c>
      <c r="X126" s="1">
        <v>0.93062299999999998</v>
      </c>
      <c r="Y126">
        <v>14400</v>
      </c>
      <c r="Z126" t="s">
        <v>8</v>
      </c>
      <c r="AA126" s="1">
        <v>0.93025199999999997</v>
      </c>
      <c r="AB126">
        <v>14656</v>
      </c>
      <c r="AC126" t="s">
        <v>8</v>
      </c>
    </row>
    <row r="127" spans="1:29" x14ac:dyDescent="0.2">
      <c r="A127" s="1">
        <v>0.940245</v>
      </c>
      <c r="B127" s="3">
        <f t="shared" si="15"/>
        <v>15.370666666666667</v>
      </c>
      <c r="F127" s="1">
        <v>0.30203676852200001</v>
      </c>
      <c r="G127">
        <v>1536</v>
      </c>
      <c r="L127" s="1">
        <v>0.940245</v>
      </c>
      <c r="M127">
        <v>15360</v>
      </c>
      <c r="N127" t="s">
        <v>8</v>
      </c>
      <c r="O127" s="1">
        <v>0.94047199999999997</v>
      </c>
      <c r="P127">
        <v>15552</v>
      </c>
      <c r="Q127" t="s">
        <v>8</v>
      </c>
      <c r="R127" s="1">
        <v>0.94061499999999998</v>
      </c>
      <c r="S127">
        <v>15296</v>
      </c>
      <c r="T127" t="s">
        <v>8</v>
      </c>
      <c r="U127" s="1">
        <v>0.94077599999999995</v>
      </c>
      <c r="V127">
        <v>15488</v>
      </c>
      <c r="W127" t="s">
        <v>8</v>
      </c>
      <c r="X127" s="1">
        <v>0.94044099999999997</v>
      </c>
      <c r="Y127">
        <v>15104</v>
      </c>
      <c r="Z127" t="s">
        <v>8</v>
      </c>
      <c r="AA127" s="1">
        <v>0.94074800000000003</v>
      </c>
      <c r="AB127">
        <v>15424</v>
      </c>
      <c r="AC127" t="s">
        <v>8</v>
      </c>
    </row>
    <row r="128" spans="1:29" x14ac:dyDescent="0.2">
      <c r="A128" s="1">
        <v>0.95028100000000004</v>
      </c>
      <c r="B128" s="3">
        <f t="shared" si="15"/>
        <v>16.138666666666666</v>
      </c>
      <c r="F128" s="1">
        <v>0.40179401858500002</v>
      </c>
      <c r="G128">
        <v>3072</v>
      </c>
      <c r="L128" s="1">
        <v>0.95028100000000004</v>
      </c>
      <c r="M128">
        <v>16128</v>
      </c>
      <c r="N128" t="s">
        <v>8</v>
      </c>
      <c r="O128" s="1">
        <v>0.95034799999999997</v>
      </c>
      <c r="P128">
        <v>16320</v>
      </c>
      <c r="Q128" t="s">
        <v>8</v>
      </c>
      <c r="R128" s="1">
        <v>0.95069000000000004</v>
      </c>
      <c r="S128">
        <v>16064</v>
      </c>
      <c r="T128" t="s">
        <v>8</v>
      </c>
      <c r="U128" s="1">
        <v>0.950735</v>
      </c>
      <c r="V128">
        <v>16256</v>
      </c>
      <c r="W128" t="s">
        <v>8</v>
      </c>
      <c r="X128" s="1">
        <v>0.95058399999999998</v>
      </c>
      <c r="Y128">
        <v>15872</v>
      </c>
      <c r="Z128" t="s">
        <v>8</v>
      </c>
      <c r="AA128" s="1">
        <v>0.95067999999999997</v>
      </c>
      <c r="AB128">
        <v>16192</v>
      </c>
      <c r="AC128" t="s">
        <v>8</v>
      </c>
    </row>
    <row r="129" spans="1:29" x14ac:dyDescent="0.2">
      <c r="A129" s="1">
        <v>0.96060100000000004</v>
      </c>
      <c r="B129" s="3">
        <f t="shared" si="15"/>
        <v>16.917333333333332</v>
      </c>
      <c r="F129" s="1">
        <v>0.50063327955100001</v>
      </c>
      <c r="G129">
        <v>5696</v>
      </c>
      <c r="L129" s="1">
        <v>0.96060100000000004</v>
      </c>
      <c r="M129">
        <v>16960</v>
      </c>
      <c r="N129" t="s">
        <v>8</v>
      </c>
      <c r="O129" s="1">
        <v>0.96005099999999999</v>
      </c>
      <c r="P129">
        <v>17088</v>
      </c>
      <c r="Q129" t="s">
        <v>8</v>
      </c>
      <c r="R129" s="1">
        <v>0.960341</v>
      </c>
      <c r="S129">
        <v>16832</v>
      </c>
      <c r="T129" t="s">
        <v>8</v>
      </c>
      <c r="U129" s="1">
        <v>0.96019900000000002</v>
      </c>
      <c r="V129">
        <v>17024</v>
      </c>
      <c r="W129" t="s">
        <v>8</v>
      </c>
      <c r="X129" s="1">
        <v>0.96042300000000003</v>
      </c>
      <c r="Y129">
        <v>16640</v>
      </c>
      <c r="Z129" t="s">
        <v>8</v>
      </c>
      <c r="AA129" s="1">
        <v>0.960283</v>
      </c>
      <c r="AB129">
        <v>16960</v>
      </c>
      <c r="AC129" t="s">
        <v>8</v>
      </c>
    </row>
    <row r="130" spans="1:29" x14ac:dyDescent="0.2">
      <c r="A130" s="1">
        <v>0.97042799999999996</v>
      </c>
      <c r="B130" s="3">
        <f t="shared" si="15"/>
        <v>17.770666666666667</v>
      </c>
      <c r="F130" s="1">
        <v>0.60042494795699997</v>
      </c>
      <c r="G130">
        <v>10112</v>
      </c>
      <c r="L130" s="1">
        <v>0.97042799999999996</v>
      </c>
      <c r="M130">
        <v>17792</v>
      </c>
      <c r="N130" t="s">
        <v>8</v>
      </c>
      <c r="O130" s="1">
        <v>0.97049600000000003</v>
      </c>
      <c r="P130">
        <v>17984</v>
      </c>
      <c r="Q130" t="s">
        <v>8</v>
      </c>
      <c r="R130" s="1">
        <v>0.97021800000000002</v>
      </c>
      <c r="S130">
        <v>17664</v>
      </c>
      <c r="T130" t="s">
        <v>8</v>
      </c>
      <c r="U130" s="1">
        <v>0.97049399999999997</v>
      </c>
      <c r="V130">
        <v>17920</v>
      </c>
      <c r="W130" t="s">
        <v>8</v>
      </c>
      <c r="X130" s="1">
        <v>0.970445</v>
      </c>
      <c r="Y130">
        <v>17472</v>
      </c>
      <c r="Z130" t="s">
        <v>8</v>
      </c>
      <c r="AA130" s="1">
        <v>0.970082</v>
      </c>
      <c r="AB130">
        <v>17792</v>
      </c>
      <c r="AC130" t="s">
        <v>8</v>
      </c>
    </row>
    <row r="131" spans="1:29" x14ac:dyDescent="0.2">
      <c r="A131" s="1">
        <v>0.98033999999999999</v>
      </c>
      <c r="B131" s="3">
        <f t="shared" si="15"/>
        <v>18.741333333333333</v>
      </c>
      <c r="F131" s="1">
        <v>0.700255718059</v>
      </c>
      <c r="G131">
        <v>18176</v>
      </c>
      <c r="L131" s="1">
        <v>0.98033999999999999</v>
      </c>
      <c r="M131">
        <v>18752</v>
      </c>
      <c r="N131" t="s">
        <v>8</v>
      </c>
      <c r="O131" s="1">
        <v>0.98050199999999998</v>
      </c>
      <c r="P131">
        <v>18944</v>
      </c>
      <c r="Q131" t="s">
        <v>8</v>
      </c>
      <c r="R131" s="1">
        <v>0.98020700000000005</v>
      </c>
      <c r="S131">
        <v>18624</v>
      </c>
      <c r="T131" t="s">
        <v>8</v>
      </c>
      <c r="U131" s="1">
        <v>0.98002100000000003</v>
      </c>
      <c r="V131">
        <v>18880</v>
      </c>
      <c r="W131" t="s">
        <v>8</v>
      </c>
      <c r="X131" s="1">
        <v>0.98058699999999999</v>
      </c>
      <c r="Y131">
        <v>18432</v>
      </c>
      <c r="Z131" t="s">
        <v>8</v>
      </c>
      <c r="AA131" s="1">
        <v>0.98055899999999996</v>
      </c>
      <c r="AB131">
        <v>18816</v>
      </c>
      <c r="AC131" t="s">
        <v>8</v>
      </c>
    </row>
    <row r="132" spans="1:29" x14ac:dyDescent="0.2">
      <c r="A132" s="1">
        <v>0.99033099999999996</v>
      </c>
      <c r="B132" s="3">
        <f t="shared" si="15"/>
        <v>20.117333333333331</v>
      </c>
      <c r="F132" s="1">
        <v>0.80023110195299996</v>
      </c>
      <c r="G132">
        <v>32768</v>
      </c>
      <c r="L132" s="1">
        <v>0.99033099999999996</v>
      </c>
      <c r="M132">
        <v>20096</v>
      </c>
      <c r="N132" t="s">
        <v>8</v>
      </c>
      <c r="O132" s="1">
        <v>0.99020200000000003</v>
      </c>
      <c r="P132">
        <v>20288</v>
      </c>
      <c r="Q132" t="s">
        <v>8</v>
      </c>
      <c r="R132" s="1">
        <v>0.99031100000000005</v>
      </c>
      <c r="S132">
        <v>20032</v>
      </c>
      <c r="T132" t="s">
        <v>8</v>
      </c>
      <c r="U132" s="1">
        <v>0.99030600000000002</v>
      </c>
      <c r="V132">
        <v>20416</v>
      </c>
      <c r="W132" t="s">
        <v>8</v>
      </c>
      <c r="X132" s="1">
        <v>0.99011899999999997</v>
      </c>
      <c r="Y132">
        <v>19712</v>
      </c>
      <c r="Z132" t="s">
        <v>8</v>
      </c>
      <c r="AA132" s="1">
        <v>0.99032799999999999</v>
      </c>
      <c r="AB132">
        <v>20160</v>
      </c>
      <c r="AC132" t="s">
        <v>8</v>
      </c>
    </row>
    <row r="133" spans="1:29" x14ac:dyDescent="0.2">
      <c r="A133" s="1">
        <v>0.99104499999999995</v>
      </c>
      <c r="B133" s="3">
        <f t="shared" si="15"/>
        <v>20.266666666666669</v>
      </c>
      <c r="F133" s="1">
        <v>0.900057</v>
      </c>
      <c r="G133">
        <v>62464</v>
      </c>
      <c r="H133" t="s">
        <v>8</v>
      </c>
      <c r="L133" s="1">
        <v>0.99104499999999995</v>
      </c>
      <c r="M133">
        <v>20224</v>
      </c>
      <c r="N133" t="s">
        <v>8</v>
      </c>
      <c r="O133" s="1">
        <v>0.99124599999999996</v>
      </c>
      <c r="P133">
        <v>20480</v>
      </c>
      <c r="Q133" t="s">
        <v>8</v>
      </c>
      <c r="R133" s="1">
        <v>0.99102199999999996</v>
      </c>
      <c r="S133">
        <v>20160</v>
      </c>
      <c r="T133" t="s">
        <v>8</v>
      </c>
      <c r="U133" s="1">
        <v>0.991012</v>
      </c>
      <c r="V133">
        <v>20544</v>
      </c>
      <c r="W133" t="s">
        <v>8</v>
      </c>
      <c r="X133" s="1">
        <v>0.99119699999999999</v>
      </c>
      <c r="Y133">
        <v>19904</v>
      </c>
      <c r="Z133" t="s">
        <v>8</v>
      </c>
      <c r="AA133" s="1">
        <v>0.99103799999999997</v>
      </c>
      <c r="AB133">
        <v>20288</v>
      </c>
      <c r="AC133" t="s">
        <v>8</v>
      </c>
    </row>
    <row r="134" spans="1:29" x14ac:dyDescent="0.2">
      <c r="A134" s="1">
        <v>0.99209999999999998</v>
      </c>
      <c r="B134" s="3">
        <f t="shared" si="15"/>
        <v>20.469333333333331</v>
      </c>
      <c r="F134" s="1">
        <v>0.91008</v>
      </c>
      <c r="G134">
        <v>68416</v>
      </c>
      <c r="H134" t="s">
        <v>8</v>
      </c>
      <c r="L134" s="1">
        <v>0.99209999999999998</v>
      </c>
      <c r="M134">
        <v>20416</v>
      </c>
      <c r="N134" t="s">
        <v>8</v>
      </c>
      <c r="O134" s="1">
        <v>0.992205</v>
      </c>
      <c r="P134">
        <v>20672</v>
      </c>
      <c r="Q134" t="s">
        <v>8</v>
      </c>
      <c r="R134" s="1">
        <v>0.99207400000000001</v>
      </c>
      <c r="S134">
        <v>20352</v>
      </c>
      <c r="T134" t="s">
        <v>8</v>
      </c>
      <c r="U134" s="1">
        <v>0.99228400000000005</v>
      </c>
      <c r="V134">
        <v>20800</v>
      </c>
      <c r="W134" t="s">
        <v>8</v>
      </c>
      <c r="X134" s="1">
        <v>0.99223799999999995</v>
      </c>
      <c r="Y134">
        <v>20096</v>
      </c>
      <c r="Z134" t="s">
        <v>8</v>
      </c>
      <c r="AA134" s="1">
        <v>0.99208700000000005</v>
      </c>
      <c r="AB134">
        <v>20480</v>
      </c>
      <c r="AC134" t="s">
        <v>8</v>
      </c>
    </row>
    <row r="135" spans="1:29" x14ac:dyDescent="0.2">
      <c r="A135" s="1">
        <v>0.99305900000000003</v>
      </c>
      <c r="B135" s="3">
        <f t="shared" si="15"/>
        <v>20.672000000000001</v>
      </c>
      <c r="F135" s="1">
        <v>0.92003999999999997</v>
      </c>
      <c r="G135">
        <v>75392</v>
      </c>
      <c r="H135" t="s">
        <v>8</v>
      </c>
      <c r="L135" s="1">
        <v>0.99305900000000003</v>
      </c>
      <c r="M135">
        <v>20608</v>
      </c>
      <c r="N135" t="s">
        <v>8</v>
      </c>
      <c r="O135" s="1">
        <v>0.99322600000000005</v>
      </c>
      <c r="P135">
        <v>20928</v>
      </c>
      <c r="Q135" t="s">
        <v>8</v>
      </c>
      <c r="R135" s="1">
        <v>0.993008</v>
      </c>
      <c r="S135">
        <v>20544</v>
      </c>
      <c r="T135" t="s">
        <v>8</v>
      </c>
      <c r="U135" s="1">
        <v>0.99300600000000006</v>
      </c>
      <c r="V135">
        <v>20992</v>
      </c>
      <c r="W135" t="s">
        <v>8</v>
      </c>
      <c r="X135" s="1">
        <v>0.99307800000000002</v>
      </c>
      <c r="Y135">
        <v>20288</v>
      </c>
      <c r="Z135" t="s">
        <v>8</v>
      </c>
      <c r="AA135" s="1">
        <v>0.99310900000000002</v>
      </c>
      <c r="AB135">
        <v>20672</v>
      </c>
      <c r="AC135" t="s">
        <v>8</v>
      </c>
    </row>
    <row r="136" spans="1:29" x14ac:dyDescent="0.2">
      <c r="A136" s="1">
        <v>0.99402500000000005</v>
      </c>
      <c r="B136" s="3">
        <f t="shared" si="15"/>
        <v>20.938666666666666</v>
      </c>
      <c r="F136" s="1">
        <v>0.93003199999999997</v>
      </c>
      <c r="G136">
        <v>83776</v>
      </c>
      <c r="H136" t="s">
        <v>8</v>
      </c>
      <c r="L136" s="1">
        <v>0.99402500000000005</v>
      </c>
      <c r="M136">
        <v>20864</v>
      </c>
      <c r="N136" t="s">
        <v>8</v>
      </c>
      <c r="O136" s="1">
        <v>0.99416000000000004</v>
      </c>
      <c r="P136">
        <v>21184</v>
      </c>
      <c r="Q136" t="s">
        <v>8</v>
      </c>
      <c r="R136" s="1">
        <v>0.99403300000000006</v>
      </c>
      <c r="S136">
        <v>20800</v>
      </c>
      <c r="T136" t="s">
        <v>8</v>
      </c>
      <c r="U136" s="1">
        <v>0.99418600000000001</v>
      </c>
      <c r="V136">
        <v>21312</v>
      </c>
      <c r="W136" t="s">
        <v>8</v>
      </c>
      <c r="X136" s="1">
        <v>0.99404300000000001</v>
      </c>
      <c r="Y136">
        <v>20544</v>
      </c>
      <c r="Z136" t="s">
        <v>8</v>
      </c>
      <c r="AA136" s="1">
        <v>0.99412</v>
      </c>
      <c r="AB136">
        <v>20928</v>
      </c>
      <c r="AC136" t="s">
        <v>8</v>
      </c>
    </row>
    <row r="137" spans="1:29" x14ac:dyDescent="0.2">
      <c r="A137" s="1">
        <v>0.99520699999999995</v>
      </c>
      <c r="B137" s="3">
        <f t="shared" si="15"/>
        <v>21.226666666666667</v>
      </c>
      <c r="F137" s="1">
        <v>0.94004200000000004</v>
      </c>
      <c r="G137">
        <v>94144</v>
      </c>
      <c r="H137" t="s">
        <v>8</v>
      </c>
      <c r="L137" s="1">
        <v>0.99520699999999995</v>
      </c>
      <c r="M137">
        <v>21184</v>
      </c>
      <c r="N137" t="s">
        <v>8</v>
      </c>
      <c r="O137" s="1">
        <v>0.99507599999999996</v>
      </c>
      <c r="P137">
        <v>21440</v>
      </c>
      <c r="Q137" t="s">
        <v>8</v>
      </c>
      <c r="R137" s="1">
        <v>0.99521999999999999</v>
      </c>
      <c r="S137">
        <v>21120</v>
      </c>
      <c r="T137" t="s">
        <v>8</v>
      </c>
      <c r="U137" s="1">
        <v>0.99500100000000002</v>
      </c>
      <c r="V137">
        <v>21568</v>
      </c>
      <c r="W137" t="s">
        <v>8</v>
      </c>
      <c r="X137" s="1">
        <v>0.99515100000000001</v>
      </c>
      <c r="Y137">
        <v>20864</v>
      </c>
      <c r="Z137" t="s">
        <v>8</v>
      </c>
      <c r="AA137" s="1">
        <v>0.99505600000000005</v>
      </c>
      <c r="AB137">
        <v>21184</v>
      </c>
      <c r="AC137" t="s">
        <v>8</v>
      </c>
    </row>
    <row r="138" spans="1:29" x14ac:dyDescent="0.2">
      <c r="A138" s="1">
        <v>0.99607299999999999</v>
      </c>
      <c r="B138" s="3">
        <f t="shared" si="15"/>
        <v>21.610666666666667</v>
      </c>
      <c r="F138" s="1">
        <v>0.95003300000000002</v>
      </c>
      <c r="G138">
        <v>107456</v>
      </c>
      <c r="H138" t="s">
        <v>8</v>
      </c>
      <c r="L138" s="1">
        <v>0.99607299999999999</v>
      </c>
      <c r="M138">
        <v>21568</v>
      </c>
      <c r="N138" t="s">
        <v>8</v>
      </c>
      <c r="O138" s="1">
        <v>0.99605699999999997</v>
      </c>
      <c r="P138">
        <v>21824</v>
      </c>
      <c r="Q138" t="s">
        <v>8</v>
      </c>
      <c r="R138" s="1">
        <v>0.99611799999999995</v>
      </c>
      <c r="S138">
        <v>21440</v>
      </c>
      <c r="T138" t="s">
        <v>8</v>
      </c>
      <c r="U138" s="1">
        <v>0.99611499999999997</v>
      </c>
      <c r="V138">
        <v>22016</v>
      </c>
      <c r="W138" t="s">
        <v>8</v>
      </c>
      <c r="X138" s="1">
        <v>0.99612299999999998</v>
      </c>
      <c r="Y138">
        <v>21248</v>
      </c>
      <c r="Z138" t="s">
        <v>8</v>
      </c>
      <c r="AA138" s="1">
        <v>0.99607000000000001</v>
      </c>
      <c r="AB138">
        <v>21568</v>
      </c>
      <c r="AC138" t="s">
        <v>8</v>
      </c>
    </row>
    <row r="139" spans="1:29" x14ac:dyDescent="0.2">
      <c r="A139" s="1">
        <v>0.99702599999999997</v>
      </c>
      <c r="B139" s="3">
        <f t="shared" si="15"/>
        <v>22.250666666666667</v>
      </c>
      <c r="F139" s="1">
        <v>0.96002900000000002</v>
      </c>
      <c r="G139">
        <v>125120</v>
      </c>
      <c r="H139" t="s">
        <v>8</v>
      </c>
      <c r="L139" s="1">
        <v>0.99702599999999997</v>
      </c>
      <c r="M139">
        <v>22272</v>
      </c>
      <c r="N139" t="s">
        <v>8</v>
      </c>
      <c r="O139" s="1">
        <v>0.997054</v>
      </c>
      <c r="P139">
        <v>22464</v>
      </c>
      <c r="Q139" t="s">
        <v>8</v>
      </c>
      <c r="R139" s="1">
        <v>0.99700599999999995</v>
      </c>
      <c r="S139">
        <v>21952</v>
      </c>
      <c r="T139" t="s">
        <v>8</v>
      </c>
      <c r="U139" s="1">
        <v>0.99700800000000001</v>
      </c>
      <c r="V139">
        <v>22656</v>
      </c>
      <c r="W139" t="s">
        <v>8</v>
      </c>
      <c r="X139" s="1">
        <v>0.99702999999999997</v>
      </c>
      <c r="Y139">
        <v>21952</v>
      </c>
      <c r="Z139" t="s">
        <v>8</v>
      </c>
      <c r="AA139" s="1">
        <v>0.99704300000000001</v>
      </c>
      <c r="AB139">
        <v>22208</v>
      </c>
      <c r="AC139" t="s">
        <v>8</v>
      </c>
    </row>
    <row r="140" spans="1:29" x14ac:dyDescent="0.2">
      <c r="A140" s="1">
        <v>0.99800199999999994</v>
      </c>
      <c r="B140" s="3">
        <f t="shared" si="15"/>
        <v>23.797333333333331</v>
      </c>
      <c r="F140" s="1">
        <v>0.97000699999999995</v>
      </c>
      <c r="G140">
        <v>149760</v>
      </c>
      <c r="H140" t="s">
        <v>8</v>
      </c>
      <c r="L140" s="1">
        <v>0.99800199999999994</v>
      </c>
      <c r="M140">
        <v>23744</v>
      </c>
      <c r="N140" t="s">
        <v>8</v>
      </c>
      <c r="O140" s="1">
        <v>0.99800800000000001</v>
      </c>
      <c r="P140">
        <v>24000</v>
      </c>
      <c r="Q140" t="s">
        <v>8</v>
      </c>
      <c r="R140" s="1">
        <v>0.99800500000000003</v>
      </c>
      <c r="S140">
        <v>23424</v>
      </c>
      <c r="T140" t="s">
        <v>8</v>
      </c>
      <c r="U140" s="1">
        <v>0.99800599999999995</v>
      </c>
      <c r="V140">
        <v>24256</v>
      </c>
      <c r="W140" t="s">
        <v>8</v>
      </c>
      <c r="X140" s="1">
        <v>0.99800299999999997</v>
      </c>
      <c r="Y140">
        <v>23680</v>
      </c>
      <c r="Z140" t="s">
        <v>8</v>
      </c>
      <c r="AA140" s="1">
        <v>0.998</v>
      </c>
      <c r="AB140">
        <v>23680</v>
      </c>
      <c r="AC140" t="s">
        <v>8</v>
      </c>
    </row>
    <row r="141" spans="1:29" x14ac:dyDescent="0.2">
      <c r="A141" s="1">
        <v>0.999</v>
      </c>
      <c r="B141" s="3">
        <f t="shared" si="15"/>
        <v>32.095999999999997</v>
      </c>
      <c r="F141" s="1">
        <v>0.98000600000000004</v>
      </c>
      <c r="G141">
        <v>190208</v>
      </c>
      <c r="H141" t="s">
        <v>8</v>
      </c>
      <c r="L141" s="1">
        <v>0.999</v>
      </c>
      <c r="M141">
        <v>32064</v>
      </c>
      <c r="N141" t="s">
        <v>8</v>
      </c>
      <c r="O141" s="1">
        <v>0.99900199999999995</v>
      </c>
      <c r="P141">
        <v>32960</v>
      </c>
      <c r="Q141" t="s">
        <v>8</v>
      </c>
      <c r="R141" s="1">
        <v>0.99900100000000003</v>
      </c>
      <c r="S141">
        <v>31744</v>
      </c>
      <c r="T141" t="s">
        <v>8</v>
      </c>
      <c r="U141" s="1">
        <v>0.99900100000000003</v>
      </c>
      <c r="V141">
        <v>31936</v>
      </c>
      <c r="W141" t="s">
        <v>8</v>
      </c>
      <c r="X141" s="1">
        <v>0.99900100000000003</v>
      </c>
      <c r="Y141">
        <v>32768</v>
      </c>
      <c r="Z141" t="s">
        <v>8</v>
      </c>
      <c r="AA141" s="1">
        <v>0.99900299999999997</v>
      </c>
      <c r="AB141">
        <v>31104</v>
      </c>
      <c r="AC141" t="s">
        <v>8</v>
      </c>
    </row>
    <row r="142" spans="1:29" x14ac:dyDescent="0.2">
      <c r="A142" s="9">
        <v>1</v>
      </c>
      <c r="B142" s="3">
        <f t="shared" si="15"/>
        <v>124.88533333333334</v>
      </c>
      <c r="F142" s="1">
        <v>0.990004</v>
      </c>
      <c r="G142">
        <v>272704</v>
      </c>
      <c r="H142" t="s">
        <v>8</v>
      </c>
      <c r="L142" s="9">
        <v>1</v>
      </c>
      <c r="M142">
        <v>133056</v>
      </c>
      <c r="N142" t="s">
        <v>8</v>
      </c>
      <c r="O142" s="9">
        <v>1</v>
      </c>
      <c r="P142">
        <v>134656</v>
      </c>
      <c r="Q142" t="s">
        <v>8</v>
      </c>
      <c r="R142" s="9">
        <v>1</v>
      </c>
      <c r="S142">
        <v>129600</v>
      </c>
      <c r="T142" t="s">
        <v>8</v>
      </c>
      <c r="U142" s="9">
        <v>1</v>
      </c>
      <c r="V142">
        <v>117952</v>
      </c>
      <c r="W142" t="s">
        <v>8</v>
      </c>
      <c r="X142" s="9">
        <v>1</v>
      </c>
      <c r="Y142">
        <v>125952</v>
      </c>
      <c r="Z142" t="s">
        <v>8</v>
      </c>
      <c r="AA142" s="9">
        <v>1</v>
      </c>
      <c r="AB142">
        <v>108096</v>
      </c>
      <c r="AC142" t="s">
        <v>8</v>
      </c>
    </row>
    <row r="143" spans="1:29" x14ac:dyDescent="0.2">
      <c r="A143" s="3">
        <f>AVERAGE(O143,L143,R143,U143,X143,AA143)</f>
        <v>349661182.5</v>
      </c>
      <c r="B143" s="3">
        <f>AVERAGE(P143,M143,S143,V143,Y143,AB143)</f>
        <v>349999998</v>
      </c>
      <c r="C143" s="10">
        <f>A143/B143</f>
        <v>0.99903195570875403</v>
      </c>
      <c r="D143" s="14">
        <f>(1-C143)</f>
        <v>9.6804429124597302E-4</v>
      </c>
      <c r="E143">
        <f>D143*2</f>
        <v>1.936088582491946E-3</v>
      </c>
      <c r="F143" s="1">
        <v>0.99099999999999999</v>
      </c>
      <c r="G143">
        <v>286272</v>
      </c>
      <c r="H143" t="s">
        <v>8</v>
      </c>
      <c r="L143">
        <v>349661003</v>
      </c>
      <c r="M143">
        <v>349999998</v>
      </c>
      <c r="O143">
        <v>349647493</v>
      </c>
      <c r="P143">
        <v>349999998</v>
      </c>
      <c r="R143">
        <v>349666489</v>
      </c>
      <c r="S143">
        <v>349999998</v>
      </c>
      <c r="U143">
        <v>349663870</v>
      </c>
      <c r="V143">
        <v>349999998</v>
      </c>
      <c r="X143">
        <v>349650371</v>
      </c>
      <c r="Y143">
        <v>349999998</v>
      </c>
      <c r="AA143">
        <v>349677869</v>
      </c>
      <c r="AB143">
        <v>349999998</v>
      </c>
    </row>
    <row r="144" spans="1:29" x14ac:dyDescent="0.2">
      <c r="F144" s="1">
        <v>0.99200299999999997</v>
      </c>
      <c r="G144">
        <v>301888</v>
      </c>
      <c r="H144" t="s">
        <v>8</v>
      </c>
    </row>
    <row r="145" spans="6:8" x14ac:dyDescent="0.2">
      <c r="F145" s="1">
        <v>0.99300299999999997</v>
      </c>
      <c r="G145">
        <v>320192</v>
      </c>
      <c r="H145" t="s">
        <v>8</v>
      </c>
    </row>
    <row r="146" spans="6:8" x14ac:dyDescent="0.2">
      <c r="F146" s="1">
        <v>0.99400100000000002</v>
      </c>
      <c r="G146">
        <v>341696</v>
      </c>
      <c r="H146" t="s">
        <v>8</v>
      </c>
    </row>
    <row r="147" spans="6:8" x14ac:dyDescent="0.2">
      <c r="F147" s="1">
        <v>0.995</v>
      </c>
      <c r="G147">
        <v>367488</v>
      </c>
      <c r="H147" t="s">
        <v>8</v>
      </c>
    </row>
    <row r="148" spans="6:8" x14ac:dyDescent="0.2">
      <c r="F148" s="1">
        <v>0.99600100000000003</v>
      </c>
      <c r="G148">
        <v>399680</v>
      </c>
      <c r="H148" t="s">
        <v>8</v>
      </c>
    </row>
    <row r="149" spans="6:8" x14ac:dyDescent="0.2">
      <c r="F149" s="1">
        <v>0.99700100000000003</v>
      </c>
      <c r="G149">
        <v>441600</v>
      </c>
      <c r="H149" t="s">
        <v>8</v>
      </c>
    </row>
    <row r="150" spans="6:8" x14ac:dyDescent="0.2">
      <c r="F150" s="1">
        <v>0.998</v>
      </c>
      <c r="G150">
        <v>498816</v>
      </c>
      <c r="H150" t="s">
        <v>8</v>
      </c>
    </row>
    <row r="151" spans="6:8" x14ac:dyDescent="0.2">
      <c r="F151" s="1">
        <v>0.999</v>
      </c>
      <c r="G151">
        <v>584000</v>
      </c>
      <c r="H151" t="s">
        <v>8</v>
      </c>
    </row>
    <row r="152" spans="6:8" x14ac:dyDescent="0.2">
      <c r="F152" s="9">
        <v>1</v>
      </c>
      <c r="G152">
        <v>749440</v>
      </c>
      <c r="H152" t="s">
        <v>8</v>
      </c>
    </row>
    <row r="153" spans="6:8" x14ac:dyDescent="0.2">
      <c r="F153" t="s">
        <v>303</v>
      </c>
    </row>
    <row r="154" spans="6:8" x14ac:dyDescent="0.2">
      <c r="F154">
        <v>284792721</v>
      </c>
    </row>
    <row r="155" spans="6:8" x14ac:dyDescent="0.2">
      <c r="F155">
        <v>349999998</v>
      </c>
      <c r="G155" s="2">
        <f>F154/F155</f>
        <v>0.81369349322110562</v>
      </c>
    </row>
    <row r="156" spans="6:8" x14ac:dyDescent="0.2">
      <c r="F156" t="s">
        <v>379</v>
      </c>
    </row>
    <row r="157" spans="6:8" x14ac:dyDescent="0.2">
      <c r="F157">
        <v>2</v>
      </c>
      <c r="G157">
        <v>5774164</v>
      </c>
    </row>
    <row r="158" spans="6:8" x14ac:dyDescent="0.2">
      <c r="F158">
        <v>4</v>
      </c>
      <c r="G158">
        <v>2404927</v>
      </c>
    </row>
    <row r="159" spans="6:8" x14ac:dyDescent="0.2">
      <c r="F159">
        <v>8</v>
      </c>
      <c r="G159">
        <v>1489873</v>
      </c>
    </row>
    <row r="160" spans="6:8" x14ac:dyDescent="0.2">
      <c r="F160">
        <v>16</v>
      </c>
      <c r="G160">
        <v>1710002</v>
      </c>
    </row>
    <row r="161" spans="1:30" x14ac:dyDescent="0.2">
      <c r="F161">
        <v>32</v>
      </c>
      <c r="G161">
        <v>2878532</v>
      </c>
    </row>
    <row r="162" spans="1:30" x14ac:dyDescent="0.2">
      <c r="F162">
        <v>64</v>
      </c>
      <c r="G162">
        <v>6521334</v>
      </c>
    </row>
    <row r="163" spans="1:30" x14ac:dyDescent="0.2">
      <c r="F163">
        <v>128</v>
      </c>
      <c r="G163">
        <v>6566554</v>
      </c>
    </row>
    <row r="164" spans="1:30" x14ac:dyDescent="0.2">
      <c r="F164">
        <v>256</v>
      </c>
      <c r="G164">
        <v>1957672</v>
      </c>
    </row>
    <row r="165" spans="1:30" x14ac:dyDescent="0.2">
      <c r="F165">
        <v>512</v>
      </c>
      <c r="G165">
        <v>735989</v>
      </c>
    </row>
    <row r="166" spans="1:30" x14ac:dyDescent="0.2">
      <c r="F166">
        <v>1024</v>
      </c>
      <c r="G166">
        <v>111883</v>
      </c>
    </row>
    <row r="167" spans="1:30" x14ac:dyDescent="0.2">
      <c r="F167">
        <v>2048</v>
      </c>
      <c r="G167">
        <v>6616096</v>
      </c>
    </row>
    <row r="168" spans="1:30" x14ac:dyDescent="0.2">
      <c r="F168">
        <v>4096</v>
      </c>
      <c r="G168">
        <v>44326</v>
      </c>
    </row>
    <row r="169" spans="1:30" x14ac:dyDescent="0.2">
      <c r="F169">
        <v>8192</v>
      </c>
      <c r="G169">
        <v>7120</v>
      </c>
    </row>
    <row r="170" spans="1:30" x14ac:dyDescent="0.2">
      <c r="A170" t="s">
        <v>380</v>
      </c>
      <c r="B170">
        <v>64</v>
      </c>
      <c r="F170">
        <v>16384</v>
      </c>
      <c r="G170">
        <v>15692</v>
      </c>
      <c r="L170" t="s">
        <v>380</v>
      </c>
      <c r="M170">
        <v>64</v>
      </c>
      <c r="O170" t="s">
        <v>380</v>
      </c>
      <c r="P170">
        <v>64</v>
      </c>
      <c r="R170" t="s">
        <v>380</v>
      </c>
      <c r="S170">
        <v>64</v>
      </c>
      <c r="U170" t="s">
        <v>380</v>
      </c>
      <c r="V170">
        <v>64</v>
      </c>
      <c r="X170" t="s">
        <v>380</v>
      </c>
      <c r="Y170">
        <v>64</v>
      </c>
      <c r="AA170" t="s">
        <v>380</v>
      </c>
      <c r="AB170">
        <v>64</v>
      </c>
    </row>
    <row r="171" spans="1:30" x14ac:dyDescent="0.2">
      <c r="A171" t="s">
        <v>381</v>
      </c>
      <c r="B171">
        <v>8</v>
      </c>
      <c r="F171">
        <v>32768</v>
      </c>
      <c r="G171">
        <v>59353</v>
      </c>
      <c r="L171" t="s">
        <v>381</v>
      </c>
      <c r="M171">
        <v>8</v>
      </c>
      <c r="O171" t="s">
        <v>381</v>
      </c>
      <c r="P171">
        <v>8</v>
      </c>
      <c r="R171" t="s">
        <v>381</v>
      </c>
      <c r="S171">
        <v>8</v>
      </c>
      <c r="U171" t="s">
        <v>381</v>
      </c>
      <c r="V171">
        <v>8</v>
      </c>
      <c r="X171" t="s">
        <v>381</v>
      </c>
      <c r="Y171">
        <v>8</v>
      </c>
      <c r="AA171" t="s">
        <v>381</v>
      </c>
      <c r="AB171">
        <v>8</v>
      </c>
    </row>
    <row r="172" spans="1:30" x14ac:dyDescent="0.2">
      <c r="A172" t="s">
        <v>382</v>
      </c>
      <c r="B172">
        <v>64</v>
      </c>
      <c r="F172" t="s">
        <v>203</v>
      </c>
      <c r="G172">
        <v>1764</v>
      </c>
      <c r="L172" t="s">
        <v>382</v>
      </c>
      <c r="M172">
        <v>64</v>
      </c>
      <c r="O172" t="s">
        <v>382</v>
      </c>
      <c r="P172">
        <v>64</v>
      </c>
      <c r="R172" t="s">
        <v>382</v>
      </c>
      <c r="S172">
        <v>64</v>
      </c>
      <c r="U172" t="s">
        <v>382</v>
      </c>
      <c r="V172">
        <v>64</v>
      </c>
      <c r="X172" t="s">
        <v>382</v>
      </c>
      <c r="Y172">
        <v>64</v>
      </c>
      <c r="AA172" t="s">
        <v>382</v>
      </c>
      <c r="AB172">
        <v>64</v>
      </c>
    </row>
    <row r="173" spans="1:30" x14ac:dyDescent="0.2">
      <c r="A173" t="s">
        <v>383</v>
      </c>
      <c r="B173" t="s">
        <v>384</v>
      </c>
      <c r="F173" t="s">
        <v>375</v>
      </c>
      <c r="G173" s="2">
        <f>SUM(G165:G172)/SUM(G157:G172)</f>
        <v>0.20577761692613208</v>
      </c>
      <c r="L173" t="s">
        <v>383</v>
      </c>
      <c r="M173" t="s">
        <v>384</v>
      </c>
      <c r="O173" t="s">
        <v>383</v>
      </c>
      <c r="P173" t="s">
        <v>384</v>
      </c>
      <c r="R173" t="s">
        <v>383</v>
      </c>
      <c r="S173" t="s">
        <v>384</v>
      </c>
      <c r="U173" t="s">
        <v>383</v>
      </c>
      <c r="V173" t="s">
        <v>384</v>
      </c>
      <c r="X173" t="s">
        <v>383</v>
      </c>
      <c r="Y173" t="s">
        <v>384</v>
      </c>
      <c r="AA173" t="s">
        <v>383</v>
      </c>
      <c r="AB173" t="s">
        <v>384</v>
      </c>
    </row>
    <row r="174" spans="1:30" x14ac:dyDescent="0.2">
      <c r="A174" t="s">
        <v>385</v>
      </c>
      <c r="B174">
        <v>6</v>
      </c>
      <c r="L174" t="s">
        <v>385</v>
      </c>
      <c r="M174">
        <v>6</v>
      </c>
      <c r="N174" t="s">
        <v>386</v>
      </c>
      <c r="O174" t="s">
        <v>385</v>
      </c>
      <c r="P174">
        <v>6</v>
      </c>
      <c r="Q174" t="s">
        <v>386</v>
      </c>
      <c r="R174" t="s">
        <v>385</v>
      </c>
      <c r="S174">
        <v>6</v>
      </c>
      <c r="T174" t="s">
        <v>386</v>
      </c>
      <c r="U174" t="s">
        <v>385</v>
      </c>
      <c r="V174">
        <v>6</v>
      </c>
      <c r="W174" t="s">
        <v>386</v>
      </c>
      <c r="X174" t="s">
        <v>385</v>
      </c>
      <c r="Y174">
        <v>6</v>
      </c>
      <c r="Z174" t="s">
        <v>386</v>
      </c>
      <c r="AA174" t="s">
        <v>385</v>
      </c>
      <c r="AB174">
        <v>6</v>
      </c>
      <c r="AC174" t="s">
        <v>386</v>
      </c>
      <c r="AD174" t="s">
        <v>387</v>
      </c>
    </row>
    <row r="175" spans="1:30" x14ac:dyDescent="0.2">
      <c r="A175" t="s">
        <v>388</v>
      </c>
      <c r="B175">
        <v>12</v>
      </c>
      <c r="L175" t="s">
        <v>388</v>
      </c>
      <c r="M175">
        <v>12</v>
      </c>
      <c r="N175" t="s">
        <v>389</v>
      </c>
      <c r="O175" t="s">
        <v>388</v>
      </c>
      <c r="P175">
        <v>12</v>
      </c>
      <c r="Q175" t="s">
        <v>389</v>
      </c>
      <c r="R175" t="s">
        <v>388</v>
      </c>
      <c r="S175">
        <v>12</v>
      </c>
      <c r="T175" t="s">
        <v>389</v>
      </c>
      <c r="U175" t="s">
        <v>388</v>
      </c>
      <c r="V175">
        <v>12</v>
      </c>
      <c r="W175" t="s">
        <v>389</v>
      </c>
      <c r="X175" t="s">
        <v>388</v>
      </c>
      <c r="Y175">
        <v>12</v>
      </c>
      <c r="Z175" t="s">
        <v>389</v>
      </c>
      <c r="AA175" t="s">
        <v>388</v>
      </c>
      <c r="AB175">
        <v>12</v>
      </c>
      <c r="AC175" t="s">
        <v>389</v>
      </c>
      <c r="AD175" t="s">
        <v>390</v>
      </c>
    </row>
    <row r="176" spans="1:30" x14ac:dyDescent="0.2">
      <c r="A176" t="s">
        <v>391</v>
      </c>
      <c r="B176" t="s">
        <v>392</v>
      </c>
      <c r="L176" t="s">
        <v>391</v>
      </c>
      <c r="M176" t="s">
        <v>392</v>
      </c>
      <c r="O176" t="s">
        <v>391</v>
      </c>
      <c r="P176" t="s">
        <v>392</v>
      </c>
      <c r="R176" t="s">
        <v>391</v>
      </c>
      <c r="S176" t="s">
        <v>392</v>
      </c>
      <c r="U176" t="s">
        <v>391</v>
      </c>
      <c r="V176" t="s">
        <v>392</v>
      </c>
      <c r="X176" t="s">
        <v>391</v>
      </c>
      <c r="Y176" t="s">
        <v>392</v>
      </c>
      <c r="AA176" t="s">
        <v>391</v>
      </c>
      <c r="AB176" t="s">
        <v>392</v>
      </c>
    </row>
    <row r="177" spans="1:30" x14ac:dyDescent="0.2">
      <c r="A177" t="s">
        <v>393</v>
      </c>
      <c r="B177" t="s">
        <v>394</v>
      </c>
      <c r="L177" t="s">
        <v>393</v>
      </c>
      <c r="M177" t="s">
        <v>394</v>
      </c>
      <c r="O177" t="s">
        <v>393</v>
      </c>
      <c r="P177" t="s">
        <v>394</v>
      </c>
      <c r="R177" t="s">
        <v>393</v>
      </c>
      <c r="S177" t="s">
        <v>394</v>
      </c>
      <c r="U177" t="s">
        <v>393</v>
      </c>
      <c r="V177" t="s">
        <v>394</v>
      </c>
      <c r="X177" t="s">
        <v>393</v>
      </c>
      <c r="Y177" t="s">
        <v>394</v>
      </c>
      <c r="AA177" t="s">
        <v>393</v>
      </c>
      <c r="AB177" t="s">
        <v>394</v>
      </c>
    </row>
    <row r="178" spans="1:30" x14ac:dyDescent="0.2">
      <c r="A178" t="s">
        <v>1</v>
      </c>
      <c r="B178">
        <f t="shared" ref="B178:B181" si="16">SUM(P178,M178,S178,V178,Y178,AB178)</f>
        <v>2100000000</v>
      </c>
      <c r="L178" t="s">
        <v>1</v>
      </c>
      <c r="M178">
        <v>350000000</v>
      </c>
      <c r="O178" t="s">
        <v>1</v>
      </c>
      <c r="P178">
        <v>350000000</v>
      </c>
      <c r="R178" t="s">
        <v>1</v>
      </c>
      <c r="S178">
        <v>350000000</v>
      </c>
      <c r="U178" t="s">
        <v>1</v>
      </c>
      <c r="V178">
        <v>350000000</v>
      </c>
      <c r="X178" t="s">
        <v>1</v>
      </c>
      <c r="Y178">
        <v>350000000</v>
      </c>
      <c r="AA178" t="s">
        <v>1</v>
      </c>
      <c r="AB178">
        <v>350000000</v>
      </c>
    </row>
    <row r="179" spans="1:30" x14ac:dyDescent="0.2">
      <c r="A179" t="s">
        <v>395</v>
      </c>
      <c r="B179">
        <f t="shared" si="16"/>
        <v>621263949</v>
      </c>
      <c r="L179" t="s">
        <v>395</v>
      </c>
      <c r="M179">
        <v>103445676</v>
      </c>
      <c r="O179" t="s">
        <v>395</v>
      </c>
      <c r="P179">
        <v>103416492</v>
      </c>
      <c r="R179" t="s">
        <v>395</v>
      </c>
      <c r="S179">
        <v>103938391</v>
      </c>
      <c r="U179" t="s">
        <v>395</v>
      </c>
      <c r="V179">
        <v>104093318</v>
      </c>
      <c r="X179" t="s">
        <v>395</v>
      </c>
      <c r="Y179">
        <v>102919988</v>
      </c>
      <c r="AA179" t="s">
        <v>395</v>
      </c>
      <c r="AB179">
        <v>103450084</v>
      </c>
    </row>
    <row r="180" spans="1:30" x14ac:dyDescent="0.2">
      <c r="A180" t="s">
        <v>396</v>
      </c>
      <c r="B180">
        <f t="shared" si="16"/>
        <v>2316024</v>
      </c>
      <c r="L180" t="s">
        <v>396</v>
      </c>
      <c r="M180">
        <v>371832</v>
      </c>
      <c r="O180" t="s">
        <v>396</v>
      </c>
      <c r="P180">
        <v>267443</v>
      </c>
      <c r="R180" t="s">
        <v>396</v>
      </c>
      <c r="S180">
        <v>495613</v>
      </c>
      <c r="U180" t="s">
        <v>396</v>
      </c>
      <c r="V180">
        <v>256105</v>
      </c>
      <c r="X180" t="s">
        <v>396</v>
      </c>
      <c r="Y180">
        <v>512758</v>
      </c>
      <c r="AA180" t="s">
        <v>396</v>
      </c>
      <c r="AB180">
        <v>412273</v>
      </c>
    </row>
    <row r="181" spans="1:30" x14ac:dyDescent="0.2">
      <c r="A181" t="s">
        <v>397</v>
      </c>
      <c r="B181">
        <f t="shared" si="16"/>
        <v>11937353</v>
      </c>
      <c r="L181" t="s">
        <v>397</v>
      </c>
      <c r="M181">
        <v>1889978</v>
      </c>
      <c r="O181" t="s">
        <v>397</v>
      </c>
      <c r="P181">
        <v>1797318</v>
      </c>
      <c r="R181" t="s">
        <v>397</v>
      </c>
      <c r="S181">
        <v>2800075</v>
      </c>
      <c r="U181" t="s">
        <v>397</v>
      </c>
      <c r="V181">
        <v>1271214</v>
      </c>
      <c r="X181" t="s">
        <v>397</v>
      </c>
      <c r="Y181">
        <v>2395374</v>
      </c>
      <c r="AA181" t="s">
        <v>397</v>
      </c>
      <c r="AB181">
        <v>1783394</v>
      </c>
    </row>
    <row r="182" spans="1:30" x14ac:dyDescent="0.2">
      <c r="A182" s="13" t="s">
        <v>373</v>
      </c>
      <c r="B182" s="13">
        <f>AVERAGE(P182,M182,S182,V182,Y182,AB182)</f>
        <v>1.1028685714285713</v>
      </c>
      <c r="L182" s="13" t="s">
        <v>373</v>
      </c>
      <c r="M182" s="13">
        <f>M180/M178*1000</f>
        <v>1.0623771428571427</v>
      </c>
      <c r="O182" s="13" t="s">
        <v>373</v>
      </c>
      <c r="P182" s="13">
        <f>P180/P178*1000</f>
        <v>0.7641228571428571</v>
      </c>
      <c r="R182" s="13" t="s">
        <v>373</v>
      </c>
      <c r="S182" s="13">
        <f>S180/S178*1000</f>
        <v>1.4160371428571428</v>
      </c>
      <c r="U182" s="13" t="s">
        <v>373</v>
      </c>
      <c r="V182" s="13">
        <f>V180/V178*1000</f>
        <v>0.73172857142857139</v>
      </c>
      <c r="X182" s="13" t="s">
        <v>373</v>
      </c>
      <c r="Y182" s="13">
        <f>Y180/Y178*1000</f>
        <v>1.4650228571428572</v>
      </c>
      <c r="AA182" s="13" t="s">
        <v>373</v>
      </c>
      <c r="AB182" s="13">
        <f>AB180/AB178*1000</f>
        <v>1.1779228571428573</v>
      </c>
    </row>
    <row r="183" spans="1:30" x14ac:dyDescent="0.2">
      <c r="A183" t="s">
        <v>380</v>
      </c>
      <c r="B183">
        <v>64</v>
      </c>
      <c r="L183" t="s">
        <v>380</v>
      </c>
      <c r="M183">
        <v>64</v>
      </c>
      <c r="O183" t="s">
        <v>380</v>
      </c>
      <c r="P183">
        <v>64</v>
      </c>
      <c r="R183" t="s">
        <v>380</v>
      </c>
      <c r="S183">
        <v>64</v>
      </c>
      <c r="U183" t="s">
        <v>380</v>
      </c>
      <c r="V183">
        <v>64</v>
      </c>
      <c r="X183" t="s">
        <v>380</v>
      </c>
      <c r="Y183">
        <v>64</v>
      </c>
      <c r="AA183" t="s">
        <v>380</v>
      </c>
      <c r="AB183">
        <v>64</v>
      </c>
    </row>
    <row r="184" spans="1:30" x14ac:dyDescent="0.2">
      <c r="A184" t="s">
        <v>381</v>
      </c>
      <c r="B184">
        <v>8</v>
      </c>
      <c r="L184" t="s">
        <v>381</v>
      </c>
      <c r="M184">
        <v>8</v>
      </c>
      <c r="O184" t="s">
        <v>381</v>
      </c>
      <c r="P184">
        <v>8</v>
      </c>
      <c r="R184" t="s">
        <v>381</v>
      </c>
      <c r="S184">
        <v>8</v>
      </c>
      <c r="U184" t="s">
        <v>381</v>
      </c>
      <c r="V184">
        <v>8</v>
      </c>
      <c r="X184" t="s">
        <v>381</v>
      </c>
      <c r="Y184">
        <v>8</v>
      </c>
      <c r="AA184" t="s">
        <v>381</v>
      </c>
      <c r="AB184">
        <v>8</v>
      </c>
    </row>
    <row r="185" spans="1:30" x14ac:dyDescent="0.2">
      <c r="A185" t="s">
        <v>382</v>
      </c>
      <c r="B185">
        <v>64</v>
      </c>
      <c r="L185" t="s">
        <v>382</v>
      </c>
      <c r="M185">
        <v>64</v>
      </c>
      <c r="O185" t="s">
        <v>382</v>
      </c>
      <c r="P185">
        <v>64</v>
      </c>
      <c r="R185" t="s">
        <v>382</v>
      </c>
      <c r="S185">
        <v>64</v>
      </c>
      <c r="U185" t="s">
        <v>382</v>
      </c>
      <c r="V185">
        <v>64</v>
      </c>
      <c r="X185" t="s">
        <v>382</v>
      </c>
      <c r="Y185">
        <v>64</v>
      </c>
      <c r="AA185" t="s">
        <v>382</v>
      </c>
      <c r="AB185">
        <v>64</v>
      </c>
    </row>
    <row r="186" spans="1:30" x14ac:dyDescent="0.2">
      <c r="A186" t="s">
        <v>383</v>
      </c>
      <c r="B186" t="s">
        <v>384</v>
      </c>
      <c r="L186" t="s">
        <v>383</v>
      </c>
      <c r="M186" t="s">
        <v>384</v>
      </c>
      <c r="O186" t="s">
        <v>383</v>
      </c>
      <c r="P186" t="s">
        <v>384</v>
      </c>
      <c r="R186" t="s">
        <v>383</v>
      </c>
      <c r="S186" t="s">
        <v>384</v>
      </c>
      <c r="U186" t="s">
        <v>383</v>
      </c>
      <c r="V186" t="s">
        <v>384</v>
      </c>
      <c r="X186" t="s">
        <v>383</v>
      </c>
      <c r="Y186" t="s">
        <v>384</v>
      </c>
      <c r="AA186" t="s">
        <v>383</v>
      </c>
      <c r="AB186" t="s">
        <v>384</v>
      </c>
    </row>
    <row r="187" spans="1:30" x14ac:dyDescent="0.2">
      <c r="A187" t="s">
        <v>385</v>
      </c>
      <c r="B187">
        <v>6</v>
      </c>
      <c r="L187" t="s">
        <v>385</v>
      </c>
      <c r="M187">
        <v>6</v>
      </c>
      <c r="N187" t="s">
        <v>386</v>
      </c>
      <c r="O187" t="s">
        <v>385</v>
      </c>
      <c r="P187">
        <v>6</v>
      </c>
      <c r="Q187" t="s">
        <v>386</v>
      </c>
      <c r="R187" t="s">
        <v>385</v>
      </c>
      <c r="S187">
        <v>6</v>
      </c>
      <c r="T187" t="s">
        <v>386</v>
      </c>
      <c r="U187" t="s">
        <v>385</v>
      </c>
      <c r="V187">
        <v>6</v>
      </c>
      <c r="W187" t="s">
        <v>386</v>
      </c>
      <c r="X187" t="s">
        <v>385</v>
      </c>
      <c r="Y187">
        <v>6</v>
      </c>
      <c r="Z187" t="s">
        <v>386</v>
      </c>
      <c r="AA187" t="s">
        <v>385</v>
      </c>
      <c r="AB187">
        <v>6</v>
      </c>
      <c r="AC187" t="s">
        <v>386</v>
      </c>
      <c r="AD187" t="s">
        <v>387</v>
      </c>
    </row>
    <row r="188" spans="1:30" x14ac:dyDescent="0.2">
      <c r="A188" t="s">
        <v>388</v>
      </c>
      <c r="B188">
        <v>12</v>
      </c>
      <c r="L188" t="s">
        <v>388</v>
      </c>
      <c r="M188">
        <v>12</v>
      </c>
      <c r="N188" t="s">
        <v>389</v>
      </c>
      <c r="O188" t="s">
        <v>388</v>
      </c>
      <c r="P188">
        <v>12</v>
      </c>
      <c r="Q188" t="s">
        <v>389</v>
      </c>
      <c r="R188" t="s">
        <v>388</v>
      </c>
      <c r="S188">
        <v>12</v>
      </c>
      <c r="T188" t="s">
        <v>389</v>
      </c>
      <c r="U188" t="s">
        <v>388</v>
      </c>
      <c r="V188">
        <v>12</v>
      </c>
      <c r="W188" t="s">
        <v>389</v>
      </c>
      <c r="X188" t="s">
        <v>388</v>
      </c>
      <c r="Y188">
        <v>12</v>
      </c>
      <c r="Z188" t="s">
        <v>389</v>
      </c>
      <c r="AA188" t="s">
        <v>388</v>
      </c>
      <c r="AB188">
        <v>12</v>
      </c>
      <c r="AC188" t="s">
        <v>389</v>
      </c>
      <c r="AD188" t="s">
        <v>390</v>
      </c>
    </row>
    <row r="189" spans="1:30" x14ac:dyDescent="0.2">
      <c r="A189" t="s">
        <v>391</v>
      </c>
      <c r="B189" t="s">
        <v>392</v>
      </c>
      <c r="L189" t="s">
        <v>391</v>
      </c>
      <c r="M189" t="s">
        <v>392</v>
      </c>
      <c r="O189" t="s">
        <v>391</v>
      </c>
      <c r="P189" t="s">
        <v>392</v>
      </c>
      <c r="R189" t="s">
        <v>391</v>
      </c>
      <c r="S189" t="s">
        <v>392</v>
      </c>
      <c r="U189" t="s">
        <v>391</v>
      </c>
      <c r="V189" t="s">
        <v>392</v>
      </c>
      <c r="X189" t="s">
        <v>391</v>
      </c>
      <c r="Y189" t="s">
        <v>392</v>
      </c>
      <c r="AA189" t="s">
        <v>391</v>
      </c>
      <c r="AB189" t="s">
        <v>392</v>
      </c>
    </row>
    <row r="190" spans="1:30" x14ac:dyDescent="0.2">
      <c r="A190" t="s">
        <v>393</v>
      </c>
      <c r="B190" t="s">
        <v>394</v>
      </c>
      <c r="L190" t="s">
        <v>393</v>
      </c>
      <c r="M190" t="s">
        <v>398</v>
      </c>
      <c r="O190" t="s">
        <v>393</v>
      </c>
      <c r="P190" t="s">
        <v>398</v>
      </c>
      <c r="R190" t="s">
        <v>393</v>
      </c>
      <c r="S190" t="s">
        <v>398</v>
      </c>
      <c r="U190" t="s">
        <v>393</v>
      </c>
      <c r="V190" t="s">
        <v>398</v>
      </c>
      <c r="X190" t="s">
        <v>393</v>
      </c>
      <c r="Y190" t="s">
        <v>398</v>
      </c>
      <c r="AA190" t="s">
        <v>393</v>
      </c>
      <c r="AB190" t="s">
        <v>398</v>
      </c>
    </row>
    <row r="191" spans="1:30" x14ac:dyDescent="0.2">
      <c r="A191" t="s">
        <v>1</v>
      </c>
      <c r="B191">
        <f t="shared" ref="B191:B194" si="17">SUM(P191,M191,S191,V191,Y191,AB191)</f>
        <v>2100000000</v>
      </c>
      <c r="L191" t="s">
        <v>1</v>
      </c>
      <c r="M191">
        <v>350000000</v>
      </c>
      <c r="O191" t="s">
        <v>1</v>
      </c>
      <c r="P191">
        <v>350000000</v>
      </c>
      <c r="R191" t="s">
        <v>1</v>
      </c>
      <c r="S191">
        <v>350000000</v>
      </c>
      <c r="U191" t="s">
        <v>1</v>
      </c>
      <c r="V191">
        <v>350000000</v>
      </c>
      <c r="X191" t="s">
        <v>1</v>
      </c>
      <c r="Y191">
        <v>350000000</v>
      </c>
      <c r="AA191" t="s">
        <v>1</v>
      </c>
      <c r="AB191">
        <v>350000000</v>
      </c>
    </row>
    <row r="192" spans="1:30" x14ac:dyDescent="0.2">
      <c r="A192" t="s">
        <v>395</v>
      </c>
      <c r="B192">
        <f t="shared" si="17"/>
        <v>621263949</v>
      </c>
      <c r="L192" t="s">
        <v>395</v>
      </c>
      <c r="M192">
        <v>103445676</v>
      </c>
      <c r="O192" t="s">
        <v>395</v>
      </c>
      <c r="P192">
        <v>103416492</v>
      </c>
      <c r="R192" t="s">
        <v>395</v>
      </c>
      <c r="S192">
        <v>103938391</v>
      </c>
      <c r="U192" t="s">
        <v>395</v>
      </c>
      <c r="V192">
        <v>104093318</v>
      </c>
      <c r="X192" t="s">
        <v>395</v>
      </c>
      <c r="Y192">
        <v>102919988</v>
      </c>
      <c r="AA192" t="s">
        <v>395</v>
      </c>
      <c r="AB192">
        <v>103450084</v>
      </c>
    </row>
    <row r="193" spans="1:28" x14ac:dyDescent="0.2">
      <c r="A193" t="s">
        <v>396</v>
      </c>
      <c r="B193">
        <f t="shared" si="17"/>
        <v>3706065</v>
      </c>
      <c r="L193" t="s">
        <v>396</v>
      </c>
      <c r="M193">
        <v>748468</v>
      </c>
      <c r="O193" t="s">
        <v>396</v>
      </c>
      <c r="P193">
        <v>602791</v>
      </c>
      <c r="R193" t="s">
        <v>396</v>
      </c>
      <c r="S193">
        <v>896658</v>
      </c>
      <c r="U193" t="s">
        <v>396</v>
      </c>
      <c r="V193">
        <v>215824</v>
      </c>
      <c r="X193" t="s">
        <v>396</v>
      </c>
      <c r="Y193">
        <v>392304</v>
      </c>
      <c r="AA193" t="s">
        <v>396</v>
      </c>
      <c r="AB193">
        <v>850020</v>
      </c>
    </row>
    <row r="194" spans="1:28" x14ac:dyDescent="0.2">
      <c r="A194" t="s">
        <v>397</v>
      </c>
      <c r="B194">
        <f t="shared" si="17"/>
        <v>3702993</v>
      </c>
      <c r="L194" t="s">
        <v>397</v>
      </c>
      <c r="M194">
        <v>747956</v>
      </c>
      <c r="O194" t="s">
        <v>397</v>
      </c>
      <c r="P194">
        <v>602279</v>
      </c>
      <c r="R194" t="s">
        <v>397</v>
      </c>
      <c r="S194">
        <v>896146</v>
      </c>
      <c r="U194" t="s">
        <v>397</v>
      </c>
      <c r="V194">
        <v>215312</v>
      </c>
      <c r="X194" t="s">
        <v>397</v>
      </c>
      <c r="Y194">
        <v>391792</v>
      </c>
      <c r="AA194" t="s">
        <v>397</v>
      </c>
      <c r="AB194">
        <v>849508</v>
      </c>
    </row>
    <row r="195" spans="1:28" x14ac:dyDescent="0.2">
      <c r="A195" s="13" t="s">
        <v>373</v>
      </c>
      <c r="B195" s="13">
        <f>AVERAGE(P195,M195,S195,V195,Y195,AB195)</f>
        <v>1.7647928571428573</v>
      </c>
      <c r="L195" s="13" t="s">
        <v>373</v>
      </c>
      <c r="M195" s="13">
        <f>M193/M191*1000</f>
        <v>2.1384799999999999</v>
      </c>
      <c r="O195" s="13" t="s">
        <v>373</v>
      </c>
      <c r="P195" s="13">
        <f>P193/P191*1000</f>
        <v>1.7222599999999999</v>
      </c>
      <c r="R195" s="13" t="s">
        <v>373</v>
      </c>
      <c r="S195" s="13">
        <f>S193/S191*1000</f>
        <v>2.5618799999999999</v>
      </c>
      <c r="U195" s="13" t="s">
        <v>373</v>
      </c>
      <c r="V195" s="13">
        <f>V193/V191*1000</f>
        <v>0.61663999999999997</v>
      </c>
      <c r="X195" s="13" t="s">
        <v>373</v>
      </c>
      <c r="Y195" s="13">
        <f>Y193/Y191*1000</f>
        <v>1.1208685714285715</v>
      </c>
      <c r="AA195" s="13" t="s">
        <v>373</v>
      </c>
      <c r="AB195" s="13">
        <f>AB193/AB191*1000</f>
        <v>2.4286285714285714</v>
      </c>
    </row>
    <row r="196" spans="1:28" x14ac:dyDescent="0.2">
      <c r="M196">
        <f>(M195-M182)/M195</f>
        <v>0.50320922203754881</v>
      </c>
    </row>
  </sheetData>
  <mergeCells count="2">
    <mergeCell ref="D1:E1"/>
    <mergeCell ref="B1:C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35"/>
  <sheetViews>
    <sheetView topLeftCell="A172" workbookViewId="0">
      <selection activeCell="M196" sqref="M196"/>
    </sheetView>
  </sheetViews>
  <sheetFormatPr baseColWidth="10" defaultRowHeight="16" x14ac:dyDescent="0.2"/>
  <cols>
    <col min="1" max="1" width="24.1640625" customWidth="1"/>
    <col min="2" max="3" width="15.83203125" customWidth="1"/>
    <col min="4" max="4" width="17.83203125" customWidth="1"/>
    <col min="6" max="6" width="52.1640625" bestFit="1" customWidth="1"/>
    <col min="7" max="7" width="22" bestFit="1" customWidth="1"/>
    <col min="8" max="8" width="10.1640625" bestFit="1" customWidth="1"/>
    <col min="9" max="9" width="52.1640625" bestFit="1" customWidth="1"/>
    <col min="10" max="10" width="22" bestFit="1" customWidth="1"/>
    <col min="11" max="11" width="10.1640625" bestFit="1" customWidth="1"/>
    <col min="12" max="12" width="48.6640625" customWidth="1"/>
    <col min="13" max="13" width="21.83203125" customWidth="1"/>
    <col min="14" max="14" width="10.1640625" bestFit="1" customWidth="1"/>
    <col min="15" max="15" width="52.1640625" bestFit="1" customWidth="1"/>
    <col min="16" max="16" width="22" bestFit="1" customWidth="1"/>
    <col min="17" max="17" width="10.1640625" bestFit="1" customWidth="1"/>
    <col min="18" max="18" width="52.1640625" bestFit="1" customWidth="1"/>
    <col min="19" max="19" width="22" bestFit="1" customWidth="1"/>
    <col min="20" max="20" width="10.1640625" bestFit="1" customWidth="1"/>
    <col min="21" max="21" width="52.1640625" bestFit="1" customWidth="1"/>
    <col min="22" max="22" width="22" bestFit="1" customWidth="1"/>
    <col min="23" max="23" width="10.1640625" bestFit="1" customWidth="1"/>
    <col min="24" max="24" width="52.1640625" bestFit="1" customWidth="1"/>
    <col min="25" max="25" width="22" bestFit="1" customWidth="1"/>
    <col min="26" max="26" width="10.1640625" bestFit="1" customWidth="1"/>
    <col min="27" max="27" width="52.1640625" bestFit="1" customWidth="1"/>
    <col min="28" max="28" width="22" bestFit="1" customWidth="1"/>
    <col min="29" max="29" width="10.1640625" bestFit="1" customWidth="1"/>
    <col min="30" max="30" width="29.83203125" customWidth="1"/>
    <col min="31" max="31" width="21.5" customWidth="1"/>
  </cols>
  <sheetData>
    <row r="1" spans="1:43" x14ac:dyDescent="0.2">
      <c r="B1" s="15" t="s">
        <v>199</v>
      </c>
      <c r="C1" s="15"/>
      <c r="D1" s="15" t="s">
        <v>198</v>
      </c>
      <c r="E1" s="15"/>
      <c r="AL1" t="s">
        <v>365</v>
      </c>
      <c r="AO1" t="s">
        <v>366</v>
      </c>
    </row>
    <row r="2" spans="1:43" x14ac:dyDescent="0.2">
      <c r="A2" t="s">
        <v>1</v>
      </c>
      <c r="B2">
        <f t="shared" ref="B2:B7" si="0">SUM(Q2,N2,T2,W2,Z2,AC2)</f>
        <v>2249631122</v>
      </c>
      <c r="D2">
        <f t="shared" ref="D2:D7" si="1">SUM(Q2,N2,K2,H2,T2,W2,Z2,AC2)</f>
        <v>2765644061</v>
      </c>
      <c r="F2" t="s">
        <v>83</v>
      </c>
      <c r="G2" t="s">
        <v>1</v>
      </c>
      <c r="H2">
        <v>116014811</v>
      </c>
      <c r="I2" t="s">
        <v>88</v>
      </c>
      <c r="J2" t="s">
        <v>1</v>
      </c>
      <c r="K2">
        <v>399998128</v>
      </c>
      <c r="L2" t="s">
        <v>93</v>
      </c>
      <c r="M2" t="s">
        <v>1</v>
      </c>
      <c r="N2">
        <v>366810901</v>
      </c>
      <c r="O2" t="s">
        <v>98</v>
      </c>
      <c r="P2" t="s">
        <v>1</v>
      </c>
      <c r="Q2">
        <v>367482416</v>
      </c>
      <c r="R2" t="s">
        <v>103</v>
      </c>
      <c r="S2" t="s">
        <v>1</v>
      </c>
      <c r="T2">
        <v>372518378</v>
      </c>
      <c r="U2" t="s">
        <v>108</v>
      </c>
      <c r="V2" t="s">
        <v>1</v>
      </c>
      <c r="W2">
        <v>399889852</v>
      </c>
      <c r="X2" t="s">
        <v>113</v>
      </c>
      <c r="Y2" t="s">
        <v>1</v>
      </c>
      <c r="Z2">
        <v>374467355</v>
      </c>
      <c r="AA2" t="s">
        <v>118</v>
      </c>
      <c r="AB2" t="s">
        <v>1</v>
      </c>
      <c r="AC2">
        <v>368462220</v>
      </c>
      <c r="AD2" t="s">
        <v>318</v>
      </c>
      <c r="AE2" t="s">
        <v>1</v>
      </c>
      <c r="AF2">
        <v>349952974</v>
      </c>
      <c r="AL2">
        <v>19996177</v>
      </c>
      <c r="AO2">
        <v>1</v>
      </c>
      <c r="AP2">
        <v>233</v>
      </c>
      <c r="AQ2">
        <f>AP2*64</f>
        <v>14912</v>
      </c>
    </row>
    <row r="3" spans="1:43" x14ac:dyDescent="0.2">
      <c r="A3" t="s">
        <v>2</v>
      </c>
      <c r="B3">
        <f t="shared" si="0"/>
        <v>537259551</v>
      </c>
      <c r="C3" s="2">
        <f>B3/B$2</f>
        <v>0.23882117639017975</v>
      </c>
      <c r="D3">
        <f t="shared" si="1"/>
        <v>699325934</v>
      </c>
      <c r="E3" s="2">
        <f>D3/D$2</f>
        <v>0.25286187180107988</v>
      </c>
      <c r="F3" t="s">
        <v>83</v>
      </c>
      <c r="G3" t="s">
        <v>2</v>
      </c>
      <c r="H3">
        <v>32940520</v>
      </c>
      <c r="I3" t="s">
        <v>88</v>
      </c>
      <c r="J3" t="s">
        <v>2</v>
      </c>
      <c r="K3">
        <v>129125863</v>
      </c>
      <c r="L3" t="s">
        <v>93</v>
      </c>
      <c r="M3" t="s">
        <v>2</v>
      </c>
      <c r="N3">
        <v>89980040</v>
      </c>
      <c r="O3" t="s">
        <v>98</v>
      </c>
      <c r="P3" t="s">
        <v>2</v>
      </c>
      <c r="Q3">
        <v>89925202</v>
      </c>
      <c r="R3" t="s">
        <v>103</v>
      </c>
      <c r="S3" t="s">
        <v>2</v>
      </c>
      <c r="T3">
        <v>91258402</v>
      </c>
      <c r="U3" t="s">
        <v>108</v>
      </c>
      <c r="V3" t="s">
        <v>2</v>
      </c>
      <c r="W3">
        <v>91243317</v>
      </c>
      <c r="X3" t="s">
        <v>113</v>
      </c>
      <c r="Y3" t="s">
        <v>2</v>
      </c>
      <c r="Z3">
        <v>88343668</v>
      </c>
      <c r="AA3" t="s">
        <v>118</v>
      </c>
      <c r="AB3" t="s">
        <v>2</v>
      </c>
      <c r="AC3">
        <v>86508922</v>
      </c>
      <c r="AD3" t="s">
        <v>318</v>
      </c>
      <c r="AE3" t="s">
        <v>2</v>
      </c>
      <c r="AF3">
        <v>80238601</v>
      </c>
      <c r="AG3" s="6">
        <f>AF3/AF$2</f>
        <v>0.22928395230611756</v>
      </c>
      <c r="AL3">
        <v>26551310</v>
      </c>
      <c r="AO3">
        <v>2</v>
      </c>
      <c r="AP3">
        <v>224</v>
      </c>
      <c r="AQ3">
        <f>AP3*64</f>
        <v>14336</v>
      </c>
    </row>
    <row r="4" spans="1:43" x14ac:dyDescent="0.2">
      <c r="A4" t="s">
        <v>3</v>
      </c>
      <c r="B4">
        <f t="shared" si="0"/>
        <v>178866334</v>
      </c>
      <c r="C4" s="2">
        <f>B4/B$2</f>
        <v>7.9509183639396686E-2</v>
      </c>
      <c r="D4">
        <f t="shared" si="1"/>
        <v>240928081</v>
      </c>
      <c r="E4" s="2">
        <f>D4/D$2</f>
        <v>8.7114637923755581E-2</v>
      </c>
      <c r="F4" t="s">
        <v>83</v>
      </c>
      <c r="G4" t="s">
        <v>3</v>
      </c>
      <c r="H4">
        <v>11875393</v>
      </c>
      <c r="I4" t="s">
        <v>88</v>
      </c>
      <c r="J4" t="s">
        <v>3</v>
      </c>
      <c r="K4">
        <v>50186354</v>
      </c>
      <c r="L4" t="s">
        <v>93</v>
      </c>
      <c r="M4" t="s">
        <v>3</v>
      </c>
      <c r="N4">
        <v>28358929</v>
      </c>
      <c r="O4" t="s">
        <v>98</v>
      </c>
      <c r="P4" t="s">
        <v>3</v>
      </c>
      <c r="Q4">
        <v>28653446</v>
      </c>
      <c r="R4" t="s">
        <v>103</v>
      </c>
      <c r="S4" t="s">
        <v>3</v>
      </c>
      <c r="T4">
        <v>28696495</v>
      </c>
      <c r="U4" t="s">
        <v>108</v>
      </c>
      <c r="V4" t="s">
        <v>3</v>
      </c>
      <c r="W4">
        <v>33443376</v>
      </c>
      <c r="X4" t="s">
        <v>113</v>
      </c>
      <c r="Y4" t="s">
        <v>3</v>
      </c>
      <c r="Z4">
        <v>29456167</v>
      </c>
      <c r="AA4" t="s">
        <v>118</v>
      </c>
      <c r="AB4" t="s">
        <v>3</v>
      </c>
      <c r="AC4">
        <v>30257921</v>
      </c>
      <c r="AD4" t="s">
        <v>318</v>
      </c>
      <c r="AE4" t="s">
        <v>3</v>
      </c>
      <c r="AF4">
        <v>26853193</v>
      </c>
      <c r="AG4" s="6">
        <f t="shared" ref="AG4:AG10" si="2">AF4/AF$2</f>
        <v>7.6733718513848095E-2</v>
      </c>
      <c r="AL4">
        <v>26551319</v>
      </c>
      <c r="AO4">
        <v>3</v>
      </c>
      <c r="AP4">
        <v>92</v>
      </c>
    </row>
    <row r="5" spans="1:43" x14ac:dyDescent="0.2">
      <c r="A5" t="s">
        <v>4</v>
      </c>
      <c r="B5">
        <f t="shared" si="0"/>
        <v>68644092</v>
      </c>
      <c r="C5" s="2">
        <f>B5/B$2</f>
        <v>3.0513487890838308E-2</v>
      </c>
      <c r="D5">
        <f t="shared" si="1"/>
        <v>98781978</v>
      </c>
      <c r="E5" s="2">
        <f>D5/D$2</f>
        <v>3.5717531186671383E-2</v>
      </c>
      <c r="F5" t="s">
        <v>83</v>
      </c>
      <c r="G5" t="s">
        <v>4</v>
      </c>
      <c r="H5">
        <v>7485691</v>
      </c>
      <c r="I5" t="s">
        <v>88</v>
      </c>
      <c r="J5" t="s">
        <v>4</v>
      </c>
      <c r="K5">
        <v>22652195</v>
      </c>
      <c r="L5" t="s">
        <v>93</v>
      </c>
      <c r="M5" t="s">
        <v>4</v>
      </c>
      <c r="N5">
        <v>11304625</v>
      </c>
      <c r="O5" t="s">
        <v>98</v>
      </c>
      <c r="P5" t="s">
        <v>4</v>
      </c>
      <c r="Q5">
        <v>11364137</v>
      </c>
      <c r="R5" t="s">
        <v>103</v>
      </c>
      <c r="S5" t="s">
        <v>4</v>
      </c>
      <c r="T5">
        <v>11572933</v>
      </c>
      <c r="U5" t="s">
        <v>108</v>
      </c>
      <c r="V5" t="s">
        <v>4</v>
      </c>
      <c r="W5">
        <v>11966825</v>
      </c>
      <c r="X5" t="s">
        <v>113</v>
      </c>
      <c r="Y5" t="s">
        <v>4</v>
      </c>
      <c r="Z5">
        <v>11590030</v>
      </c>
      <c r="AA5" t="s">
        <v>118</v>
      </c>
      <c r="AB5" t="s">
        <v>4</v>
      </c>
      <c r="AC5">
        <v>10845542</v>
      </c>
      <c r="AD5" t="s">
        <v>318</v>
      </c>
      <c r="AE5" t="s">
        <v>4</v>
      </c>
      <c r="AF5">
        <v>10325129</v>
      </c>
      <c r="AG5" s="6">
        <f t="shared" si="2"/>
        <v>2.9504332773580031E-2</v>
      </c>
      <c r="AL5">
        <v>26551332</v>
      </c>
      <c r="AO5">
        <v>4</v>
      </c>
      <c r="AP5">
        <v>106</v>
      </c>
    </row>
    <row r="6" spans="1:43" x14ac:dyDescent="0.2">
      <c r="A6" t="s">
        <v>5</v>
      </c>
      <c r="B6">
        <f t="shared" si="0"/>
        <v>403993362</v>
      </c>
      <c r="C6" s="2">
        <f>B6/B$2</f>
        <v>0.17958204705171216</v>
      </c>
      <c r="D6">
        <f t="shared" si="1"/>
        <v>447050605</v>
      </c>
      <c r="E6" s="2">
        <f>D6/D$2</f>
        <v>0.16164430242637792</v>
      </c>
      <c r="F6" t="s">
        <v>83</v>
      </c>
      <c r="G6" t="s">
        <v>5</v>
      </c>
      <c r="H6">
        <v>9592666</v>
      </c>
      <c r="I6" t="s">
        <v>88</v>
      </c>
      <c r="J6" t="s">
        <v>5</v>
      </c>
      <c r="K6">
        <v>33464577</v>
      </c>
      <c r="L6" t="s">
        <v>93</v>
      </c>
      <c r="M6" t="s">
        <v>5</v>
      </c>
      <c r="N6">
        <v>65893773</v>
      </c>
      <c r="O6" t="s">
        <v>98</v>
      </c>
      <c r="P6" t="s">
        <v>5</v>
      </c>
      <c r="Q6">
        <v>65700287</v>
      </c>
      <c r="R6" t="s">
        <v>103</v>
      </c>
      <c r="S6" t="s">
        <v>5</v>
      </c>
      <c r="T6">
        <v>66878845</v>
      </c>
      <c r="U6" t="s">
        <v>108</v>
      </c>
      <c r="V6" t="s">
        <v>5</v>
      </c>
      <c r="W6">
        <v>71805115</v>
      </c>
      <c r="X6" t="s">
        <v>113</v>
      </c>
      <c r="Y6" t="s">
        <v>5</v>
      </c>
      <c r="Z6">
        <v>67873933</v>
      </c>
      <c r="AA6" t="s">
        <v>118</v>
      </c>
      <c r="AB6" t="s">
        <v>5</v>
      </c>
      <c r="AC6">
        <v>65841409</v>
      </c>
      <c r="AD6" t="s">
        <v>318</v>
      </c>
      <c r="AE6" t="s">
        <v>5</v>
      </c>
      <c r="AF6">
        <v>62499733</v>
      </c>
      <c r="AG6" s="6">
        <f t="shared" si="2"/>
        <v>0.17859466169303079</v>
      </c>
      <c r="AL6">
        <v>26551352</v>
      </c>
      <c r="AO6">
        <v>5</v>
      </c>
      <c r="AP6">
        <v>64</v>
      </c>
    </row>
    <row r="7" spans="1:43" x14ac:dyDescent="0.2">
      <c r="A7" t="s">
        <v>6</v>
      </c>
      <c r="B7">
        <f t="shared" si="0"/>
        <v>1052803210</v>
      </c>
      <c r="C7" s="2">
        <f>B7/B$2</f>
        <v>0.4679892626414332</v>
      </c>
      <c r="D7">
        <f t="shared" si="1"/>
        <v>1274213105</v>
      </c>
      <c r="E7" s="2">
        <f>D7/D$2</f>
        <v>0.46072924674886429</v>
      </c>
      <c r="F7" t="s">
        <v>83</v>
      </c>
      <c r="G7" t="s">
        <v>6</v>
      </c>
      <c r="H7">
        <v>55290524</v>
      </c>
      <c r="I7" t="s">
        <v>88</v>
      </c>
      <c r="J7" t="s">
        <v>6</v>
      </c>
      <c r="K7">
        <v>166119371</v>
      </c>
      <c r="L7" t="s">
        <v>93</v>
      </c>
      <c r="M7" t="s">
        <v>6</v>
      </c>
      <c r="N7">
        <v>169882179</v>
      </c>
      <c r="O7" t="s">
        <v>98</v>
      </c>
      <c r="P7" t="s">
        <v>6</v>
      </c>
      <c r="Q7">
        <v>170485569</v>
      </c>
      <c r="R7" t="s">
        <v>103</v>
      </c>
      <c r="S7" t="s">
        <v>6</v>
      </c>
      <c r="T7">
        <v>172655482</v>
      </c>
      <c r="U7" t="s">
        <v>108</v>
      </c>
      <c r="V7" t="s">
        <v>6</v>
      </c>
      <c r="W7">
        <v>190150479</v>
      </c>
      <c r="X7" t="s">
        <v>113</v>
      </c>
      <c r="Y7" t="s">
        <v>6</v>
      </c>
      <c r="Z7">
        <v>175811029</v>
      </c>
      <c r="AA7" t="s">
        <v>118</v>
      </c>
      <c r="AB7" t="s">
        <v>6</v>
      </c>
      <c r="AC7">
        <v>173818472</v>
      </c>
      <c r="AD7" t="s">
        <v>318</v>
      </c>
      <c r="AE7" t="s">
        <v>319</v>
      </c>
      <c r="AF7">
        <v>1637393</v>
      </c>
      <c r="AG7" s="6">
        <f t="shared" si="2"/>
        <v>4.6788943705333395E-3</v>
      </c>
      <c r="AL7">
        <v>26551370</v>
      </c>
      <c r="AO7">
        <v>6</v>
      </c>
      <c r="AP7">
        <v>72</v>
      </c>
    </row>
    <row r="8" spans="1:43" x14ac:dyDescent="0.2">
      <c r="A8" t="s">
        <v>27</v>
      </c>
      <c r="B8">
        <f>B2/(B5+B6)</f>
        <v>4.7597394217513704</v>
      </c>
      <c r="D8">
        <f>D2/(D5+D6)</f>
        <v>5.0668357792044816</v>
      </c>
      <c r="E8" s="2"/>
      <c r="F8" t="s">
        <v>84</v>
      </c>
      <c r="I8" t="s">
        <v>89</v>
      </c>
      <c r="L8" t="s">
        <v>94</v>
      </c>
      <c r="O8" t="s">
        <v>99</v>
      </c>
      <c r="R8" t="s">
        <v>104</v>
      </c>
      <c r="U8" t="s">
        <v>109</v>
      </c>
      <c r="X8" t="s">
        <v>114</v>
      </c>
      <c r="AA8" t="s">
        <v>119</v>
      </c>
      <c r="AD8" t="s">
        <v>318</v>
      </c>
      <c r="AE8" t="s">
        <v>320</v>
      </c>
      <c r="AF8">
        <v>1686033</v>
      </c>
      <c r="AG8" s="6">
        <f t="shared" si="2"/>
        <v>4.8178844738150451E-3</v>
      </c>
      <c r="AL8">
        <v>26551379</v>
      </c>
      <c r="AO8">
        <v>7</v>
      </c>
      <c r="AP8">
        <v>15</v>
      </c>
    </row>
    <row r="9" spans="1:43" x14ac:dyDescent="0.2">
      <c r="B9">
        <f>SUM(P9,M9,S9,V9,Y9,AB9)/4096</f>
        <v>6</v>
      </c>
      <c r="D9">
        <f>SUM(P9,M9,J9,G9,S9,V9,Y9,AB9)</f>
        <v>36864</v>
      </c>
      <c r="F9" s="1">
        <v>0.352088881134</v>
      </c>
      <c r="G9">
        <v>4096</v>
      </c>
      <c r="H9" t="s">
        <v>8</v>
      </c>
      <c r="I9" s="1">
        <v>0.15463885121000001</v>
      </c>
      <c r="J9">
        <v>8192</v>
      </c>
      <c r="K9" t="s">
        <v>8</v>
      </c>
      <c r="L9" s="1">
        <v>0.31977765568099997</v>
      </c>
      <c r="M9">
        <v>4096</v>
      </c>
      <c r="N9" t="s">
        <v>8</v>
      </c>
      <c r="O9" s="1">
        <v>0.32541961409100001</v>
      </c>
      <c r="P9">
        <v>4096</v>
      </c>
      <c r="Q9" t="s">
        <v>8</v>
      </c>
      <c r="R9" s="1">
        <v>0.31493083543900002</v>
      </c>
      <c r="S9">
        <v>4096</v>
      </c>
      <c r="T9" t="s">
        <v>8</v>
      </c>
      <c r="U9" s="1">
        <v>0.35129698415100002</v>
      </c>
      <c r="V9">
        <v>4096</v>
      </c>
      <c r="W9" t="s">
        <v>8</v>
      </c>
      <c r="X9" s="1">
        <v>0.32689989491900001</v>
      </c>
      <c r="Y9">
        <v>4096</v>
      </c>
      <c r="Z9" t="s">
        <v>8</v>
      </c>
      <c r="AA9" s="1">
        <v>0.34916587377699998</v>
      </c>
      <c r="AB9">
        <v>4096</v>
      </c>
      <c r="AC9" t="s">
        <v>8</v>
      </c>
      <c r="AD9" t="s">
        <v>318</v>
      </c>
      <c r="AE9" t="s">
        <v>321</v>
      </c>
      <c r="AF9">
        <v>1686089</v>
      </c>
      <c r="AG9" s="6">
        <f t="shared" si="2"/>
        <v>4.8180444953155339E-3</v>
      </c>
      <c r="AL9">
        <v>26551387</v>
      </c>
      <c r="AO9">
        <v>8</v>
      </c>
      <c r="AP9">
        <v>38</v>
      </c>
    </row>
    <row r="10" spans="1:43" x14ac:dyDescent="0.2">
      <c r="B10">
        <f t="shared" ref="B10:B18" si="3">SUM(P10,M10,S10,V10,Y10,AB10)/4096</f>
        <v>12</v>
      </c>
      <c r="D10">
        <f t="shared" ref="D10:D18" si="4">SUM(P10,M10,J10,G10,S10,V10,Y10,AB10)</f>
        <v>73728</v>
      </c>
      <c r="F10" s="1">
        <v>0.46236701622499998</v>
      </c>
      <c r="G10">
        <v>8192</v>
      </c>
      <c r="H10" t="s">
        <v>8</v>
      </c>
      <c r="I10" s="1">
        <v>0.23774789016</v>
      </c>
      <c r="J10">
        <v>16384</v>
      </c>
      <c r="K10" t="s">
        <v>8</v>
      </c>
      <c r="L10" s="1">
        <v>0.46752153638999999</v>
      </c>
      <c r="M10">
        <v>8192</v>
      </c>
      <c r="N10" t="s">
        <v>8</v>
      </c>
      <c r="O10" s="1">
        <v>0.51614760527799997</v>
      </c>
      <c r="P10">
        <v>8192</v>
      </c>
      <c r="Q10" t="s">
        <v>8</v>
      </c>
      <c r="R10" s="1">
        <v>0.47360497741699997</v>
      </c>
      <c r="S10">
        <v>8192</v>
      </c>
      <c r="T10" t="s">
        <v>8</v>
      </c>
      <c r="U10" s="1">
        <v>0.50423307066099998</v>
      </c>
      <c r="V10">
        <v>8192</v>
      </c>
      <c r="W10" t="s">
        <v>8</v>
      </c>
      <c r="X10" s="1">
        <v>0.49708199797500002</v>
      </c>
      <c r="Y10">
        <v>8192</v>
      </c>
      <c r="Z10" t="s">
        <v>8</v>
      </c>
      <c r="AA10" s="1">
        <v>0.50176365978600002</v>
      </c>
      <c r="AB10">
        <v>8192</v>
      </c>
      <c r="AC10" t="s">
        <v>8</v>
      </c>
      <c r="AD10" t="s">
        <v>318</v>
      </c>
      <c r="AE10" t="s">
        <v>242</v>
      </c>
      <c r="AF10">
        <v>165026803</v>
      </c>
      <c r="AG10" s="6">
        <f t="shared" si="2"/>
        <v>0.4715685113737596</v>
      </c>
      <c r="AL10">
        <v>26558459</v>
      </c>
      <c r="AO10">
        <v>9</v>
      </c>
      <c r="AP10">
        <v>23</v>
      </c>
    </row>
    <row r="11" spans="1:43" x14ac:dyDescent="0.2">
      <c r="B11">
        <f t="shared" si="3"/>
        <v>18</v>
      </c>
      <c r="D11">
        <f t="shared" si="4"/>
        <v>110592</v>
      </c>
      <c r="F11" s="1">
        <v>0.55606410460800004</v>
      </c>
      <c r="G11">
        <v>12288</v>
      </c>
      <c r="H11" t="s">
        <v>8</v>
      </c>
      <c r="I11" s="1">
        <v>0.30123793979399999</v>
      </c>
      <c r="J11">
        <v>24576</v>
      </c>
      <c r="K11" t="s">
        <v>8</v>
      </c>
      <c r="L11" s="1">
        <v>0.59855135821100003</v>
      </c>
      <c r="M11">
        <v>12288</v>
      </c>
      <c r="N11" t="s">
        <v>8</v>
      </c>
      <c r="O11" s="1">
        <v>0.61380166282600002</v>
      </c>
      <c r="P11">
        <v>12288</v>
      </c>
      <c r="Q11" t="s">
        <v>8</v>
      </c>
      <c r="R11" s="1">
        <v>0.59415223267200001</v>
      </c>
      <c r="S11">
        <v>12288</v>
      </c>
      <c r="T11" t="s">
        <v>8</v>
      </c>
      <c r="U11" s="1">
        <v>0.58282342958800004</v>
      </c>
      <c r="V11">
        <v>12288</v>
      </c>
      <c r="W11" t="s">
        <v>8</v>
      </c>
      <c r="X11" s="1">
        <v>0.635973154456</v>
      </c>
      <c r="Y11">
        <v>12288</v>
      </c>
      <c r="Z11" t="s">
        <v>8</v>
      </c>
      <c r="AA11" s="1">
        <v>0.55504460403</v>
      </c>
      <c r="AB11">
        <v>12288</v>
      </c>
      <c r="AC11" t="s">
        <v>8</v>
      </c>
      <c r="AD11" t="s">
        <v>322</v>
      </c>
      <c r="AL11">
        <v>26559866</v>
      </c>
      <c r="AO11">
        <v>10</v>
      </c>
      <c r="AP11">
        <v>57</v>
      </c>
    </row>
    <row r="12" spans="1:43" x14ac:dyDescent="0.2">
      <c r="B12">
        <f t="shared" si="3"/>
        <v>24</v>
      </c>
      <c r="D12">
        <f t="shared" si="4"/>
        <v>163840</v>
      </c>
      <c r="F12" s="1">
        <v>0.63758349785199997</v>
      </c>
      <c r="G12">
        <v>16384</v>
      </c>
      <c r="H12" t="s">
        <v>8</v>
      </c>
      <c r="I12" s="1">
        <v>0.41508622010399998</v>
      </c>
      <c r="J12">
        <v>49152</v>
      </c>
      <c r="K12" t="s">
        <v>8</v>
      </c>
      <c r="L12" s="1">
        <v>0.64782581802299999</v>
      </c>
      <c r="M12">
        <v>16384</v>
      </c>
      <c r="N12" t="s">
        <v>8</v>
      </c>
      <c r="O12" s="1">
        <v>0.66342315274200003</v>
      </c>
      <c r="P12">
        <v>16384</v>
      </c>
      <c r="Q12" t="s">
        <v>8</v>
      </c>
      <c r="R12" s="1">
        <v>0.66361398416700002</v>
      </c>
      <c r="S12">
        <v>16384</v>
      </c>
      <c r="T12" t="s">
        <v>8</v>
      </c>
      <c r="U12" s="1">
        <v>0.64111583906900005</v>
      </c>
      <c r="V12">
        <v>16384</v>
      </c>
      <c r="W12" t="s">
        <v>8</v>
      </c>
      <c r="X12" s="1">
        <v>0.68626785103900001</v>
      </c>
      <c r="Y12">
        <v>16384</v>
      </c>
      <c r="Z12" t="s">
        <v>8</v>
      </c>
      <c r="AA12" s="1">
        <v>0.59555840216099998</v>
      </c>
      <c r="AB12">
        <v>16384</v>
      </c>
      <c r="AC12" t="s">
        <v>8</v>
      </c>
      <c r="AD12" t="s">
        <v>323</v>
      </c>
      <c r="AL12">
        <v>26559878</v>
      </c>
      <c r="AO12">
        <v>11</v>
      </c>
      <c r="AP12">
        <v>8</v>
      </c>
    </row>
    <row r="13" spans="1:43" x14ac:dyDescent="0.2">
      <c r="B13">
        <f t="shared" si="3"/>
        <v>30</v>
      </c>
      <c r="D13">
        <f t="shared" si="4"/>
        <v>225280</v>
      </c>
      <c r="F13" s="1">
        <v>0.71406271566500001</v>
      </c>
      <c r="G13">
        <v>20480</v>
      </c>
      <c r="H13" t="s">
        <v>8</v>
      </c>
      <c r="I13" s="1">
        <v>0.50918523548700001</v>
      </c>
      <c r="J13">
        <v>81920</v>
      </c>
      <c r="K13" t="s">
        <v>8</v>
      </c>
      <c r="L13" s="1">
        <v>0.68258051033199996</v>
      </c>
      <c r="M13">
        <v>20480</v>
      </c>
      <c r="N13" t="s">
        <v>8</v>
      </c>
      <c r="O13" s="1">
        <v>0.70089206935000004</v>
      </c>
      <c r="P13">
        <v>20480</v>
      </c>
      <c r="Q13" t="s">
        <v>8</v>
      </c>
      <c r="R13" s="1">
        <v>0.70299212190799998</v>
      </c>
      <c r="S13">
        <v>20480</v>
      </c>
      <c r="T13" t="s">
        <v>8</v>
      </c>
      <c r="U13" s="1">
        <v>0.68201446632399998</v>
      </c>
      <c r="V13">
        <v>20480</v>
      </c>
      <c r="W13" t="s">
        <v>8</v>
      </c>
      <c r="X13" s="1">
        <v>0.720915290466</v>
      </c>
      <c r="Y13">
        <v>20480</v>
      </c>
      <c r="Z13" t="s">
        <v>8</v>
      </c>
      <c r="AA13" s="1">
        <v>0.63298284421100004</v>
      </c>
      <c r="AB13">
        <v>20480</v>
      </c>
      <c r="AC13" t="s">
        <v>8</v>
      </c>
      <c r="AD13" s="1">
        <v>0.90006399999999998</v>
      </c>
      <c r="AE13">
        <v>14144</v>
      </c>
      <c r="AF13" t="s">
        <v>8</v>
      </c>
      <c r="AL13">
        <v>26559893</v>
      </c>
      <c r="AO13">
        <v>12</v>
      </c>
      <c r="AP13">
        <v>22</v>
      </c>
    </row>
    <row r="14" spans="1:43" x14ac:dyDescent="0.2">
      <c r="B14">
        <f t="shared" si="3"/>
        <v>36</v>
      </c>
      <c r="D14">
        <f t="shared" si="4"/>
        <v>303104</v>
      </c>
      <c r="F14" s="1">
        <v>0.78212064664699998</v>
      </c>
      <c r="G14">
        <v>24576</v>
      </c>
      <c r="H14" t="s">
        <v>8</v>
      </c>
      <c r="I14" s="1">
        <v>0.60628885493200002</v>
      </c>
      <c r="J14">
        <v>131072</v>
      </c>
      <c r="K14" t="s">
        <v>8</v>
      </c>
      <c r="L14" s="1">
        <v>0.71710465060600004</v>
      </c>
      <c r="M14">
        <v>24576</v>
      </c>
      <c r="N14" t="s">
        <v>8</v>
      </c>
      <c r="O14" s="1">
        <v>0.73478525568399999</v>
      </c>
      <c r="P14">
        <v>24576</v>
      </c>
      <c r="Q14" t="s">
        <v>8</v>
      </c>
      <c r="R14" s="1">
        <v>0.73728234154399996</v>
      </c>
      <c r="S14">
        <v>24576</v>
      </c>
      <c r="T14" t="s">
        <v>8</v>
      </c>
      <c r="U14" s="1">
        <v>0.71488972418300001</v>
      </c>
      <c r="V14">
        <v>24576</v>
      </c>
      <c r="W14" t="s">
        <v>8</v>
      </c>
      <c r="X14" s="1">
        <v>0.74783126021799995</v>
      </c>
      <c r="Y14">
        <v>24576</v>
      </c>
      <c r="Z14" t="s">
        <v>8</v>
      </c>
      <c r="AA14" s="1">
        <v>0.66371183184000004</v>
      </c>
      <c r="AB14">
        <v>24576</v>
      </c>
      <c r="AC14" t="s">
        <v>8</v>
      </c>
      <c r="AD14" s="1">
        <v>0.91076800000000002</v>
      </c>
      <c r="AE14">
        <v>14848</v>
      </c>
      <c r="AF14" t="s">
        <v>8</v>
      </c>
      <c r="AL14">
        <v>26560141</v>
      </c>
      <c r="AO14">
        <v>13</v>
      </c>
      <c r="AP14">
        <v>1</v>
      </c>
    </row>
    <row r="15" spans="1:43" x14ac:dyDescent="0.2">
      <c r="B15">
        <f t="shared" si="3"/>
        <v>43</v>
      </c>
      <c r="D15">
        <f t="shared" si="4"/>
        <v>405504</v>
      </c>
      <c r="F15" s="1">
        <v>0.810792959875</v>
      </c>
      <c r="G15">
        <v>28672</v>
      </c>
      <c r="H15" t="s">
        <v>8</v>
      </c>
      <c r="I15" s="1">
        <v>0.70311054305700005</v>
      </c>
      <c r="J15">
        <v>200704</v>
      </c>
      <c r="K15" t="s">
        <v>8</v>
      </c>
      <c r="L15" s="1">
        <v>0.751347550601</v>
      </c>
      <c r="M15">
        <v>28672</v>
      </c>
      <c r="N15" t="s">
        <v>8</v>
      </c>
      <c r="O15" s="1">
        <v>0.76786876790299996</v>
      </c>
      <c r="P15">
        <v>28672</v>
      </c>
      <c r="Q15" t="s">
        <v>8</v>
      </c>
      <c r="R15" s="1">
        <v>0.76375286107399998</v>
      </c>
      <c r="S15">
        <v>28672</v>
      </c>
      <c r="T15" t="s">
        <v>8</v>
      </c>
      <c r="U15" s="1">
        <v>0.74614575615699996</v>
      </c>
      <c r="V15">
        <v>28672</v>
      </c>
      <c r="W15" t="s">
        <v>8</v>
      </c>
      <c r="X15" s="1">
        <v>0.77442404558900002</v>
      </c>
      <c r="Y15">
        <v>28672</v>
      </c>
      <c r="Z15" t="s">
        <v>8</v>
      </c>
      <c r="AA15" s="1">
        <v>0.72344372782599997</v>
      </c>
      <c r="AB15">
        <v>32768</v>
      </c>
      <c r="AC15" t="s">
        <v>8</v>
      </c>
      <c r="AD15" s="1">
        <v>0.92090499999999997</v>
      </c>
      <c r="AE15">
        <v>15552</v>
      </c>
      <c r="AF15" t="s">
        <v>8</v>
      </c>
      <c r="AL15">
        <v>26560143</v>
      </c>
      <c r="AO15">
        <v>14</v>
      </c>
      <c r="AP15">
        <v>6</v>
      </c>
    </row>
    <row r="16" spans="1:43" x14ac:dyDescent="0.2">
      <c r="B16">
        <f t="shared" si="3"/>
        <v>58</v>
      </c>
      <c r="D16">
        <f t="shared" si="4"/>
        <v>585728</v>
      </c>
      <c r="F16" s="1">
        <v>0.83145639913199998</v>
      </c>
      <c r="G16">
        <v>32768</v>
      </c>
      <c r="H16" t="s">
        <v>8</v>
      </c>
      <c r="I16" s="1">
        <v>0.80119766710499996</v>
      </c>
      <c r="J16">
        <v>315392</v>
      </c>
      <c r="K16" t="s">
        <v>8</v>
      </c>
      <c r="L16" s="1">
        <v>0.80779653819499997</v>
      </c>
      <c r="M16">
        <v>36864</v>
      </c>
      <c r="N16" t="s">
        <v>8</v>
      </c>
      <c r="O16" s="1">
        <v>0.81777518301700003</v>
      </c>
      <c r="P16">
        <v>36864</v>
      </c>
      <c r="Q16" t="s">
        <v>8</v>
      </c>
      <c r="R16" s="1">
        <v>0.81111294595000005</v>
      </c>
      <c r="S16">
        <v>36864</v>
      </c>
      <c r="T16" t="s">
        <v>8</v>
      </c>
      <c r="U16" s="1">
        <v>0.81961049614199999</v>
      </c>
      <c r="V16">
        <v>40960</v>
      </c>
      <c r="W16" t="s">
        <v>8</v>
      </c>
      <c r="X16" s="1">
        <v>0.81778373444600005</v>
      </c>
      <c r="Y16">
        <v>36864</v>
      </c>
      <c r="Z16" t="s">
        <v>8</v>
      </c>
      <c r="AA16" s="1">
        <v>0.80938427825799997</v>
      </c>
      <c r="AB16">
        <v>49152</v>
      </c>
      <c r="AC16" t="s">
        <v>8</v>
      </c>
      <c r="AD16" s="1">
        <v>0.93005800000000005</v>
      </c>
      <c r="AE16">
        <v>16192</v>
      </c>
      <c r="AF16" t="s">
        <v>8</v>
      </c>
      <c r="AL16">
        <v>26560145</v>
      </c>
      <c r="AO16">
        <v>15</v>
      </c>
      <c r="AP16">
        <v>12</v>
      </c>
    </row>
    <row r="17" spans="1:42" x14ac:dyDescent="0.2">
      <c r="B17">
        <f t="shared" si="3"/>
        <v>94</v>
      </c>
      <c r="D17">
        <f t="shared" si="4"/>
        <v>1015808</v>
      </c>
      <c r="F17" s="1">
        <v>0.90913564475800002</v>
      </c>
      <c r="G17">
        <v>57344</v>
      </c>
      <c r="H17" t="s">
        <v>8</v>
      </c>
      <c r="I17" s="1">
        <v>0.90053873702099996</v>
      </c>
      <c r="J17">
        <v>573440</v>
      </c>
      <c r="K17" t="s">
        <v>8</v>
      </c>
      <c r="L17" s="1">
        <v>0.904523592662</v>
      </c>
      <c r="M17">
        <v>57344</v>
      </c>
      <c r="N17" t="s">
        <v>8</v>
      </c>
      <c r="O17" s="1">
        <v>0.910016902686</v>
      </c>
      <c r="P17">
        <v>61440</v>
      </c>
      <c r="Q17" t="s">
        <v>8</v>
      </c>
      <c r="R17" s="1">
        <v>0.91163126453900001</v>
      </c>
      <c r="S17">
        <v>61440</v>
      </c>
      <c r="T17" t="s">
        <v>8</v>
      </c>
      <c r="U17" s="1">
        <v>0.90547843409600004</v>
      </c>
      <c r="V17">
        <v>69632</v>
      </c>
      <c r="W17" t="s">
        <v>8</v>
      </c>
      <c r="X17" s="1">
        <v>0.90541065455500003</v>
      </c>
      <c r="Y17">
        <v>57344</v>
      </c>
      <c r="Z17" t="s">
        <v>8</v>
      </c>
      <c r="AA17" s="1">
        <v>0.90177728940599999</v>
      </c>
      <c r="AB17">
        <v>77824</v>
      </c>
      <c r="AC17" t="s">
        <v>8</v>
      </c>
      <c r="AD17" s="1">
        <v>0.94057100000000005</v>
      </c>
      <c r="AE17">
        <v>16960</v>
      </c>
      <c r="AF17" t="s">
        <v>8</v>
      </c>
      <c r="AL17">
        <v>26560154</v>
      </c>
      <c r="AO17">
        <v>16</v>
      </c>
      <c r="AP17">
        <v>5</v>
      </c>
    </row>
    <row r="18" spans="1:42" x14ac:dyDescent="0.2">
      <c r="B18">
        <f t="shared" si="3"/>
        <v>3875</v>
      </c>
      <c r="D18">
        <f t="shared" si="4"/>
        <v>19877888</v>
      </c>
      <c r="F18" s="1">
        <v>1</v>
      </c>
      <c r="G18">
        <v>475136</v>
      </c>
      <c r="H18" t="s">
        <v>8</v>
      </c>
      <c r="I18" s="1">
        <v>1</v>
      </c>
      <c r="J18">
        <v>3530752</v>
      </c>
      <c r="K18" t="s">
        <v>8</v>
      </c>
      <c r="L18" s="1">
        <v>1</v>
      </c>
      <c r="M18">
        <v>3022848</v>
      </c>
      <c r="N18" t="s">
        <v>8</v>
      </c>
      <c r="O18" s="1">
        <v>1</v>
      </c>
      <c r="P18">
        <v>3100672</v>
      </c>
      <c r="Q18" t="s">
        <v>8</v>
      </c>
      <c r="R18" s="1">
        <v>1</v>
      </c>
      <c r="S18">
        <v>3063808</v>
      </c>
      <c r="T18" t="s">
        <v>8</v>
      </c>
      <c r="U18" s="1">
        <v>1</v>
      </c>
      <c r="V18">
        <v>1150976</v>
      </c>
      <c r="W18" t="s">
        <v>8</v>
      </c>
      <c r="X18" s="1">
        <v>1</v>
      </c>
      <c r="Y18">
        <v>2396160</v>
      </c>
      <c r="Z18" t="s">
        <v>8</v>
      </c>
      <c r="AA18" s="1">
        <v>1</v>
      </c>
      <c r="AB18">
        <v>3137536</v>
      </c>
      <c r="AC18" t="s">
        <v>8</v>
      </c>
      <c r="AD18" s="1">
        <v>0.95003199999999999</v>
      </c>
      <c r="AE18">
        <v>17664</v>
      </c>
      <c r="AF18" t="s">
        <v>8</v>
      </c>
      <c r="AL18">
        <v>26560169</v>
      </c>
      <c r="AO18">
        <v>17</v>
      </c>
      <c r="AP18">
        <v>11</v>
      </c>
    </row>
    <row r="19" spans="1:42" x14ac:dyDescent="0.2">
      <c r="F19" t="s">
        <v>85</v>
      </c>
      <c r="I19" t="s">
        <v>90</v>
      </c>
      <c r="L19" t="s">
        <v>95</v>
      </c>
      <c r="O19" t="s">
        <v>100</v>
      </c>
      <c r="R19" t="s">
        <v>105</v>
      </c>
      <c r="U19" t="s">
        <v>110</v>
      </c>
      <c r="X19" t="s">
        <v>115</v>
      </c>
      <c r="AA19" t="s">
        <v>120</v>
      </c>
      <c r="AD19" s="1">
        <v>0.96005099999999999</v>
      </c>
      <c r="AE19">
        <v>18432</v>
      </c>
      <c r="AF19" t="s">
        <v>8</v>
      </c>
      <c r="AL19">
        <v>26560194</v>
      </c>
      <c r="AO19">
        <v>18</v>
      </c>
      <c r="AP19">
        <v>11</v>
      </c>
    </row>
    <row r="20" spans="1:42" x14ac:dyDescent="0.2">
      <c r="A20" s="2">
        <v>0.1</v>
      </c>
      <c r="B20" s="3">
        <f>AVERAGE(P20,M20,S20,V20,Y20,AB20)/1000</f>
        <v>6.4000000000000001E-2</v>
      </c>
      <c r="D20">
        <f>SUM(P20,M20,J20,G20,S20,V20,Y20,AB20)</f>
        <v>1024</v>
      </c>
      <c r="F20" s="1">
        <v>0.100703055923</v>
      </c>
      <c r="G20">
        <v>128</v>
      </c>
      <c r="H20" t="s">
        <v>8</v>
      </c>
      <c r="I20" s="1">
        <v>0.108422887419</v>
      </c>
      <c r="J20">
        <v>512</v>
      </c>
      <c r="K20" t="s">
        <v>8</v>
      </c>
      <c r="L20" s="1">
        <v>0.16968809223</v>
      </c>
      <c r="M20">
        <v>64</v>
      </c>
      <c r="N20" t="s">
        <v>8</v>
      </c>
      <c r="O20" s="1">
        <v>0.16911145484599999</v>
      </c>
      <c r="P20">
        <v>64</v>
      </c>
      <c r="Q20" t="s">
        <v>8</v>
      </c>
      <c r="R20" s="1">
        <v>0.169892643525</v>
      </c>
      <c r="S20">
        <v>64</v>
      </c>
      <c r="T20" t="s">
        <v>8</v>
      </c>
      <c r="U20" s="1">
        <v>0.168347257784</v>
      </c>
      <c r="V20">
        <v>64</v>
      </c>
      <c r="W20" t="s">
        <v>8</v>
      </c>
      <c r="X20" s="1">
        <v>0.17118120483400001</v>
      </c>
      <c r="Y20">
        <v>64</v>
      </c>
      <c r="Z20" t="s">
        <v>8</v>
      </c>
      <c r="AA20" s="1">
        <v>0.16760685261</v>
      </c>
      <c r="AB20">
        <v>64</v>
      </c>
      <c r="AC20" t="s">
        <v>8</v>
      </c>
      <c r="AD20" s="1">
        <v>0.97004299999999999</v>
      </c>
      <c r="AE20">
        <v>19264</v>
      </c>
      <c r="AF20" t="s">
        <v>8</v>
      </c>
      <c r="AL20">
        <v>26561208</v>
      </c>
      <c r="AO20">
        <v>19</v>
      </c>
      <c r="AP20">
        <v>2</v>
      </c>
    </row>
    <row r="21" spans="1:42" x14ac:dyDescent="0.2">
      <c r="A21" s="2">
        <v>0.2</v>
      </c>
      <c r="B21" s="3">
        <f t="shared" ref="B21:B29" si="5">AVERAGE(P21,M21,S21,V21,Y21,AB21)/1000</f>
        <v>0.128</v>
      </c>
      <c r="D21">
        <f t="shared" ref="D21:D29" si="6">SUM(P21,M21,J21,G21,S21,V21,Y21,AB21)</f>
        <v>2496</v>
      </c>
      <c r="F21" s="1">
        <v>0.215389386791</v>
      </c>
      <c r="G21">
        <v>320</v>
      </c>
      <c r="H21" t="s">
        <v>8</v>
      </c>
      <c r="I21" s="1">
        <v>0.20274068882599999</v>
      </c>
      <c r="J21">
        <v>1408</v>
      </c>
      <c r="K21" t="s">
        <v>8</v>
      </c>
      <c r="L21" s="1">
        <v>0.28322792402500002</v>
      </c>
      <c r="M21">
        <v>128</v>
      </c>
      <c r="N21" t="s">
        <v>8</v>
      </c>
      <c r="O21" s="1">
        <v>0.282278099532</v>
      </c>
      <c r="P21">
        <v>128</v>
      </c>
      <c r="Q21" t="s">
        <v>8</v>
      </c>
      <c r="R21" s="1">
        <v>0.283651240423</v>
      </c>
      <c r="S21">
        <v>128</v>
      </c>
      <c r="T21" t="s">
        <v>8</v>
      </c>
      <c r="U21" s="1">
        <v>0.287172438674</v>
      </c>
      <c r="V21">
        <v>128</v>
      </c>
      <c r="W21" t="s">
        <v>8</v>
      </c>
      <c r="X21" s="1">
        <v>0.28572393179599997</v>
      </c>
      <c r="Y21">
        <v>128</v>
      </c>
      <c r="Z21" t="s">
        <v>8</v>
      </c>
      <c r="AA21" s="1">
        <v>0.28579696718999997</v>
      </c>
      <c r="AB21">
        <v>128</v>
      </c>
      <c r="AC21" t="s">
        <v>8</v>
      </c>
      <c r="AD21" s="1">
        <v>0.98015600000000003</v>
      </c>
      <c r="AE21">
        <v>20224</v>
      </c>
      <c r="AF21" t="s">
        <v>8</v>
      </c>
      <c r="AL21">
        <v>26561227</v>
      </c>
      <c r="AO21">
        <v>20</v>
      </c>
      <c r="AP21">
        <v>15</v>
      </c>
    </row>
    <row r="22" spans="1:42" x14ac:dyDescent="0.2">
      <c r="A22" s="2">
        <v>0.3</v>
      </c>
      <c r="B22" s="3">
        <f t="shared" si="5"/>
        <v>0.192</v>
      </c>
      <c r="D22">
        <f t="shared" si="6"/>
        <v>5056</v>
      </c>
      <c r="F22" s="1">
        <v>0.32265474276400002</v>
      </c>
      <c r="G22">
        <v>576</v>
      </c>
      <c r="H22" t="s">
        <v>8</v>
      </c>
      <c r="I22" s="1">
        <v>0.301788669871</v>
      </c>
      <c r="J22">
        <v>3328</v>
      </c>
      <c r="K22" t="s">
        <v>8</v>
      </c>
      <c r="L22" s="1">
        <v>0.332327986076</v>
      </c>
      <c r="M22">
        <v>192</v>
      </c>
      <c r="N22" t="s">
        <v>8</v>
      </c>
      <c r="O22" s="1">
        <v>0.33121259331199998</v>
      </c>
      <c r="P22">
        <v>192</v>
      </c>
      <c r="Q22" t="s">
        <v>8</v>
      </c>
      <c r="R22" s="1">
        <v>0.339205868656</v>
      </c>
      <c r="S22">
        <v>192</v>
      </c>
      <c r="T22" t="s">
        <v>8</v>
      </c>
      <c r="U22" s="1">
        <v>0.33872107112099997</v>
      </c>
      <c r="V22">
        <v>192</v>
      </c>
      <c r="W22" t="s">
        <v>8</v>
      </c>
      <c r="X22" s="1">
        <v>0.33933714729300002</v>
      </c>
      <c r="Y22">
        <v>192</v>
      </c>
      <c r="Z22" t="s">
        <v>8</v>
      </c>
      <c r="AA22" s="1">
        <v>0.33696229969000002</v>
      </c>
      <c r="AB22">
        <v>192</v>
      </c>
      <c r="AC22" t="s">
        <v>8</v>
      </c>
      <c r="AD22" s="1">
        <v>0.99032600000000004</v>
      </c>
      <c r="AE22">
        <v>21504</v>
      </c>
      <c r="AF22" t="s">
        <v>8</v>
      </c>
      <c r="AL22">
        <v>26561240</v>
      </c>
      <c r="AO22">
        <v>21</v>
      </c>
      <c r="AP22">
        <v>1</v>
      </c>
    </row>
    <row r="23" spans="1:42" x14ac:dyDescent="0.2">
      <c r="A23" s="2">
        <v>0.4</v>
      </c>
      <c r="B23" s="3">
        <f t="shared" si="5"/>
        <v>0.32</v>
      </c>
      <c r="D23">
        <f t="shared" si="6"/>
        <v>9344</v>
      </c>
      <c r="F23" s="1">
        <v>0.40646870510400002</v>
      </c>
      <c r="G23">
        <v>896</v>
      </c>
      <c r="H23" t="s">
        <v>8</v>
      </c>
      <c r="I23" s="1">
        <v>0.40108503957800001</v>
      </c>
      <c r="J23">
        <v>6528</v>
      </c>
      <c r="K23" t="s">
        <v>8</v>
      </c>
      <c r="L23" s="1">
        <v>0.41688634820600001</v>
      </c>
      <c r="M23">
        <v>320</v>
      </c>
      <c r="N23" t="s">
        <v>8</v>
      </c>
      <c r="O23" s="1">
        <v>0.415496435617</v>
      </c>
      <c r="P23">
        <v>320</v>
      </c>
      <c r="Q23" t="s">
        <v>8</v>
      </c>
      <c r="R23" s="1">
        <v>0.418292313084</v>
      </c>
      <c r="S23">
        <v>320</v>
      </c>
      <c r="T23" t="s">
        <v>8</v>
      </c>
      <c r="U23" s="1">
        <v>0.41661722138399998</v>
      </c>
      <c r="V23">
        <v>320</v>
      </c>
      <c r="W23" t="s">
        <v>8</v>
      </c>
      <c r="X23" s="1">
        <v>0.409503990007</v>
      </c>
      <c r="Y23">
        <v>320</v>
      </c>
      <c r="Z23" t="s">
        <v>8</v>
      </c>
      <c r="AA23" s="1">
        <v>0.42491677708499997</v>
      </c>
      <c r="AB23">
        <v>320</v>
      </c>
      <c r="AC23" t="s">
        <v>8</v>
      </c>
      <c r="AD23" s="1">
        <v>0.99106300000000003</v>
      </c>
      <c r="AE23">
        <v>21632</v>
      </c>
      <c r="AF23" t="s">
        <v>8</v>
      </c>
      <c r="AL23">
        <v>26561247</v>
      </c>
      <c r="AO23">
        <v>22</v>
      </c>
      <c r="AP23">
        <v>4</v>
      </c>
    </row>
    <row r="24" spans="1:42" x14ac:dyDescent="0.2">
      <c r="A24" s="2">
        <v>0.5</v>
      </c>
      <c r="B24" s="3">
        <f t="shared" si="5"/>
        <v>0.76800000000000002</v>
      </c>
      <c r="D24">
        <f t="shared" si="6"/>
        <v>17856</v>
      </c>
      <c r="F24" s="1">
        <v>0.50870908198099996</v>
      </c>
      <c r="G24">
        <v>1408</v>
      </c>
      <c r="H24" t="s">
        <v>8</v>
      </c>
      <c r="I24" s="1">
        <v>0.50085569900500004</v>
      </c>
      <c r="J24">
        <v>11840</v>
      </c>
      <c r="K24" t="s">
        <v>8</v>
      </c>
      <c r="L24" s="1">
        <v>0.50574566484899997</v>
      </c>
      <c r="M24">
        <v>768</v>
      </c>
      <c r="N24" t="s">
        <v>8</v>
      </c>
      <c r="O24" s="1">
        <v>0.50043803184299995</v>
      </c>
      <c r="P24">
        <v>704</v>
      </c>
      <c r="Q24" t="s">
        <v>8</v>
      </c>
      <c r="R24" s="1">
        <v>0.50121071073699996</v>
      </c>
      <c r="S24">
        <v>704</v>
      </c>
      <c r="T24" t="s">
        <v>8</v>
      </c>
      <c r="U24" s="1">
        <v>0.50357379911699995</v>
      </c>
      <c r="V24">
        <v>832</v>
      </c>
      <c r="W24" t="s">
        <v>8</v>
      </c>
      <c r="X24" s="1">
        <v>0.50435129385300004</v>
      </c>
      <c r="Y24">
        <v>768</v>
      </c>
      <c r="Z24" t="s">
        <v>8</v>
      </c>
      <c r="AA24" s="1">
        <v>0.50520275864399999</v>
      </c>
      <c r="AB24">
        <v>832</v>
      </c>
      <c r="AC24" t="s">
        <v>8</v>
      </c>
      <c r="AD24" s="1">
        <v>0.99202400000000002</v>
      </c>
      <c r="AE24">
        <v>21824</v>
      </c>
      <c r="AF24" t="s">
        <v>8</v>
      </c>
      <c r="AL24">
        <v>26561259</v>
      </c>
      <c r="AO24">
        <v>24</v>
      </c>
      <c r="AP24">
        <v>4</v>
      </c>
    </row>
    <row r="25" spans="1:42" x14ac:dyDescent="0.2">
      <c r="A25" s="2">
        <v>0.6</v>
      </c>
      <c r="B25" s="3">
        <f t="shared" si="5"/>
        <v>1.7813333333333332</v>
      </c>
      <c r="D25">
        <f t="shared" si="6"/>
        <v>32896</v>
      </c>
      <c r="F25" s="1">
        <v>0.60469519706399999</v>
      </c>
      <c r="G25">
        <v>2112</v>
      </c>
      <c r="H25" t="s">
        <v>8</v>
      </c>
      <c r="I25" s="1">
        <v>0.60018099634699995</v>
      </c>
      <c r="J25">
        <v>20096</v>
      </c>
      <c r="K25" t="s">
        <v>8</v>
      </c>
      <c r="L25" s="1">
        <v>0.60067992908400003</v>
      </c>
      <c r="M25">
        <v>1600</v>
      </c>
      <c r="N25" t="s">
        <v>8</v>
      </c>
      <c r="O25" s="1">
        <v>0.601513091173</v>
      </c>
      <c r="P25">
        <v>1472</v>
      </c>
      <c r="Q25" t="s">
        <v>8</v>
      </c>
      <c r="R25" s="1">
        <v>0.60094736050800002</v>
      </c>
      <c r="S25">
        <v>1472</v>
      </c>
      <c r="T25" t="s">
        <v>8</v>
      </c>
      <c r="U25" s="1">
        <v>0.60233118893899995</v>
      </c>
      <c r="V25">
        <v>2176</v>
      </c>
      <c r="W25" t="s">
        <v>8</v>
      </c>
      <c r="X25" s="1">
        <v>0.60538435186200001</v>
      </c>
      <c r="Y25">
        <v>1536</v>
      </c>
      <c r="Z25" t="s">
        <v>8</v>
      </c>
      <c r="AA25" s="1">
        <v>0.60099408020699996</v>
      </c>
      <c r="AB25">
        <v>2432</v>
      </c>
      <c r="AC25" t="s">
        <v>8</v>
      </c>
      <c r="AD25" s="1">
        <v>0.99300699999999997</v>
      </c>
      <c r="AE25">
        <v>22080</v>
      </c>
      <c r="AF25" t="s">
        <v>8</v>
      </c>
      <c r="AL25">
        <v>26561267</v>
      </c>
      <c r="AO25">
        <v>25</v>
      </c>
      <c r="AP25">
        <v>23</v>
      </c>
    </row>
    <row r="26" spans="1:42" x14ac:dyDescent="0.2">
      <c r="A26" s="2">
        <v>0.7</v>
      </c>
      <c r="B26" s="3">
        <f t="shared" si="5"/>
        <v>3.8506666666666667</v>
      </c>
      <c r="D26">
        <f t="shared" si="6"/>
        <v>59648</v>
      </c>
      <c r="F26" s="1">
        <v>0.70497460880200002</v>
      </c>
      <c r="G26">
        <v>3136</v>
      </c>
      <c r="H26" t="s">
        <v>8</v>
      </c>
      <c r="I26" s="1">
        <v>0.70004803122500003</v>
      </c>
      <c r="J26">
        <v>33408</v>
      </c>
      <c r="K26" t="s">
        <v>8</v>
      </c>
      <c r="L26" s="1">
        <v>0.70115325716599997</v>
      </c>
      <c r="M26">
        <v>3392</v>
      </c>
      <c r="N26" t="s">
        <v>8</v>
      </c>
      <c r="O26" s="1">
        <v>0.70203317701099999</v>
      </c>
      <c r="P26">
        <v>2880</v>
      </c>
      <c r="Q26" t="s">
        <v>8</v>
      </c>
      <c r="R26" s="1">
        <v>0.70118087167200005</v>
      </c>
      <c r="S26">
        <v>2880</v>
      </c>
      <c r="T26" t="s">
        <v>8</v>
      </c>
      <c r="U26" s="1">
        <v>0.70166072881499997</v>
      </c>
      <c r="V26">
        <v>5312</v>
      </c>
      <c r="W26" t="s">
        <v>8</v>
      </c>
      <c r="X26" s="1">
        <v>0.70248839982300004</v>
      </c>
      <c r="Y26">
        <v>3008</v>
      </c>
      <c r="Z26" t="s">
        <v>8</v>
      </c>
      <c r="AA26" s="1">
        <v>0.70153027629300002</v>
      </c>
      <c r="AB26">
        <v>5632</v>
      </c>
      <c r="AC26" t="s">
        <v>8</v>
      </c>
      <c r="AD26" s="1">
        <v>0.99407999999999996</v>
      </c>
      <c r="AE26">
        <v>22400</v>
      </c>
      <c r="AF26" t="s">
        <v>8</v>
      </c>
      <c r="AL26">
        <v>26561458</v>
      </c>
      <c r="AO26">
        <v>26</v>
      </c>
      <c r="AP26">
        <v>4</v>
      </c>
    </row>
    <row r="27" spans="1:42" x14ac:dyDescent="0.2">
      <c r="A27" s="2">
        <v>0.8</v>
      </c>
      <c r="B27" s="3">
        <f t="shared" si="5"/>
        <v>7.1680000000000001</v>
      </c>
      <c r="D27">
        <f t="shared" si="6"/>
        <v>106944</v>
      </c>
      <c r="F27" s="1">
        <v>0.80171544648699999</v>
      </c>
      <c r="G27">
        <v>5120</v>
      </c>
      <c r="H27" t="s">
        <v>8</v>
      </c>
      <c r="I27" s="1">
        <v>0.80003489166300001</v>
      </c>
      <c r="J27">
        <v>58816</v>
      </c>
      <c r="K27" t="s">
        <v>8</v>
      </c>
      <c r="L27" s="1">
        <v>0.800657494636</v>
      </c>
      <c r="M27">
        <v>6656</v>
      </c>
      <c r="N27" t="s">
        <v>8</v>
      </c>
      <c r="O27" s="1">
        <v>0.80154180492799998</v>
      </c>
      <c r="P27">
        <v>5952</v>
      </c>
      <c r="Q27" t="s">
        <v>8</v>
      </c>
      <c r="R27" s="1">
        <v>0.80106478129199998</v>
      </c>
      <c r="S27">
        <v>6016</v>
      </c>
      <c r="T27" t="s">
        <v>8</v>
      </c>
      <c r="U27" s="1">
        <v>0.80065428367000002</v>
      </c>
      <c r="V27">
        <v>9024</v>
      </c>
      <c r="W27" t="s">
        <v>8</v>
      </c>
      <c r="X27" s="1">
        <v>0.80057156918299999</v>
      </c>
      <c r="Y27">
        <v>6016</v>
      </c>
      <c r="Z27" t="s">
        <v>8</v>
      </c>
      <c r="AA27" s="1">
        <v>0.80081117678799996</v>
      </c>
      <c r="AB27">
        <v>9344</v>
      </c>
      <c r="AC27" t="s">
        <v>8</v>
      </c>
      <c r="AD27" s="1">
        <v>0.99508399999999997</v>
      </c>
      <c r="AE27">
        <v>22848</v>
      </c>
      <c r="AF27" t="s">
        <v>8</v>
      </c>
      <c r="AL27">
        <v>26561468</v>
      </c>
      <c r="AO27">
        <v>30</v>
      </c>
      <c r="AP27">
        <v>4</v>
      </c>
    </row>
    <row r="28" spans="1:42" x14ac:dyDescent="0.2">
      <c r="A28" s="2">
        <v>0.9</v>
      </c>
      <c r="B28" s="3">
        <f t="shared" si="5"/>
        <v>11.509333333333334</v>
      </c>
      <c r="D28">
        <f t="shared" si="6"/>
        <v>203328</v>
      </c>
      <c r="F28" s="1">
        <v>0.90024084942100002</v>
      </c>
      <c r="G28">
        <v>10944</v>
      </c>
      <c r="H28" t="s">
        <v>8</v>
      </c>
      <c r="I28" s="1">
        <v>0.90005377475199999</v>
      </c>
      <c r="J28">
        <v>123328</v>
      </c>
      <c r="K28" t="s">
        <v>8</v>
      </c>
      <c r="L28" s="1">
        <v>0.90044721435399999</v>
      </c>
      <c r="M28">
        <v>10944</v>
      </c>
      <c r="N28" t="s">
        <v>8</v>
      </c>
      <c r="O28" s="1">
        <v>0.90092928419200002</v>
      </c>
      <c r="P28">
        <v>10048</v>
      </c>
      <c r="Q28" t="s">
        <v>8</v>
      </c>
      <c r="R28" s="1">
        <v>0.90019607032600002</v>
      </c>
      <c r="S28">
        <v>10112</v>
      </c>
      <c r="T28" t="s">
        <v>8</v>
      </c>
      <c r="U28" s="1">
        <v>0.90093757618000003</v>
      </c>
      <c r="V28">
        <v>13696</v>
      </c>
      <c r="W28" t="s">
        <v>8</v>
      </c>
      <c r="X28" s="1">
        <v>0.90015921681599997</v>
      </c>
      <c r="Y28">
        <v>10048</v>
      </c>
      <c r="Z28" t="s">
        <v>8</v>
      </c>
      <c r="AA28" s="1">
        <v>0.90039379885399995</v>
      </c>
      <c r="AB28">
        <v>14208</v>
      </c>
      <c r="AC28" t="s">
        <v>8</v>
      </c>
      <c r="AD28" s="1">
        <v>0.99600599999999995</v>
      </c>
      <c r="AE28">
        <v>23424</v>
      </c>
      <c r="AF28" t="s">
        <v>8</v>
      </c>
      <c r="AL28">
        <v>26561563</v>
      </c>
      <c r="AO28">
        <v>32</v>
      </c>
      <c r="AP28">
        <v>2</v>
      </c>
    </row>
    <row r="29" spans="1:42" x14ac:dyDescent="0.2">
      <c r="A29" s="2">
        <v>1</v>
      </c>
      <c r="B29" s="3">
        <f t="shared" si="5"/>
        <v>448.86399999999998</v>
      </c>
      <c r="D29">
        <f t="shared" si="6"/>
        <v>4101952</v>
      </c>
      <c r="F29" s="1">
        <v>1</v>
      </c>
      <c r="G29">
        <v>89024</v>
      </c>
      <c r="H29" t="s">
        <v>8</v>
      </c>
      <c r="I29" s="1">
        <v>1</v>
      </c>
      <c r="J29">
        <v>1319744</v>
      </c>
      <c r="K29" t="s">
        <v>8</v>
      </c>
      <c r="L29" s="1">
        <v>1</v>
      </c>
      <c r="M29">
        <v>543744</v>
      </c>
      <c r="N29" t="s">
        <v>8</v>
      </c>
      <c r="O29" s="1">
        <v>1</v>
      </c>
      <c r="P29">
        <v>548672</v>
      </c>
      <c r="Q29" t="s">
        <v>8</v>
      </c>
      <c r="R29" s="1">
        <v>1</v>
      </c>
      <c r="S29">
        <v>539584</v>
      </c>
      <c r="T29" t="s">
        <v>8</v>
      </c>
      <c r="U29" s="1">
        <v>1</v>
      </c>
      <c r="V29">
        <v>144384</v>
      </c>
      <c r="W29" t="s">
        <v>8</v>
      </c>
      <c r="X29" s="1">
        <v>1</v>
      </c>
      <c r="Y29">
        <v>359104</v>
      </c>
      <c r="Z29" t="s">
        <v>8</v>
      </c>
      <c r="AA29" s="1">
        <v>1</v>
      </c>
      <c r="AB29">
        <v>557696</v>
      </c>
      <c r="AC29" t="s">
        <v>8</v>
      </c>
      <c r="AD29" s="1">
        <v>0.99701300000000004</v>
      </c>
      <c r="AE29">
        <v>24576</v>
      </c>
      <c r="AF29" t="s">
        <v>8</v>
      </c>
      <c r="AL29">
        <v>26561567</v>
      </c>
      <c r="AO29">
        <v>33</v>
      </c>
      <c r="AP29">
        <v>2</v>
      </c>
    </row>
    <row r="30" spans="1:42" x14ac:dyDescent="0.2">
      <c r="F30" t="s">
        <v>86</v>
      </c>
      <c r="I30" t="s">
        <v>91</v>
      </c>
      <c r="L30" t="s">
        <v>96</v>
      </c>
      <c r="O30" t="s">
        <v>101</v>
      </c>
      <c r="R30" t="s">
        <v>106</v>
      </c>
      <c r="U30" t="s">
        <v>111</v>
      </c>
      <c r="X30" t="s">
        <v>116</v>
      </c>
      <c r="AA30" t="s">
        <v>121</v>
      </c>
      <c r="AD30" s="1">
        <v>0.99800500000000003</v>
      </c>
      <c r="AE30">
        <v>27392</v>
      </c>
      <c r="AF30" t="s">
        <v>8</v>
      </c>
      <c r="AL30">
        <v>26561663</v>
      </c>
      <c r="AO30">
        <v>34</v>
      </c>
      <c r="AP30">
        <v>6</v>
      </c>
    </row>
    <row r="31" spans="1:42" x14ac:dyDescent="0.2">
      <c r="B31">
        <f t="shared" ref="B31:B40" si="7">SUM(P31,M31,S31,V31,Y31,AB31)</f>
        <v>24576</v>
      </c>
      <c r="D31">
        <f t="shared" ref="D31:D40" si="8">SUM(P31,M31,J31,G31,S31,V31,Y31,AB31)</f>
        <v>32768</v>
      </c>
      <c r="F31" s="1">
        <v>0.47696785737699998</v>
      </c>
      <c r="G31">
        <v>4096</v>
      </c>
      <c r="H31" t="s">
        <v>8</v>
      </c>
      <c r="I31" s="1">
        <v>0.32848558779499998</v>
      </c>
      <c r="J31">
        <v>4096</v>
      </c>
      <c r="K31" t="s">
        <v>8</v>
      </c>
      <c r="L31" s="1">
        <v>0.35401084996799997</v>
      </c>
      <c r="M31">
        <v>4096</v>
      </c>
      <c r="N31" t="s">
        <v>8</v>
      </c>
      <c r="O31" s="1">
        <v>0.350482272323</v>
      </c>
      <c r="P31">
        <v>4096</v>
      </c>
      <c r="Q31" t="s">
        <v>8</v>
      </c>
      <c r="R31" s="1">
        <v>0.34864941778899999</v>
      </c>
      <c r="S31">
        <v>4096</v>
      </c>
      <c r="T31" t="s">
        <v>8</v>
      </c>
      <c r="U31" s="1">
        <v>0.30346968942399999</v>
      </c>
      <c r="V31">
        <v>4096</v>
      </c>
      <c r="W31" t="s">
        <v>8</v>
      </c>
      <c r="X31" s="1">
        <v>0.32913271058499999</v>
      </c>
      <c r="Y31">
        <v>4096</v>
      </c>
      <c r="Z31" t="s">
        <v>8</v>
      </c>
      <c r="AA31" s="1">
        <v>0.32358862352700002</v>
      </c>
      <c r="AB31">
        <v>4096</v>
      </c>
      <c r="AC31" t="s">
        <v>8</v>
      </c>
      <c r="AD31" s="1">
        <v>0.99900199999999995</v>
      </c>
      <c r="AE31">
        <v>41728</v>
      </c>
      <c r="AF31" t="s">
        <v>8</v>
      </c>
      <c r="AL31">
        <v>26561679</v>
      </c>
      <c r="AO31">
        <v>35</v>
      </c>
      <c r="AP31">
        <v>7</v>
      </c>
    </row>
    <row r="32" spans="1:42" x14ac:dyDescent="0.2">
      <c r="B32">
        <f t="shared" si="7"/>
        <v>49152</v>
      </c>
      <c r="D32">
        <f t="shared" si="8"/>
        <v>65536</v>
      </c>
      <c r="F32" s="1">
        <v>0.51409645498000001</v>
      </c>
      <c r="G32">
        <v>8192</v>
      </c>
      <c r="H32" t="s">
        <v>8</v>
      </c>
      <c r="I32" s="1">
        <v>0.40982745754599997</v>
      </c>
      <c r="J32">
        <v>8192</v>
      </c>
      <c r="K32" t="s">
        <v>8</v>
      </c>
      <c r="L32" s="1">
        <v>0.40833556695899997</v>
      </c>
      <c r="M32">
        <v>8192</v>
      </c>
      <c r="N32" t="s">
        <v>8</v>
      </c>
      <c r="O32" s="1">
        <v>0.42441326367600002</v>
      </c>
      <c r="P32">
        <v>8192</v>
      </c>
      <c r="Q32" t="s">
        <v>8</v>
      </c>
      <c r="R32" s="1">
        <v>0.41537184596999999</v>
      </c>
      <c r="S32">
        <v>8192</v>
      </c>
      <c r="T32" t="s">
        <v>8</v>
      </c>
      <c r="U32" s="1">
        <v>0.38142775989700001</v>
      </c>
      <c r="V32">
        <v>8192</v>
      </c>
      <c r="W32" t="s">
        <v>8</v>
      </c>
      <c r="X32" s="1">
        <v>0.39673489355899999</v>
      </c>
      <c r="Y32">
        <v>8192</v>
      </c>
      <c r="Z32" t="s">
        <v>8</v>
      </c>
      <c r="AA32" s="1">
        <v>0.38755667137499999</v>
      </c>
      <c r="AB32">
        <v>8192</v>
      </c>
      <c r="AC32" t="s">
        <v>8</v>
      </c>
      <c r="AD32" s="9">
        <v>1</v>
      </c>
      <c r="AE32">
        <v>153280</v>
      </c>
      <c r="AF32" t="s">
        <v>8</v>
      </c>
      <c r="AL32">
        <v>26561695</v>
      </c>
      <c r="AO32">
        <v>36</v>
      </c>
      <c r="AP32">
        <v>2</v>
      </c>
    </row>
    <row r="33" spans="2:42" x14ac:dyDescent="0.2">
      <c r="B33">
        <f t="shared" si="7"/>
        <v>73728</v>
      </c>
      <c r="D33">
        <f t="shared" si="8"/>
        <v>98304</v>
      </c>
      <c r="F33" s="1">
        <v>0.52715074665600004</v>
      </c>
      <c r="G33">
        <v>12288</v>
      </c>
      <c r="H33" t="s">
        <v>8</v>
      </c>
      <c r="I33" s="1">
        <v>0.47556046334500002</v>
      </c>
      <c r="J33">
        <v>12288</v>
      </c>
      <c r="K33" t="s">
        <v>8</v>
      </c>
      <c r="L33" s="1">
        <v>0.46074184573999999</v>
      </c>
      <c r="M33">
        <v>12288</v>
      </c>
      <c r="N33" t="s">
        <v>8</v>
      </c>
      <c r="O33" s="1">
        <v>0.48728566208599999</v>
      </c>
      <c r="P33">
        <v>12288</v>
      </c>
      <c r="Q33" t="s">
        <v>8</v>
      </c>
      <c r="R33" s="1">
        <v>0.46981313318099999</v>
      </c>
      <c r="S33">
        <v>12288</v>
      </c>
      <c r="T33" t="s">
        <v>8</v>
      </c>
      <c r="U33" s="1">
        <v>0.436206628722</v>
      </c>
      <c r="V33">
        <v>12288</v>
      </c>
      <c r="W33" t="s">
        <v>8</v>
      </c>
      <c r="X33" s="1">
        <v>0.454153827974</v>
      </c>
      <c r="Y33">
        <v>12288</v>
      </c>
      <c r="Z33" t="s">
        <v>8</v>
      </c>
      <c r="AA33" s="1">
        <v>0.44894070656700003</v>
      </c>
      <c r="AB33">
        <v>12288</v>
      </c>
      <c r="AC33" t="s">
        <v>8</v>
      </c>
      <c r="AD33" t="s">
        <v>316</v>
      </c>
      <c r="AL33">
        <v>26562022</v>
      </c>
      <c r="AO33">
        <v>37</v>
      </c>
      <c r="AP33">
        <v>4</v>
      </c>
    </row>
    <row r="34" spans="2:42" x14ac:dyDescent="0.2">
      <c r="B34">
        <f t="shared" si="7"/>
        <v>98304</v>
      </c>
      <c r="D34">
        <f t="shared" si="8"/>
        <v>131072</v>
      </c>
      <c r="F34" s="1">
        <v>0.53526020991699996</v>
      </c>
      <c r="G34">
        <v>16384</v>
      </c>
      <c r="H34" t="s">
        <v>8</v>
      </c>
      <c r="I34" s="1">
        <v>0.499601223491</v>
      </c>
      <c r="J34">
        <v>16384</v>
      </c>
      <c r="K34" t="s">
        <v>8</v>
      </c>
      <c r="L34" s="1">
        <v>0.51003349539099996</v>
      </c>
      <c r="M34">
        <v>16384</v>
      </c>
      <c r="N34" t="s">
        <v>8</v>
      </c>
      <c r="O34" s="1">
        <v>0.54312910533400005</v>
      </c>
      <c r="P34">
        <v>16384</v>
      </c>
      <c r="Q34" t="s">
        <v>8</v>
      </c>
      <c r="R34" s="1">
        <v>0.50770965190399997</v>
      </c>
      <c r="S34">
        <v>16384</v>
      </c>
      <c r="T34" t="s">
        <v>8</v>
      </c>
      <c r="U34" s="1">
        <v>0.475795648859</v>
      </c>
      <c r="V34">
        <v>16384</v>
      </c>
      <c r="W34" t="s">
        <v>8</v>
      </c>
      <c r="X34" s="1">
        <v>0.50894297941900002</v>
      </c>
      <c r="Y34">
        <v>16384</v>
      </c>
      <c r="Z34" t="s">
        <v>8</v>
      </c>
      <c r="AA34" s="1">
        <v>0.50518199759799998</v>
      </c>
      <c r="AB34">
        <v>16384</v>
      </c>
      <c r="AC34" t="s">
        <v>8</v>
      </c>
      <c r="AD34" t="s">
        <v>324</v>
      </c>
      <c r="AL34">
        <v>26562436</v>
      </c>
      <c r="AO34">
        <v>39</v>
      </c>
      <c r="AP34">
        <v>1</v>
      </c>
    </row>
    <row r="35" spans="2:42" x14ac:dyDescent="0.2">
      <c r="B35">
        <f t="shared" si="7"/>
        <v>122880</v>
      </c>
      <c r="D35">
        <f t="shared" si="8"/>
        <v>163840</v>
      </c>
      <c r="F35" s="1">
        <v>0.54141516652800004</v>
      </c>
      <c r="G35">
        <v>20480</v>
      </c>
      <c r="H35" t="s">
        <v>8</v>
      </c>
      <c r="I35" s="1">
        <v>0.514694450518</v>
      </c>
      <c r="J35">
        <v>20480</v>
      </c>
      <c r="K35" t="s">
        <v>8</v>
      </c>
      <c r="L35" s="1">
        <v>0.54964306812599995</v>
      </c>
      <c r="M35">
        <v>20480</v>
      </c>
      <c r="N35" t="s">
        <v>8</v>
      </c>
      <c r="O35" s="1">
        <v>0.59232812301899995</v>
      </c>
      <c r="P35">
        <v>20480</v>
      </c>
      <c r="Q35" t="s">
        <v>8</v>
      </c>
      <c r="R35" s="1">
        <v>0.53822905620899997</v>
      </c>
      <c r="S35">
        <v>20480</v>
      </c>
      <c r="T35" t="s">
        <v>8</v>
      </c>
      <c r="U35" s="1">
        <v>0.51464951436299999</v>
      </c>
      <c r="V35">
        <v>20480</v>
      </c>
      <c r="W35" t="s">
        <v>8</v>
      </c>
      <c r="X35" s="1">
        <v>0.55796526370300004</v>
      </c>
      <c r="Y35">
        <v>20480</v>
      </c>
      <c r="Z35" t="s">
        <v>8</v>
      </c>
      <c r="AA35" s="1">
        <v>0.55909821078199995</v>
      </c>
      <c r="AB35">
        <v>20480</v>
      </c>
      <c r="AC35" t="s">
        <v>8</v>
      </c>
      <c r="AD35" t="s">
        <v>318</v>
      </c>
      <c r="AE35" t="s">
        <v>201</v>
      </c>
      <c r="AL35">
        <v>26562520</v>
      </c>
      <c r="AO35">
        <v>42</v>
      </c>
      <c r="AP35">
        <v>2</v>
      </c>
    </row>
    <row r="36" spans="2:42" x14ac:dyDescent="0.2">
      <c r="B36">
        <f t="shared" si="7"/>
        <v>180224</v>
      </c>
      <c r="D36">
        <f t="shared" si="8"/>
        <v>446464</v>
      </c>
      <c r="F36" s="1">
        <v>0.60132721160900005</v>
      </c>
      <c r="G36">
        <v>106496</v>
      </c>
      <c r="H36" t="s">
        <v>8</v>
      </c>
      <c r="I36" s="1">
        <v>0.60097554312199997</v>
      </c>
      <c r="J36">
        <v>159744</v>
      </c>
      <c r="K36" t="s">
        <v>8</v>
      </c>
      <c r="L36" s="1">
        <v>0.61951823325400002</v>
      </c>
      <c r="M36">
        <v>28672</v>
      </c>
      <c r="N36" t="s">
        <v>8</v>
      </c>
      <c r="O36" s="1">
        <v>0.63328720867199995</v>
      </c>
      <c r="P36">
        <v>24576</v>
      </c>
      <c r="Q36" t="s">
        <v>8</v>
      </c>
      <c r="R36" s="1">
        <v>0.60974862910299998</v>
      </c>
      <c r="S36">
        <v>32768</v>
      </c>
      <c r="T36" t="s">
        <v>8</v>
      </c>
      <c r="U36" s="1">
        <v>0.61365364786800003</v>
      </c>
      <c r="V36">
        <v>36864</v>
      </c>
      <c r="W36" t="s">
        <v>8</v>
      </c>
      <c r="X36" s="1">
        <v>0.62848317232399997</v>
      </c>
      <c r="Y36">
        <v>28672</v>
      </c>
      <c r="Z36" t="s">
        <v>8</v>
      </c>
      <c r="AA36" s="1">
        <v>0.60706418173900001</v>
      </c>
      <c r="AB36">
        <v>28672</v>
      </c>
      <c r="AC36" t="s">
        <v>8</v>
      </c>
      <c r="AD36">
        <v>-32768</v>
      </c>
      <c r="AE36">
        <v>816706</v>
      </c>
      <c r="AL36">
        <v>26562570</v>
      </c>
      <c r="AO36">
        <v>43</v>
      </c>
      <c r="AP36">
        <v>35</v>
      </c>
    </row>
    <row r="37" spans="2:42" x14ac:dyDescent="0.2">
      <c r="B37">
        <f t="shared" si="7"/>
        <v>299008</v>
      </c>
      <c r="D37">
        <f t="shared" si="8"/>
        <v>1544192</v>
      </c>
      <c r="F37" s="1">
        <v>0.70020394318400003</v>
      </c>
      <c r="G37">
        <v>483328</v>
      </c>
      <c r="H37" t="s">
        <v>8</v>
      </c>
      <c r="I37" s="1">
        <v>0.70001506924699997</v>
      </c>
      <c r="J37">
        <v>761856</v>
      </c>
      <c r="K37" t="s">
        <v>8</v>
      </c>
      <c r="L37" s="1">
        <v>0.71549117518500005</v>
      </c>
      <c r="M37">
        <v>45056</v>
      </c>
      <c r="N37" t="s">
        <v>8</v>
      </c>
      <c r="O37" s="1">
        <v>0.70099075509800002</v>
      </c>
      <c r="P37">
        <v>36864</v>
      </c>
      <c r="Q37" t="s">
        <v>8</v>
      </c>
      <c r="R37" s="1">
        <v>0.70270821040300002</v>
      </c>
      <c r="S37">
        <v>53248</v>
      </c>
      <c r="T37" t="s">
        <v>8</v>
      </c>
      <c r="U37" s="1">
        <v>0.70002052263900005</v>
      </c>
      <c r="V37">
        <v>61440</v>
      </c>
      <c r="W37" t="s">
        <v>8</v>
      </c>
      <c r="X37" s="1">
        <v>0.71135461267800004</v>
      </c>
      <c r="Y37">
        <v>45056</v>
      </c>
      <c r="Z37" t="s">
        <v>8</v>
      </c>
      <c r="AA37" s="1">
        <v>0.705077536437</v>
      </c>
      <c r="AB37">
        <v>57344</v>
      </c>
      <c r="AC37" t="s">
        <v>8</v>
      </c>
      <c r="AD37">
        <v>-16384</v>
      </c>
      <c r="AE37">
        <v>287473</v>
      </c>
      <c r="AL37">
        <v>26562577</v>
      </c>
      <c r="AO37">
        <v>44</v>
      </c>
      <c r="AP37">
        <v>1</v>
      </c>
    </row>
    <row r="38" spans="2:42" x14ac:dyDescent="0.2">
      <c r="B38">
        <f t="shared" si="7"/>
        <v>512000</v>
      </c>
      <c r="D38">
        <f t="shared" si="8"/>
        <v>3534848</v>
      </c>
      <c r="F38" s="1">
        <v>0.80037168940400005</v>
      </c>
      <c r="G38">
        <v>1220608</v>
      </c>
      <c r="H38" t="s">
        <v>8</v>
      </c>
      <c r="I38" s="1">
        <v>0.80014132556299999</v>
      </c>
      <c r="J38">
        <v>1802240</v>
      </c>
      <c r="K38" t="s">
        <v>8</v>
      </c>
      <c r="L38" s="1">
        <v>0.80683073214900003</v>
      </c>
      <c r="M38">
        <v>69632</v>
      </c>
      <c r="N38" t="s">
        <v>8</v>
      </c>
      <c r="O38" s="1">
        <v>0.80651321812999999</v>
      </c>
      <c r="P38">
        <v>65536</v>
      </c>
      <c r="Q38" t="s">
        <v>8</v>
      </c>
      <c r="R38" s="1">
        <v>0.80896808239499995</v>
      </c>
      <c r="S38">
        <v>86016</v>
      </c>
      <c r="T38" t="s">
        <v>8</v>
      </c>
      <c r="U38" s="1">
        <v>0.80456912912099998</v>
      </c>
      <c r="V38">
        <v>110592</v>
      </c>
      <c r="W38" t="s">
        <v>8</v>
      </c>
      <c r="X38" s="1">
        <v>0.800364949577</v>
      </c>
      <c r="Y38">
        <v>69632</v>
      </c>
      <c r="Z38" t="s">
        <v>8</v>
      </c>
      <c r="AA38" s="1">
        <v>0.80072626439000005</v>
      </c>
      <c r="AB38">
        <v>110592</v>
      </c>
      <c r="AC38" t="s">
        <v>8</v>
      </c>
      <c r="AD38">
        <v>-8192</v>
      </c>
      <c r="AE38">
        <v>241889</v>
      </c>
      <c r="AL38">
        <v>26562665</v>
      </c>
      <c r="AO38">
        <v>45</v>
      </c>
      <c r="AP38">
        <v>1</v>
      </c>
    </row>
    <row r="39" spans="2:42" x14ac:dyDescent="0.2">
      <c r="B39">
        <f t="shared" si="7"/>
        <v>1323008</v>
      </c>
      <c r="D39">
        <f t="shared" si="8"/>
        <v>8015872</v>
      </c>
      <c r="F39" s="1">
        <v>0.90009992656000004</v>
      </c>
      <c r="G39">
        <v>3026944</v>
      </c>
      <c r="H39" t="s">
        <v>8</v>
      </c>
      <c r="I39" s="1">
        <v>0.90004727898699999</v>
      </c>
      <c r="J39">
        <v>3665920</v>
      </c>
      <c r="K39" t="s">
        <v>8</v>
      </c>
      <c r="L39" s="1">
        <v>0.90081748134899997</v>
      </c>
      <c r="M39">
        <v>131072</v>
      </c>
      <c r="N39" t="s">
        <v>8</v>
      </c>
      <c r="O39" s="1">
        <v>0.90007567804300004</v>
      </c>
      <c r="P39">
        <v>135168</v>
      </c>
      <c r="Q39" t="s">
        <v>8</v>
      </c>
      <c r="R39" s="1">
        <v>0.90178911161899999</v>
      </c>
      <c r="S39">
        <v>172032</v>
      </c>
      <c r="T39" t="s">
        <v>8</v>
      </c>
      <c r="U39" s="1">
        <v>0.90018945325599997</v>
      </c>
      <c r="V39">
        <v>352256</v>
      </c>
      <c r="W39" t="s">
        <v>8</v>
      </c>
      <c r="X39" s="1">
        <v>0.902401679934</v>
      </c>
      <c r="Y39">
        <v>151552</v>
      </c>
      <c r="Z39" t="s">
        <v>8</v>
      </c>
      <c r="AA39" s="1">
        <v>0.900545140199</v>
      </c>
      <c r="AB39">
        <v>380928</v>
      </c>
      <c r="AC39" t="s">
        <v>8</v>
      </c>
      <c r="AD39">
        <v>-4096</v>
      </c>
      <c r="AE39">
        <v>83157</v>
      </c>
      <c r="AL39">
        <v>26563199</v>
      </c>
      <c r="AO39">
        <v>50</v>
      </c>
      <c r="AP39">
        <v>16</v>
      </c>
    </row>
    <row r="40" spans="2:42" x14ac:dyDescent="0.2">
      <c r="B40">
        <f t="shared" si="7"/>
        <v>57880576</v>
      </c>
      <c r="D40">
        <f t="shared" si="8"/>
        <v>99553280</v>
      </c>
      <c r="F40" s="1">
        <v>1</v>
      </c>
      <c r="G40">
        <v>10113024</v>
      </c>
      <c r="H40" t="s">
        <v>8</v>
      </c>
      <c r="I40" s="1">
        <v>1</v>
      </c>
      <c r="J40">
        <v>31559680</v>
      </c>
      <c r="K40" t="s">
        <v>8</v>
      </c>
      <c r="L40" s="1">
        <v>1</v>
      </c>
      <c r="M40">
        <v>7094272</v>
      </c>
      <c r="N40" t="s">
        <v>8</v>
      </c>
      <c r="O40" s="1">
        <v>1</v>
      </c>
      <c r="P40">
        <v>7467008</v>
      </c>
      <c r="Q40" t="s">
        <v>8</v>
      </c>
      <c r="R40" s="1">
        <v>1</v>
      </c>
      <c r="S40">
        <v>7434240</v>
      </c>
      <c r="T40" t="s">
        <v>8</v>
      </c>
      <c r="U40" s="1">
        <v>1</v>
      </c>
      <c r="V40">
        <v>12865536</v>
      </c>
      <c r="W40" t="s">
        <v>8</v>
      </c>
      <c r="X40" s="1">
        <v>1</v>
      </c>
      <c r="Y40">
        <v>6447104</v>
      </c>
      <c r="Z40" t="s">
        <v>8</v>
      </c>
      <c r="AA40" s="1">
        <v>1</v>
      </c>
      <c r="AB40">
        <v>16572416</v>
      </c>
      <c r="AC40" t="s">
        <v>8</v>
      </c>
      <c r="AD40">
        <v>-2048</v>
      </c>
      <c r="AE40">
        <v>289680</v>
      </c>
      <c r="AL40">
        <v>26563244</v>
      </c>
      <c r="AO40">
        <v>51</v>
      </c>
      <c r="AP40">
        <v>2</v>
      </c>
    </row>
    <row r="41" spans="2:42" x14ac:dyDescent="0.2">
      <c r="F41" t="s">
        <v>87</v>
      </c>
      <c r="I41" t="s">
        <v>92</v>
      </c>
      <c r="L41" t="s">
        <v>97</v>
      </c>
      <c r="O41" t="s">
        <v>102</v>
      </c>
      <c r="R41" t="s">
        <v>107</v>
      </c>
      <c r="U41" t="s">
        <v>112</v>
      </c>
      <c r="X41" t="s">
        <v>117</v>
      </c>
      <c r="AA41" t="s">
        <v>122</v>
      </c>
      <c r="AD41">
        <v>-1024</v>
      </c>
      <c r="AE41">
        <v>61589</v>
      </c>
      <c r="AL41">
        <v>26563252</v>
      </c>
      <c r="AO41">
        <v>52</v>
      </c>
      <c r="AP41">
        <v>8</v>
      </c>
    </row>
    <row r="42" spans="2:42" x14ac:dyDescent="0.2">
      <c r="B42">
        <f t="shared" ref="B42:B51" si="9">SUM(P42,M42,S42,V42,Y42,AB42)</f>
        <v>576</v>
      </c>
      <c r="D42">
        <f t="shared" ref="D42:D51" si="10">SUM(P42,M42,J42,G42,S42,V42,Y42,AB42)</f>
        <v>960</v>
      </c>
      <c r="F42" s="1">
        <v>0.15484455264800001</v>
      </c>
      <c r="G42">
        <v>128</v>
      </c>
      <c r="H42" t="s">
        <v>8</v>
      </c>
      <c r="I42" s="1">
        <v>0.113912483721</v>
      </c>
      <c r="J42">
        <v>256</v>
      </c>
      <c r="K42" t="s">
        <v>8</v>
      </c>
      <c r="L42" s="1">
        <v>0.14981947324600001</v>
      </c>
      <c r="M42">
        <v>128</v>
      </c>
      <c r="N42" t="s">
        <v>8</v>
      </c>
      <c r="O42" s="1">
        <v>0.102333119872</v>
      </c>
      <c r="P42">
        <v>64</v>
      </c>
      <c r="Q42" t="s">
        <v>8</v>
      </c>
      <c r="R42" s="1">
        <v>0.15036121451500001</v>
      </c>
      <c r="S42">
        <v>128</v>
      </c>
      <c r="T42" t="s">
        <v>8</v>
      </c>
      <c r="U42" s="1">
        <v>0.128727177005</v>
      </c>
      <c r="V42">
        <v>64</v>
      </c>
      <c r="W42" t="s">
        <v>8</v>
      </c>
      <c r="X42" s="1">
        <v>0.116600367055</v>
      </c>
      <c r="Y42">
        <v>128</v>
      </c>
      <c r="Z42" t="s">
        <v>8</v>
      </c>
      <c r="AA42" s="1">
        <v>0.124074314487</v>
      </c>
      <c r="AB42">
        <v>64</v>
      </c>
      <c r="AC42" t="s">
        <v>8</v>
      </c>
      <c r="AD42">
        <v>-512</v>
      </c>
      <c r="AE42">
        <v>421</v>
      </c>
      <c r="AL42">
        <v>26563261</v>
      </c>
      <c r="AO42">
        <v>55</v>
      </c>
      <c r="AP42">
        <v>4</v>
      </c>
    </row>
    <row r="43" spans="2:42" x14ac:dyDescent="0.2">
      <c r="B43">
        <f t="shared" si="9"/>
        <v>1344</v>
      </c>
      <c r="D43">
        <f t="shared" si="10"/>
        <v>2176</v>
      </c>
      <c r="F43" s="1">
        <v>0.20453699113500001</v>
      </c>
      <c r="G43">
        <v>192</v>
      </c>
      <c r="H43" t="s">
        <v>8</v>
      </c>
      <c r="I43" s="1">
        <v>0.20806718930900001</v>
      </c>
      <c r="J43">
        <v>640</v>
      </c>
      <c r="K43" t="s">
        <v>8</v>
      </c>
      <c r="L43" s="1">
        <v>0.233313389776</v>
      </c>
      <c r="M43">
        <v>256</v>
      </c>
      <c r="N43" t="s">
        <v>8</v>
      </c>
      <c r="O43" s="1">
        <v>0.204937696709</v>
      </c>
      <c r="P43">
        <v>192</v>
      </c>
      <c r="Q43" t="s">
        <v>8</v>
      </c>
      <c r="R43" s="1">
        <v>0.234239582566</v>
      </c>
      <c r="S43">
        <v>256</v>
      </c>
      <c r="T43" t="s">
        <v>8</v>
      </c>
      <c r="U43" s="1">
        <v>0.214383959963</v>
      </c>
      <c r="V43">
        <v>192</v>
      </c>
      <c r="W43" t="s">
        <v>8</v>
      </c>
      <c r="X43" s="1">
        <v>0.206324720234</v>
      </c>
      <c r="Y43">
        <v>256</v>
      </c>
      <c r="Z43" t="s">
        <v>8</v>
      </c>
      <c r="AA43" s="1">
        <v>0.226565935331</v>
      </c>
      <c r="AB43">
        <v>192</v>
      </c>
      <c r="AC43" t="s">
        <v>8</v>
      </c>
      <c r="AD43">
        <v>-256</v>
      </c>
      <c r="AE43">
        <v>22205</v>
      </c>
      <c r="AL43">
        <v>26563380</v>
      </c>
      <c r="AO43">
        <v>59</v>
      </c>
      <c r="AP43">
        <v>1</v>
      </c>
    </row>
    <row r="44" spans="2:42" x14ac:dyDescent="0.2">
      <c r="B44">
        <f t="shared" si="9"/>
        <v>2688</v>
      </c>
      <c r="D44">
        <f t="shared" si="10"/>
        <v>4352</v>
      </c>
      <c r="F44" s="1">
        <v>0.32055020278200003</v>
      </c>
      <c r="G44">
        <v>384</v>
      </c>
      <c r="H44" t="s">
        <v>8</v>
      </c>
      <c r="I44" s="1">
        <v>0.30108921691599999</v>
      </c>
      <c r="J44">
        <v>1280</v>
      </c>
      <c r="K44" t="s">
        <v>8</v>
      </c>
      <c r="L44" s="1">
        <v>0.307182480185</v>
      </c>
      <c r="M44">
        <v>448</v>
      </c>
      <c r="N44" t="s">
        <v>8</v>
      </c>
      <c r="O44" s="1">
        <v>0.31299420786100002</v>
      </c>
      <c r="P44">
        <v>448</v>
      </c>
      <c r="Q44" t="s">
        <v>8</v>
      </c>
      <c r="R44" s="1">
        <v>0.30923066025399998</v>
      </c>
      <c r="S44">
        <v>448</v>
      </c>
      <c r="T44" t="s">
        <v>8</v>
      </c>
      <c r="U44" s="1">
        <v>0.31366484312800003</v>
      </c>
      <c r="V44">
        <v>448</v>
      </c>
      <c r="W44" t="s">
        <v>8</v>
      </c>
      <c r="X44" s="1">
        <v>0.30052802705499998</v>
      </c>
      <c r="Y44">
        <v>512</v>
      </c>
      <c r="Z44" t="s">
        <v>8</v>
      </c>
      <c r="AA44" s="1">
        <v>0.30715005286199998</v>
      </c>
      <c r="AB44">
        <v>384</v>
      </c>
      <c r="AC44" t="s">
        <v>8</v>
      </c>
      <c r="AD44">
        <v>-128</v>
      </c>
      <c r="AE44">
        <v>43527</v>
      </c>
      <c r="AL44">
        <v>26563416</v>
      </c>
      <c r="AO44">
        <v>60</v>
      </c>
      <c r="AP44">
        <v>4</v>
      </c>
    </row>
    <row r="45" spans="2:42" x14ac:dyDescent="0.2">
      <c r="B45">
        <f t="shared" si="9"/>
        <v>4992</v>
      </c>
      <c r="D45">
        <f t="shared" si="10"/>
        <v>8384</v>
      </c>
      <c r="F45" s="1">
        <v>0.41760218072499999</v>
      </c>
      <c r="G45">
        <v>640</v>
      </c>
      <c r="H45" t="s">
        <v>8</v>
      </c>
      <c r="I45" s="1">
        <v>0.400732327123</v>
      </c>
      <c r="J45">
        <v>2752</v>
      </c>
      <c r="K45" t="s">
        <v>8</v>
      </c>
      <c r="L45" s="1">
        <v>0.41218039511600002</v>
      </c>
      <c r="M45">
        <v>832</v>
      </c>
      <c r="N45" t="s">
        <v>8</v>
      </c>
      <c r="O45" s="1">
        <v>0.41343393458200001</v>
      </c>
      <c r="P45">
        <v>832</v>
      </c>
      <c r="Q45" t="s">
        <v>8</v>
      </c>
      <c r="R45" s="1">
        <v>0.40995977012899998</v>
      </c>
      <c r="S45">
        <v>832</v>
      </c>
      <c r="T45" t="s">
        <v>8</v>
      </c>
      <c r="U45" s="1">
        <v>0.401567318816</v>
      </c>
      <c r="V45">
        <v>768</v>
      </c>
      <c r="W45" t="s">
        <v>8</v>
      </c>
      <c r="X45" s="1">
        <v>0.41215556880900001</v>
      </c>
      <c r="Y45">
        <v>960</v>
      </c>
      <c r="Z45" t="s">
        <v>8</v>
      </c>
      <c r="AA45" s="1">
        <v>0.40688311663999999</v>
      </c>
      <c r="AB45">
        <v>768</v>
      </c>
      <c r="AC45" t="s">
        <v>8</v>
      </c>
      <c r="AD45">
        <v>-64</v>
      </c>
      <c r="AE45">
        <v>45109</v>
      </c>
      <c r="AL45">
        <v>26563422</v>
      </c>
      <c r="AO45">
        <v>62</v>
      </c>
      <c r="AP45">
        <v>1</v>
      </c>
    </row>
    <row r="46" spans="2:42" x14ac:dyDescent="0.2">
      <c r="B46">
        <f t="shared" si="9"/>
        <v>8640</v>
      </c>
      <c r="D46">
        <f t="shared" si="10"/>
        <v>16256</v>
      </c>
      <c r="F46" s="1">
        <v>0.50216174330800001</v>
      </c>
      <c r="G46">
        <v>1024</v>
      </c>
      <c r="H46" t="s">
        <v>8</v>
      </c>
      <c r="I46" s="1">
        <v>0.50011585657900004</v>
      </c>
      <c r="J46">
        <v>6592</v>
      </c>
      <c r="K46" t="s">
        <v>8</v>
      </c>
      <c r="L46" s="1">
        <v>0.50333864240399995</v>
      </c>
      <c r="M46">
        <v>1408</v>
      </c>
      <c r="N46" t="s">
        <v>8</v>
      </c>
      <c r="O46" s="1">
        <v>0.50324000152199999</v>
      </c>
      <c r="P46">
        <v>1408</v>
      </c>
      <c r="Q46" t="s">
        <v>8</v>
      </c>
      <c r="R46" s="1">
        <v>0.50227670155100002</v>
      </c>
      <c r="S46">
        <v>1472</v>
      </c>
      <c r="T46" t="s">
        <v>8</v>
      </c>
      <c r="U46" s="1">
        <v>0.500427507529</v>
      </c>
      <c r="V46">
        <v>1344</v>
      </c>
      <c r="W46" t="s">
        <v>8</v>
      </c>
      <c r="X46" s="1">
        <v>0.50670682178799997</v>
      </c>
      <c r="Y46">
        <v>1600</v>
      </c>
      <c r="Z46" t="s">
        <v>8</v>
      </c>
      <c r="AA46" s="1">
        <v>0.50200567638899996</v>
      </c>
      <c r="AB46">
        <v>1408</v>
      </c>
      <c r="AC46" t="s">
        <v>8</v>
      </c>
      <c r="AD46">
        <v>-32</v>
      </c>
      <c r="AE46">
        <v>50639</v>
      </c>
      <c r="AL46">
        <v>26563614</v>
      </c>
      <c r="AO46">
        <v>66</v>
      </c>
      <c r="AP46">
        <v>2</v>
      </c>
    </row>
    <row r="47" spans="2:42" x14ac:dyDescent="0.2">
      <c r="B47">
        <f t="shared" si="9"/>
        <v>18048</v>
      </c>
      <c r="D47">
        <f t="shared" si="10"/>
        <v>50368</v>
      </c>
      <c r="F47" s="1">
        <v>0.60002454931600002</v>
      </c>
      <c r="G47">
        <v>6656</v>
      </c>
      <c r="H47" t="s">
        <v>8</v>
      </c>
      <c r="I47" s="1">
        <v>0.60009742671400002</v>
      </c>
      <c r="J47">
        <v>25664</v>
      </c>
      <c r="K47" t="s">
        <v>8</v>
      </c>
      <c r="L47" s="1">
        <v>0.60067373072999997</v>
      </c>
      <c r="M47">
        <v>2816</v>
      </c>
      <c r="N47" t="s">
        <v>8</v>
      </c>
      <c r="O47" s="1">
        <v>0.60257030422500002</v>
      </c>
      <c r="P47">
        <v>2816</v>
      </c>
      <c r="Q47" t="s">
        <v>8</v>
      </c>
      <c r="R47" s="1">
        <v>0.60025265162800001</v>
      </c>
      <c r="S47">
        <v>2816</v>
      </c>
      <c r="T47" t="s">
        <v>8</v>
      </c>
      <c r="U47" s="1">
        <v>0.601474449242</v>
      </c>
      <c r="V47">
        <v>3008</v>
      </c>
      <c r="W47" t="s">
        <v>8</v>
      </c>
      <c r="X47" s="1">
        <v>0.60172748968599998</v>
      </c>
      <c r="Y47">
        <v>3200</v>
      </c>
      <c r="Z47" t="s">
        <v>8</v>
      </c>
      <c r="AA47" s="1">
        <v>0.60133930314399997</v>
      </c>
      <c r="AB47">
        <v>3392</v>
      </c>
      <c r="AC47" t="s">
        <v>8</v>
      </c>
      <c r="AD47">
        <v>-16</v>
      </c>
      <c r="AE47">
        <v>29382</v>
      </c>
      <c r="AL47">
        <v>26563710</v>
      </c>
      <c r="AO47">
        <v>67</v>
      </c>
      <c r="AP47">
        <v>7</v>
      </c>
    </row>
    <row r="48" spans="2:42" x14ac:dyDescent="0.2">
      <c r="B48">
        <f t="shared" si="9"/>
        <v>39040</v>
      </c>
      <c r="D48">
        <f t="shared" si="10"/>
        <v>387392</v>
      </c>
      <c r="F48" s="1">
        <v>0.70000954794799997</v>
      </c>
      <c r="G48">
        <v>122496</v>
      </c>
      <c r="H48" t="s">
        <v>8</v>
      </c>
      <c r="I48" s="1">
        <v>0.70001542616599999</v>
      </c>
      <c r="J48">
        <v>225856</v>
      </c>
      <c r="K48" t="s">
        <v>8</v>
      </c>
      <c r="L48" s="1">
        <v>0.70029752414000002</v>
      </c>
      <c r="M48">
        <v>5888</v>
      </c>
      <c r="N48" t="s">
        <v>8</v>
      </c>
      <c r="O48" s="1">
        <v>0.70149141015700001</v>
      </c>
      <c r="P48">
        <v>5952</v>
      </c>
      <c r="Q48" t="s">
        <v>8</v>
      </c>
      <c r="R48" s="1">
        <v>0.70029343612399997</v>
      </c>
      <c r="S48">
        <v>5760</v>
      </c>
      <c r="T48" t="s">
        <v>8</v>
      </c>
      <c r="U48" s="1">
        <v>0.70005755947000003</v>
      </c>
      <c r="V48">
        <v>6912</v>
      </c>
      <c r="W48" t="s">
        <v>8</v>
      </c>
      <c r="X48" s="1">
        <v>0.70084824821699998</v>
      </c>
      <c r="Y48">
        <v>6336</v>
      </c>
      <c r="Z48" t="s">
        <v>8</v>
      </c>
      <c r="AA48" s="1">
        <v>0.70083086000700001</v>
      </c>
      <c r="AB48">
        <v>8192</v>
      </c>
      <c r="AC48" t="s">
        <v>8</v>
      </c>
      <c r="AD48">
        <v>-8</v>
      </c>
      <c r="AE48">
        <v>65715</v>
      </c>
      <c r="AL48">
        <v>26563743</v>
      </c>
      <c r="AO48">
        <v>70</v>
      </c>
      <c r="AP48">
        <v>3</v>
      </c>
    </row>
    <row r="49" spans="1:42" x14ac:dyDescent="0.2">
      <c r="B49">
        <f t="shared" si="9"/>
        <v>80640</v>
      </c>
      <c r="D49">
        <f t="shared" si="10"/>
        <v>1491072</v>
      </c>
      <c r="F49" s="1">
        <v>0.80000911729699997</v>
      </c>
      <c r="G49">
        <v>545984</v>
      </c>
      <c r="H49" t="s">
        <v>8</v>
      </c>
      <c r="I49" s="1">
        <v>0.80000064914699998</v>
      </c>
      <c r="J49">
        <v>864448</v>
      </c>
      <c r="K49" t="s">
        <v>8</v>
      </c>
      <c r="L49" s="1">
        <v>0.80015462193200004</v>
      </c>
      <c r="M49">
        <v>11776</v>
      </c>
      <c r="N49" t="s">
        <v>8</v>
      </c>
      <c r="O49" s="1">
        <v>0.80023424621899997</v>
      </c>
      <c r="P49">
        <v>11456</v>
      </c>
      <c r="Q49" t="s">
        <v>8</v>
      </c>
      <c r="R49" s="1">
        <v>0.80002262850500006</v>
      </c>
      <c r="S49">
        <v>11328</v>
      </c>
      <c r="T49" t="s">
        <v>8</v>
      </c>
      <c r="U49" s="1">
        <v>0.80034259148999998</v>
      </c>
      <c r="V49">
        <v>15808</v>
      </c>
      <c r="W49" t="s">
        <v>8</v>
      </c>
      <c r="X49" s="1">
        <v>0.80032623135699998</v>
      </c>
      <c r="Y49">
        <v>11904</v>
      </c>
      <c r="Z49" t="s">
        <v>8</v>
      </c>
      <c r="AA49" s="1">
        <v>0.80009954538200001</v>
      </c>
      <c r="AB49">
        <v>18368</v>
      </c>
      <c r="AC49" t="s">
        <v>8</v>
      </c>
      <c r="AD49">
        <v>-4</v>
      </c>
      <c r="AE49">
        <v>1030256</v>
      </c>
      <c r="AL49">
        <v>26563762</v>
      </c>
      <c r="AO49">
        <v>72</v>
      </c>
      <c r="AP49">
        <v>1</v>
      </c>
    </row>
    <row r="50" spans="1:42" x14ac:dyDescent="0.2">
      <c r="B50">
        <f t="shared" si="9"/>
        <v>185088</v>
      </c>
      <c r="D50">
        <f t="shared" si="10"/>
        <v>4202944</v>
      </c>
      <c r="F50" s="1">
        <v>0.90000127856400003</v>
      </c>
      <c r="G50">
        <v>1705792</v>
      </c>
      <c r="H50" t="s">
        <v>8</v>
      </c>
      <c r="I50" s="1">
        <v>0.90000154869500004</v>
      </c>
      <c r="J50">
        <v>2312064</v>
      </c>
      <c r="K50" t="s">
        <v>8</v>
      </c>
      <c r="L50" s="1">
        <v>0.90019800662600002</v>
      </c>
      <c r="M50">
        <v>25536</v>
      </c>
      <c r="N50" t="s">
        <v>8</v>
      </c>
      <c r="O50" s="1">
        <v>0.90009626353600003</v>
      </c>
      <c r="P50">
        <v>24256</v>
      </c>
      <c r="Q50" t="s">
        <v>8</v>
      </c>
      <c r="R50" s="1">
        <v>0.90015160448200005</v>
      </c>
      <c r="S50">
        <v>25216</v>
      </c>
      <c r="T50" t="s">
        <v>8</v>
      </c>
      <c r="U50" s="1">
        <v>0.90004825133999999</v>
      </c>
      <c r="V50">
        <v>37696</v>
      </c>
      <c r="W50" t="s">
        <v>8</v>
      </c>
      <c r="X50" s="1">
        <v>0.90001529289100002</v>
      </c>
      <c r="Y50">
        <v>25344</v>
      </c>
      <c r="Z50" t="s">
        <v>8</v>
      </c>
      <c r="AA50" s="1">
        <v>0.90004060484899995</v>
      </c>
      <c r="AB50">
        <v>47040</v>
      </c>
      <c r="AC50" t="s">
        <v>8</v>
      </c>
      <c r="AD50">
        <v>-2</v>
      </c>
      <c r="AE50">
        <v>1477079</v>
      </c>
      <c r="AL50">
        <v>26563773</v>
      </c>
      <c r="AO50">
        <v>73</v>
      </c>
      <c r="AP50">
        <v>1</v>
      </c>
    </row>
    <row r="51" spans="1:42" x14ac:dyDescent="0.2">
      <c r="B51">
        <f t="shared" si="9"/>
        <v>32833280</v>
      </c>
      <c r="D51">
        <f t="shared" si="10"/>
        <v>52477568</v>
      </c>
      <c r="F51" s="1">
        <v>1</v>
      </c>
      <c r="G51">
        <v>7443712</v>
      </c>
      <c r="H51" t="s">
        <v>8</v>
      </c>
      <c r="I51" s="1">
        <v>1</v>
      </c>
      <c r="J51">
        <v>12200576</v>
      </c>
      <c r="K51" t="s">
        <v>8</v>
      </c>
      <c r="L51" s="1">
        <v>1</v>
      </c>
      <c r="M51">
        <v>2445568</v>
      </c>
      <c r="N51" t="s">
        <v>8</v>
      </c>
      <c r="O51" s="1">
        <v>1</v>
      </c>
      <c r="P51">
        <v>2584640</v>
      </c>
      <c r="Q51" t="s">
        <v>8</v>
      </c>
      <c r="R51" s="1">
        <v>1</v>
      </c>
      <c r="S51">
        <v>2623168</v>
      </c>
      <c r="T51" t="s">
        <v>8</v>
      </c>
      <c r="U51" s="1">
        <v>1</v>
      </c>
      <c r="V51">
        <v>11282688</v>
      </c>
      <c r="W51" t="s">
        <v>8</v>
      </c>
      <c r="X51" s="1">
        <v>1</v>
      </c>
      <c r="Y51">
        <v>2542272</v>
      </c>
      <c r="Z51" t="s">
        <v>8</v>
      </c>
      <c r="AA51" s="1">
        <v>1</v>
      </c>
      <c r="AB51">
        <v>11354944</v>
      </c>
      <c r="AC51" t="s">
        <v>8</v>
      </c>
      <c r="AD51">
        <v>-1</v>
      </c>
      <c r="AE51">
        <v>4585411</v>
      </c>
      <c r="AL51">
        <v>26563775</v>
      </c>
      <c r="AO51">
        <v>74</v>
      </c>
      <c r="AP51">
        <v>2</v>
      </c>
    </row>
    <row r="52" spans="1:42" x14ac:dyDescent="0.2">
      <c r="C52" s="2">
        <f>SUM(B53:B68,B71:B85)/SUM(B53:B68,B70:B85)</f>
        <v>0.3924217030345733</v>
      </c>
      <c r="D52" s="2">
        <f>SUM(B53:B68,B71:B85)/SUM(B53:B85)</f>
        <v>3.7462549482268098E-2</v>
      </c>
      <c r="F52" t="s">
        <v>215</v>
      </c>
      <c r="G52" t="s">
        <v>201</v>
      </c>
      <c r="I52" t="s">
        <v>220</v>
      </c>
      <c r="J52" t="s">
        <v>201</v>
      </c>
      <c r="L52" t="s">
        <v>222</v>
      </c>
      <c r="M52" t="s">
        <v>201</v>
      </c>
      <c r="O52" t="s">
        <v>223</v>
      </c>
      <c r="P52" t="s">
        <v>201</v>
      </c>
      <c r="R52" t="s">
        <v>231</v>
      </c>
      <c r="S52" t="s">
        <v>201</v>
      </c>
      <c r="U52" t="s">
        <v>232</v>
      </c>
      <c r="V52" t="s">
        <v>201</v>
      </c>
      <c r="X52" t="s">
        <v>233</v>
      </c>
      <c r="Y52" t="s">
        <v>201</v>
      </c>
      <c r="AA52" t="s">
        <v>234</v>
      </c>
      <c r="AB52" t="s">
        <v>201</v>
      </c>
      <c r="AD52">
        <v>0</v>
      </c>
      <c r="AE52">
        <v>316521822</v>
      </c>
      <c r="AL52">
        <v>26563777</v>
      </c>
      <c r="AO52">
        <v>75</v>
      </c>
      <c r="AP52">
        <v>5</v>
      </c>
    </row>
    <row r="53" spans="1:42" x14ac:dyDescent="0.2">
      <c r="A53">
        <v>-32768</v>
      </c>
      <c r="B53">
        <f t="shared" ref="B53:B67" si="11">SUM(P53,M53,S53,V53,Y53,AB53)</f>
        <v>5962032</v>
      </c>
      <c r="C53" s="4">
        <f t="shared" ref="C53:C68" si="12">SUM(P53,M53,S53,V53,Y53,AB53)/SUM(B$53:B$68,B$70:B$85)</f>
        <v>2.7761228510371626E-2</v>
      </c>
      <c r="D53" s="10">
        <f>B53/SUM(B$53:B$85)</f>
        <v>2.6502265005121845E-3</v>
      </c>
      <c r="F53">
        <v>-32768</v>
      </c>
      <c r="G53">
        <v>586582</v>
      </c>
      <c r="I53">
        <v>-32768</v>
      </c>
      <c r="J53">
        <v>4634691</v>
      </c>
      <c r="L53">
        <v>-32768</v>
      </c>
      <c r="M53">
        <v>1293804</v>
      </c>
      <c r="O53">
        <v>-32768</v>
      </c>
      <c r="P53">
        <v>724237</v>
      </c>
      <c r="R53">
        <v>-32768</v>
      </c>
      <c r="S53">
        <v>643072</v>
      </c>
      <c r="U53">
        <v>-32768</v>
      </c>
      <c r="V53">
        <v>1447908</v>
      </c>
      <c r="X53">
        <v>-32768</v>
      </c>
      <c r="Y53">
        <v>781776</v>
      </c>
      <c r="AA53">
        <v>-32768</v>
      </c>
      <c r="AB53">
        <v>1071235</v>
      </c>
      <c r="AD53">
        <v>1</v>
      </c>
      <c r="AE53">
        <v>21124297</v>
      </c>
      <c r="AL53">
        <v>26563873</v>
      </c>
      <c r="AO53">
        <v>77</v>
      </c>
      <c r="AP53">
        <v>10</v>
      </c>
    </row>
    <row r="54" spans="1:42" x14ac:dyDescent="0.2">
      <c r="A54">
        <v>-16384</v>
      </c>
      <c r="B54">
        <f t="shared" si="11"/>
        <v>681848</v>
      </c>
      <c r="C54" s="4">
        <f t="shared" si="12"/>
        <v>3.174913877909389E-3</v>
      </c>
      <c r="D54" s="10">
        <f t="shared" ref="D54:D85" si="13">B54/SUM(B$53:B$85)</f>
        <v>3.0309324722195921E-4</v>
      </c>
      <c r="F54">
        <v>-16384</v>
      </c>
      <c r="G54">
        <v>29666</v>
      </c>
      <c r="I54">
        <v>-16384</v>
      </c>
      <c r="J54">
        <v>403470</v>
      </c>
      <c r="L54">
        <v>-16384</v>
      </c>
      <c r="M54">
        <v>26489</v>
      </c>
      <c r="O54">
        <v>-16384</v>
      </c>
      <c r="P54">
        <v>228878</v>
      </c>
      <c r="R54">
        <v>-16384</v>
      </c>
      <c r="S54">
        <v>186247</v>
      </c>
      <c r="U54">
        <v>-16384</v>
      </c>
      <c r="V54">
        <v>73278</v>
      </c>
      <c r="X54">
        <v>-16384</v>
      </c>
      <c r="Y54">
        <v>94799</v>
      </c>
      <c r="AA54">
        <v>-16384</v>
      </c>
      <c r="AB54">
        <v>72157</v>
      </c>
      <c r="AD54">
        <v>2</v>
      </c>
      <c r="AE54">
        <v>296401</v>
      </c>
      <c r="AL54">
        <v>26563880</v>
      </c>
      <c r="AO54">
        <v>78</v>
      </c>
      <c r="AP54">
        <v>3</v>
      </c>
    </row>
    <row r="55" spans="1:42" x14ac:dyDescent="0.2">
      <c r="A55">
        <v>-8192</v>
      </c>
      <c r="B55">
        <f t="shared" si="11"/>
        <v>3020775</v>
      </c>
      <c r="C55" s="4">
        <f t="shared" si="12"/>
        <v>1.4065745546722635E-2</v>
      </c>
      <c r="D55" s="10">
        <f t="shared" si="13"/>
        <v>1.3427868144761206E-3</v>
      </c>
      <c r="F55">
        <v>-8192</v>
      </c>
      <c r="G55">
        <v>8156</v>
      </c>
      <c r="I55">
        <v>-8192</v>
      </c>
      <c r="J55">
        <v>270141</v>
      </c>
      <c r="L55">
        <v>-8192</v>
      </c>
      <c r="M55">
        <v>288324</v>
      </c>
      <c r="O55">
        <v>-8192</v>
      </c>
      <c r="P55">
        <v>419970</v>
      </c>
      <c r="R55">
        <v>-8192</v>
      </c>
      <c r="S55">
        <v>728478</v>
      </c>
      <c r="U55">
        <v>-8192</v>
      </c>
      <c r="V55">
        <v>245874</v>
      </c>
      <c r="X55">
        <v>-8192</v>
      </c>
      <c r="Y55">
        <v>824516</v>
      </c>
      <c r="AA55">
        <v>-8192</v>
      </c>
      <c r="AB55">
        <v>513613</v>
      </c>
      <c r="AD55">
        <v>4</v>
      </c>
      <c r="AE55">
        <v>537965</v>
      </c>
      <c r="AL55">
        <v>26563887</v>
      </c>
      <c r="AO55">
        <v>79</v>
      </c>
      <c r="AP55">
        <v>342</v>
      </c>
    </row>
    <row r="56" spans="1:42" x14ac:dyDescent="0.2">
      <c r="A56">
        <v>-4096</v>
      </c>
      <c r="B56">
        <f t="shared" si="11"/>
        <v>1236615</v>
      </c>
      <c r="C56" s="4">
        <f t="shared" si="12"/>
        <v>5.7580958294677397E-3</v>
      </c>
      <c r="D56" s="10">
        <f t="shared" si="13"/>
        <v>5.4969678860007371E-4</v>
      </c>
      <c r="F56">
        <v>-4096</v>
      </c>
      <c r="G56">
        <v>20922</v>
      </c>
      <c r="I56">
        <v>-4096</v>
      </c>
      <c r="J56">
        <v>144543</v>
      </c>
      <c r="L56">
        <v>-4096</v>
      </c>
      <c r="M56">
        <v>88306</v>
      </c>
      <c r="O56">
        <v>-4096</v>
      </c>
      <c r="P56">
        <v>598980</v>
      </c>
      <c r="R56">
        <v>-4096</v>
      </c>
      <c r="S56">
        <v>227013</v>
      </c>
      <c r="U56">
        <v>-4096</v>
      </c>
      <c r="V56">
        <v>144008</v>
      </c>
      <c r="X56">
        <v>-4096</v>
      </c>
      <c r="Y56">
        <v>90389</v>
      </c>
      <c r="AA56">
        <v>-4096</v>
      </c>
      <c r="AB56">
        <v>87919</v>
      </c>
      <c r="AD56">
        <v>8</v>
      </c>
      <c r="AE56">
        <v>271503</v>
      </c>
      <c r="AL56">
        <v>26563894</v>
      </c>
      <c r="AO56">
        <v>84</v>
      </c>
      <c r="AP56">
        <v>1</v>
      </c>
    </row>
    <row r="57" spans="1:42" x14ac:dyDescent="0.2">
      <c r="A57">
        <v>-2048</v>
      </c>
      <c r="B57">
        <f t="shared" si="11"/>
        <v>291117</v>
      </c>
      <c r="C57" s="4">
        <f t="shared" si="12"/>
        <v>1.3555387760840359E-3</v>
      </c>
      <c r="D57" s="10">
        <f t="shared" si="13"/>
        <v>1.2940654933579787E-4</v>
      </c>
      <c r="F57">
        <v>-2048</v>
      </c>
      <c r="G57">
        <v>0</v>
      </c>
      <c r="I57">
        <v>-2048</v>
      </c>
      <c r="J57">
        <v>178415</v>
      </c>
      <c r="L57">
        <v>-2048</v>
      </c>
      <c r="M57">
        <v>65738</v>
      </c>
      <c r="O57">
        <v>-2048</v>
      </c>
      <c r="P57">
        <v>22594</v>
      </c>
      <c r="R57">
        <v>-2048</v>
      </c>
      <c r="S57">
        <v>23779</v>
      </c>
      <c r="U57">
        <v>-2048</v>
      </c>
      <c r="V57">
        <v>1463</v>
      </c>
      <c r="X57">
        <v>-2048</v>
      </c>
      <c r="Y57">
        <v>46729</v>
      </c>
      <c r="AA57">
        <v>-2048</v>
      </c>
      <c r="AB57">
        <v>130814</v>
      </c>
      <c r="AD57">
        <v>16</v>
      </c>
      <c r="AE57">
        <v>109379</v>
      </c>
      <c r="AL57">
        <v>26563900</v>
      </c>
      <c r="AO57">
        <v>86</v>
      </c>
      <c r="AP57">
        <v>11</v>
      </c>
    </row>
    <row r="58" spans="1:42" x14ac:dyDescent="0.2">
      <c r="A58">
        <v>-1024</v>
      </c>
      <c r="B58">
        <f t="shared" si="11"/>
        <v>232243</v>
      </c>
      <c r="C58" s="4">
        <f t="shared" si="12"/>
        <v>1.0814016081990565E-3</v>
      </c>
      <c r="D58" s="10">
        <f t="shared" si="13"/>
        <v>1.0323603649870568E-4</v>
      </c>
      <c r="F58">
        <v>-1024</v>
      </c>
      <c r="G58">
        <v>6</v>
      </c>
      <c r="I58">
        <v>-1024</v>
      </c>
      <c r="J58">
        <v>244433</v>
      </c>
      <c r="L58">
        <v>-1024</v>
      </c>
      <c r="M58">
        <v>896</v>
      </c>
      <c r="O58">
        <v>-1024</v>
      </c>
      <c r="P58">
        <v>22748</v>
      </c>
      <c r="R58">
        <v>-1024</v>
      </c>
      <c r="S58">
        <v>45730</v>
      </c>
      <c r="U58">
        <v>-1024</v>
      </c>
      <c r="V58">
        <v>50222</v>
      </c>
      <c r="X58">
        <v>-1024</v>
      </c>
      <c r="Y58">
        <v>23733</v>
      </c>
      <c r="AA58">
        <v>-1024</v>
      </c>
      <c r="AB58">
        <v>88914</v>
      </c>
      <c r="AD58">
        <v>32</v>
      </c>
      <c r="AE58">
        <v>115703</v>
      </c>
      <c r="AL58">
        <v>26563908</v>
      </c>
      <c r="AO58">
        <v>87</v>
      </c>
      <c r="AP58">
        <v>1</v>
      </c>
    </row>
    <row r="59" spans="1:42" x14ac:dyDescent="0.2">
      <c r="A59">
        <v>-512</v>
      </c>
      <c r="B59">
        <f t="shared" si="11"/>
        <v>298350</v>
      </c>
      <c r="C59" s="4">
        <f t="shared" si="12"/>
        <v>1.3892180595591191E-3</v>
      </c>
      <c r="D59" s="10">
        <f t="shared" si="13"/>
        <v>1.3262174312848543E-4</v>
      </c>
      <c r="F59">
        <v>-512</v>
      </c>
      <c r="G59">
        <v>286377</v>
      </c>
      <c r="I59">
        <v>-512</v>
      </c>
      <c r="J59">
        <v>624816</v>
      </c>
      <c r="L59">
        <v>-512</v>
      </c>
      <c r="M59">
        <v>67088</v>
      </c>
      <c r="O59">
        <v>-512</v>
      </c>
      <c r="P59">
        <v>1305</v>
      </c>
      <c r="R59">
        <v>-512</v>
      </c>
      <c r="S59">
        <v>1013</v>
      </c>
      <c r="U59">
        <v>-512</v>
      </c>
      <c r="V59">
        <v>46972</v>
      </c>
      <c r="X59">
        <v>-512</v>
      </c>
      <c r="Y59">
        <v>138461</v>
      </c>
      <c r="AA59">
        <v>-512</v>
      </c>
      <c r="AB59">
        <v>43511</v>
      </c>
      <c r="AD59">
        <v>64</v>
      </c>
      <c r="AE59">
        <v>44095</v>
      </c>
      <c r="AL59">
        <v>26563935</v>
      </c>
      <c r="AO59">
        <v>88</v>
      </c>
      <c r="AP59">
        <v>2</v>
      </c>
    </row>
    <row r="60" spans="1:42" x14ac:dyDescent="0.2">
      <c r="A60">
        <v>-256</v>
      </c>
      <c r="B60">
        <f t="shared" si="11"/>
        <v>32609</v>
      </c>
      <c r="C60" s="4">
        <f t="shared" si="12"/>
        <v>1.5183848400926198E-4</v>
      </c>
      <c r="D60" s="10">
        <f t="shared" si="13"/>
        <v>1.4495265365097307E-5</v>
      </c>
      <c r="F60">
        <v>-256</v>
      </c>
      <c r="G60">
        <v>8071</v>
      </c>
      <c r="I60">
        <v>-256</v>
      </c>
      <c r="J60">
        <v>237324</v>
      </c>
      <c r="L60">
        <v>-256</v>
      </c>
      <c r="M60">
        <v>23429</v>
      </c>
      <c r="O60">
        <v>-256</v>
      </c>
      <c r="P60">
        <v>2376</v>
      </c>
      <c r="R60">
        <v>-256</v>
      </c>
      <c r="S60">
        <v>1964</v>
      </c>
      <c r="U60">
        <v>-256</v>
      </c>
      <c r="V60">
        <v>982</v>
      </c>
      <c r="X60">
        <v>-256</v>
      </c>
      <c r="Y60">
        <v>1648</v>
      </c>
      <c r="AA60">
        <v>-256</v>
      </c>
      <c r="AB60">
        <v>2210</v>
      </c>
      <c r="AD60">
        <v>128</v>
      </c>
      <c r="AE60">
        <v>431</v>
      </c>
      <c r="AL60">
        <v>26563943</v>
      </c>
      <c r="AO60">
        <v>93</v>
      </c>
      <c r="AP60">
        <v>8</v>
      </c>
    </row>
    <row r="61" spans="1:42" x14ac:dyDescent="0.2">
      <c r="A61">
        <v>-128</v>
      </c>
      <c r="B61">
        <f t="shared" si="11"/>
        <v>411429</v>
      </c>
      <c r="C61" s="4">
        <f t="shared" si="12"/>
        <v>1.9157519591967449E-3</v>
      </c>
      <c r="D61" s="10">
        <f t="shared" si="13"/>
        <v>1.8288731742453369E-4</v>
      </c>
      <c r="F61">
        <v>-128</v>
      </c>
      <c r="G61">
        <v>27250</v>
      </c>
      <c r="I61">
        <v>-128</v>
      </c>
      <c r="J61">
        <v>240273</v>
      </c>
      <c r="L61">
        <v>-128</v>
      </c>
      <c r="M61">
        <v>110566</v>
      </c>
      <c r="O61">
        <v>-128</v>
      </c>
      <c r="P61">
        <v>66208</v>
      </c>
      <c r="R61">
        <v>-128</v>
      </c>
      <c r="S61">
        <v>68781</v>
      </c>
      <c r="U61">
        <v>-128</v>
      </c>
      <c r="V61">
        <v>50388</v>
      </c>
      <c r="X61">
        <v>-128</v>
      </c>
      <c r="Y61">
        <v>68223</v>
      </c>
      <c r="AA61">
        <v>-128</v>
      </c>
      <c r="AB61">
        <v>47263</v>
      </c>
      <c r="AD61">
        <v>256</v>
      </c>
      <c r="AE61">
        <v>22205</v>
      </c>
      <c r="AL61">
        <v>26564070</v>
      </c>
      <c r="AO61">
        <v>96</v>
      </c>
      <c r="AP61">
        <v>1</v>
      </c>
    </row>
    <row r="62" spans="1:42" x14ac:dyDescent="0.2">
      <c r="A62">
        <v>-64</v>
      </c>
      <c r="B62">
        <f t="shared" si="11"/>
        <v>200797</v>
      </c>
      <c r="C62" s="4">
        <f t="shared" si="12"/>
        <v>9.3497844379182983E-4</v>
      </c>
      <c r="D62" s="10">
        <f t="shared" si="13"/>
        <v>8.9257744779522332E-5</v>
      </c>
      <c r="F62">
        <v>-64</v>
      </c>
      <c r="G62">
        <v>27153</v>
      </c>
      <c r="I62">
        <v>-64</v>
      </c>
      <c r="J62">
        <v>290744</v>
      </c>
      <c r="L62">
        <v>-64</v>
      </c>
      <c r="M62">
        <v>24578</v>
      </c>
      <c r="O62">
        <v>-64</v>
      </c>
      <c r="P62">
        <v>25105</v>
      </c>
      <c r="R62">
        <v>-64</v>
      </c>
      <c r="S62">
        <v>25440</v>
      </c>
      <c r="U62">
        <v>-64</v>
      </c>
      <c r="V62">
        <v>52231</v>
      </c>
      <c r="X62">
        <v>-64</v>
      </c>
      <c r="Y62">
        <v>25134</v>
      </c>
      <c r="AA62">
        <v>-64</v>
      </c>
      <c r="AB62">
        <v>48309</v>
      </c>
      <c r="AD62">
        <v>512</v>
      </c>
      <c r="AE62">
        <v>421</v>
      </c>
      <c r="AL62">
        <v>26564084</v>
      </c>
      <c r="AO62">
        <v>100</v>
      </c>
      <c r="AP62">
        <v>1</v>
      </c>
    </row>
    <row r="63" spans="1:42" x14ac:dyDescent="0.2">
      <c r="A63">
        <v>-32</v>
      </c>
      <c r="B63">
        <f t="shared" si="11"/>
        <v>1575223</v>
      </c>
      <c r="C63" s="4">
        <f t="shared" si="12"/>
        <v>7.3347686925855351E-3</v>
      </c>
      <c r="D63" s="10">
        <f t="shared" si="13"/>
        <v>7.0021391009244909E-4</v>
      </c>
      <c r="F63">
        <v>-32</v>
      </c>
      <c r="G63">
        <v>77035</v>
      </c>
      <c r="I63">
        <v>-32</v>
      </c>
      <c r="J63">
        <v>548937</v>
      </c>
      <c r="L63">
        <v>-32</v>
      </c>
      <c r="M63">
        <v>337573</v>
      </c>
      <c r="O63">
        <v>-32</v>
      </c>
      <c r="P63">
        <v>338157</v>
      </c>
      <c r="R63">
        <v>-32</v>
      </c>
      <c r="S63">
        <v>392666</v>
      </c>
      <c r="U63">
        <v>-32</v>
      </c>
      <c r="V63">
        <v>57082</v>
      </c>
      <c r="X63">
        <v>-32</v>
      </c>
      <c r="Y63">
        <v>395338</v>
      </c>
      <c r="AA63">
        <v>-32</v>
      </c>
      <c r="AB63">
        <v>54407</v>
      </c>
      <c r="AD63">
        <v>1024</v>
      </c>
      <c r="AE63">
        <v>61585</v>
      </c>
      <c r="AL63">
        <v>26564087</v>
      </c>
      <c r="AO63">
        <v>103</v>
      </c>
      <c r="AP63">
        <v>1</v>
      </c>
    </row>
    <row r="64" spans="1:42" x14ac:dyDescent="0.2">
      <c r="A64">
        <v>-16</v>
      </c>
      <c r="B64">
        <f t="shared" si="11"/>
        <v>168453</v>
      </c>
      <c r="C64" s="4">
        <f t="shared" si="12"/>
        <v>7.8437388901261037E-4</v>
      </c>
      <c r="D64" s="10">
        <f t="shared" si="13"/>
        <v>7.4880276504852544E-5</v>
      </c>
      <c r="F64">
        <v>-16</v>
      </c>
      <c r="G64">
        <v>38181</v>
      </c>
      <c r="I64">
        <v>-16</v>
      </c>
      <c r="J64">
        <v>881049</v>
      </c>
      <c r="L64">
        <v>-16</v>
      </c>
      <c r="M64">
        <v>8148</v>
      </c>
      <c r="O64">
        <v>-16</v>
      </c>
      <c r="P64">
        <v>8681</v>
      </c>
      <c r="R64">
        <v>-16</v>
      </c>
      <c r="S64">
        <v>30967</v>
      </c>
      <c r="U64">
        <v>-16</v>
      </c>
      <c r="V64">
        <v>34265</v>
      </c>
      <c r="X64">
        <v>-16</v>
      </c>
      <c r="Y64">
        <v>53534</v>
      </c>
      <c r="AA64">
        <v>-16</v>
      </c>
      <c r="AB64">
        <v>32858</v>
      </c>
      <c r="AD64">
        <v>2048</v>
      </c>
      <c r="AE64">
        <v>289673</v>
      </c>
      <c r="AL64">
        <v>26564120</v>
      </c>
      <c r="AO64">
        <v>104</v>
      </c>
      <c r="AP64">
        <v>2</v>
      </c>
    </row>
    <row r="65" spans="1:42" x14ac:dyDescent="0.2">
      <c r="A65">
        <v>-8</v>
      </c>
      <c r="B65">
        <f t="shared" si="11"/>
        <v>246909</v>
      </c>
      <c r="C65" s="4">
        <f t="shared" si="12"/>
        <v>1.1496914424926515E-3</v>
      </c>
      <c r="D65" s="10">
        <f t="shared" si="13"/>
        <v>1.0975532754855441E-4</v>
      </c>
      <c r="F65">
        <v>-8</v>
      </c>
      <c r="G65">
        <v>115393</v>
      </c>
      <c r="I65">
        <v>-8</v>
      </c>
      <c r="J65">
        <v>922201</v>
      </c>
      <c r="L65">
        <v>-8</v>
      </c>
      <c r="M65">
        <v>23615</v>
      </c>
      <c r="O65">
        <v>-8</v>
      </c>
      <c r="P65">
        <v>24075</v>
      </c>
      <c r="R65">
        <v>-8</v>
      </c>
      <c r="S65">
        <v>25601</v>
      </c>
      <c r="U65">
        <v>-8</v>
      </c>
      <c r="V65">
        <v>78740</v>
      </c>
      <c r="X65">
        <v>-8</v>
      </c>
      <c r="Y65">
        <v>23724</v>
      </c>
      <c r="AA65">
        <v>-8</v>
      </c>
      <c r="AB65">
        <v>71154</v>
      </c>
      <c r="AD65">
        <v>4096</v>
      </c>
      <c r="AE65">
        <v>83156</v>
      </c>
      <c r="AL65">
        <v>26564132</v>
      </c>
      <c r="AO65">
        <v>105</v>
      </c>
      <c r="AP65">
        <v>1</v>
      </c>
    </row>
    <row r="66" spans="1:42" x14ac:dyDescent="0.2">
      <c r="A66">
        <v>-4</v>
      </c>
      <c r="B66">
        <f t="shared" si="11"/>
        <v>5818881</v>
      </c>
      <c r="C66" s="4">
        <f t="shared" si="12"/>
        <v>2.7094669252976124E-2</v>
      </c>
      <c r="D66" s="10">
        <f t="shared" si="13"/>
        <v>2.5865934012978863E-3</v>
      </c>
      <c r="F66">
        <v>-4</v>
      </c>
      <c r="G66">
        <v>1390693</v>
      </c>
      <c r="I66">
        <v>-4</v>
      </c>
      <c r="J66">
        <v>1690375</v>
      </c>
      <c r="L66">
        <v>-4</v>
      </c>
      <c r="M66">
        <v>877823</v>
      </c>
      <c r="O66">
        <v>-4</v>
      </c>
      <c r="P66">
        <v>881875</v>
      </c>
      <c r="R66">
        <v>-4</v>
      </c>
      <c r="S66">
        <v>902285</v>
      </c>
      <c r="U66">
        <v>-4</v>
      </c>
      <c r="V66">
        <v>1153598</v>
      </c>
      <c r="X66">
        <v>-4</v>
      </c>
      <c r="Y66">
        <v>904355</v>
      </c>
      <c r="AA66">
        <v>-4</v>
      </c>
      <c r="AB66">
        <v>1098945</v>
      </c>
      <c r="AD66">
        <v>8192</v>
      </c>
      <c r="AE66">
        <v>281632</v>
      </c>
      <c r="AL66">
        <v>26564150</v>
      </c>
      <c r="AO66">
        <v>110</v>
      </c>
      <c r="AP66">
        <v>1</v>
      </c>
    </row>
    <row r="67" spans="1:42" x14ac:dyDescent="0.2">
      <c r="A67">
        <v>-2</v>
      </c>
      <c r="B67">
        <f t="shared" si="11"/>
        <v>9198434</v>
      </c>
      <c r="C67" s="4">
        <f t="shared" si="12"/>
        <v>4.2831005974401294E-2</v>
      </c>
      <c r="D67" s="10">
        <f t="shared" si="13"/>
        <v>4.0888632516585446E-3</v>
      </c>
      <c r="F67">
        <v>-2</v>
      </c>
      <c r="G67">
        <v>738247</v>
      </c>
      <c r="I67">
        <v>-2</v>
      </c>
      <c r="J67">
        <v>1795919</v>
      </c>
      <c r="L67">
        <v>-2</v>
      </c>
      <c r="M67">
        <v>1496963</v>
      </c>
      <c r="O67">
        <v>-2</v>
      </c>
      <c r="P67">
        <v>1496613</v>
      </c>
      <c r="R67">
        <v>-2</v>
      </c>
      <c r="S67">
        <v>1525467</v>
      </c>
      <c r="U67">
        <v>-2</v>
      </c>
      <c r="V67">
        <v>1577141</v>
      </c>
      <c r="X67">
        <v>-2</v>
      </c>
      <c r="Y67">
        <v>1542419</v>
      </c>
      <c r="AA67">
        <v>-2</v>
      </c>
      <c r="AB67">
        <v>1559831</v>
      </c>
      <c r="AD67">
        <v>16384</v>
      </c>
      <c r="AE67">
        <v>207883</v>
      </c>
      <c r="AL67">
        <v>26564161</v>
      </c>
      <c r="AO67">
        <v>111</v>
      </c>
      <c r="AP67">
        <v>1</v>
      </c>
    </row>
    <row r="68" spans="1:42" x14ac:dyDescent="0.2">
      <c r="A68">
        <v>-1</v>
      </c>
      <c r="B68">
        <f>SUM(P68,M68,S68,V68,Y68,AB68)</f>
        <v>30313874</v>
      </c>
      <c r="C68" s="4">
        <f t="shared" si="12"/>
        <v>0.14115160454499626</v>
      </c>
      <c r="D68" s="10">
        <f t="shared" si="13"/>
        <v>1.3475042101080184E-2</v>
      </c>
      <c r="F68">
        <v>-1</v>
      </c>
      <c r="G68">
        <v>1118043</v>
      </c>
      <c r="I68">
        <v>-1</v>
      </c>
      <c r="J68">
        <v>4460029</v>
      </c>
      <c r="L68">
        <v>-1</v>
      </c>
      <c r="M68">
        <v>4985343</v>
      </c>
      <c r="O68">
        <v>-1</v>
      </c>
      <c r="P68">
        <v>4979987</v>
      </c>
      <c r="R68">
        <v>-1</v>
      </c>
      <c r="S68">
        <v>5044879</v>
      </c>
      <c r="U68">
        <v>-1</v>
      </c>
      <c r="V68">
        <v>5341012</v>
      </c>
      <c r="X68">
        <v>-1</v>
      </c>
      <c r="Y68">
        <v>5121012</v>
      </c>
      <c r="AA68">
        <v>-1</v>
      </c>
      <c r="AB68">
        <v>4841641</v>
      </c>
      <c r="AD68">
        <v>32768</v>
      </c>
      <c r="AE68">
        <v>854584</v>
      </c>
      <c r="AL68">
        <v>26564190</v>
      </c>
      <c r="AO68">
        <v>120</v>
      </c>
      <c r="AP68">
        <v>1</v>
      </c>
    </row>
    <row r="69" spans="1:42" x14ac:dyDescent="0.2">
      <c r="A69">
        <v>0</v>
      </c>
      <c r="B69">
        <f>SUM(P69,M69,S69,V69,Y69,AB69)</f>
        <v>2034870015</v>
      </c>
      <c r="C69" s="4"/>
      <c r="D69" s="10">
        <f t="shared" si="13"/>
        <v>0.90453497043468167</v>
      </c>
      <c r="F69">
        <v>0</v>
      </c>
      <c r="G69">
        <v>103354129</v>
      </c>
      <c r="I69">
        <v>0</v>
      </c>
      <c r="J69">
        <v>349779570</v>
      </c>
      <c r="L69">
        <v>0</v>
      </c>
      <c r="M69">
        <v>332125253</v>
      </c>
      <c r="O69">
        <v>0</v>
      </c>
      <c r="P69">
        <v>332547873</v>
      </c>
      <c r="R69">
        <v>0</v>
      </c>
      <c r="S69">
        <v>337155033</v>
      </c>
      <c r="U69">
        <v>0</v>
      </c>
      <c r="V69">
        <v>361667555</v>
      </c>
      <c r="X69">
        <v>0</v>
      </c>
      <c r="Y69">
        <v>338130049</v>
      </c>
      <c r="AA69">
        <v>0</v>
      </c>
      <c r="AB69">
        <v>333244252</v>
      </c>
      <c r="AD69" t="s">
        <v>318</v>
      </c>
      <c r="AE69" t="s">
        <v>202</v>
      </c>
      <c r="AL69">
        <v>26564259</v>
      </c>
      <c r="AO69">
        <v>121</v>
      </c>
      <c r="AP69">
        <v>2</v>
      </c>
    </row>
    <row r="70" spans="1:42" x14ac:dyDescent="0.2">
      <c r="A70">
        <v>1</v>
      </c>
      <c r="B70">
        <f t="shared" ref="B70:B85" si="14">SUM(P70,M70,S70,V70,Y70,AB70)</f>
        <v>130484184</v>
      </c>
      <c r="C70" s="4"/>
      <c r="D70" s="10">
        <f t="shared" si="13"/>
        <v>5.8002480083050201E-2</v>
      </c>
      <c r="F70">
        <v>1</v>
      </c>
      <c r="G70">
        <v>5351391</v>
      </c>
      <c r="I70">
        <v>1</v>
      </c>
      <c r="J70">
        <v>20541826</v>
      </c>
      <c r="L70">
        <v>1</v>
      </c>
      <c r="M70">
        <v>20724046</v>
      </c>
      <c r="O70">
        <v>1</v>
      </c>
      <c r="P70">
        <v>20633594</v>
      </c>
      <c r="R70">
        <v>1</v>
      </c>
      <c r="S70">
        <v>21060398</v>
      </c>
      <c r="U70">
        <v>1</v>
      </c>
      <c r="V70">
        <v>24160019</v>
      </c>
      <c r="X70">
        <v>1</v>
      </c>
      <c r="Y70">
        <v>21664068</v>
      </c>
      <c r="AA70">
        <v>1</v>
      </c>
      <c r="AB70">
        <v>22242059</v>
      </c>
      <c r="AD70">
        <v>1</v>
      </c>
      <c r="AE70">
        <v>316521822</v>
      </c>
      <c r="AL70">
        <v>26564289</v>
      </c>
      <c r="AO70">
        <v>122</v>
      </c>
      <c r="AP70">
        <v>2</v>
      </c>
    </row>
    <row r="71" spans="1:42" x14ac:dyDescent="0.2">
      <c r="A71">
        <v>2</v>
      </c>
      <c r="B71">
        <f t="shared" si="14"/>
        <v>2076544</v>
      </c>
      <c r="C71" s="4">
        <f t="shared" ref="C71:C85" si="15">SUM(P71,M71,S71,V71,Y71,AB71)/SUM(B$53:B$68,B$70:B$85)</f>
        <v>9.6690880719595487E-3</v>
      </c>
      <c r="D71" s="10">
        <f t="shared" si="13"/>
        <v>9.2305977865928489E-4</v>
      </c>
      <c r="F71">
        <v>2</v>
      </c>
      <c r="G71">
        <v>266118</v>
      </c>
      <c r="I71">
        <v>2</v>
      </c>
      <c r="J71">
        <v>1336825</v>
      </c>
      <c r="L71">
        <v>2</v>
      </c>
      <c r="M71">
        <v>313843</v>
      </c>
      <c r="O71">
        <v>2</v>
      </c>
      <c r="P71">
        <v>315101</v>
      </c>
      <c r="R71">
        <v>2</v>
      </c>
      <c r="S71">
        <v>402376</v>
      </c>
      <c r="U71">
        <v>2</v>
      </c>
      <c r="V71">
        <v>403659</v>
      </c>
      <c r="X71">
        <v>2</v>
      </c>
      <c r="Y71">
        <v>283845</v>
      </c>
      <c r="AA71">
        <v>2</v>
      </c>
      <c r="AB71">
        <v>357720</v>
      </c>
      <c r="AD71">
        <v>2</v>
      </c>
      <c r="AE71">
        <v>92631</v>
      </c>
      <c r="AL71">
        <v>26564302</v>
      </c>
      <c r="AO71">
        <v>129</v>
      </c>
      <c r="AP71">
        <v>4</v>
      </c>
    </row>
    <row r="72" spans="1:42" x14ac:dyDescent="0.2">
      <c r="A72">
        <v>4</v>
      </c>
      <c r="B72">
        <f t="shared" si="14"/>
        <v>4499574</v>
      </c>
      <c r="C72" s="4">
        <f t="shared" si="15"/>
        <v>2.0951531627694534E-2</v>
      </c>
      <c r="D72" s="10">
        <f t="shared" si="13"/>
        <v>2.0001385862765601E-3</v>
      </c>
      <c r="F72">
        <v>4</v>
      </c>
      <c r="G72">
        <v>1142546</v>
      </c>
      <c r="I72">
        <v>4</v>
      </c>
      <c r="J72">
        <v>1736792</v>
      </c>
      <c r="L72">
        <v>4</v>
      </c>
      <c r="M72">
        <v>825518</v>
      </c>
      <c r="O72">
        <v>4</v>
      </c>
      <c r="P72">
        <v>827424</v>
      </c>
      <c r="R72">
        <v>4</v>
      </c>
      <c r="S72">
        <v>838771</v>
      </c>
      <c r="U72">
        <v>4</v>
      </c>
      <c r="V72">
        <v>595672</v>
      </c>
      <c r="X72">
        <v>4</v>
      </c>
      <c r="Y72">
        <v>868113</v>
      </c>
      <c r="AA72">
        <v>4</v>
      </c>
      <c r="AB72">
        <v>544076</v>
      </c>
      <c r="AD72">
        <v>4</v>
      </c>
      <c r="AE72">
        <v>751900</v>
      </c>
      <c r="AL72">
        <v>26564385</v>
      </c>
      <c r="AO72">
        <v>130</v>
      </c>
      <c r="AP72">
        <v>1</v>
      </c>
    </row>
    <row r="73" spans="1:42" x14ac:dyDescent="0.2">
      <c r="A73">
        <v>8</v>
      </c>
      <c r="B73">
        <f t="shared" si="14"/>
        <v>1154158</v>
      </c>
      <c r="C73" s="4">
        <f t="shared" si="15"/>
        <v>5.374148272782416E-3</v>
      </c>
      <c r="D73" s="10">
        <f t="shared" si="13"/>
        <v>5.130432237495776E-4</v>
      </c>
      <c r="F73">
        <v>8</v>
      </c>
      <c r="G73">
        <v>408989</v>
      </c>
      <c r="I73">
        <v>8</v>
      </c>
      <c r="J73">
        <v>1173654</v>
      </c>
      <c r="L73">
        <v>8</v>
      </c>
      <c r="M73">
        <v>156969</v>
      </c>
      <c r="O73">
        <v>8</v>
      </c>
      <c r="P73">
        <v>157824</v>
      </c>
      <c r="R73">
        <v>8</v>
      </c>
      <c r="S73">
        <v>137817</v>
      </c>
      <c r="U73">
        <v>8</v>
      </c>
      <c r="V73">
        <v>294834</v>
      </c>
      <c r="X73">
        <v>8</v>
      </c>
      <c r="Y73">
        <v>162405</v>
      </c>
      <c r="AA73">
        <v>8</v>
      </c>
      <c r="AB73">
        <v>244309</v>
      </c>
      <c r="AD73">
        <v>8</v>
      </c>
      <c r="AE73">
        <v>457052</v>
      </c>
      <c r="AL73">
        <v>26564398</v>
      </c>
      <c r="AO73">
        <v>134</v>
      </c>
      <c r="AP73">
        <v>1</v>
      </c>
    </row>
    <row r="74" spans="1:42" x14ac:dyDescent="0.2">
      <c r="A74">
        <v>16</v>
      </c>
      <c r="B74">
        <f t="shared" si="14"/>
        <v>939967</v>
      </c>
      <c r="C74" s="4">
        <f t="shared" si="15"/>
        <v>4.3768028550011948E-3</v>
      </c>
      <c r="D74" s="10">
        <f t="shared" si="13"/>
        <v>4.178316139542586E-4</v>
      </c>
      <c r="F74">
        <v>16</v>
      </c>
      <c r="G74">
        <v>79096</v>
      </c>
      <c r="I74">
        <v>16</v>
      </c>
      <c r="J74">
        <v>827005</v>
      </c>
      <c r="L74">
        <v>16</v>
      </c>
      <c r="M74">
        <v>182263</v>
      </c>
      <c r="O74">
        <v>16</v>
      </c>
      <c r="P74">
        <v>182757</v>
      </c>
      <c r="R74">
        <v>16</v>
      </c>
      <c r="S74">
        <v>166066</v>
      </c>
      <c r="U74">
        <v>16</v>
      </c>
      <c r="V74">
        <v>79607</v>
      </c>
      <c r="X74">
        <v>16</v>
      </c>
      <c r="Y74">
        <v>187801</v>
      </c>
      <c r="AA74">
        <v>16</v>
      </c>
      <c r="AB74">
        <v>141473</v>
      </c>
      <c r="AD74">
        <v>16</v>
      </c>
      <c r="AE74">
        <v>8383791</v>
      </c>
      <c r="AL74">
        <v>26564401</v>
      </c>
      <c r="AO74">
        <v>139</v>
      </c>
      <c r="AP74">
        <v>1</v>
      </c>
    </row>
    <row r="75" spans="1:42" x14ac:dyDescent="0.2">
      <c r="A75">
        <v>32</v>
      </c>
      <c r="B75">
        <f t="shared" si="14"/>
        <v>3018042</v>
      </c>
      <c r="C75" s="4">
        <f t="shared" si="15"/>
        <v>1.4053019778474687E-2</v>
      </c>
      <c r="D75" s="10">
        <f t="shared" si="13"/>
        <v>1.3415719486340888E-3</v>
      </c>
      <c r="F75">
        <v>32</v>
      </c>
      <c r="G75">
        <v>40953</v>
      </c>
      <c r="I75">
        <v>32</v>
      </c>
      <c r="J75">
        <v>336117</v>
      </c>
      <c r="L75">
        <v>32</v>
      </c>
      <c r="M75">
        <v>623707</v>
      </c>
      <c r="O75">
        <v>32</v>
      </c>
      <c r="P75">
        <v>668928</v>
      </c>
      <c r="R75">
        <v>32</v>
      </c>
      <c r="S75">
        <v>732086</v>
      </c>
      <c r="U75">
        <v>32</v>
      </c>
      <c r="V75">
        <v>134131</v>
      </c>
      <c r="X75">
        <v>32</v>
      </c>
      <c r="Y75">
        <v>737437</v>
      </c>
      <c r="AA75">
        <v>32</v>
      </c>
      <c r="AB75">
        <v>121753</v>
      </c>
      <c r="AD75">
        <v>32</v>
      </c>
      <c r="AE75">
        <v>4343575</v>
      </c>
      <c r="AL75">
        <v>26564414</v>
      </c>
      <c r="AO75">
        <v>146</v>
      </c>
      <c r="AP75">
        <v>2</v>
      </c>
    </row>
    <row r="76" spans="1:42" x14ac:dyDescent="0.2">
      <c r="A76">
        <v>64</v>
      </c>
      <c r="B76">
        <f t="shared" si="14"/>
        <v>326349</v>
      </c>
      <c r="C76" s="4">
        <f t="shared" si="15"/>
        <v>1.5195908313023595E-3</v>
      </c>
      <c r="D76" s="10">
        <f t="shared" si="13"/>
        <v>1.4506778363746636E-4</v>
      </c>
      <c r="F76">
        <v>64</v>
      </c>
      <c r="G76">
        <v>17283</v>
      </c>
      <c r="I76">
        <v>64</v>
      </c>
      <c r="J76">
        <v>266236</v>
      </c>
      <c r="L76">
        <v>64</v>
      </c>
      <c r="M76">
        <v>89585</v>
      </c>
      <c r="O76">
        <v>64</v>
      </c>
      <c r="P76">
        <v>45628</v>
      </c>
      <c r="R76">
        <v>64</v>
      </c>
      <c r="S76">
        <v>46509</v>
      </c>
      <c r="U76">
        <v>64</v>
      </c>
      <c r="V76">
        <v>50971</v>
      </c>
      <c r="X76">
        <v>64</v>
      </c>
      <c r="Y76">
        <v>46464</v>
      </c>
      <c r="AA76">
        <v>64</v>
      </c>
      <c r="AB76">
        <v>47192</v>
      </c>
      <c r="AD76">
        <v>64</v>
      </c>
      <c r="AE76">
        <v>2463515</v>
      </c>
      <c r="AL76">
        <v>26564432</v>
      </c>
      <c r="AO76">
        <v>150</v>
      </c>
      <c r="AP76">
        <v>1</v>
      </c>
    </row>
    <row r="77" spans="1:42" x14ac:dyDescent="0.2">
      <c r="A77">
        <v>128</v>
      </c>
      <c r="B77">
        <f t="shared" si="14"/>
        <v>140866</v>
      </c>
      <c r="C77" s="4">
        <f t="shared" si="15"/>
        <v>6.5591952799683216E-4</v>
      </c>
      <c r="D77" s="10">
        <f t="shared" si="13"/>
        <v>6.2617377132687208E-5</v>
      </c>
      <c r="F77">
        <v>128</v>
      </c>
      <c r="G77">
        <v>28550</v>
      </c>
      <c r="I77">
        <v>128</v>
      </c>
      <c r="J77">
        <v>244544</v>
      </c>
      <c r="L77">
        <v>128</v>
      </c>
      <c r="M77">
        <v>67315</v>
      </c>
      <c r="O77">
        <v>128</v>
      </c>
      <c r="P77">
        <v>22918</v>
      </c>
      <c r="R77">
        <v>128</v>
      </c>
      <c r="S77">
        <v>24316</v>
      </c>
      <c r="U77">
        <v>128</v>
      </c>
      <c r="V77">
        <v>761</v>
      </c>
      <c r="X77">
        <v>128</v>
      </c>
      <c r="Y77">
        <v>23166</v>
      </c>
      <c r="AA77">
        <v>128</v>
      </c>
      <c r="AB77">
        <v>2390</v>
      </c>
      <c r="AD77">
        <v>128</v>
      </c>
      <c r="AE77">
        <v>1028895</v>
      </c>
      <c r="AL77">
        <v>26564478</v>
      </c>
      <c r="AO77">
        <v>152</v>
      </c>
      <c r="AP77">
        <v>1</v>
      </c>
    </row>
    <row r="78" spans="1:42" x14ac:dyDescent="0.2">
      <c r="A78">
        <v>256</v>
      </c>
      <c r="B78">
        <f t="shared" si="14"/>
        <v>31587</v>
      </c>
      <c r="C78" s="4">
        <f t="shared" si="15"/>
        <v>1.4707970788434356E-4</v>
      </c>
      <c r="D78" s="10">
        <f t="shared" si="13"/>
        <v>1.4040968661637236E-5</v>
      </c>
      <c r="F78">
        <v>256</v>
      </c>
      <c r="G78">
        <v>6891</v>
      </c>
      <c r="I78">
        <v>256</v>
      </c>
      <c r="J78">
        <v>207859</v>
      </c>
      <c r="L78">
        <v>256</v>
      </c>
      <c r="M78">
        <v>23333</v>
      </c>
      <c r="O78">
        <v>256</v>
      </c>
      <c r="P78">
        <v>2236</v>
      </c>
      <c r="R78">
        <v>256</v>
      </c>
      <c r="S78">
        <v>1788</v>
      </c>
      <c r="U78">
        <v>256</v>
      </c>
      <c r="V78">
        <v>800</v>
      </c>
      <c r="X78">
        <v>256</v>
      </c>
      <c r="Y78">
        <v>1492</v>
      </c>
      <c r="AA78">
        <v>256</v>
      </c>
      <c r="AB78">
        <v>1938</v>
      </c>
      <c r="AD78">
        <v>256</v>
      </c>
      <c r="AE78">
        <v>1673478</v>
      </c>
      <c r="AL78">
        <v>26564498</v>
      </c>
      <c r="AO78">
        <v>153</v>
      </c>
      <c r="AP78">
        <v>8</v>
      </c>
    </row>
    <row r="79" spans="1:42" x14ac:dyDescent="0.2">
      <c r="A79">
        <v>512</v>
      </c>
      <c r="B79">
        <f t="shared" si="14"/>
        <v>298548</v>
      </c>
      <c r="C79" s="4">
        <f t="shared" si="15"/>
        <v>1.3901400142291131E-3</v>
      </c>
      <c r="D79" s="10">
        <f t="shared" si="13"/>
        <v>1.3270975755831429E-4</v>
      </c>
      <c r="F79">
        <v>512</v>
      </c>
      <c r="G79">
        <v>285175</v>
      </c>
      <c r="I79">
        <v>512</v>
      </c>
      <c r="J79">
        <v>620696</v>
      </c>
      <c r="L79">
        <v>512</v>
      </c>
      <c r="M79">
        <v>67035</v>
      </c>
      <c r="O79">
        <v>512</v>
      </c>
      <c r="P79">
        <v>1325</v>
      </c>
      <c r="R79">
        <v>512</v>
      </c>
      <c r="S79">
        <v>1032</v>
      </c>
      <c r="U79">
        <v>512</v>
      </c>
      <c r="V79">
        <v>47064</v>
      </c>
      <c r="X79">
        <v>512</v>
      </c>
      <c r="Y79">
        <v>138572</v>
      </c>
      <c r="AA79">
        <v>512</v>
      </c>
      <c r="AB79">
        <v>43520</v>
      </c>
      <c r="AD79">
        <v>512</v>
      </c>
      <c r="AE79">
        <v>588615</v>
      </c>
      <c r="AL79">
        <v>26564557</v>
      </c>
      <c r="AO79">
        <v>154</v>
      </c>
      <c r="AP79">
        <v>4</v>
      </c>
    </row>
    <row r="80" spans="1:42" x14ac:dyDescent="0.2">
      <c r="A80">
        <v>1024</v>
      </c>
      <c r="B80">
        <f t="shared" si="14"/>
        <v>231814</v>
      </c>
      <c r="C80" s="4">
        <f t="shared" si="15"/>
        <v>1.0794040397474028E-3</v>
      </c>
      <c r="D80" s="10">
        <f t="shared" si="13"/>
        <v>1.0304533856740983E-4</v>
      </c>
      <c r="F80">
        <v>1024</v>
      </c>
      <c r="G80">
        <v>6</v>
      </c>
      <c r="I80">
        <v>1024</v>
      </c>
      <c r="J80">
        <v>252055</v>
      </c>
      <c r="L80">
        <v>1024</v>
      </c>
      <c r="M80">
        <v>846</v>
      </c>
      <c r="O80">
        <v>1024</v>
      </c>
      <c r="P80">
        <v>22662</v>
      </c>
      <c r="R80">
        <v>1024</v>
      </c>
      <c r="S80">
        <v>45680</v>
      </c>
      <c r="U80">
        <v>1024</v>
      </c>
      <c r="V80">
        <v>50041</v>
      </c>
      <c r="X80">
        <v>1024</v>
      </c>
      <c r="Y80">
        <v>23741</v>
      </c>
      <c r="AA80">
        <v>1024</v>
      </c>
      <c r="AB80">
        <v>88844</v>
      </c>
      <c r="AD80">
        <v>1024</v>
      </c>
      <c r="AE80">
        <v>690735</v>
      </c>
      <c r="AL80">
        <v>26564562</v>
      </c>
      <c r="AO80">
        <v>156</v>
      </c>
      <c r="AP80">
        <v>5</v>
      </c>
    </row>
    <row r="81" spans="1:43" x14ac:dyDescent="0.2">
      <c r="A81">
        <v>2048</v>
      </c>
      <c r="B81">
        <f t="shared" si="14"/>
        <v>207643</v>
      </c>
      <c r="C81" s="4">
        <f t="shared" si="15"/>
        <v>9.6685572495737947E-4</v>
      </c>
      <c r="D81" s="10">
        <f t="shared" si="13"/>
        <v>9.2300910368453494E-5</v>
      </c>
      <c r="F81">
        <v>2048</v>
      </c>
      <c r="G81">
        <v>0</v>
      </c>
      <c r="I81">
        <v>2048</v>
      </c>
      <c r="J81">
        <v>177921</v>
      </c>
      <c r="L81">
        <v>2048</v>
      </c>
      <c r="M81">
        <v>66025</v>
      </c>
      <c r="O81">
        <v>2048</v>
      </c>
      <c r="P81">
        <v>22739</v>
      </c>
      <c r="R81">
        <v>2048</v>
      </c>
      <c r="S81">
        <v>23913</v>
      </c>
      <c r="U81">
        <v>2048</v>
      </c>
      <c r="V81">
        <v>1554</v>
      </c>
      <c r="X81">
        <v>2048</v>
      </c>
      <c r="Y81">
        <v>46914</v>
      </c>
      <c r="AA81">
        <v>2048</v>
      </c>
      <c r="AB81">
        <v>46498</v>
      </c>
      <c r="AD81">
        <v>2048</v>
      </c>
      <c r="AE81">
        <v>2106364</v>
      </c>
      <c r="AL81">
        <v>26564565</v>
      </c>
      <c r="AO81">
        <v>158</v>
      </c>
      <c r="AP81">
        <v>187</v>
      </c>
      <c r="AQ81">
        <f>SUM(AP81:AP201)*64</f>
        <v>42880</v>
      </c>
    </row>
    <row r="82" spans="1:43" x14ac:dyDescent="0.2">
      <c r="A82">
        <v>4096</v>
      </c>
      <c r="B82">
        <f t="shared" si="14"/>
        <v>1283794</v>
      </c>
      <c r="C82" s="4">
        <f t="shared" si="15"/>
        <v>5.977777139445751E-3</v>
      </c>
      <c r="D82" s="10">
        <f t="shared" si="13"/>
        <v>5.7066867135207244E-4</v>
      </c>
      <c r="F82">
        <v>4096</v>
      </c>
      <c r="G82">
        <v>20232</v>
      </c>
      <c r="I82">
        <v>4096</v>
      </c>
      <c r="J82">
        <v>142124</v>
      </c>
      <c r="L82">
        <v>4096</v>
      </c>
      <c r="M82">
        <v>43650</v>
      </c>
      <c r="O82">
        <v>4096</v>
      </c>
      <c r="P82">
        <v>599048</v>
      </c>
      <c r="R82">
        <v>4096</v>
      </c>
      <c r="S82">
        <v>272730</v>
      </c>
      <c r="U82">
        <v>4096</v>
      </c>
      <c r="V82">
        <v>144003</v>
      </c>
      <c r="X82">
        <v>4096</v>
      </c>
      <c r="Y82">
        <v>136433</v>
      </c>
      <c r="AA82">
        <v>4096</v>
      </c>
      <c r="AB82">
        <v>87930</v>
      </c>
      <c r="AD82">
        <v>4096</v>
      </c>
      <c r="AE82">
        <v>882167</v>
      </c>
      <c r="AL82">
        <v>26564570</v>
      </c>
      <c r="AO82">
        <v>159</v>
      </c>
      <c r="AP82">
        <v>1</v>
      </c>
      <c r="AQ82">
        <f>SUM(AP82:AP201)*64</f>
        <v>30912</v>
      </c>
    </row>
    <row r="83" spans="1:43" x14ac:dyDescent="0.2">
      <c r="A83">
        <v>8192</v>
      </c>
      <c r="B83">
        <f t="shared" si="14"/>
        <v>3075017</v>
      </c>
      <c r="C83" s="4">
        <f t="shared" si="15"/>
        <v>1.4318314562933816E-2</v>
      </c>
      <c r="D83" s="10">
        <f t="shared" si="13"/>
        <v>1.3668983230760042E-3</v>
      </c>
      <c r="F83">
        <v>8192</v>
      </c>
      <c r="G83">
        <v>7727</v>
      </c>
      <c r="I83">
        <v>8192</v>
      </c>
      <c r="J83">
        <v>263091</v>
      </c>
      <c r="L83">
        <v>8192</v>
      </c>
      <c r="M83">
        <v>466614</v>
      </c>
      <c r="O83">
        <v>8192</v>
      </c>
      <c r="P83">
        <v>464715</v>
      </c>
      <c r="R83">
        <v>8192</v>
      </c>
      <c r="S83">
        <v>728633</v>
      </c>
      <c r="U83">
        <v>8192</v>
      </c>
      <c r="V83">
        <v>245919</v>
      </c>
      <c r="X83">
        <v>8192</v>
      </c>
      <c r="Y83">
        <v>824610</v>
      </c>
      <c r="AA83">
        <v>8192</v>
      </c>
      <c r="AB83">
        <v>344526</v>
      </c>
      <c r="AD83">
        <v>8192</v>
      </c>
      <c r="AE83">
        <v>2881185</v>
      </c>
      <c r="AL83">
        <v>26564599</v>
      </c>
      <c r="AO83">
        <v>161</v>
      </c>
      <c r="AP83">
        <v>2</v>
      </c>
    </row>
    <row r="84" spans="1:43" x14ac:dyDescent="0.2">
      <c r="A84">
        <v>16384</v>
      </c>
      <c r="B84">
        <f t="shared" si="14"/>
        <v>1509615</v>
      </c>
      <c r="C84" s="4">
        <f t="shared" si="15"/>
        <v>7.0292757532473254E-3</v>
      </c>
      <c r="D84" s="10">
        <f t="shared" si="13"/>
        <v>6.71050017606531E-4</v>
      </c>
      <c r="F84">
        <v>16384</v>
      </c>
      <c r="G84">
        <v>13590</v>
      </c>
      <c r="I84">
        <v>16384</v>
      </c>
      <c r="J84">
        <v>367474</v>
      </c>
      <c r="L84">
        <v>16384</v>
      </c>
      <c r="M84">
        <v>26154</v>
      </c>
      <c r="O84">
        <v>16384</v>
      </c>
      <c r="P84">
        <v>406561</v>
      </c>
      <c r="R84">
        <v>16384</v>
      </c>
      <c r="S84">
        <v>368698</v>
      </c>
      <c r="U84">
        <v>16384</v>
      </c>
      <c r="V84">
        <v>358332</v>
      </c>
      <c r="X84">
        <v>16384</v>
      </c>
      <c r="Y84">
        <v>278002</v>
      </c>
      <c r="AA84">
        <v>16384</v>
      </c>
      <c r="AB84">
        <v>71868</v>
      </c>
      <c r="AD84">
        <v>16384</v>
      </c>
      <c r="AE84">
        <v>6408019</v>
      </c>
      <c r="AL84">
        <v>26564603</v>
      </c>
      <c r="AO84">
        <v>162</v>
      </c>
      <c r="AP84">
        <v>1</v>
      </c>
    </row>
    <row r="85" spans="1:43" x14ac:dyDescent="0.2">
      <c r="A85">
        <v>32768</v>
      </c>
      <c r="B85">
        <f t="shared" si="14"/>
        <v>5793810</v>
      </c>
      <c r="C85" s="4">
        <f t="shared" si="15"/>
        <v>2.6977930235140675E-2</v>
      </c>
      <c r="D85" s="10">
        <f t="shared" si="13"/>
        <v>2.5754489075087987E-3</v>
      </c>
      <c r="F85">
        <v>32768</v>
      </c>
      <c r="G85">
        <v>520359</v>
      </c>
      <c r="I85">
        <v>32768</v>
      </c>
      <c r="J85">
        <v>4156978</v>
      </c>
      <c r="L85">
        <v>32768</v>
      </c>
      <c r="M85">
        <v>1290061</v>
      </c>
      <c r="O85">
        <v>32768</v>
      </c>
      <c r="P85">
        <v>719293</v>
      </c>
      <c r="R85">
        <v>32768</v>
      </c>
      <c r="S85">
        <v>639149</v>
      </c>
      <c r="U85">
        <v>32768</v>
      </c>
      <c r="V85">
        <v>1299765</v>
      </c>
      <c r="X85">
        <v>32768</v>
      </c>
      <c r="Y85">
        <v>778452</v>
      </c>
      <c r="AA85">
        <v>32768</v>
      </c>
      <c r="AB85">
        <v>1067090</v>
      </c>
      <c r="AD85">
        <v>32768</v>
      </c>
      <c r="AE85">
        <v>676816</v>
      </c>
      <c r="AL85">
        <v>26564618</v>
      </c>
      <c r="AO85">
        <v>172</v>
      </c>
      <c r="AP85">
        <v>6</v>
      </c>
    </row>
    <row r="86" spans="1:43" x14ac:dyDescent="0.2">
      <c r="C86" s="4">
        <f>SUM(B88:B103)/SUM(B87:B103)</f>
        <v>9.5465034644911004E-2</v>
      </c>
      <c r="F86" t="s">
        <v>215</v>
      </c>
      <c r="G86" t="s">
        <v>202</v>
      </c>
      <c r="I86" t="s">
        <v>220</v>
      </c>
      <c r="J86" t="s">
        <v>202</v>
      </c>
      <c r="L86" t="s">
        <v>222</v>
      </c>
      <c r="M86" t="s">
        <v>202</v>
      </c>
      <c r="O86" t="s">
        <v>223</v>
      </c>
      <c r="P86" t="s">
        <v>202</v>
      </c>
      <c r="R86" t="s">
        <v>231</v>
      </c>
      <c r="S86" t="s">
        <v>202</v>
      </c>
      <c r="U86" t="s">
        <v>232</v>
      </c>
      <c r="V86" t="s">
        <v>202</v>
      </c>
      <c r="X86" t="s">
        <v>233</v>
      </c>
      <c r="Y86" t="s">
        <v>202</v>
      </c>
      <c r="AA86" t="s">
        <v>234</v>
      </c>
      <c r="AB86" t="s">
        <v>202</v>
      </c>
      <c r="AD86" t="s">
        <v>203</v>
      </c>
      <c r="AE86">
        <v>2416</v>
      </c>
      <c r="AL86">
        <v>26564865</v>
      </c>
      <c r="AO86">
        <v>177</v>
      </c>
      <c r="AP86">
        <v>1</v>
      </c>
    </row>
    <row r="87" spans="1:43" x14ac:dyDescent="0.2">
      <c r="A87">
        <v>1</v>
      </c>
      <c r="B87">
        <f t="shared" ref="B87:B103" si="16">SUM(P87,M87,S87,V87,Y87,AB87)</f>
        <v>2034870009</v>
      </c>
      <c r="C87" s="4">
        <f>SUM(P87,M87,S87,V87,Y87,AB87)/SUM(B$87:B$103)</f>
        <v>0.90453496535508904</v>
      </c>
      <c r="F87">
        <v>1</v>
      </c>
      <c r="G87">
        <v>103354128</v>
      </c>
      <c r="I87">
        <v>1</v>
      </c>
      <c r="J87">
        <v>349779569</v>
      </c>
      <c r="L87">
        <v>1</v>
      </c>
      <c r="M87">
        <v>332125252</v>
      </c>
      <c r="O87">
        <v>1</v>
      </c>
      <c r="P87">
        <v>332547872</v>
      </c>
      <c r="R87">
        <v>1</v>
      </c>
      <c r="S87">
        <v>337155032</v>
      </c>
      <c r="U87">
        <v>1</v>
      </c>
      <c r="V87">
        <v>361667554</v>
      </c>
      <c r="X87">
        <v>1</v>
      </c>
      <c r="Y87">
        <v>338130048</v>
      </c>
      <c r="AA87">
        <v>1</v>
      </c>
      <c r="AB87">
        <v>333244251</v>
      </c>
      <c r="AD87" t="s">
        <v>318</v>
      </c>
      <c r="AE87" t="s">
        <v>204</v>
      </c>
      <c r="AL87">
        <v>26564968</v>
      </c>
      <c r="AO87">
        <v>178</v>
      </c>
      <c r="AP87">
        <v>1</v>
      </c>
    </row>
    <row r="88" spans="1:43" x14ac:dyDescent="0.2">
      <c r="A88">
        <v>2</v>
      </c>
      <c r="B88">
        <f t="shared" si="16"/>
        <v>520535</v>
      </c>
      <c r="C88" s="4">
        <f t="shared" ref="C88:C103" si="17">SUM(P88,M88,S88,V88,Y88,AB88)/SUM(B$88:B$103)</f>
        <v>2.4237860976255975E-3</v>
      </c>
      <c r="F88">
        <v>2</v>
      </c>
      <c r="G88">
        <v>115337</v>
      </c>
      <c r="I88">
        <v>2</v>
      </c>
      <c r="J88">
        <v>284075</v>
      </c>
      <c r="L88">
        <v>2</v>
      </c>
      <c r="M88">
        <v>77459</v>
      </c>
      <c r="O88">
        <v>2</v>
      </c>
      <c r="P88">
        <v>77616</v>
      </c>
      <c r="R88">
        <v>2</v>
      </c>
      <c r="S88">
        <v>79624</v>
      </c>
      <c r="U88">
        <v>2</v>
      </c>
      <c r="V88">
        <v>108285</v>
      </c>
      <c r="X88">
        <v>2</v>
      </c>
      <c r="Y88">
        <v>79437</v>
      </c>
      <c r="AA88">
        <v>2</v>
      </c>
      <c r="AB88">
        <v>98114</v>
      </c>
      <c r="AD88" t="s">
        <v>205</v>
      </c>
      <c r="AE88">
        <v>897</v>
      </c>
      <c r="AL88">
        <v>26564972</v>
      </c>
      <c r="AO88">
        <v>186</v>
      </c>
      <c r="AP88">
        <v>3</v>
      </c>
    </row>
    <row r="89" spans="1:43" x14ac:dyDescent="0.2">
      <c r="A89">
        <v>4</v>
      </c>
      <c r="B89">
        <f t="shared" si="16"/>
        <v>5009147</v>
      </c>
      <c r="C89" s="4">
        <f t="shared" si="17"/>
        <v>2.3324273794390327E-2</v>
      </c>
      <c r="F89">
        <v>4</v>
      </c>
      <c r="G89">
        <v>1166801</v>
      </c>
      <c r="I89">
        <v>4</v>
      </c>
      <c r="J89">
        <v>2149213</v>
      </c>
      <c r="L89">
        <v>4</v>
      </c>
      <c r="M89">
        <v>833291</v>
      </c>
      <c r="O89">
        <v>4</v>
      </c>
      <c r="P89">
        <v>835488</v>
      </c>
      <c r="R89">
        <v>4</v>
      </c>
      <c r="S89">
        <v>847529</v>
      </c>
      <c r="U89">
        <v>4</v>
      </c>
      <c r="V89">
        <v>844791</v>
      </c>
      <c r="X89">
        <v>4</v>
      </c>
      <c r="Y89">
        <v>847502</v>
      </c>
      <c r="AA89">
        <v>4</v>
      </c>
      <c r="AB89">
        <v>800546</v>
      </c>
      <c r="AD89" t="s">
        <v>216</v>
      </c>
      <c r="AE89">
        <v>1268</v>
      </c>
      <c r="AL89">
        <v>26565136</v>
      </c>
      <c r="AO89">
        <v>201</v>
      </c>
      <c r="AP89">
        <v>3</v>
      </c>
    </row>
    <row r="90" spans="1:43" x14ac:dyDescent="0.2">
      <c r="A90">
        <v>8</v>
      </c>
      <c r="B90">
        <f t="shared" si="16"/>
        <v>1934375</v>
      </c>
      <c r="C90" s="4">
        <f t="shared" si="17"/>
        <v>9.0071008339391492E-3</v>
      </c>
      <c r="F90">
        <v>8</v>
      </c>
      <c r="G90">
        <v>1251357</v>
      </c>
      <c r="I90">
        <v>8</v>
      </c>
      <c r="J90">
        <v>6179248</v>
      </c>
      <c r="L90">
        <v>8</v>
      </c>
      <c r="M90">
        <v>261760</v>
      </c>
      <c r="O90">
        <v>8</v>
      </c>
      <c r="P90">
        <v>264052</v>
      </c>
      <c r="R90">
        <v>8</v>
      </c>
      <c r="S90">
        <v>245850</v>
      </c>
      <c r="U90">
        <v>8</v>
      </c>
      <c r="V90">
        <v>404597</v>
      </c>
      <c r="X90">
        <v>8</v>
      </c>
      <c r="Y90">
        <v>354379</v>
      </c>
      <c r="AA90">
        <v>8</v>
      </c>
      <c r="AB90">
        <v>403737</v>
      </c>
      <c r="AD90" t="s">
        <v>217</v>
      </c>
      <c r="AE90">
        <v>16</v>
      </c>
      <c r="AL90">
        <v>26565284</v>
      </c>
      <c r="AO90">
        <v>208</v>
      </c>
      <c r="AP90">
        <v>1</v>
      </c>
    </row>
    <row r="91" spans="1:43" x14ac:dyDescent="0.2">
      <c r="A91">
        <v>16</v>
      </c>
      <c r="B91">
        <f t="shared" si="16"/>
        <v>55727660</v>
      </c>
      <c r="C91" s="4">
        <f t="shared" si="17"/>
        <v>0.25948673491927748</v>
      </c>
      <c r="F91">
        <v>16</v>
      </c>
      <c r="G91">
        <v>791541</v>
      </c>
      <c r="I91">
        <v>16</v>
      </c>
      <c r="J91">
        <v>4341632</v>
      </c>
      <c r="L91">
        <v>16</v>
      </c>
      <c r="M91">
        <v>9192616</v>
      </c>
      <c r="O91">
        <v>16</v>
      </c>
      <c r="P91">
        <v>9268885</v>
      </c>
      <c r="R91">
        <v>16</v>
      </c>
      <c r="S91">
        <v>9322268</v>
      </c>
      <c r="U91">
        <v>16</v>
      </c>
      <c r="V91">
        <v>9579914</v>
      </c>
      <c r="X91">
        <v>16</v>
      </c>
      <c r="Y91">
        <v>9413826</v>
      </c>
      <c r="AA91">
        <v>16</v>
      </c>
      <c r="AB91">
        <v>8950151</v>
      </c>
      <c r="AD91" t="s">
        <v>206</v>
      </c>
      <c r="AE91">
        <v>897</v>
      </c>
      <c r="AL91">
        <v>26565351</v>
      </c>
      <c r="AO91">
        <v>220</v>
      </c>
      <c r="AP91">
        <v>1</v>
      </c>
    </row>
    <row r="92" spans="1:43" x14ac:dyDescent="0.2">
      <c r="A92">
        <v>32</v>
      </c>
      <c r="B92">
        <f t="shared" si="16"/>
        <v>27401662</v>
      </c>
      <c r="C92" s="4">
        <f t="shared" si="17"/>
        <v>0.12759135775199676</v>
      </c>
      <c r="F92">
        <v>32</v>
      </c>
      <c r="G92">
        <v>1908122</v>
      </c>
      <c r="I92">
        <v>32</v>
      </c>
      <c r="J92">
        <v>5871230</v>
      </c>
      <c r="L92">
        <v>32</v>
      </c>
      <c r="M92">
        <v>4384747</v>
      </c>
      <c r="O92">
        <v>32</v>
      </c>
      <c r="P92">
        <v>4440496</v>
      </c>
      <c r="R92">
        <v>32</v>
      </c>
      <c r="S92">
        <v>4488354</v>
      </c>
      <c r="U92">
        <v>32</v>
      </c>
      <c r="V92">
        <v>4917230</v>
      </c>
      <c r="X92">
        <v>32</v>
      </c>
      <c r="Y92">
        <v>4608565</v>
      </c>
      <c r="AA92">
        <v>32</v>
      </c>
      <c r="AB92">
        <v>4562270</v>
      </c>
      <c r="AD92" t="s">
        <v>218</v>
      </c>
      <c r="AE92">
        <v>1246</v>
      </c>
      <c r="AL92">
        <v>26565353</v>
      </c>
      <c r="AO92">
        <v>228</v>
      </c>
      <c r="AP92">
        <v>2</v>
      </c>
    </row>
    <row r="93" spans="1:43" x14ac:dyDescent="0.2">
      <c r="A93">
        <v>64</v>
      </c>
      <c r="B93">
        <f t="shared" si="16"/>
        <v>14133158</v>
      </c>
      <c r="C93" s="4">
        <f t="shared" si="17"/>
        <v>6.5808738847428119E-2</v>
      </c>
      <c r="F93">
        <v>64</v>
      </c>
      <c r="G93">
        <v>1665495</v>
      </c>
      <c r="I93">
        <v>64</v>
      </c>
      <c r="J93">
        <v>6258248</v>
      </c>
      <c r="L93">
        <v>64</v>
      </c>
      <c r="M93">
        <v>2181484</v>
      </c>
      <c r="O93">
        <v>64</v>
      </c>
      <c r="P93">
        <v>2185267</v>
      </c>
      <c r="R93">
        <v>64</v>
      </c>
      <c r="S93">
        <v>2242036</v>
      </c>
      <c r="U93">
        <v>64</v>
      </c>
      <c r="V93">
        <v>2600107</v>
      </c>
      <c r="X93">
        <v>64</v>
      </c>
      <c r="Y93">
        <v>2295201</v>
      </c>
      <c r="AA93">
        <v>64</v>
      </c>
      <c r="AB93">
        <v>2629063</v>
      </c>
      <c r="AD93" t="s">
        <v>207</v>
      </c>
      <c r="AE93">
        <v>3462845</v>
      </c>
      <c r="AF93">
        <f>AE93/AF2*1000</f>
        <v>9.8951723725028256</v>
      </c>
      <c r="AL93">
        <v>26565368</v>
      </c>
      <c r="AO93">
        <v>233</v>
      </c>
      <c r="AP93">
        <v>1</v>
      </c>
    </row>
    <row r="94" spans="1:43" x14ac:dyDescent="0.2">
      <c r="A94">
        <v>128</v>
      </c>
      <c r="B94">
        <f t="shared" si="16"/>
        <v>10536610</v>
      </c>
      <c r="C94" s="4">
        <f t="shared" si="17"/>
        <v>4.9062001275808252E-2</v>
      </c>
      <c r="F94">
        <v>128</v>
      </c>
      <c r="G94">
        <v>1517317</v>
      </c>
      <c r="I94">
        <v>128</v>
      </c>
      <c r="J94">
        <v>5001928</v>
      </c>
      <c r="L94">
        <v>128</v>
      </c>
      <c r="M94">
        <v>1864890</v>
      </c>
      <c r="O94">
        <v>128</v>
      </c>
      <c r="P94">
        <v>1971133</v>
      </c>
      <c r="R94">
        <v>128</v>
      </c>
      <c r="S94">
        <v>2002032</v>
      </c>
      <c r="U94">
        <v>128</v>
      </c>
      <c r="V94">
        <v>1479327</v>
      </c>
      <c r="X94">
        <v>128</v>
      </c>
      <c r="Y94">
        <v>2103237</v>
      </c>
      <c r="AA94">
        <v>128</v>
      </c>
      <c r="AB94">
        <v>1115991</v>
      </c>
      <c r="AD94" t="s">
        <v>208</v>
      </c>
      <c r="AE94">
        <v>72824862</v>
      </c>
      <c r="AL94">
        <v>26565419</v>
      </c>
      <c r="AO94">
        <v>234</v>
      </c>
      <c r="AP94">
        <v>1</v>
      </c>
    </row>
    <row r="95" spans="1:43" x14ac:dyDescent="0.2">
      <c r="A95">
        <v>256</v>
      </c>
      <c r="B95">
        <f t="shared" si="16"/>
        <v>9641127</v>
      </c>
      <c r="C95" s="4">
        <f t="shared" si="17"/>
        <v>4.4892331136317028E-2</v>
      </c>
      <c r="F95">
        <v>256</v>
      </c>
      <c r="G95">
        <v>1501443</v>
      </c>
      <c r="I95">
        <v>256</v>
      </c>
      <c r="J95">
        <v>4827004</v>
      </c>
      <c r="L95">
        <v>256</v>
      </c>
      <c r="M95">
        <v>1375083</v>
      </c>
      <c r="O95">
        <v>256</v>
      </c>
      <c r="P95">
        <v>1489005</v>
      </c>
      <c r="R95">
        <v>256</v>
      </c>
      <c r="S95">
        <v>1551984</v>
      </c>
      <c r="U95">
        <v>256</v>
      </c>
      <c r="V95">
        <v>2009546</v>
      </c>
      <c r="X95">
        <v>256</v>
      </c>
      <c r="Y95">
        <v>1402508</v>
      </c>
      <c r="AA95">
        <v>256</v>
      </c>
      <c r="AB95">
        <v>1813001</v>
      </c>
      <c r="AD95" t="s">
        <v>219</v>
      </c>
      <c r="AE95">
        <v>1637393</v>
      </c>
      <c r="AL95">
        <v>26565434</v>
      </c>
      <c r="AO95">
        <v>237</v>
      </c>
      <c r="AP95">
        <v>3</v>
      </c>
    </row>
    <row r="96" spans="1:43" x14ac:dyDescent="0.2">
      <c r="A96">
        <v>512</v>
      </c>
      <c r="B96">
        <f t="shared" si="16"/>
        <v>7261005</v>
      </c>
      <c r="C96" s="4">
        <f t="shared" si="17"/>
        <v>3.3809682295695684E-2</v>
      </c>
      <c r="F96">
        <v>512</v>
      </c>
      <c r="G96">
        <v>876002</v>
      </c>
      <c r="I96">
        <v>512</v>
      </c>
      <c r="J96">
        <v>3654146</v>
      </c>
      <c r="L96">
        <v>512</v>
      </c>
      <c r="M96">
        <v>1259427</v>
      </c>
      <c r="O96">
        <v>512</v>
      </c>
      <c r="P96">
        <v>1485077</v>
      </c>
      <c r="R96">
        <v>512</v>
      </c>
      <c r="S96">
        <v>1633222</v>
      </c>
      <c r="U96">
        <v>512</v>
      </c>
      <c r="V96">
        <v>638337</v>
      </c>
      <c r="X96">
        <v>512</v>
      </c>
      <c r="Y96">
        <v>1653133</v>
      </c>
      <c r="AA96">
        <v>512</v>
      </c>
      <c r="AB96">
        <v>591809</v>
      </c>
      <c r="AD96" t="s">
        <v>290</v>
      </c>
      <c r="AE96">
        <v>159870</v>
      </c>
      <c r="AF96">
        <f>AE96/AF2*1000</f>
        <v>0.45683280862759579</v>
      </c>
      <c r="AL96">
        <v>26565447</v>
      </c>
      <c r="AO96">
        <v>238</v>
      </c>
      <c r="AP96">
        <v>1</v>
      </c>
    </row>
    <row r="97" spans="1:43" x14ac:dyDescent="0.2">
      <c r="A97">
        <v>1024</v>
      </c>
      <c r="B97">
        <f t="shared" si="16"/>
        <v>10059714</v>
      </c>
      <c r="C97" s="4">
        <f t="shared" si="17"/>
        <v>4.6841413044828091E-2</v>
      </c>
      <c r="F97">
        <v>1024</v>
      </c>
      <c r="G97">
        <v>690659</v>
      </c>
      <c r="I97">
        <v>1024</v>
      </c>
      <c r="J97">
        <v>3271838</v>
      </c>
      <c r="L97">
        <v>1024</v>
      </c>
      <c r="M97">
        <v>1709769</v>
      </c>
      <c r="O97">
        <v>1024</v>
      </c>
      <c r="P97">
        <v>2220946</v>
      </c>
      <c r="R97">
        <v>1024</v>
      </c>
      <c r="S97">
        <v>2001566</v>
      </c>
      <c r="U97">
        <v>1024</v>
      </c>
      <c r="V97">
        <v>925512</v>
      </c>
      <c r="X97">
        <v>1024</v>
      </c>
      <c r="Y97">
        <v>2471158</v>
      </c>
      <c r="AA97">
        <v>1024</v>
      </c>
      <c r="AB97">
        <v>730763</v>
      </c>
      <c r="AL97">
        <v>26565450</v>
      </c>
      <c r="AO97">
        <v>240</v>
      </c>
      <c r="AP97">
        <v>1</v>
      </c>
    </row>
    <row r="98" spans="1:43" x14ac:dyDescent="0.2">
      <c r="A98">
        <v>2048</v>
      </c>
      <c r="B98">
        <f t="shared" si="16"/>
        <v>8034395</v>
      </c>
      <c r="C98" s="4">
        <f t="shared" si="17"/>
        <v>3.7410846348146835E-2</v>
      </c>
      <c r="F98">
        <v>2048</v>
      </c>
      <c r="G98">
        <v>454531</v>
      </c>
      <c r="I98">
        <v>2048</v>
      </c>
      <c r="J98">
        <v>2403028</v>
      </c>
      <c r="L98">
        <v>2048</v>
      </c>
      <c r="M98">
        <v>788862</v>
      </c>
      <c r="O98">
        <v>2048</v>
      </c>
      <c r="P98">
        <v>813509</v>
      </c>
      <c r="R98">
        <v>2048</v>
      </c>
      <c r="S98">
        <v>833856</v>
      </c>
      <c r="U98">
        <v>2048</v>
      </c>
      <c r="V98">
        <v>2540319</v>
      </c>
      <c r="X98">
        <v>2048</v>
      </c>
      <c r="Y98">
        <v>839843</v>
      </c>
      <c r="AA98">
        <v>2048</v>
      </c>
      <c r="AB98">
        <v>2218006</v>
      </c>
      <c r="AL98">
        <v>160207104</v>
      </c>
      <c r="AO98">
        <v>268</v>
      </c>
      <c r="AP98">
        <v>2</v>
      </c>
    </row>
    <row r="99" spans="1:43" x14ac:dyDescent="0.2">
      <c r="A99">
        <v>4096</v>
      </c>
      <c r="B99">
        <f t="shared" si="16"/>
        <v>6848916</v>
      </c>
      <c r="C99" s="4">
        <f t="shared" si="17"/>
        <v>3.189085726148197E-2</v>
      </c>
      <c r="F99">
        <v>4096</v>
      </c>
      <c r="G99">
        <v>376108</v>
      </c>
      <c r="I99">
        <v>4096</v>
      </c>
      <c r="J99">
        <v>1574154</v>
      </c>
      <c r="L99">
        <v>4096</v>
      </c>
      <c r="M99">
        <v>1273411</v>
      </c>
      <c r="O99">
        <v>4096</v>
      </c>
      <c r="P99">
        <v>1119685</v>
      </c>
      <c r="R99">
        <v>4096</v>
      </c>
      <c r="S99">
        <v>1200035</v>
      </c>
      <c r="U99">
        <v>4096</v>
      </c>
      <c r="V99">
        <v>1079768</v>
      </c>
      <c r="X99">
        <v>4096</v>
      </c>
      <c r="Y99">
        <v>1225783</v>
      </c>
      <c r="AA99">
        <v>4096</v>
      </c>
      <c r="AB99">
        <v>950234</v>
      </c>
      <c r="AL99">
        <v>160208207</v>
      </c>
      <c r="AO99">
        <v>280</v>
      </c>
      <c r="AP99">
        <v>1</v>
      </c>
    </row>
    <row r="100" spans="1:43" x14ac:dyDescent="0.2">
      <c r="A100">
        <v>8192</v>
      </c>
      <c r="B100">
        <f t="shared" si="16"/>
        <v>20525780</v>
      </c>
      <c r="C100" s="4">
        <f t="shared" si="17"/>
        <v>9.5574937721616293E-2</v>
      </c>
      <c r="F100">
        <v>8192</v>
      </c>
      <c r="G100">
        <v>140619</v>
      </c>
      <c r="I100">
        <v>8192</v>
      </c>
      <c r="J100">
        <v>1339576</v>
      </c>
      <c r="L100">
        <v>8192</v>
      </c>
      <c r="M100">
        <v>3773066</v>
      </c>
      <c r="O100">
        <v>8192</v>
      </c>
      <c r="P100">
        <v>3376962</v>
      </c>
      <c r="R100">
        <v>8192</v>
      </c>
      <c r="S100">
        <v>3502221</v>
      </c>
      <c r="U100">
        <v>8192</v>
      </c>
      <c r="V100">
        <v>3361521</v>
      </c>
      <c r="X100">
        <v>8192</v>
      </c>
      <c r="Y100">
        <v>3492394</v>
      </c>
      <c r="AA100">
        <v>8192</v>
      </c>
      <c r="AB100">
        <v>3019616</v>
      </c>
      <c r="AL100">
        <v>160208214</v>
      </c>
      <c r="AO100">
        <v>286</v>
      </c>
      <c r="AP100">
        <v>3</v>
      </c>
    </row>
    <row r="101" spans="1:43" x14ac:dyDescent="0.2">
      <c r="A101">
        <v>16384</v>
      </c>
      <c r="B101">
        <f t="shared" si="16"/>
        <v>30220224</v>
      </c>
      <c r="C101" s="4">
        <f t="shared" si="17"/>
        <v>0.14071553074880927</v>
      </c>
      <c r="F101">
        <v>16384</v>
      </c>
      <c r="G101">
        <v>102382</v>
      </c>
      <c r="I101">
        <v>16384</v>
      </c>
      <c r="J101">
        <v>920871</v>
      </c>
      <c r="L101">
        <v>16384</v>
      </c>
      <c r="M101">
        <v>4338917</v>
      </c>
      <c r="O101">
        <v>16384</v>
      </c>
      <c r="P101">
        <v>4012706</v>
      </c>
      <c r="R101">
        <v>16384</v>
      </c>
      <c r="S101">
        <v>4092307</v>
      </c>
      <c r="U101">
        <v>16384</v>
      </c>
      <c r="V101">
        <v>6966861</v>
      </c>
      <c r="X101">
        <v>16384</v>
      </c>
      <c r="Y101">
        <v>4223560</v>
      </c>
      <c r="AA101">
        <v>16384</v>
      </c>
      <c r="AB101">
        <v>6585873</v>
      </c>
      <c r="AL101">
        <v>160208231</v>
      </c>
      <c r="AO101">
        <v>306</v>
      </c>
      <c r="AP101">
        <v>1</v>
      </c>
    </row>
    <row r="102" spans="1:43" x14ac:dyDescent="0.2">
      <c r="A102">
        <v>32768</v>
      </c>
      <c r="B102">
        <f t="shared" si="16"/>
        <v>6864718</v>
      </c>
      <c r="C102" s="4">
        <f t="shared" si="17"/>
        <v>3.1964436690174909E-2</v>
      </c>
      <c r="F102">
        <v>32768</v>
      </c>
      <c r="G102">
        <v>101577</v>
      </c>
      <c r="I102">
        <v>32768</v>
      </c>
      <c r="J102">
        <v>2121746</v>
      </c>
      <c r="L102">
        <v>32768</v>
      </c>
      <c r="M102">
        <v>1362370</v>
      </c>
      <c r="O102">
        <v>32768</v>
      </c>
      <c r="P102">
        <v>1365143</v>
      </c>
      <c r="R102">
        <v>32768</v>
      </c>
      <c r="S102">
        <v>1312030</v>
      </c>
      <c r="U102">
        <v>32768</v>
      </c>
      <c r="V102">
        <v>763926</v>
      </c>
      <c r="X102">
        <v>32768</v>
      </c>
      <c r="Y102">
        <v>1321169</v>
      </c>
      <c r="AA102">
        <v>32768</v>
      </c>
      <c r="AB102">
        <v>740080</v>
      </c>
      <c r="AL102">
        <v>160208288</v>
      </c>
      <c r="AO102">
        <v>316</v>
      </c>
      <c r="AP102">
        <v>15</v>
      </c>
      <c r="AQ102">
        <f>SUM(AP102:AP201)*64</f>
        <v>28608</v>
      </c>
    </row>
    <row r="103" spans="1:43" x14ac:dyDescent="0.2">
      <c r="A103" t="s">
        <v>203</v>
      </c>
      <c r="B103">
        <f t="shared" si="16"/>
        <v>42087</v>
      </c>
      <c r="C103" s="4">
        <f t="shared" si="17"/>
        <v>1.9597123246423108E-4</v>
      </c>
      <c r="F103" t="s">
        <v>203</v>
      </c>
      <c r="G103">
        <v>1392</v>
      </c>
      <c r="I103" t="s">
        <v>203</v>
      </c>
      <c r="J103">
        <v>20622</v>
      </c>
      <c r="L103" t="s">
        <v>203</v>
      </c>
      <c r="M103">
        <v>8497</v>
      </c>
      <c r="O103" t="s">
        <v>203</v>
      </c>
      <c r="P103">
        <v>8574</v>
      </c>
      <c r="R103" t="s">
        <v>203</v>
      </c>
      <c r="S103">
        <v>8432</v>
      </c>
      <c r="U103" t="s">
        <v>203</v>
      </c>
      <c r="V103">
        <v>2257</v>
      </c>
      <c r="X103" t="s">
        <v>203</v>
      </c>
      <c r="Y103">
        <v>5612</v>
      </c>
      <c r="AA103" t="s">
        <v>203</v>
      </c>
      <c r="AB103">
        <v>8715</v>
      </c>
      <c r="AL103">
        <v>160208315</v>
      </c>
      <c r="AO103">
        <v>317</v>
      </c>
      <c r="AP103">
        <v>1</v>
      </c>
    </row>
    <row r="104" spans="1:43" x14ac:dyDescent="0.2">
      <c r="F104" t="s">
        <v>215</v>
      </c>
      <c r="G104" t="s">
        <v>204</v>
      </c>
      <c r="I104" t="s">
        <v>220</v>
      </c>
      <c r="J104" t="s">
        <v>204</v>
      </c>
      <c r="L104" t="s">
        <v>222</v>
      </c>
      <c r="M104" t="s">
        <v>204</v>
      </c>
      <c r="O104" t="s">
        <v>223</v>
      </c>
      <c r="P104" t="s">
        <v>204</v>
      </c>
      <c r="R104" t="s">
        <v>231</v>
      </c>
      <c r="S104" t="s">
        <v>204</v>
      </c>
      <c r="U104" t="s">
        <v>232</v>
      </c>
      <c r="V104" t="s">
        <v>204</v>
      </c>
      <c r="X104" t="s">
        <v>233</v>
      </c>
      <c r="Y104" t="s">
        <v>204</v>
      </c>
      <c r="AA104" t="s">
        <v>234</v>
      </c>
      <c r="AB104" t="s">
        <v>204</v>
      </c>
      <c r="AL104">
        <v>160208333</v>
      </c>
      <c r="AO104">
        <v>318</v>
      </c>
      <c r="AP104">
        <v>1</v>
      </c>
    </row>
    <row r="105" spans="1:43" x14ac:dyDescent="0.2">
      <c r="A105" t="s">
        <v>205</v>
      </c>
      <c r="B105">
        <f t="shared" ref="B105:B112" si="18">SUM(P105,M105,S105,V105,Y105,AB105)</f>
        <v>18072</v>
      </c>
      <c r="F105" t="s">
        <v>205</v>
      </c>
      <c r="G105">
        <v>947</v>
      </c>
      <c r="I105" t="s">
        <v>205</v>
      </c>
      <c r="J105">
        <v>14268</v>
      </c>
      <c r="L105" t="s">
        <v>205</v>
      </c>
      <c r="M105">
        <v>3678</v>
      </c>
      <c r="O105" t="s">
        <v>205</v>
      </c>
      <c r="P105">
        <v>3693</v>
      </c>
      <c r="R105" t="s">
        <v>205</v>
      </c>
      <c r="S105">
        <v>3666</v>
      </c>
      <c r="U105" t="s">
        <v>205</v>
      </c>
      <c r="V105">
        <v>820</v>
      </c>
      <c r="X105" t="s">
        <v>205</v>
      </c>
      <c r="Y105">
        <v>2399</v>
      </c>
      <c r="AA105" t="s">
        <v>205</v>
      </c>
      <c r="AB105">
        <v>3816</v>
      </c>
      <c r="AL105">
        <v>160208388</v>
      </c>
      <c r="AO105">
        <v>395</v>
      </c>
      <c r="AP105">
        <v>10</v>
      </c>
    </row>
    <row r="106" spans="1:43" x14ac:dyDescent="0.2">
      <c r="A106" t="s">
        <v>216</v>
      </c>
      <c r="B106">
        <f t="shared" si="18"/>
        <v>28603</v>
      </c>
      <c r="F106" t="s">
        <v>216</v>
      </c>
      <c r="G106">
        <v>1275</v>
      </c>
      <c r="I106" t="s">
        <v>216</v>
      </c>
      <c r="J106">
        <v>21486</v>
      </c>
      <c r="L106" t="s">
        <v>216</v>
      </c>
      <c r="M106">
        <v>5678</v>
      </c>
      <c r="O106" t="s">
        <v>216</v>
      </c>
      <c r="P106">
        <v>5768</v>
      </c>
      <c r="R106" t="s">
        <v>216</v>
      </c>
      <c r="S106">
        <v>5671</v>
      </c>
      <c r="U106" t="s">
        <v>216</v>
      </c>
      <c r="V106">
        <v>1491</v>
      </c>
      <c r="X106" t="s">
        <v>216</v>
      </c>
      <c r="Y106">
        <v>4133</v>
      </c>
      <c r="AA106" t="s">
        <v>216</v>
      </c>
      <c r="AB106">
        <v>5862</v>
      </c>
      <c r="AL106">
        <v>160208390</v>
      </c>
      <c r="AO106">
        <v>440</v>
      </c>
      <c r="AP106">
        <v>1</v>
      </c>
    </row>
    <row r="107" spans="1:43" x14ac:dyDescent="0.2">
      <c r="A107" t="s">
        <v>217</v>
      </c>
      <c r="B107">
        <f t="shared" si="18"/>
        <v>0</v>
      </c>
      <c r="F107" t="s">
        <v>217</v>
      </c>
      <c r="G107">
        <v>0</v>
      </c>
      <c r="I107" t="s">
        <v>217</v>
      </c>
      <c r="J107">
        <v>0</v>
      </c>
      <c r="L107" t="s">
        <v>217</v>
      </c>
      <c r="M107">
        <v>0</v>
      </c>
      <c r="O107" t="s">
        <v>217</v>
      </c>
      <c r="P107">
        <v>0</v>
      </c>
      <c r="R107" t="s">
        <v>217</v>
      </c>
      <c r="S107">
        <v>0</v>
      </c>
      <c r="U107" t="s">
        <v>217</v>
      </c>
      <c r="V107">
        <v>0</v>
      </c>
      <c r="X107" t="s">
        <v>217</v>
      </c>
      <c r="Y107">
        <v>0</v>
      </c>
      <c r="AA107" t="s">
        <v>217</v>
      </c>
      <c r="AB107">
        <v>0</v>
      </c>
      <c r="AL107">
        <v>160208400</v>
      </c>
      <c r="AO107">
        <v>474</v>
      </c>
      <c r="AP107">
        <v>4</v>
      </c>
    </row>
    <row r="108" spans="1:43" x14ac:dyDescent="0.2">
      <c r="A108" t="s">
        <v>206</v>
      </c>
      <c r="B108">
        <f t="shared" si="18"/>
        <v>18072</v>
      </c>
      <c r="F108" t="s">
        <v>206</v>
      </c>
      <c r="G108">
        <v>947</v>
      </c>
      <c r="I108" t="s">
        <v>206</v>
      </c>
      <c r="J108">
        <v>14268</v>
      </c>
      <c r="L108" t="s">
        <v>206</v>
      </c>
      <c r="M108">
        <v>3678</v>
      </c>
      <c r="O108" t="s">
        <v>206</v>
      </c>
      <c r="P108">
        <v>3693</v>
      </c>
      <c r="R108" t="s">
        <v>206</v>
      </c>
      <c r="S108">
        <v>3666</v>
      </c>
      <c r="U108" t="s">
        <v>206</v>
      </c>
      <c r="V108">
        <v>820</v>
      </c>
      <c r="X108" t="s">
        <v>206</v>
      </c>
      <c r="Y108">
        <v>2399</v>
      </c>
      <c r="AA108" t="s">
        <v>206</v>
      </c>
      <c r="AB108">
        <v>3816</v>
      </c>
      <c r="AL108">
        <v>160208401</v>
      </c>
      <c r="AO108">
        <v>517</v>
      </c>
      <c r="AP108">
        <v>1</v>
      </c>
    </row>
    <row r="109" spans="1:43" x14ac:dyDescent="0.2">
      <c r="A109" t="s">
        <v>218</v>
      </c>
      <c r="B109">
        <f t="shared" si="18"/>
        <v>28603</v>
      </c>
      <c r="F109" t="s">
        <v>218</v>
      </c>
      <c r="G109">
        <v>1275</v>
      </c>
      <c r="I109" t="s">
        <v>218</v>
      </c>
      <c r="J109">
        <v>21486</v>
      </c>
      <c r="L109" t="s">
        <v>218</v>
      </c>
      <c r="M109">
        <v>5678</v>
      </c>
      <c r="O109" t="s">
        <v>218</v>
      </c>
      <c r="P109">
        <v>5768</v>
      </c>
      <c r="R109" t="s">
        <v>218</v>
      </c>
      <c r="S109">
        <v>5671</v>
      </c>
      <c r="U109" t="s">
        <v>218</v>
      </c>
      <c r="V109">
        <v>1491</v>
      </c>
      <c r="X109" t="s">
        <v>218</v>
      </c>
      <c r="Y109">
        <v>4133</v>
      </c>
      <c r="AA109" t="s">
        <v>218</v>
      </c>
      <c r="AB109">
        <v>5862</v>
      </c>
      <c r="AL109">
        <v>160208416</v>
      </c>
      <c r="AO109">
        <v>534</v>
      </c>
      <c r="AP109">
        <v>1</v>
      </c>
    </row>
    <row r="110" spans="1:43" x14ac:dyDescent="0.2">
      <c r="A110" t="s">
        <v>207</v>
      </c>
      <c r="B110">
        <f t="shared" si="18"/>
        <v>21435432</v>
      </c>
      <c r="C110" t="s">
        <v>235</v>
      </c>
      <c r="D110" s="6">
        <f>B112/B2</f>
        <v>1.5329773696116211E-2</v>
      </c>
      <c r="F110" t="s">
        <v>207</v>
      </c>
      <c r="G110">
        <v>2818602</v>
      </c>
      <c r="I110" t="s">
        <v>207</v>
      </c>
      <c r="J110">
        <v>7954937</v>
      </c>
      <c r="L110" t="s">
        <v>207</v>
      </c>
      <c r="M110">
        <v>3150480</v>
      </c>
      <c r="O110" t="s">
        <v>207</v>
      </c>
      <c r="P110">
        <v>3509877</v>
      </c>
      <c r="R110" t="s">
        <v>207</v>
      </c>
      <c r="S110">
        <v>3565374</v>
      </c>
      <c r="U110" t="s">
        <v>207</v>
      </c>
      <c r="V110">
        <v>3868429</v>
      </c>
      <c r="X110" t="s">
        <v>207</v>
      </c>
      <c r="Y110">
        <v>3646868</v>
      </c>
      <c r="AA110" t="s">
        <v>207</v>
      </c>
      <c r="AB110">
        <v>3694404</v>
      </c>
      <c r="AL110">
        <v>160208418</v>
      </c>
      <c r="AO110">
        <v>632</v>
      </c>
      <c r="AP110">
        <v>1</v>
      </c>
    </row>
    <row r="111" spans="1:43" x14ac:dyDescent="0.2">
      <c r="A111" t="s">
        <v>208</v>
      </c>
      <c r="B111">
        <f t="shared" si="18"/>
        <v>472637454</v>
      </c>
      <c r="C111" t="s">
        <v>236</v>
      </c>
      <c r="D111" s="2">
        <f>B110/B111</f>
        <v>4.5352800161283874E-2</v>
      </c>
      <c r="F111" t="s">
        <v>208</v>
      </c>
      <c r="G111">
        <v>17078357</v>
      </c>
      <c r="I111" t="s">
        <v>208</v>
      </c>
      <c r="J111">
        <v>56116772</v>
      </c>
      <c r="L111" t="s">
        <v>208</v>
      </c>
      <c r="M111">
        <v>77198398</v>
      </c>
      <c r="O111" t="s">
        <v>208</v>
      </c>
      <c r="P111">
        <v>77064424</v>
      </c>
      <c r="R111" t="s">
        <v>208</v>
      </c>
      <c r="S111">
        <v>78451778</v>
      </c>
      <c r="U111" t="s">
        <v>208</v>
      </c>
      <c r="V111">
        <v>83771940</v>
      </c>
      <c r="X111" t="s">
        <v>208</v>
      </c>
      <c r="Y111">
        <v>79463963</v>
      </c>
      <c r="AA111" t="s">
        <v>208</v>
      </c>
      <c r="AB111">
        <v>76686951</v>
      </c>
      <c r="AL111">
        <v>160208420</v>
      </c>
      <c r="AO111">
        <v>670</v>
      </c>
      <c r="AP111">
        <v>4</v>
      </c>
    </row>
    <row r="112" spans="1:43" x14ac:dyDescent="0.2">
      <c r="A112" t="s">
        <v>219</v>
      </c>
      <c r="B112">
        <f t="shared" si="18"/>
        <v>34486336</v>
      </c>
      <c r="C112" t="s">
        <v>237</v>
      </c>
      <c r="D112" s="2">
        <f>B5/SUM(B5:B6)</f>
        <v>0.14523625120915618</v>
      </c>
      <c r="F112" t="s">
        <v>219</v>
      </c>
      <c r="G112">
        <v>2576077</v>
      </c>
      <c r="I112" t="s">
        <v>219</v>
      </c>
      <c r="J112">
        <v>17988053</v>
      </c>
      <c r="L112" t="s">
        <v>219</v>
      </c>
      <c r="M112">
        <v>5625638</v>
      </c>
      <c r="O112" t="s">
        <v>219</v>
      </c>
      <c r="P112">
        <v>6017898</v>
      </c>
      <c r="R112" t="s">
        <v>219</v>
      </c>
      <c r="S112">
        <v>5803531</v>
      </c>
      <c r="U112" t="s">
        <v>219</v>
      </c>
      <c r="V112">
        <v>5764543</v>
      </c>
      <c r="X112" t="s">
        <v>219</v>
      </c>
      <c r="Y112">
        <v>6030697</v>
      </c>
      <c r="AA112" t="s">
        <v>219</v>
      </c>
      <c r="AB112">
        <v>5244029</v>
      </c>
      <c r="AL112">
        <v>160208482</v>
      </c>
      <c r="AO112">
        <v>671</v>
      </c>
      <c r="AP112">
        <v>1</v>
      </c>
    </row>
    <row r="113" spans="1:43" x14ac:dyDescent="0.2">
      <c r="L113" t="s">
        <v>304</v>
      </c>
      <c r="O113" t="s">
        <v>305</v>
      </c>
      <c r="R113" t="s">
        <v>306</v>
      </c>
      <c r="U113" t="s">
        <v>307</v>
      </c>
      <c r="X113" t="s">
        <v>308</v>
      </c>
      <c r="AA113" t="s">
        <v>309</v>
      </c>
      <c r="AL113">
        <v>160208485</v>
      </c>
      <c r="AO113">
        <v>675</v>
      </c>
      <c r="AP113">
        <v>1</v>
      </c>
    </row>
    <row r="114" spans="1:43" x14ac:dyDescent="0.2">
      <c r="A114" s="1">
        <v>0.16968809223</v>
      </c>
      <c r="B114" s="3">
        <f>AVERAGE(P114,M114,S114,V114,Y114,AB114)/1000</f>
        <v>6.4000000000000001E-2</v>
      </c>
      <c r="L114" s="1">
        <v>0.16968809223</v>
      </c>
      <c r="M114">
        <v>64</v>
      </c>
      <c r="N114" t="s">
        <v>8</v>
      </c>
      <c r="O114" s="1">
        <v>0.16911145484599999</v>
      </c>
      <c r="P114">
        <v>64</v>
      </c>
      <c r="Q114" t="s">
        <v>8</v>
      </c>
      <c r="R114" s="1">
        <v>0.169892643525</v>
      </c>
      <c r="S114">
        <v>64</v>
      </c>
      <c r="T114" t="s">
        <v>8</v>
      </c>
      <c r="U114" s="1">
        <v>0.168347257784</v>
      </c>
      <c r="V114">
        <v>64</v>
      </c>
      <c r="W114" t="s">
        <v>8</v>
      </c>
      <c r="X114" s="1">
        <v>0.17118120483400001</v>
      </c>
      <c r="Y114">
        <v>64</v>
      </c>
      <c r="Z114" t="s">
        <v>8</v>
      </c>
      <c r="AA114" s="1">
        <v>0.16760685261</v>
      </c>
      <c r="AB114">
        <v>64</v>
      </c>
      <c r="AC114" t="s">
        <v>8</v>
      </c>
      <c r="AL114">
        <v>160208490</v>
      </c>
      <c r="AO114">
        <v>692</v>
      </c>
      <c r="AP114">
        <v>2</v>
      </c>
    </row>
    <row r="115" spans="1:43" x14ac:dyDescent="0.2">
      <c r="A115" s="1">
        <v>0.28322792402500002</v>
      </c>
      <c r="B115" s="3">
        <f>AVERAGE(P115,M115,S115,V115,Y115,AB115)/1000</f>
        <v>0.128</v>
      </c>
      <c r="L115" s="1">
        <v>0.28322792402500002</v>
      </c>
      <c r="M115">
        <v>128</v>
      </c>
      <c r="N115" t="s">
        <v>8</v>
      </c>
      <c r="O115" s="1">
        <v>0.282278099532</v>
      </c>
      <c r="P115">
        <v>128</v>
      </c>
      <c r="Q115" t="s">
        <v>8</v>
      </c>
      <c r="R115" s="1">
        <v>0.283651240423</v>
      </c>
      <c r="S115">
        <v>128</v>
      </c>
      <c r="T115" t="s">
        <v>8</v>
      </c>
      <c r="U115" s="1">
        <v>0.287172438674</v>
      </c>
      <c r="V115">
        <v>128</v>
      </c>
      <c r="W115" t="s">
        <v>8</v>
      </c>
      <c r="X115" s="1">
        <v>0.28572393179599997</v>
      </c>
      <c r="Y115">
        <v>128</v>
      </c>
      <c r="Z115" t="s">
        <v>8</v>
      </c>
      <c r="AA115" s="1">
        <v>0.28579696718999997</v>
      </c>
      <c r="AB115">
        <v>128</v>
      </c>
      <c r="AC115" t="s">
        <v>8</v>
      </c>
      <c r="AL115">
        <v>160208497</v>
      </c>
      <c r="AO115">
        <v>749</v>
      </c>
      <c r="AP115">
        <v>1</v>
      </c>
    </row>
    <row r="116" spans="1:43" x14ac:dyDescent="0.2">
      <c r="A116" s="1">
        <v>0.332327986076</v>
      </c>
      <c r="B116" s="3">
        <f>AVERAGE(P116,M116,S116,V116,Y116,AB116)/1000</f>
        <v>0.192</v>
      </c>
      <c r="L116" s="1">
        <v>0.332327986076</v>
      </c>
      <c r="M116">
        <v>192</v>
      </c>
      <c r="N116" t="s">
        <v>8</v>
      </c>
      <c r="O116" s="1">
        <v>0.33121259331199998</v>
      </c>
      <c r="P116">
        <v>192</v>
      </c>
      <c r="Q116" t="s">
        <v>8</v>
      </c>
      <c r="R116" s="1">
        <v>0.339205868656</v>
      </c>
      <c r="S116">
        <v>192</v>
      </c>
      <c r="T116" t="s">
        <v>8</v>
      </c>
      <c r="U116" s="1">
        <v>0.33872107112099997</v>
      </c>
      <c r="V116">
        <v>192</v>
      </c>
      <c r="W116" t="s">
        <v>8</v>
      </c>
      <c r="X116" s="1">
        <v>0.33933714729300002</v>
      </c>
      <c r="Y116">
        <v>192</v>
      </c>
      <c r="Z116" t="s">
        <v>8</v>
      </c>
      <c r="AA116" s="1">
        <v>0.33696229969000002</v>
      </c>
      <c r="AB116">
        <v>192</v>
      </c>
      <c r="AC116" t="s">
        <v>8</v>
      </c>
      <c r="AL116">
        <v>160208531</v>
      </c>
      <c r="AO116">
        <v>1254</v>
      </c>
      <c r="AP116">
        <v>1</v>
      </c>
      <c r="AQ116">
        <f>SUM(AP116:AP201)*64</f>
        <v>25792</v>
      </c>
    </row>
    <row r="117" spans="1:43" x14ac:dyDescent="0.2">
      <c r="A117" s="1">
        <v>0.41688634820600001</v>
      </c>
      <c r="B117" s="3">
        <f t="shared" ref="B117:B141" si="19">AVERAGE(P117,M117,S117,V117,Y117,AB117)/1000</f>
        <v>0.32</v>
      </c>
      <c r="L117" s="1">
        <v>0.41688634820600001</v>
      </c>
      <c r="M117">
        <v>320</v>
      </c>
      <c r="N117" t="s">
        <v>8</v>
      </c>
      <c r="O117" s="1">
        <v>0.415496435617</v>
      </c>
      <c r="P117">
        <v>320</v>
      </c>
      <c r="Q117" t="s">
        <v>8</v>
      </c>
      <c r="R117" s="1">
        <v>0.418292313084</v>
      </c>
      <c r="S117">
        <v>320</v>
      </c>
      <c r="T117" t="s">
        <v>8</v>
      </c>
      <c r="U117" s="1">
        <v>0.41661722138399998</v>
      </c>
      <c r="V117">
        <v>320</v>
      </c>
      <c r="W117" t="s">
        <v>8</v>
      </c>
      <c r="X117" s="1">
        <v>0.409503990007</v>
      </c>
      <c r="Y117">
        <v>320</v>
      </c>
      <c r="Z117" t="s">
        <v>8</v>
      </c>
      <c r="AA117" s="1">
        <v>0.42491677708499997</v>
      </c>
      <c r="AB117">
        <v>320</v>
      </c>
      <c r="AC117" t="s">
        <v>8</v>
      </c>
      <c r="AL117">
        <v>160208533</v>
      </c>
      <c r="AO117">
        <v>1263</v>
      </c>
      <c r="AP117">
        <v>20</v>
      </c>
    </row>
    <row r="118" spans="1:43" x14ac:dyDescent="0.2">
      <c r="A118" s="1">
        <v>0.50574566484899997</v>
      </c>
      <c r="B118" s="3">
        <f t="shared" si="19"/>
        <v>0.76800000000000002</v>
      </c>
      <c r="L118" s="1">
        <v>0.50574566484899997</v>
      </c>
      <c r="M118">
        <v>768</v>
      </c>
      <c r="N118" t="s">
        <v>8</v>
      </c>
      <c r="O118" s="1">
        <v>0.50043803184299995</v>
      </c>
      <c r="P118">
        <v>704</v>
      </c>
      <c r="Q118" t="s">
        <v>8</v>
      </c>
      <c r="R118" s="1">
        <v>0.50121071073699996</v>
      </c>
      <c r="S118">
        <v>704</v>
      </c>
      <c r="T118" t="s">
        <v>8</v>
      </c>
      <c r="U118" s="1">
        <v>0.50357379911699995</v>
      </c>
      <c r="V118">
        <v>832</v>
      </c>
      <c r="W118" t="s">
        <v>8</v>
      </c>
      <c r="X118" s="1">
        <v>0.50435129385300004</v>
      </c>
      <c r="Y118">
        <v>768</v>
      </c>
      <c r="Z118" t="s">
        <v>8</v>
      </c>
      <c r="AA118" s="1">
        <v>0.50520275864399999</v>
      </c>
      <c r="AB118">
        <v>832</v>
      </c>
      <c r="AC118" t="s">
        <v>8</v>
      </c>
      <c r="AL118">
        <v>160208535</v>
      </c>
      <c r="AO118">
        <v>1342</v>
      </c>
      <c r="AP118">
        <v>1</v>
      </c>
    </row>
    <row r="119" spans="1:43" x14ac:dyDescent="0.2">
      <c r="A119" s="1">
        <v>0.60067992908400003</v>
      </c>
      <c r="B119" s="3">
        <f t="shared" si="19"/>
        <v>1.7813333333333332</v>
      </c>
      <c r="L119" s="1">
        <v>0.60067992908400003</v>
      </c>
      <c r="M119">
        <v>1600</v>
      </c>
      <c r="N119" t="s">
        <v>8</v>
      </c>
      <c r="O119" s="1">
        <v>0.601513091173</v>
      </c>
      <c r="P119">
        <v>1472</v>
      </c>
      <c r="Q119" t="s">
        <v>8</v>
      </c>
      <c r="R119" s="1">
        <v>0.60094736050800002</v>
      </c>
      <c r="S119">
        <v>1472</v>
      </c>
      <c r="T119" t="s">
        <v>8</v>
      </c>
      <c r="U119" s="1">
        <v>0.60233118893899995</v>
      </c>
      <c r="V119">
        <v>2176</v>
      </c>
      <c r="W119" t="s">
        <v>8</v>
      </c>
      <c r="X119" s="1">
        <v>0.60538435186200001</v>
      </c>
      <c r="Y119">
        <v>1536</v>
      </c>
      <c r="Z119" t="s">
        <v>8</v>
      </c>
      <c r="AA119" s="1">
        <v>0.60099408020699996</v>
      </c>
      <c r="AB119">
        <v>2432</v>
      </c>
      <c r="AC119" t="s">
        <v>8</v>
      </c>
      <c r="AL119">
        <v>160208536</v>
      </c>
      <c r="AO119">
        <v>1384</v>
      </c>
      <c r="AP119">
        <v>1</v>
      </c>
    </row>
    <row r="120" spans="1:43" x14ac:dyDescent="0.2">
      <c r="A120" s="1">
        <v>0.70115325716599997</v>
      </c>
      <c r="B120" s="3">
        <f t="shared" si="19"/>
        <v>3.8506666666666667</v>
      </c>
      <c r="L120" s="1">
        <v>0.70115325716599997</v>
      </c>
      <c r="M120">
        <v>3392</v>
      </c>
      <c r="N120" t="s">
        <v>8</v>
      </c>
      <c r="O120" s="1">
        <v>0.70203317701099999</v>
      </c>
      <c r="P120">
        <v>2880</v>
      </c>
      <c r="Q120" t="s">
        <v>8</v>
      </c>
      <c r="R120" s="1">
        <v>0.70118087167200005</v>
      </c>
      <c r="S120">
        <v>2880</v>
      </c>
      <c r="T120" t="s">
        <v>8</v>
      </c>
      <c r="U120" s="1">
        <v>0.70166072881499997</v>
      </c>
      <c r="V120">
        <v>5312</v>
      </c>
      <c r="W120" t="s">
        <v>8</v>
      </c>
      <c r="X120" s="1">
        <v>0.70248839982300004</v>
      </c>
      <c r="Y120">
        <v>3008</v>
      </c>
      <c r="Z120" t="s">
        <v>8</v>
      </c>
      <c r="AA120" s="1">
        <v>0.70153027629300002</v>
      </c>
      <c r="AB120">
        <v>5632</v>
      </c>
      <c r="AC120" t="s">
        <v>8</v>
      </c>
      <c r="AL120">
        <v>160208537</v>
      </c>
      <c r="AO120">
        <v>1421</v>
      </c>
      <c r="AP120">
        <v>1</v>
      </c>
    </row>
    <row r="121" spans="1:43" x14ac:dyDescent="0.2">
      <c r="A121" s="1">
        <v>0.800657494636</v>
      </c>
      <c r="B121" s="3">
        <f t="shared" si="19"/>
        <v>7.1680000000000001</v>
      </c>
      <c r="L121" s="1">
        <v>0.800657494636</v>
      </c>
      <c r="M121">
        <v>6656</v>
      </c>
      <c r="N121" t="s">
        <v>8</v>
      </c>
      <c r="O121" s="1">
        <v>0.80154180492799998</v>
      </c>
      <c r="P121">
        <v>5952</v>
      </c>
      <c r="Q121" t="s">
        <v>8</v>
      </c>
      <c r="R121" s="1">
        <v>0.80106478129199998</v>
      </c>
      <c r="S121">
        <v>6016</v>
      </c>
      <c r="T121" t="s">
        <v>8</v>
      </c>
      <c r="U121" s="1">
        <v>0.80065428367000002</v>
      </c>
      <c r="V121">
        <v>9024</v>
      </c>
      <c r="W121" t="s">
        <v>8</v>
      </c>
      <c r="X121" s="1">
        <v>0.80057156918299999</v>
      </c>
      <c r="Y121">
        <v>6016</v>
      </c>
      <c r="Z121" t="s">
        <v>8</v>
      </c>
      <c r="AA121" s="1">
        <v>0.80081117678799996</v>
      </c>
      <c r="AB121">
        <v>9344</v>
      </c>
      <c r="AC121" t="s">
        <v>8</v>
      </c>
      <c r="AL121">
        <v>160208550</v>
      </c>
      <c r="AO121">
        <v>1423</v>
      </c>
      <c r="AP121">
        <v>1</v>
      </c>
    </row>
    <row r="122" spans="1:43" x14ac:dyDescent="0.2">
      <c r="A122" s="1">
        <v>0.90018699999999996</v>
      </c>
      <c r="B122" s="3">
        <f t="shared" si="19"/>
        <v>11.381333333333334</v>
      </c>
      <c r="L122" s="1">
        <v>0.90018699999999996</v>
      </c>
      <c r="M122">
        <v>10752</v>
      </c>
      <c r="N122" t="s">
        <v>8</v>
      </c>
      <c r="O122" s="1">
        <v>0.90069600000000005</v>
      </c>
      <c r="P122">
        <v>9856</v>
      </c>
      <c r="Q122" t="s">
        <v>8</v>
      </c>
      <c r="R122" s="1">
        <v>0.90094700000000005</v>
      </c>
      <c r="S122">
        <v>9984</v>
      </c>
      <c r="T122" t="s">
        <v>8</v>
      </c>
      <c r="U122" s="1">
        <v>0.90049000000000001</v>
      </c>
      <c r="V122">
        <v>13696</v>
      </c>
      <c r="W122" t="s">
        <v>8</v>
      </c>
      <c r="X122" s="1">
        <v>0.900528</v>
      </c>
      <c r="Y122">
        <v>9984</v>
      </c>
      <c r="Z122" t="s">
        <v>8</v>
      </c>
      <c r="AA122" s="1">
        <v>0.90064200000000005</v>
      </c>
      <c r="AB122">
        <v>14016</v>
      </c>
      <c r="AC122" t="s">
        <v>8</v>
      </c>
      <c r="AL122">
        <v>160208567</v>
      </c>
      <c r="AO122">
        <v>1724</v>
      </c>
      <c r="AP122">
        <v>1</v>
      </c>
    </row>
    <row r="123" spans="1:43" x14ac:dyDescent="0.2">
      <c r="A123" s="1">
        <v>0.91035200000000005</v>
      </c>
      <c r="B123" s="3">
        <f t="shared" si="19"/>
        <v>12</v>
      </c>
      <c r="L123" s="1">
        <v>0.91035200000000005</v>
      </c>
      <c r="M123">
        <v>11392</v>
      </c>
      <c r="N123" t="s">
        <v>8</v>
      </c>
      <c r="O123" s="1">
        <v>0.910914</v>
      </c>
      <c r="P123">
        <v>10496</v>
      </c>
      <c r="Q123" t="s">
        <v>8</v>
      </c>
      <c r="R123" s="1">
        <v>0.91060799999999997</v>
      </c>
      <c r="S123">
        <v>10560</v>
      </c>
      <c r="T123" t="s">
        <v>8</v>
      </c>
      <c r="U123" s="1">
        <v>0.91060399999999997</v>
      </c>
      <c r="V123">
        <v>14336</v>
      </c>
      <c r="W123" t="s">
        <v>8</v>
      </c>
      <c r="X123" s="1">
        <v>0.91012300000000002</v>
      </c>
      <c r="Y123">
        <v>10560</v>
      </c>
      <c r="Z123" t="s">
        <v>8</v>
      </c>
      <c r="AA123" s="1">
        <v>0.91039899999999996</v>
      </c>
      <c r="AB123">
        <v>14656</v>
      </c>
      <c r="AC123" t="s">
        <v>8</v>
      </c>
      <c r="AL123">
        <v>160208583</v>
      </c>
      <c r="AO123">
        <v>1936</v>
      </c>
      <c r="AP123">
        <v>2</v>
      </c>
    </row>
    <row r="124" spans="1:43" x14ac:dyDescent="0.2">
      <c r="A124" s="1">
        <v>0.92081599999999997</v>
      </c>
      <c r="B124" s="3">
        <f t="shared" si="19"/>
        <v>12.672000000000001</v>
      </c>
      <c r="L124" s="1">
        <v>0.92081599999999997</v>
      </c>
      <c r="M124">
        <v>12096</v>
      </c>
      <c r="N124" t="s">
        <v>8</v>
      </c>
      <c r="O124" s="1">
        <v>0.92046499999999998</v>
      </c>
      <c r="P124">
        <v>11136</v>
      </c>
      <c r="Q124" t="s">
        <v>8</v>
      </c>
      <c r="R124" s="1">
        <v>0.92054199999999997</v>
      </c>
      <c r="S124">
        <v>11200</v>
      </c>
      <c r="T124" t="s">
        <v>8</v>
      </c>
      <c r="U124" s="1">
        <v>0.92051700000000003</v>
      </c>
      <c r="V124">
        <v>14976</v>
      </c>
      <c r="W124" t="s">
        <v>8</v>
      </c>
      <c r="X124" s="1">
        <v>0.92094500000000001</v>
      </c>
      <c r="Y124">
        <v>11264</v>
      </c>
      <c r="Z124" t="s">
        <v>8</v>
      </c>
      <c r="AA124" s="1">
        <v>0.92071400000000003</v>
      </c>
      <c r="AB124">
        <v>15360</v>
      </c>
      <c r="AC124" t="s">
        <v>8</v>
      </c>
      <c r="AL124">
        <v>160208623</v>
      </c>
      <c r="AO124">
        <v>2306</v>
      </c>
      <c r="AP124">
        <v>1</v>
      </c>
    </row>
    <row r="125" spans="1:43" x14ac:dyDescent="0.2">
      <c r="A125" s="1">
        <v>0.93065399999999998</v>
      </c>
      <c r="B125" s="3">
        <f t="shared" si="19"/>
        <v>13.365333333333334</v>
      </c>
      <c r="L125" s="1">
        <v>0.93065399999999998</v>
      </c>
      <c r="M125">
        <v>12800</v>
      </c>
      <c r="N125" t="s">
        <v>8</v>
      </c>
      <c r="O125" s="1">
        <v>0.93048900000000001</v>
      </c>
      <c r="P125">
        <v>11840</v>
      </c>
      <c r="Q125" t="s">
        <v>8</v>
      </c>
      <c r="R125" s="1">
        <v>0.93087500000000001</v>
      </c>
      <c r="S125">
        <v>11904</v>
      </c>
      <c r="T125" t="s">
        <v>8</v>
      </c>
      <c r="U125" s="1">
        <v>0.93080300000000005</v>
      </c>
      <c r="V125">
        <v>15680</v>
      </c>
      <c r="W125" t="s">
        <v>8</v>
      </c>
      <c r="X125" s="1">
        <v>0.930145</v>
      </c>
      <c r="Y125">
        <v>11904</v>
      </c>
      <c r="Z125" t="s">
        <v>8</v>
      </c>
      <c r="AA125" s="1">
        <v>0.93077600000000005</v>
      </c>
      <c r="AB125">
        <v>16064</v>
      </c>
      <c r="AC125" t="s">
        <v>8</v>
      </c>
      <c r="AL125">
        <v>160208631</v>
      </c>
      <c r="AO125">
        <v>2526</v>
      </c>
      <c r="AP125">
        <v>5</v>
      </c>
    </row>
    <row r="126" spans="1:43" x14ac:dyDescent="0.2">
      <c r="A126" s="1">
        <v>0.94031299999999995</v>
      </c>
      <c r="B126" s="3">
        <f t="shared" si="19"/>
        <v>14.069333333333335</v>
      </c>
      <c r="L126" s="1">
        <v>0.94031299999999995</v>
      </c>
      <c r="M126">
        <v>13504</v>
      </c>
      <c r="N126" t="s">
        <v>8</v>
      </c>
      <c r="O126" s="1">
        <v>0.940218</v>
      </c>
      <c r="P126">
        <v>12544</v>
      </c>
      <c r="Q126" t="s">
        <v>8</v>
      </c>
      <c r="R126" s="1">
        <v>0.94072900000000004</v>
      </c>
      <c r="S126">
        <v>12608</v>
      </c>
      <c r="T126" t="s">
        <v>8</v>
      </c>
      <c r="U126" s="1">
        <v>0.94081000000000004</v>
      </c>
      <c r="V126">
        <v>16384</v>
      </c>
      <c r="W126" t="s">
        <v>8</v>
      </c>
      <c r="X126" s="1">
        <v>0.94006599999999996</v>
      </c>
      <c r="Y126">
        <v>12608</v>
      </c>
      <c r="Z126" t="s">
        <v>8</v>
      </c>
      <c r="AA126" s="1">
        <v>0.94064800000000004</v>
      </c>
      <c r="AB126">
        <v>16768</v>
      </c>
      <c r="AC126" t="s">
        <v>8</v>
      </c>
      <c r="AL126">
        <v>160208643</v>
      </c>
      <c r="AO126">
        <v>2832</v>
      </c>
      <c r="AP126">
        <v>1</v>
      </c>
    </row>
    <row r="127" spans="1:43" x14ac:dyDescent="0.2">
      <c r="A127" s="1">
        <v>0.95021</v>
      </c>
      <c r="B127" s="3">
        <f t="shared" si="19"/>
        <v>14.805333333333333</v>
      </c>
      <c r="L127" s="1">
        <v>0.95021</v>
      </c>
      <c r="M127">
        <v>14272</v>
      </c>
      <c r="N127" t="s">
        <v>8</v>
      </c>
      <c r="O127" s="1">
        <v>0.95040199999999997</v>
      </c>
      <c r="P127">
        <v>13312</v>
      </c>
      <c r="Q127" t="s">
        <v>8</v>
      </c>
      <c r="R127" s="1">
        <v>0.950345</v>
      </c>
      <c r="S127">
        <v>13312</v>
      </c>
      <c r="T127" t="s">
        <v>8</v>
      </c>
      <c r="U127" s="1">
        <v>0.95040999999999998</v>
      </c>
      <c r="V127">
        <v>17088</v>
      </c>
      <c r="W127" t="s">
        <v>8</v>
      </c>
      <c r="X127" s="1">
        <v>0.95055400000000001</v>
      </c>
      <c r="Y127">
        <v>13376</v>
      </c>
      <c r="Z127" t="s">
        <v>8</v>
      </c>
      <c r="AA127" s="1">
        <v>0.95003899999999997</v>
      </c>
      <c r="AB127">
        <v>17472</v>
      </c>
      <c r="AC127" t="s">
        <v>8</v>
      </c>
      <c r="AL127">
        <v>160208662</v>
      </c>
      <c r="AO127">
        <v>2880</v>
      </c>
      <c r="AP127">
        <v>4</v>
      </c>
    </row>
    <row r="128" spans="1:43" x14ac:dyDescent="0.2">
      <c r="A128" s="1">
        <v>0.96010700000000004</v>
      </c>
      <c r="B128" s="3">
        <f t="shared" si="19"/>
        <v>15.562666666666667</v>
      </c>
      <c r="L128" s="1">
        <v>0.96010700000000004</v>
      </c>
      <c r="M128">
        <v>15040</v>
      </c>
      <c r="N128" t="s">
        <v>8</v>
      </c>
      <c r="O128" s="1">
        <v>0.96024900000000002</v>
      </c>
      <c r="P128">
        <v>14080</v>
      </c>
      <c r="Q128" t="s">
        <v>8</v>
      </c>
      <c r="R128" s="1">
        <v>0.96037899999999998</v>
      </c>
      <c r="S128">
        <v>14080</v>
      </c>
      <c r="T128" t="s">
        <v>8</v>
      </c>
      <c r="U128" s="1">
        <v>0.96001099999999995</v>
      </c>
      <c r="V128">
        <v>17792</v>
      </c>
      <c r="W128" t="s">
        <v>8</v>
      </c>
      <c r="X128" s="1">
        <v>0.96065599999999995</v>
      </c>
      <c r="Y128">
        <v>14144</v>
      </c>
      <c r="Z128" t="s">
        <v>8</v>
      </c>
      <c r="AA128" s="1">
        <v>0.96012799999999998</v>
      </c>
      <c r="AB128">
        <v>18240</v>
      </c>
      <c r="AC128" t="s">
        <v>8</v>
      </c>
      <c r="AL128">
        <v>160208680</v>
      </c>
      <c r="AO128">
        <v>2882</v>
      </c>
      <c r="AP128">
        <v>2</v>
      </c>
    </row>
    <row r="129" spans="1:42" x14ac:dyDescent="0.2">
      <c r="A129" s="1">
        <v>0.970028</v>
      </c>
      <c r="B129" s="3">
        <f t="shared" si="19"/>
        <v>16.384</v>
      </c>
      <c r="L129" s="1">
        <v>0.970028</v>
      </c>
      <c r="M129">
        <v>15872</v>
      </c>
      <c r="N129" t="s">
        <v>8</v>
      </c>
      <c r="O129" s="1">
        <v>0.97017600000000004</v>
      </c>
      <c r="P129">
        <v>14912</v>
      </c>
      <c r="Q129" t="s">
        <v>8</v>
      </c>
      <c r="R129" s="1">
        <v>0.97047300000000003</v>
      </c>
      <c r="S129">
        <v>14912</v>
      </c>
      <c r="T129" t="s">
        <v>8</v>
      </c>
      <c r="U129" s="1">
        <v>0.97067999999999999</v>
      </c>
      <c r="V129">
        <v>18624</v>
      </c>
      <c r="W129" t="s">
        <v>8</v>
      </c>
      <c r="X129" s="1">
        <v>0.97039699999999995</v>
      </c>
      <c r="Y129">
        <v>14912</v>
      </c>
      <c r="Z129" t="s">
        <v>8</v>
      </c>
      <c r="AA129" s="1">
        <v>0.97043400000000002</v>
      </c>
      <c r="AB129">
        <v>19072</v>
      </c>
      <c r="AC129" t="s">
        <v>8</v>
      </c>
      <c r="AL129">
        <v>160208695</v>
      </c>
      <c r="AO129">
        <v>2884</v>
      </c>
      <c r="AP129">
        <v>1</v>
      </c>
    </row>
    <row r="130" spans="1:42" x14ac:dyDescent="0.2">
      <c r="A130" s="1">
        <v>0.980101</v>
      </c>
      <c r="B130" s="3">
        <f t="shared" si="19"/>
        <v>17.28</v>
      </c>
      <c r="L130" s="1">
        <v>0.980101</v>
      </c>
      <c r="M130">
        <v>16832</v>
      </c>
      <c r="N130" t="s">
        <v>8</v>
      </c>
      <c r="O130" s="1">
        <v>0.98060800000000004</v>
      </c>
      <c r="P130">
        <v>15872</v>
      </c>
      <c r="Q130" t="s">
        <v>8</v>
      </c>
      <c r="R130" s="1">
        <v>0.98011599999999999</v>
      </c>
      <c r="S130">
        <v>15744</v>
      </c>
      <c r="T130" t="s">
        <v>8</v>
      </c>
      <c r="U130" s="1">
        <v>0.98062300000000002</v>
      </c>
      <c r="V130">
        <v>19520</v>
      </c>
      <c r="W130" t="s">
        <v>8</v>
      </c>
      <c r="X130" s="1">
        <v>0.98013700000000004</v>
      </c>
      <c r="Y130">
        <v>15744</v>
      </c>
      <c r="Z130" t="s">
        <v>8</v>
      </c>
      <c r="AA130" s="1">
        <v>0.98046100000000003</v>
      </c>
      <c r="AB130">
        <v>19968</v>
      </c>
      <c r="AC130" t="s">
        <v>8</v>
      </c>
      <c r="AL130">
        <v>160208707</v>
      </c>
      <c r="AO130">
        <v>3397</v>
      </c>
      <c r="AP130">
        <v>2</v>
      </c>
    </row>
    <row r="131" spans="1:42" x14ac:dyDescent="0.2">
      <c r="A131" s="1">
        <v>0.99007100000000003</v>
      </c>
      <c r="B131" s="3">
        <f t="shared" si="19"/>
        <v>18.463999999999999</v>
      </c>
      <c r="L131" s="1">
        <v>0.99007100000000003</v>
      </c>
      <c r="M131">
        <v>18048</v>
      </c>
      <c r="N131" t="s">
        <v>8</v>
      </c>
      <c r="O131" s="1">
        <v>0.99018099999999998</v>
      </c>
      <c r="P131">
        <v>17088</v>
      </c>
      <c r="Q131" t="s">
        <v>8</v>
      </c>
      <c r="R131" s="1">
        <v>0.99009999999999998</v>
      </c>
      <c r="S131">
        <v>16896</v>
      </c>
      <c r="T131" t="s">
        <v>8</v>
      </c>
      <c r="U131" s="1">
        <v>0.99041999999999997</v>
      </c>
      <c r="V131">
        <v>20672</v>
      </c>
      <c r="W131" t="s">
        <v>8</v>
      </c>
      <c r="X131" s="1">
        <v>0.99004199999999998</v>
      </c>
      <c r="Y131">
        <v>16896</v>
      </c>
      <c r="Z131" t="s">
        <v>8</v>
      </c>
      <c r="AA131" s="1">
        <v>0.99036500000000005</v>
      </c>
      <c r="AB131">
        <v>21184</v>
      </c>
      <c r="AC131" t="s">
        <v>8</v>
      </c>
      <c r="AL131">
        <v>160208865</v>
      </c>
      <c r="AO131">
        <v>3476</v>
      </c>
      <c r="AP131">
        <v>1</v>
      </c>
    </row>
    <row r="132" spans="1:42" x14ac:dyDescent="0.2">
      <c r="A132" s="1">
        <v>0.99136800000000003</v>
      </c>
      <c r="B132" s="3">
        <f t="shared" si="19"/>
        <v>18.634666666666668</v>
      </c>
      <c r="L132" s="1">
        <v>0.99136800000000003</v>
      </c>
      <c r="M132">
        <v>18240</v>
      </c>
      <c r="N132" t="s">
        <v>8</v>
      </c>
      <c r="O132" s="1">
        <v>0.99124199999999996</v>
      </c>
      <c r="P132">
        <v>17280</v>
      </c>
      <c r="Q132" t="s">
        <v>8</v>
      </c>
      <c r="R132" s="1">
        <v>0.99135799999999996</v>
      </c>
      <c r="S132">
        <v>17088</v>
      </c>
      <c r="T132" t="s">
        <v>8</v>
      </c>
      <c r="U132" s="1">
        <v>0.99116800000000005</v>
      </c>
      <c r="V132">
        <v>20800</v>
      </c>
      <c r="W132" t="s">
        <v>8</v>
      </c>
      <c r="X132" s="1">
        <v>0.99124500000000004</v>
      </c>
      <c r="Y132">
        <v>17088</v>
      </c>
      <c r="Z132" t="s">
        <v>8</v>
      </c>
      <c r="AA132" s="1">
        <v>0.99109700000000001</v>
      </c>
      <c r="AB132">
        <v>21312</v>
      </c>
      <c r="AC132" t="s">
        <v>8</v>
      </c>
      <c r="AL132">
        <v>160208880</v>
      </c>
      <c r="AO132">
        <v>5052</v>
      </c>
      <c r="AP132">
        <v>2</v>
      </c>
    </row>
    <row r="133" spans="1:42" x14ac:dyDescent="0.2">
      <c r="A133" s="1">
        <v>0.99214500000000005</v>
      </c>
      <c r="B133" s="3">
        <f t="shared" si="19"/>
        <v>18.805333333333333</v>
      </c>
      <c r="L133" s="1">
        <v>0.99214500000000005</v>
      </c>
      <c r="M133">
        <v>18368</v>
      </c>
      <c r="N133" t="s">
        <v>8</v>
      </c>
      <c r="O133" s="1">
        <v>0.99224500000000004</v>
      </c>
      <c r="P133">
        <v>17472</v>
      </c>
      <c r="Q133" t="s">
        <v>8</v>
      </c>
      <c r="R133" s="1">
        <v>0.99217999999999995</v>
      </c>
      <c r="S133">
        <v>17216</v>
      </c>
      <c r="T133" t="s">
        <v>8</v>
      </c>
      <c r="U133" s="1">
        <v>0.99207999999999996</v>
      </c>
      <c r="V133">
        <v>20992</v>
      </c>
      <c r="W133" t="s">
        <v>8</v>
      </c>
      <c r="X133" s="1">
        <v>0.99232699999999996</v>
      </c>
      <c r="Y133">
        <v>17280</v>
      </c>
      <c r="Z133" t="s">
        <v>8</v>
      </c>
      <c r="AA133" s="1">
        <v>0.99201099999999998</v>
      </c>
      <c r="AB133">
        <v>21504</v>
      </c>
      <c r="AC133" t="s">
        <v>8</v>
      </c>
      <c r="AL133">
        <v>160208897</v>
      </c>
      <c r="AO133">
        <v>5056</v>
      </c>
      <c r="AP133">
        <v>1</v>
      </c>
    </row>
    <row r="134" spans="1:42" x14ac:dyDescent="0.2">
      <c r="A134" s="1">
        <v>0.99320600000000003</v>
      </c>
      <c r="B134" s="3">
        <f t="shared" si="19"/>
        <v>19.018666666666668</v>
      </c>
      <c r="L134" s="1">
        <v>0.99320600000000003</v>
      </c>
      <c r="M134">
        <v>18560</v>
      </c>
      <c r="N134" t="s">
        <v>8</v>
      </c>
      <c r="O134" s="1">
        <v>0.99301099999999998</v>
      </c>
      <c r="P134">
        <v>17664</v>
      </c>
      <c r="Q134" t="s">
        <v>8</v>
      </c>
      <c r="R134" s="1">
        <v>0.99319500000000005</v>
      </c>
      <c r="S134">
        <v>17408</v>
      </c>
      <c r="T134" t="s">
        <v>8</v>
      </c>
      <c r="U134" s="1">
        <v>0.99306700000000003</v>
      </c>
      <c r="V134">
        <v>21248</v>
      </c>
      <c r="W134" t="s">
        <v>8</v>
      </c>
      <c r="X134" s="1">
        <v>0.99328899999999998</v>
      </c>
      <c r="Y134">
        <v>17472</v>
      </c>
      <c r="Z134" t="s">
        <v>8</v>
      </c>
      <c r="AA134" s="1">
        <v>0.99302599999999996</v>
      </c>
      <c r="AB134">
        <v>21760</v>
      </c>
      <c r="AC134" t="s">
        <v>8</v>
      </c>
      <c r="AL134">
        <v>160208913</v>
      </c>
      <c r="AO134">
        <v>5760</v>
      </c>
      <c r="AP134">
        <v>1</v>
      </c>
    </row>
    <row r="135" spans="1:42" x14ac:dyDescent="0.2">
      <c r="A135" s="1">
        <v>0.99414800000000003</v>
      </c>
      <c r="B135" s="3">
        <f t="shared" si="19"/>
        <v>19.285333333333334</v>
      </c>
      <c r="L135" s="1">
        <v>0.99414800000000003</v>
      </c>
      <c r="M135">
        <v>18752</v>
      </c>
      <c r="N135" t="s">
        <v>8</v>
      </c>
      <c r="O135" s="1">
        <v>0.99402100000000004</v>
      </c>
      <c r="P135">
        <v>17984</v>
      </c>
      <c r="Q135" t="s">
        <v>8</v>
      </c>
      <c r="R135" s="1">
        <v>0.994031</v>
      </c>
      <c r="S135">
        <v>17600</v>
      </c>
      <c r="T135" t="s">
        <v>8</v>
      </c>
      <c r="U135" s="1">
        <v>0.99403300000000006</v>
      </c>
      <c r="V135">
        <v>21568</v>
      </c>
      <c r="W135" t="s">
        <v>8</v>
      </c>
      <c r="X135" s="1">
        <v>0.99401600000000001</v>
      </c>
      <c r="Y135">
        <v>17664</v>
      </c>
      <c r="Z135" t="s">
        <v>8</v>
      </c>
      <c r="AA135" s="1">
        <v>0.99416899999999997</v>
      </c>
      <c r="AB135">
        <v>22144</v>
      </c>
      <c r="AC135" t="s">
        <v>8</v>
      </c>
      <c r="AL135">
        <v>160208930</v>
      </c>
      <c r="AO135">
        <v>5808</v>
      </c>
      <c r="AP135">
        <v>1</v>
      </c>
    </row>
    <row r="136" spans="1:42" x14ac:dyDescent="0.2">
      <c r="A136" s="1">
        <v>0.99511899999999998</v>
      </c>
      <c r="B136" s="3">
        <f t="shared" si="19"/>
        <v>19.690666666666669</v>
      </c>
      <c r="L136" s="1">
        <v>0.99511899999999998</v>
      </c>
      <c r="M136">
        <v>19072</v>
      </c>
      <c r="N136" t="s">
        <v>8</v>
      </c>
      <c r="O136" s="1">
        <v>0.99512199999999995</v>
      </c>
      <c r="P136">
        <v>18432</v>
      </c>
      <c r="Q136" t="s">
        <v>8</v>
      </c>
      <c r="R136" s="1">
        <v>0.99511400000000005</v>
      </c>
      <c r="S136">
        <v>17984</v>
      </c>
      <c r="T136" t="s">
        <v>8</v>
      </c>
      <c r="U136" s="1">
        <v>0.99502900000000005</v>
      </c>
      <c r="V136">
        <v>22016</v>
      </c>
      <c r="W136" t="s">
        <v>8</v>
      </c>
      <c r="X136" s="1">
        <v>0.99508300000000005</v>
      </c>
      <c r="Y136">
        <v>18048</v>
      </c>
      <c r="Z136" t="s">
        <v>8</v>
      </c>
      <c r="AA136" s="1">
        <v>0.99511499999999997</v>
      </c>
      <c r="AB136">
        <v>22592</v>
      </c>
      <c r="AC136" t="s">
        <v>8</v>
      </c>
      <c r="AL136">
        <v>160208954</v>
      </c>
      <c r="AO136">
        <v>6636</v>
      </c>
      <c r="AP136">
        <v>1</v>
      </c>
    </row>
    <row r="137" spans="1:42" x14ac:dyDescent="0.2">
      <c r="A137" s="1">
        <v>0.99601799999999996</v>
      </c>
      <c r="B137" s="3">
        <f t="shared" si="19"/>
        <v>20.245333333333331</v>
      </c>
      <c r="L137" s="1">
        <v>0.99601799999999996</v>
      </c>
      <c r="M137">
        <v>19584</v>
      </c>
      <c r="N137" t="s">
        <v>8</v>
      </c>
      <c r="O137" s="1">
        <v>0.99606499999999998</v>
      </c>
      <c r="P137">
        <v>19008</v>
      </c>
      <c r="Q137" t="s">
        <v>8</v>
      </c>
      <c r="R137" s="1">
        <v>0.99606099999999997</v>
      </c>
      <c r="S137">
        <v>18496</v>
      </c>
      <c r="T137" t="s">
        <v>8</v>
      </c>
      <c r="U137" s="1">
        <v>0.996004</v>
      </c>
      <c r="V137">
        <v>22656</v>
      </c>
      <c r="W137" t="s">
        <v>8</v>
      </c>
      <c r="X137" s="1">
        <v>0.99601899999999999</v>
      </c>
      <c r="Y137">
        <v>18560</v>
      </c>
      <c r="Z137" t="s">
        <v>8</v>
      </c>
      <c r="AA137" s="1">
        <v>0.99602900000000005</v>
      </c>
      <c r="AB137">
        <v>23168</v>
      </c>
      <c r="AC137" t="s">
        <v>8</v>
      </c>
      <c r="AL137">
        <v>160208968</v>
      </c>
      <c r="AO137">
        <v>8453</v>
      </c>
      <c r="AP137">
        <v>1</v>
      </c>
    </row>
    <row r="138" spans="1:42" x14ac:dyDescent="0.2">
      <c r="A138" s="1">
        <v>0.99704499999999996</v>
      </c>
      <c r="B138" s="3">
        <f t="shared" si="19"/>
        <v>21.312000000000001</v>
      </c>
      <c r="L138" s="1">
        <v>0.99704499999999996</v>
      </c>
      <c r="M138">
        <v>20608</v>
      </c>
      <c r="N138" t="s">
        <v>8</v>
      </c>
      <c r="O138" s="1">
        <v>0.99702100000000005</v>
      </c>
      <c r="P138">
        <v>20160</v>
      </c>
      <c r="Q138" t="s">
        <v>8</v>
      </c>
      <c r="R138" s="1">
        <v>0.997031</v>
      </c>
      <c r="S138">
        <v>19456</v>
      </c>
      <c r="T138" t="s">
        <v>8</v>
      </c>
      <c r="U138" s="1">
        <v>0.99700599999999995</v>
      </c>
      <c r="V138">
        <v>23808</v>
      </c>
      <c r="W138" t="s">
        <v>8</v>
      </c>
      <c r="X138" s="1">
        <v>0.99702199999999996</v>
      </c>
      <c r="Y138">
        <v>19584</v>
      </c>
      <c r="Z138" t="s">
        <v>8</v>
      </c>
      <c r="AA138" s="1">
        <v>0.99700900000000003</v>
      </c>
      <c r="AB138">
        <v>24256</v>
      </c>
      <c r="AC138" t="s">
        <v>8</v>
      </c>
      <c r="AL138">
        <v>160208975</v>
      </c>
      <c r="AO138">
        <v>21752</v>
      </c>
      <c r="AP138">
        <v>2</v>
      </c>
    </row>
    <row r="139" spans="1:42" x14ac:dyDescent="0.2">
      <c r="A139" s="1">
        <v>0.99801799999999996</v>
      </c>
      <c r="B139" s="3">
        <f t="shared" si="19"/>
        <v>23.594666666666669</v>
      </c>
      <c r="L139" s="1">
        <v>0.99801799999999996</v>
      </c>
      <c r="M139">
        <v>22208</v>
      </c>
      <c r="N139" t="s">
        <v>8</v>
      </c>
      <c r="O139" s="1">
        <v>0.99800800000000001</v>
      </c>
      <c r="P139">
        <v>23104</v>
      </c>
      <c r="Q139" t="s">
        <v>8</v>
      </c>
      <c r="R139" s="1">
        <v>0.99800699999999998</v>
      </c>
      <c r="S139">
        <v>21184</v>
      </c>
      <c r="T139" t="s">
        <v>8</v>
      </c>
      <c r="U139" s="1">
        <v>0.99800299999999997</v>
      </c>
      <c r="V139">
        <v>26944</v>
      </c>
      <c r="W139" t="s">
        <v>8</v>
      </c>
      <c r="X139" s="1">
        <v>0.99801799999999996</v>
      </c>
      <c r="Y139">
        <v>21312</v>
      </c>
      <c r="Z139" t="s">
        <v>8</v>
      </c>
      <c r="AA139" s="1">
        <v>0.99800800000000001</v>
      </c>
      <c r="AB139">
        <v>26816</v>
      </c>
      <c r="AC139" t="s">
        <v>8</v>
      </c>
      <c r="AL139">
        <v>160208991</v>
      </c>
      <c r="AO139">
        <v>21753</v>
      </c>
      <c r="AP139">
        <v>84</v>
      </c>
    </row>
    <row r="140" spans="1:42" x14ac:dyDescent="0.2">
      <c r="A140" s="1">
        <v>0.99900100000000003</v>
      </c>
      <c r="B140" s="3">
        <f t="shared" si="19"/>
        <v>36.192</v>
      </c>
      <c r="L140" s="1">
        <v>0.99900100000000003</v>
      </c>
      <c r="M140">
        <v>33152</v>
      </c>
      <c r="N140" t="s">
        <v>8</v>
      </c>
      <c r="O140" s="1">
        <v>0.99900199999999995</v>
      </c>
      <c r="P140">
        <v>36160</v>
      </c>
      <c r="Q140" t="s">
        <v>8</v>
      </c>
      <c r="R140" s="1">
        <v>0.99900100000000003</v>
      </c>
      <c r="S140">
        <v>33216</v>
      </c>
      <c r="T140" t="s">
        <v>8</v>
      </c>
      <c r="U140" s="1">
        <v>0.99900199999999995</v>
      </c>
      <c r="V140">
        <v>40832</v>
      </c>
      <c r="W140" t="s">
        <v>8</v>
      </c>
      <c r="X140" s="1">
        <v>0.99900299999999997</v>
      </c>
      <c r="Y140">
        <v>33344</v>
      </c>
      <c r="Z140" t="s">
        <v>8</v>
      </c>
      <c r="AA140" s="1">
        <v>0.99900199999999995</v>
      </c>
      <c r="AB140">
        <v>40448</v>
      </c>
      <c r="AC140" t="s">
        <v>8</v>
      </c>
      <c r="AL140">
        <v>160209009</v>
      </c>
      <c r="AO140">
        <v>21766</v>
      </c>
      <c r="AP140">
        <v>1</v>
      </c>
    </row>
    <row r="141" spans="1:42" x14ac:dyDescent="0.2">
      <c r="A141" s="9">
        <v>1</v>
      </c>
      <c r="B141" s="3">
        <f t="shared" si="19"/>
        <v>129.08799999999999</v>
      </c>
      <c r="L141" s="9">
        <v>1</v>
      </c>
      <c r="M141">
        <v>111744</v>
      </c>
      <c r="N141" t="s">
        <v>8</v>
      </c>
      <c r="O141" s="9">
        <v>1</v>
      </c>
      <c r="P141">
        <v>136832</v>
      </c>
      <c r="Q141" t="s">
        <v>8</v>
      </c>
      <c r="R141" s="9">
        <v>1</v>
      </c>
      <c r="S141">
        <v>121472</v>
      </c>
      <c r="T141" t="s">
        <v>8</v>
      </c>
      <c r="U141" s="9">
        <v>1</v>
      </c>
      <c r="V141">
        <v>143744</v>
      </c>
      <c r="W141" t="s">
        <v>8</v>
      </c>
      <c r="X141" s="9">
        <v>1</v>
      </c>
      <c r="Y141">
        <v>116288</v>
      </c>
      <c r="Z141" t="s">
        <v>8</v>
      </c>
      <c r="AA141" s="9">
        <v>1</v>
      </c>
      <c r="AB141">
        <v>144448</v>
      </c>
      <c r="AC141" t="s">
        <v>8</v>
      </c>
      <c r="AL141">
        <v>160209011</v>
      </c>
      <c r="AO141">
        <v>36667</v>
      </c>
      <c r="AP141">
        <v>1</v>
      </c>
    </row>
    <row r="142" spans="1:42" x14ac:dyDescent="0.2">
      <c r="A142" s="3">
        <f>AVERAGE(O142,L142,R142,U142,X142,AA142)</f>
        <v>349568829.66666669</v>
      </c>
      <c r="B142" s="3">
        <f>AVERAGE(P142,M142,S142,V142,Y142,AB142)</f>
        <v>349999998</v>
      </c>
      <c r="C142" s="10">
        <f>A142/B142</f>
        <v>0.99876809046915105</v>
      </c>
      <c r="D142" s="14">
        <f>(1-C142)</f>
        <v>1.2319095308489514E-3</v>
      </c>
      <c r="E142">
        <f>D142*2</f>
        <v>2.4638190616979028E-3</v>
      </c>
      <c r="L142">
        <v>349498757</v>
      </c>
      <c r="M142">
        <v>349999998</v>
      </c>
      <c r="O142">
        <v>349643330</v>
      </c>
      <c r="P142">
        <v>349999998</v>
      </c>
      <c r="R142">
        <v>349642643</v>
      </c>
      <c r="S142">
        <v>349999998</v>
      </c>
      <c r="U142">
        <v>349488696</v>
      </c>
      <c r="V142">
        <v>349999998</v>
      </c>
      <c r="X142">
        <v>349640795</v>
      </c>
      <c r="Y142">
        <v>349999998</v>
      </c>
      <c r="AA142">
        <v>349498757</v>
      </c>
      <c r="AB142">
        <v>349999998</v>
      </c>
      <c r="AC142" s="10">
        <f>AA142/AB142</f>
        <v>0.99856788284895937</v>
      </c>
      <c r="AL142">
        <v>160209019</v>
      </c>
      <c r="AO142">
        <v>40157</v>
      </c>
      <c r="AP142">
        <v>43</v>
      </c>
    </row>
    <row r="143" spans="1:42" x14ac:dyDescent="0.2">
      <c r="F143" t="s">
        <v>374</v>
      </c>
      <c r="AL143">
        <v>160209045</v>
      </c>
      <c r="AO143">
        <v>40158</v>
      </c>
      <c r="AP143">
        <v>26</v>
      </c>
    </row>
    <row r="144" spans="1:42" x14ac:dyDescent="0.2">
      <c r="F144">
        <v>2</v>
      </c>
      <c r="G144">
        <v>9277039</v>
      </c>
      <c r="AL144">
        <v>160209057</v>
      </c>
      <c r="AO144">
        <v>41400</v>
      </c>
      <c r="AP144">
        <v>2</v>
      </c>
    </row>
    <row r="145" spans="6:42" x14ac:dyDescent="0.2">
      <c r="F145">
        <v>4</v>
      </c>
      <c r="G145">
        <v>4791403</v>
      </c>
      <c r="AL145">
        <v>160209072</v>
      </c>
      <c r="AO145">
        <v>41411</v>
      </c>
      <c r="AP145">
        <v>2</v>
      </c>
    </row>
    <row r="146" spans="6:42" x14ac:dyDescent="0.2">
      <c r="F146">
        <v>8</v>
      </c>
      <c r="G146">
        <v>2461465</v>
      </c>
      <c r="AL146">
        <v>160209074</v>
      </c>
      <c r="AO146">
        <v>41412</v>
      </c>
      <c r="AP146">
        <v>1</v>
      </c>
    </row>
    <row r="147" spans="6:42" x14ac:dyDescent="0.2">
      <c r="F147">
        <v>16</v>
      </c>
      <c r="G147">
        <v>1296631</v>
      </c>
      <c r="AL147">
        <v>160209076</v>
      </c>
      <c r="AO147">
        <v>41417</v>
      </c>
      <c r="AP147">
        <v>1</v>
      </c>
    </row>
    <row r="148" spans="6:42" x14ac:dyDescent="0.2">
      <c r="F148">
        <v>32</v>
      </c>
      <c r="G148">
        <v>1511291</v>
      </c>
      <c r="AL148">
        <v>160209080</v>
      </c>
      <c r="AO148">
        <v>41570</v>
      </c>
      <c r="AP148">
        <v>8</v>
      </c>
    </row>
    <row r="149" spans="6:42" x14ac:dyDescent="0.2">
      <c r="F149">
        <v>64</v>
      </c>
      <c r="G149">
        <v>617726</v>
      </c>
      <c r="AL149">
        <v>160209088</v>
      </c>
      <c r="AO149">
        <v>41691</v>
      </c>
      <c r="AP149">
        <v>1</v>
      </c>
    </row>
    <row r="150" spans="6:42" x14ac:dyDescent="0.2">
      <c r="F150">
        <v>128</v>
      </c>
      <c r="G150">
        <v>2135198</v>
      </c>
      <c r="AL150">
        <v>160209102</v>
      </c>
      <c r="AO150">
        <v>41959</v>
      </c>
      <c r="AP150">
        <v>1</v>
      </c>
    </row>
    <row r="151" spans="6:42" x14ac:dyDescent="0.2">
      <c r="F151">
        <v>256</v>
      </c>
      <c r="G151">
        <v>611556</v>
      </c>
      <c r="AL151">
        <v>160209106</v>
      </c>
      <c r="AO151">
        <v>42370</v>
      </c>
      <c r="AP151">
        <v>1</v>
      </c>
    </row>
    <row r="152" spans="6:42" x14ac:dyDescent="0.2">
      <c r="F152">
        <v>512</v>
      </c>
      <c r="G152">
        <v>1328403</v>
      </c>
      <c r="AL152">
        <v>160209109</v>
      </c>
      <c r="AO152">
        <v>42674</v>
      </c>
      <c r="AP152">
        <v>1</v>
      </c>
    </row>
    <row r="153" spans="6:42" x14ac:dyDescent="0.2">
      <c r="F153">
        <v>1024</v>
      </c>
      <c r="G153">
        <v>6964658</v>
      </c>
      <c r="AL153">
        <v>160209123</v>
      </c>
      <c r="AO153">
        <v>43502</v>
      </c>
      <c r="AP153">
        <v>1</v>
      </c>
    </row>
    <row r="154" spans="6:42" x14ac:dyDescent="0.2">
      <c r="F154">
        <v>2048</v>
      </c>
      <c r="G154">
        <v>1760096</v>
      </c>
      <c r="AL154">
        <v>160209129</v>
      </c>
      <c r="AO154">
        <v>43506</v>
      </c>
      <c r="AP154">
        <v>87</v>
      </c>
    </row>
    <row r="155" spans="6:42" x14ac:dyDescent="0.2">
      <c r="F155">
        <v>4096</v>
      </c>
      <c r="G155">
        <v>205042</v>
      </c>
      <c r="AL155">
        <v>160209143</v>
      </c>
      <c r="AO155">
        <v>45442</v>
      </c>
      <c r="AP155">
        <v>2</v>
      </c>
    </row>
    <row r="156" spans="6:42" x14ac:dyDescent="0.2">
      <c r="F156">
        <v>8192</v>
      </c>
      <c r="G156">
        <v>230895</v>
      </c>
      <c r="AL156">
        <v>160209200</v>
      </c>
      <c r="AO156">
        <v>47328</v>
      </c>
      <c r="AP156">
        <v>1</v>
      </c>
    </row>
    <row r="157" spans="6:42" x14ac:dyDescent="0.2">
      <c r="F157">
        <v>16384</v>
      </c>
      <c r="G157">
        <v>83724</v>
      </c>
      <c r="AL157">
        <v>160209202</v>
      </c>
      <c r="AO157">
        <v>47861</v>
      </c>
      <c r="AP157">
        <v>1</v>
      </c>
    </row>
    <row r="158" spans="6:42" x14ac:dyDescent="0.2">
      <c r="F158">
        <v>32768</v>
      </c>
      <c r="G158">
        <v>103545</v>
      </c>
      <c r="AL158">
        <v>160209204</v>
      </c>
      <c r="AO158">
        <v>62396</v>
      </c>
      <c r="AP158">
        <v>1</v>
      </c>
    </row>
    <row r="159" spans="6:42" x14ac:dyDescent="0.2">
      <c r="F159" t="s">
        <v>203</v>
      </c>
      <c r="G159">
        <v>2267</v>
      </c>
      <c r="AL159">
        <v>160209247</v>
      </c>
      <c r="AO159">
        <v>65259</v>
      </c>
      <c r="AP159">
        <v>6</v>
      </c>
    </row>
    <row r="160" spans="6:42" x14ac:dyDescent="0.2">
      <c r="F160" t="s">
        <v>375</v>
      </c>
      <c r="G160" s="2">
        <f>SUM(G152:G159)/SUM(G144:G159)</f>
        <v>0.3199020255242071</v>
      </c>
      <c r="AL160">
        <v>160209262</v>
      </c>
      <c r="AO160">
        <v>76711</v>
      </c>
      <c r="AP160">
        <v>1</v>
      </c>
    </row>
    <row r="161" spans="1:42" x14ac:dyDescent="0.2">
      <c r="AL161">
        <v>160209277</v>
      </c>
      <c r="AO161">
        <v>80314</v>
      </c>
      <c r="AP161">
        <v>8</v>
      </c>
    </row>
    <row r="162" spans="1:42" x14ac:dyDescent="0.2">
      <c r="AL162">
        <v>160209295</v>
      </c>
      <c r="AO162">
        <v>80315</v>
      </c>
      <c r="AP162">
        <v>11</v>
      </c>
    </row>
    <row r="163" spans="1:42" x14ac:dyDescent="0.2">
      <c r="AL163">
        <v>160213452</v>
      </c>
      <c r="AO163">
        <v>80316</v>
      </c>
      <c r="AP163">
        <v>3</v>
      </c>
    </row>
    <row r="164" spans="1:42" x14ac:dyDescent="0.2">
      <c r="AL164">
        <v>160213461</v>
      </c>
      <c r="AO164">
        <v>80392</v>
      </c>
      <c r="AP164">
        <v>2</v>
      </c>
    </row>
    <row r="165" spans="1:42" x14ac:dyDescent="0.2">
      <c r="AL165">
        <v>160213464</v>
      </c>
      <c r="AO165">
        <v>82812</v>
      </c>
      <c r="AP165">
        <v>1</v>
      </c>
    </row>
    <row r="166" spans="1:42" x14ac:dyDescent="0.2">
      <c r="AL166">
        <v>160213474</v>
      </c>
      <c r="AO166">
        <v>83664</v>
      </c>
      <c r="AP166">
        <v>1</v>
      </c>
    </row>
    <row r="167" spans="1:42" x14ac:dyDescent="0.2">
      <c r="AL167">
        <v>160213476</v>
      </c>
      <c r="AO167">
        <v>85063</v>
      </c>
      <c r="AP167">
        <v>1</v>
      </c>
    </row>
    <row r="168" spans="1:42" x14ac:dyDescent="0.2">
      <c r="AL168">
        <v>160213478</v>
      </c>
      <c r="AO168">
        <v>85076</v>
      </c>
      <c r="AP168">
        <v>1</v>
      </c>
    </row>
    <row r="169" spans="1:42" x14ac:dyDescent="0.2">
      <c r="AL169">
        <v>160213482</v>
      </c>
      <c r="AO169">
        <v>86999</v>
      </c>
      <c r="AP169">
        <v>1</v>
      </c>
    </row>
    <row r="170" spans="1:42" x14ac:dyDescent="0.2">
      <c r="A170" t="s">
        <v>380</v>
      </c>
      <c r="B170">
        <v>64</v>
      </c>
      <c r="L170" t="s">
        <v>380</v>
      </c>
      <c r="M170">
        <v>64</v>
      </c>
      <c r="O170" t="s">
        <v>380</v>
      </c>
      <c r="P170">
        <v>64</v>
      </c>
      <c r="R170" t="s">
        <v>380</v>
      </c>
      <c r="S170">
        <v>64</v>
      </c>
      <c r="U170" t="s">
        <v>380</v>
      </c>
      <c r="V170">
        <v>64</v>
      </c>
      <c r="X170" t="s">
        <v>380</v>
      </c>
      <c r="Y170">
        <v>64</v>
      </c>
      <c r="AA170" t="s">
        <v>380</v>
      </c>
      <c r="AB170">
        <v>64</v>
      </c>
      <c r="AL170">
        <v>160213537</v>
      </c>
      <c r="AO170">
        <v>87012</v>
      </c>
      <c r="AP170">
        <v>9</v>
      </c>
    </row>
    <row r="171" spans="1:42" x14ac:dyDescent="0.2">
      <c r="A171" t="s">
        <v>381</v>
      </c>
      <c r="B171">
        <v>8</v>
      </c>
      <c r="L171" t="s">
        <v>381</v>
      </c>
      <c r="M171">
        <v>8</v>
      </c>
      <c r="O171" t="s">
        <v>381</v>
      </c>
      <c r="P171">
        <v>8</v>
      </c>
      <c r="R171" t="s">
        <v>381</v>
      </c>
      <c r="S171">
        <v>8</v>
      </c>
      <c r="U171" t="s">
        <v>381</v>
      </c>
      <c r="V171">
        <v>8</v>
      </c>
      <c r="X171" t="s">
        <v>381</v>
      </c>
      <c r="Y171">
        <v>8</v>
      </c>
      <c r="AA171" t="s">
        <v>381</v>
      </c>
      <c r="AB171">
        <v>8</v>
      </c>
      <c r="AL171">
        <v>160213575</v>
      </c>
      <c r="AO171">
        <v>105416</v>
      </c>
      <c r="AP171">
        <v>1</v>
      </c>
    </row>
    <row r="172" spans="1:42" x14ac:dyDescent="0.2">
      <c r="A172" t="s">
        <v>382</v>
      </c>
      <c r="B172">
        <v>64</v>
      </c>
      <c r="L172" t="s">
        <v>382</v>
      </c>
      <c r="M172">
        <v>64</v>
      </c>
      <c r="O172" t="s">
        <v>382</v>
      </c>
      <c r="P172">
        <v>64</v>
      </c>
      <c r="R172" t="s">
        <v>382</v>
      </c>
      <c r="S172">
        <v>64</v>
      </c>
      <c r="U172" t="s">
        <v>382</v>
      </c>
      <c r="V172">
        <v>64</v>
      </c>
      <c r="X172" t="s">
        <v>382</v>
      </c>
      <c r="Y172">
        <v>64</v>
      </c>
      <c r="AA172" t="s">
        <v>382</v>
      </c>
      <c r="AB172">
        <v>64</v>
      </c>
      <c r="AL172">
        <v>160213587</v>
      </c>
      <c r="AO172">
        <v>105417</v>
      </c>
      <c r="AP172">
        <v>2</v>
      </c>
    </row>
    <row r="173" spans="1:42" x14ac:dyDescent="0.2">
      <c r="A173" t="s">
        <v>383</v>
      </c>
      <c r="B173" t="s">
        <v>384</v>
      </c>
      <c r="L173" t="s">
        <v>383</v>
      </c>
      <c r="M173" t="s">
        <v>384</v>
      </c>
      <c r="O173" t="s">
        <v>383</v>
      </c>
      <c r="P173" t="s">
        <v>384</v>
      </c>
      <c r="R173" t="s">
        <v>383</v>
      </c>
      <c r="S173" t="s">
        <v>384</v>
      </c>
      <c r="U173" t="s">
        <v>383</v>
      </c>
      <c r="V173" t="s">
        <v>384</v>
      </c>
      <c r="X173" t="s">
        <v>383</v>
      </c>
      <c r="Y173" t="s">
        <v>384</v>
      </c>
      <c r="AA173" t="s">
        <v>383</v>
      </c>
      <c r="AB173" t="s">
        <v>384</v>
      </c>
      <c r="AL173">
        <v>160213592</v>
      </c>
      <c r="AO173">
        <v>105902</v>
      </c>
      <c r="AP173">
        <v>1</v>
      </c>
    </row>
    <row r="174" spans="1:42" x14ac:dyDescent="0.2">
      <c r="A174" t="s">
        <v>385</v>
      </c>
      <c r="B174">
        <v>6</v>
      </c>
      <c r="L174" t="s">
        <v>385</v>
      </c>
      <c r="M174">
        <v>6</v>
      </c>
      <c r="N174" t="s">
        <v>386</v>
      </c>
      <c r="O174" t="s">
        <v>385</v>
      </c>
      <c r="P174">
        <v>6</v>
      </c>
      <c r="Q174" t="s">
        <v>386</v>
      </c>
      <c r="R174" t="s">
        <v>385</v>
      </c>
      <c r="S174">
        <v>6</v>
      </c>
      <c r="T174" t="s">
        <v>386</v>
      </c>
      <c r="U174" t="s">
        <v>385</v>
      </c>
      <c r="V174">
        <v>6</v>
      </c>
      <c r="W174" t="s">
        <v>386</v>
      </c>
      <c r="X174" t="s">
        <v>385</v>
      </c>
      <c r="Y174">
        <v>6</v>
      </c>
      <c r="Z174" t="s">
        <v>386</v>
      </c>
      <c r="AA174" t="s">
        <v>385</v>
      </c>
      <c r="AB174">
        <v>6</v>
      </c>
      <c r="AC174" t="s">
        <v>386</v>
      </c>
      <c r="AD174" t="s">
        <v>387</v>
      </c>
      <c r="AL174">
        <v>160213610</v>
      </c>
      <c r="AO174">
        <v>110460</v>
      </c>
      <c r="AP174">
        <v>1</v>
      </c>
    </row>
    <row r="175" spans="1:42" x14ac:dyDescent="0.2">
      <c r="A175" t="s">
        <v>388</v>
      </c>
      <c r="B175">
        <v>12</v>
      </c>
      <c r="L175" t="s">
        <v>388</v>
      </c>
      <c r="M175">
        <v>12</v>
      </c>
      <c r="N175" t="s">
        <v>389</v>
      </c>
      <c r="O175" t="s">
        <v>388</v>
      </c>
      <c r="P175">
        <v>12</v>
      </c>
      <c r="Q175" t="s">
        <v>389</v>
      </c>
      <c r="R175" t="s">
        <v>388</v>
      </c>
      <c r="S175">
        <v>12</v>
      </c>
      <c r="T175" t="s">
        <v>389</v>
      </c>
      <c r="U175" t="s">
        <v>388</v>
      </c>
      <c r="V175">
        <v>12</v>
      </c>
      <c r="W175" t="s">
        <v>389</v>
      </c>
      <c r="X175" t="s">
        <v>388</v>
      </c>
      <c r="Y175">
        <v>12</v>
      </c>
      <c r="Z175" t="s">
        <v>389</v>
      </c>
      <c r="AA175" t="s">
        <v>388</v>
      </c>
      <c r="AB175">
        <v>12</v>
      </c>
      <c r="AC175" t="s">
        <v>389</v>
      </c>
      <c r="AD175" t="s">
        <v>390</v>
      </c>
      <c r="AL175">
        <v>160213625</v>
      </c>
      <c r="AO175">
        <v>120471</v>
      </c>
      <c r="AP175">
        <v>4</v>
      </c>
    </row>
    <row r="176" spans="1:42" x14ac:dyDescent="0.2">
      <c r="A176" t="s">
        <v>391</v>
      </c>
      <c r="B176" t="s">
        <v>392</v>
      </c>
      <c r="L176" t="s">
        <v>391</v>
      </c>
      <c r="M176" t="s">
        <v>392</v>
      </c>
      <c r="O176" t="s">
        <v>391</v>
      </c>
      <c r="P176" t="s">
        <v>392</v>
      </c>
      <c r="R176" t="s">
        <v>391</v>
      </c>
      <c r="S176" t="s">
        <v>392</v>
      </c>
      <c r="U176" t="s">
        <v>391</v>
      </c>
      <c r="V176" t="s">
        <v>392</v>
      </c>
      <c r="X176" t="s">
        <v>391</v>
      </c>
      <c r="Y176" t="s">
        <v>392</v>
      </c>
      <c r="AA176" t="s">
        <v>391</v>
      </c>
      <c r="AB176" t="s">
        <v>392</v>
      </c>
      <c r="AL176">
        <v>160213634</v>
      </c>
      <c r="AO176">
        <v>120472</v>
      </c>
      <c r="AP176">
        <v>1</v>
      </c>
    </row>
    <row r="177" spans="1:42" x14ac:dyDescent="0.2">
      <c r="A177" t="s">
        <v>393</v>
      </c>
      <c r="B177" t="s">
        <v>394</v>
      </c>
      <c r="L177" t="s">
        <v>393</v>
      </c>
      <c r="M177" t="s">
        <v>394</v>
      </c>
      <c r="O177" t="s">
        <v>393</v>
      </c>
      <c r="P177" t="s">
        <v>394</v>
      </c>
      <c r="R177" t="s">
        <v>393</v>
      </c>
      <c r="S177" t="s">
        <v>394</v>
      </c>
      <c r="U177" t="s">
        <v>393</v>
      </c>
      <c r="V177" t="s">
        <v>394</v>
      </c>
      <c r="X177" t="s">
        <v>393</v>
      </c>
      <c r="Y177" t="s">
        <v>394</v>
      </c>
      <c r="AA177" t="s">
        <v>393</v>
      </c>
      <c r="AB177" t="s">
        <v>394</v>
      </c>
      <c r="AL177">
        <v>160213709</v>
      </c>
      <c r="AO177">
        <v>120473</v>
      </c>
      <c r="AP177">
        <v>1</v>
      </c>
    </row>
    <row r="178" spans="1:42" x14ac:dyDescent="0.2">
      <c r="A178" t="s">
        <v>1</v>
      </c>
      <c r="B178">
        <f t="shared" ref="B178:B181" si="20">SUM(P178,M178,S178,V178,Y178,AB178)</f>
        <v>2100000000</v>
      </c>
      <c r="L178" t="s">
        <v>1</v>
      </c>
      <c r="M178">
        <v>350000000</v>
      </c>
      <c r="O178" t="s">
        <v>1</v>
      </c>
      <c r="P178">
        <v>350000000</v>
      </c>
      <c r="R178" t="s">
        <v>1</v>
      </c>
      <c r="S178">
        <v>350000000</v>
      </c>
      <c r="U178" t="s">
        <v>1</v>
      </c>
      <c r="V178">
        <v>350000000</v>
      </c>
      <c r="X178" t="s">
        <v>1</v>
      </c>
      <c r="Y178">
        <v>350000000</v>
      </c>
      <c r="AA178" t="s">
        <v>1</v>
      </c>
      <c r="AB178">
        <v>350000000</v>
      </c>
      <c r="AL178">
        <v>160213766</v>
      </c>
      <c r="AO178">
        <v>123820</v>
      </c>
      <c r="AP178">
        <v>1</v>
      </c>
    </row>
    <row r="179" spans="1:42" x14ac:dyDescent="0.2">
      <c r="A179" t="s">
        <v>395</v>
      </c>
      <c r="B179">
        <f t="shared" si="20"/>
        <v>599246962</v>
      </c>
      <c r="L179" t="s">
        <v>395</v>
      </c>
      <c r="M179">
        <v>99469918</v>
      </c>
      <c r="O179" t="s">
        <v>395</v>
      </c>
      <c r="P179">
        <v>99331919</v>
      </c>
      <c r="R179" t="s">
        <v>395</v>
      </c>
      <c r="S179">
        <v>99382127</v>
      </c>
      <c r="U179" t="s">
        <v>395</v>
      </c>
      <c r="V179">
        <v>101049383</v>
      </c>
      <c r="X179" t="s">
        <v>395</v>
      </c>
      <c r="Y179">
        <v>100496637</v>
      </c>
      <c r="AA179" t="s">
        <v>395</v>
      </c>
      <c r="AB179">
        <v>99516978</v>
      </c>
      <c r="AL179">
        <v>160213880</v>
      </c>
      <c r="AO179">
        <v>126405</v>
      </c>
      <c r="AP179">
        <v>1</v>
      </c>
    </row>
    <row r="180" spans="1:42" x14ac:dyDescent="0.2">
      <c r="A180" t="s">
        <v>396</v>
      </c>
      <c r="B180">
        <f t="shared" si="20"/>
        <v>513525</v>
      </c>
      <c r="L180" t="s">
        <v>396</v>
      </c>
      <c r="M180">
        <v>168155</v>
      </c>
      <c r="O180" t="s">
        <v>396</v>
      </c>
      <c r="P180">
        <v>44843</v>
      </c>
      <c r="R180" t="s">
        <v>396</v>
      </c>
      <c r="S180">
        <v>25986</v>
      </c>
      <c r="U180" t="s">
        <v>396</v>
      </c>
      <c r="V180">
        <v>138803</v>
      </c>
      <c r="X180" t="s">
        <v>396</v>
      </c>
      <c r="Y180">
        <v>24305</v>
      </c>
      <c r="AA180" t="s">
        <v>396</v>
      </c>
      <c r="AB180">
        <v>111433</v>
      </c>
      <c r="AL180">
        <v>160213882</v>
      </c>
      <c r="AO180">
        <v>127623</v>
      </c>
      <c r="AP180">
        <v>1</v>
      </c>
    </row>
    <row r="181" spans="1:42" x14ac:dyDescent="0.2">
      <c r="A181" t="s">
        <v>397</v>
      </c>
      <c r="B181">
        <f t="shared" si="20"/>
        <v>3170480</v>
      </c>
      <c r="L181" t="s">
        <v>397</v>
      </c>
      <c r="M181">
        <v>857272</v>
      </c>
      <c r="O181" t="s">
        <v>397</v>
      </c>
      <c r="P181">
        <v>292691</v>
      </c>
      <c r="R181" t="s">
        <v>397</v>
      </c>
      <c r="S181">
        <v>148426</v>
      </c>
      <c r="U181" t="s">
        <v>397</v>
      </c>
      <c r="V181">
        <v>1103748</v>
      </c>
      <c r="X181" t="s">
        <v>397</v>
      </c>
      <c r="Y181">
        <v>117447</v>
      </c>
      <c r="AA181" t="s">
        <v>397</v>
      </c>
      <c r="AB181">
        <v>650896</v>
      </c>
      <c r="AL181">
        <v>160213888</v>
      </c>
      <c r="AO181">
        <v>127636</v>
      </c>
      <c r="AP181">
        <v>1</v>
      </c>
    </row>
    <row r="182" spans="1:42" x14ac:dyDescent="0.2">
      <c r="A182" s="13" t="s">
        <v>373</v>
      </c>
      <c r="B182" s="13">
        <f>AVERAGE(P182,M182,S182,V182,Y182,AB182)</f>
        <v>0.2445357142857143</v>
      </c>
      <c r="L182" s="13" t="s">
        <v>373</v>
      </c>
      <c r="M182" s="13">
        <f>M180/M178*1000</f>
        <v>0.48044285714285717</v>
      </c>
      <c r="O182" s="13" t="s">
        <v>373</v>
      </c>
      <c r="P182" s="13">
        <f>P180/P178*1000</f>
        <v>0.12812285714285715</v>
      </c>
      <c r="R182" s="13" t="s">
        <v>373</v>
      </c>
      <c r="S182" s="13">
        <f>S180/S178*1000</f>
        <v>7.4245714285714276E-2</v>
      </c>
      <c r="U182" s="13" t="s">
        <v>373</v>
      </c>
      <c r="V182" s="13">
        <f>V180/V178*1000</f>
        <v>0.39657999999999999</v>
      </c>
      <c r="X182" s="13" t="s">
        <v>373</v>
      </c>
      <c r="Y182" s="13">
        <f>Y180/Y178*1000</f>
        <v>6.944285714285714E-2</v>
      </c>
      <c r="AA182" s="13" t="s">
        <v>373</v>
      </c>
      <c r="AB182" s="13">
        <f>AB180/AB178*1000</f>
        <v>0.31838</v>
      </c>
      <c r="AL182">
        <v>160213925</v>
      </c>
      <c r="AO182">
        <v>151364</v>
      </c>
      <c r="AP182">
        <v>1</v>
      </c>
    </row>
    <row r="183" spans="1:42" x14ac:dyDescent="0.2">
      <c r="A183" t="s">
        <v>380</v>
      </c>
      <c r="B183">
        <v>64</v>
      </c>
      <c r="L183" t="s">
        <v>380</v>
      </c>
      <c r="M183">
        <v>64</v>
      </c>
      <c r="O183" t="s">
        <v>380</v>
      </c>
      <c r="P183">
        <v>64</v>
      </c>
      <c r="R183" t="s">
        <v>380</v>
      </c>
      <c r="S183">
        <v>64</v>
      </c>
      <c r="U183" t="s">
        <v>380</v>
      </c>
      <c r="V183">
        <v>64</v>
      </c>
      <c r="X183" t="s">
        <v>380</v>
      </c>
      <c r="Y183">
        <v>64</v>
      </c>
      <c r="AA183" t="s">
        <v>380</v>
      </c>
      <c r="AB183">
        <v>64</v>
      </c>
      <c r="AL183">
        <v>160213940</v>
      </c>
      <c r="AO183">
        <v>160628</v>
      </c>
      <c r="AP183">
        <v>1</v>
      </c>
    </row>
    <row r="184" spans="1:42" x14ac:dyDescent="0.2">
      <c r="A184" t="s">
        <v>381</v>
      </c>
      <c r="B184">
        <v>8</v>
      </c>
      <c r="L184" t="s">
        <v>381</v>
      </c>
      <c r="M184">
        <v>8</v>
      </c>
      <c r="O184" t="s">
        <v>381</v>
      </c>
      <c r="P184">
        <v>8</v>
      </c>
      <c r="R184" t="s">
        <v>381</v>
      </c>
      <c r="S184">
        <v>8</v>
      </c>
      <c r="U184" t="s">
        <v>381</v>
      </c>
      <c r="V184">
        <v>8</v>
      </c>
      <c r="X184" t="s">
        <v>381</v>
      </c>
      <c r="Y184">
        <v>8</v>
      </c>
      <c r="AA184" t="s">
        <v>381</v>
      </c>
      <c r="AB184">
        <v>8</v>
      </c>
      <c r="AL184">
        <v>160213956</v>
      </c>
      <c r="AO184">
        <v>160630</v>
      </c>
      <c r="AP184">
        <v>1</v>
      </c>
    </row>
    <row r="185" spans="1:42" x14ac:dyDescent="0.2">
      <c r="A185" t="s">
        <v>382</v>
      </c>
      <c r="B185">
        <v>64</v>
      </c>
      <c r="L185" t="s">
        <v>382</v>
      </c>
      <c r="M185">
        <v>64</v>
      </c>
      <c r="O185" t="s">
        <v>382</v>
      </c>
      <c r="P185">
        <v>64</v>
      </c>
      <c r="R185" t="s">
        <v>382</v>
      </c>
      <c r="S185">
        <v>64</v>
      </c>
      <c r="U185" t="s">
        <v>382</v>
      </c>
      <c r="V185">
        <v>64</v>
      </c>
      <c r="X185" t="s">
        <v>382</v>
      </c>
      <c r="Y185">
        <v>64</v>
      </c>
      <c r="AA185" t="s">
        <v>382</v>
      </c>
      <c r="AB185">
        <v>64</v>
      </c>
      <c r="AL185">
        <v>160214028</v>
      </c>
      <c r="AO185">
        <v>170675</v>
      </c>
      <c r="AP185">
        <v>1</v>
      </c>
    </row>
    <row r="186" spans="1:42" x14ac:dyDescent="0.2">
      <c r="A186" t="s">
        <v>383</v>
      </c>
      <c r="B186" t="s">
        <v>384</v>
      </c>
      <c r="L186" t="s">
        <v>383</v>
      </c>
      <c r="M186" t="s">
        <v>384</v>
      </c>
      <c r="O186" t="s">
        <v>383</v>
      </c>
      <c r="P186" t="s">
        <v>384</v>
      </c>
      <c r="R186" t="s">
        <v>383</v>
      </c>
      <c r="S186" t="s">
        <v>384</v>
      </c>
      <c r="U186" t="s">
        <v>383</v>
      </c>
      <c r="V186" t="s">
        <v>384</v>
      </c>
      <c r="X186" t="s">
        <v>383</v>
      </c>
      <c r="Y186" t="s">
        <v>384</v>
      </c>
      <c r="AA186" t="s">
        <v>383</v>
      </c>
      <c r="AB186" t="s">
        <v>384</v>
      </c>
      <c r="AL186">
        <v>160214039</v>
      </c>
      <c r="AO186">
        <v>192934</v>
      </c>
      <c r="AP186">
        <v>1</v>
      </c>
    </row>
    <row r="187" spans="1:42" x14ac:dyDescent="0.2">
      <c r="A187" t="s">
        <v>385</v>
      </c>
      <c r="B187">
        <v>6</v>
      </c>
      <c r="L187" t="s">
        <v>385</v>
      </c>
      <c r="M187">
        <v>6</v>
      </c>
      <c r="N187" t="s">
        <v>386</v>
      </c>
      <c r="O187" t="s">
        <v>385</v>
      </c>
      <c r="P187">
        <v>6</v>
      </c>
      <c r="Q187" t="s">
        <v>386</v>
      </c>
      <c r="R187" t="s">
        <v>385</v>
      </c>
      <c r="S187">
        <v>6</v>
      </c>
      <c r="T187" t="s">
        <v>386</v>
      </c>
      <c r="U187" t="s">
        <v>385</v>
      </c>
      <c r="V187">
        <v>6</v>
      </c>
      <c r="W187" t="s">
        <v>386</v>
      </c>
      <c r="X187" t="s">
        <v>385</v>
      </c>
      <c r="Y187">
        <v>6</v>
      </c>
      <c r="Z187" t="s">
        <v>386</v>
      </c>
      <c r="AA187" t="s">
        <v>385</v>
      </c>
      <c r="AB187">
        <v>6</v>
      </c>
      <c r="AC187" t="s">
        <v>386</v>
      </c>
      <c r="AD187" t="s">
        <v>387</v>
      </c>
      <c r="AL187">
        <v>160214046</v>
      </c>
      <c r="AO187">
        <v>200785</v>
      </c>
      <c r="AP187">
        <v>1</v>
      </c>
    </row>
    <row r="188" spans="1:42" x14ac:dyDescent="0.2">
      <c r="A188" t="s">
        <v>388</v>
      </c>
      <c r="B188">
        <v>12</v>
      </c>
      <c r="L188" t="s">
        <v>388</v>
      </c>
      <c r="M188">
        <v>12</v>
      </c>
      <c r="N188" t="s">
        <v>389</v>
      </c>
      <c r="O188" t="s">
        <v>388</v>
      </c>
      <c r="P188">
        <v>12</v>
      </c>
      <c r="Q188" t="s">
        <v>389</v>
      </c>
      <c r="R188" t="s">
        <v>388</v>
      </c>
      <c r="S188">
        <v>12</v>
      </c>
      <c r="T188" t="s">
        <v>389</v>
      </c>
      <c r="U188" t="s">
        <v>388</v>
      </c>
      <c r="V188">
        <v>12</v>
      </c>
      <c r="W188" t="s">
        <v>389</v>
      </c>
      <c r="X188" t="s">
        <v>388</v>
      </c>
      <c r="Y188">
        <v>12</v>
      </c>
      <c r="Z188" t="s">
        <v>389</v>
      </c>
      <c r="AA188" t="s">
        <v>388</v>
      </c>
      <c r="AB188">
        <v>12</v>
      </c>
      <c r="AC188" t="s">
        <v>389</v>
      </c>
      <c r="AD188" t="s">
        <v>390</v>
      </c>
      <c r="AL188">
        <v>160214094</v>
      </c>
      <c r="AO188">
        <v>200787</v>
      </c>
      <c r="AP188">
        <v>1</v>
      </c>
    </row>
    <row r="189" spans="1:42" x14ac:dyDescent="0.2">
      <c r="A189" t="s">
        <v>391</v>
      </c>
      <c r="B189" t="s">
        <v>392</v>
      </c>
      <c r="L189" t="s">
        <v>391</v>
      </c>
      <c r="M189" t="s">
        <v>392</v>
      </c>
      <c r="O189" t="s">
        <v>391</v>
      </c>
      <c r="P189" t="s">
        <v>392</v>
      </c>
      <c r="R189" t="s">
        <v>391</v>
      </c>
      <c r="S189" t="s">
        <v>392</v>
      </c>
      <c r="U189" t="s">
        <v>391</v>
      </c>
      <c r="V189" t="s">
        <v>392</v>
      </c>
      <c r="X189" t="s">
        <v>391</v>
      </c>
      <c r="Y189" t="s">
        <v>392</v>
      </c>
      <c r="AA189" t="s">
        <v>391</v>
      </c>
      <c r="AB189" t="s">
        <v>392</v>
      </c>
      <c r="AL189">
        <v>160214098</v>
      </c>
      <c r="AO189">
        <v>212352</v>
      </c>
      <c r="AP189">
        <v>2</v>
      </c>
    </row>
    <row r="190" spans="1:42" x14ac:dyDescent="0.2">
      <c r="A190" t="s">
        <v>393</v>
      </c>
      <c r="B190" t="s">
        <v>394</v>
      </c>
      <c r="L190" t="s">
        <v>393</v>
      </c>
      <c r="M190" t="s">
        <v>398</v>
      </c>
      <c r="O190" t="s">
        <v>393</v>
      </c>
      <c r="P190" t="s">
        <v>398</v>
      </c>
      <c r="R190" t="s">
        <v>393</v>
      </c>
      <c r="S190" t="s">
        <v>398</v>
      </c>
      <c r="U190" t="s">
        <v>393</v>
      </c>
      <c r="V190" t="s">
        <v>398</v>
      </c>
      <c r="X190" t="s">
        <v>393</v>
      </c>
      <c r="Y190" t="s">
        <v>398</v>
      </c>
      <c r="AA190" t="s">
        <v>393</v>
      </c>
      <c r="AB190" t="s">
        <v>398</v>
      </c>
      <c r="AL190">
        <v>160214100</v>
      </c>
      <c r="AO190">
        <v>240942</v>
      </c>
      <c r="AP190">
        <v>1</v>
      </c>
    </row>
    <row r="191" spans="1:42" x14ac:dyDescent="0.2">
      <c r="A191" t="s">
        <v>1</v>
      </c>
      <c r="B191">
        <f t="shared" ref="B191:B194" si="21">SUM(P191,M191,S191,V191,Y191,AB191)</f>
        <v>2100000000</v>
      </c>
      <c r="L191" t="s">
        <v>1</v>
      </c>
      <c r="M191">
        <v>350000000</v>
      </c>
      <c r="O191" t="s">
        <v>1</v>
      </c>
      <c r="P191">
        <v>350000000</v>
      </c>
      <c r="R191" t="s">
        <v>1</v>
      </c>
      <c r="S191">
        <v>350000000</v>
      </c>
      <c r="U191" t="s">
        <v>1</v>
      </c>
      <c r="V191">
        <v>350000000</v>
      </c>
      <c r="X191" t="s">
        <v>1</v>
      </c>
      <c r="Y191">
        <v>350000000</v>
      </c>
      <c r="AA191" t="s">
        <v>1</v>
      </c>
      <c r="AB191">
        <v>350000000</v>
      </c>
      <c r="AL191">
        <v>160214189</v>
      </c>
      <c r="AO191">
        <v>240944</v>
      </c>
      <c r="AP191">
        <v>1</v>
      </c>
    </row>
    <row r="192" spans="1:42" x14ac:dyDescent="0.2">
      <c r="A192" t="s">
        <v>395</v>
      </c>
      <c r="B192">
        <f t="shared" si="21"/>
        <v>599246962</v>
      </c>
      <c r="L192" t="s">
        <v>395</v>
      </c>
      <c r="M192">
        <v>99469918</v>
      </c>
      <c r="O192" t="s">
        <v>395</v>
      </c>
      <c r="P192">
        <v>99331919</v>
      </c>
      <c r="R192" t="s">
        <v>395</v>
      </c>
      <c r="S192">
        <v>99382127</v>
      </c>
      <c r="U192" t="s">
        <v>395</v>
      </c>
      <c r="V192">
        <v>101049383</v>
      </c>
      <c r="X192" t="s">
        <v>395</v>
      </c>
      <c r="Y192">
        <v>100496637</v>
      </c>
      <c r="AA192" t="s">
        <v>395</v>
      </c>
      <c r="AB192">
        <v>99516978</v>
      </c>
      <c r="AL192">
        <v>160214204</v>
      </c>
      <c r="AO192">
        <v>265794</v>
      </c>
      <c r="AP192">
        <v>1</v>
      </c>
    </row>
    <row r="193" spans="1:42" x14ac:dyDescent="0.2">
      <c r="A193" t="s">
        <v>396</v>
      </c>
      <c r="B193">
        <f t="shared" si="21"/>
        <v>1297799</v>
      </c>
      <c r="L193" t="s">
        <v>396</v>
      </c>
      <c r="M193">
        <v>209392</v>
      </c>
      <c r="O193" t="s">
        <v>396</v>
      </c>
      <c r="P193">
        <v>88569</v>
      </c>
      <c r="R193" t="s">
        <v>396</v>
      </c>
      <c r="S193">
        <v>96195</v>
      </c>
      <c r="U193" t="s">
        <v>396</v>
      </c>
      <c r="V193">
        <v>533109</v>
      </c>
      <c r="X193" t="s">
        <v>396</v>
      </c>
      <c r="Y193">
        <v>78811</v>
      </c>
      <c r="AA193" t="s">
        <v>396</v>
      </c>
      <c r="AB193">
        <v>291723</v>
      </c>
      <c r="AL193">
        <v>160214239</v>
      </c>
      <c r="AO193">
        <v>332566</v>
      </c>
      <c r="AP193">
        <v>2</v>
      </c>
    </row>
    <row r="194" spans="1:42" x14ac:dyDescent="0.2">
      <c r="A194" t="s">
        <v>397</v>
      </c>
      <c r="B194">
        <f t="shared" si="21"/>
        <v>1294727</v>
      </c>
      <c r="L194" t="s">
        <v>397</v>
      </c>
      <c r="M194">
        <v>208880</v>
      </c>
      <c r="O194" t="s">
        <v>397</v>
      </c>
      <c r="P194">
        <v>88057</v>
      </c>
      <c r="R194" t="s">
        <v>397</v>
      </c>
      <c r="S194">
        <v>95683</v>
      </c>
      <c r="U194" t="s">
        <v>397</v>
      </c>
      <c r="V194">
        <v>532597</v>
      </c>
      <c r="X194" t="s">
        <v>397</v>
      </c>
      <c r="Y194">
        <v>78299</v>
      </c>
      <c r="AA194" t="s">
        <v>397</v>
      </c>
      <c r="AB194">
        <v>291211</v>
      </c>
      <c r="AL194">
        <v>160214249</v>
      </c>
      <c r="AO194">
        <v>380920</v>
      </c>
      <c r="AP194">
        <v>1</v>
      </c>
    </row>
    <row r="195" spans="1:42" x14ac:dyDescent="0.2">
      <c r="A195" s="13" t="s">
        <v>373</v>
      </c>
      <c r="B195" s="13">
        <f>AVERAGE(P195,M195,S195,V195,Y195,AB195)</f>
        <v>0.61799952380952383</v>
      </c>
      <c r="L195" s="13" t="s">
        <v>373</v>
      </c>
      <c r="M195" s="13">
        <f>M193/M191*1000</f>
        <v>0.5982628571428571</v>
      </c>
      <c r="O195" s="13" t="s">
        <v>373</v>
      </c>
      <c r="P195" s="13">
        <f>P193/P191*1000</f>
        <v>0.25305428571428573</v>
      </c>
      <c r="R195" s="13" t="s">
        <v>373</v>
      </c>
      <c r="S195" s="13">
        <f>S193/S191*1000</f>
        <v>0.27484285714285717</v>
      </c>
      <c r="U195" s="13" t="s">
        <v>373</v>
      </c>
      <c r="V195" s="13">
        <f>V193/V191*1000</f>
        <v>1.5231685714285714</v>
      </c>
      <c r="X195" s="13" t="s">
        <v>373</v>
      </c>
      <c r="Y195" s="13">
        <f>Y193/Y191*1000</f>
        <v>0.22517428571428572</v>
      </c>
      <c r="AA195" s="13" t="s">
        <v>373</v>
      </c>
      <c r="AB195" s="13">
        <f>AB193/AB191*1000</f>
        <v>0.83349428571428574</v>
      </c>
      <c r="AL195">
        <v>160214251</v>
      </c>
      <c r="AO195">
        <v>602367</v>
      </c>
      <c r="AP195">
        <v>1</v>
      </c>
    </row>
    <row r="196" spans="1:42" x14ac:dyDescent="0.2">
      <c r="M196">
        <f>(M195-M182)/M195</f>
        <v>0.19693684572476491</v>
      </c>
      <c r="AL196">
        <v>160214253</v>
      </c>
      <c r="AO196">
        <v>642525</v>
      </c>
      <c r="AP196">
        <v>2</v>
      </c>
    </row>
    <row r="197" spans="1:42" x14ac:dyDescent="0.2">
      <c r="AL197">
        <v>160214263</v>
      </c>
      <c r="AO197">
        <v>1268439</v>
      </c>
      <c r="AP197">
        <v>1</v>
      </c>
    </row>
    <row r="198" spans="1:42" x14ac:dyDescent="0.2">
      <c r="AL198">
        <v>160214280</v>
      </c>
      <c r="AO198">
        <v>1287517</v>
      </c>
      <c r="AP198">
        <v>1</v>
      </c>
    </row>
    <row r="199" spans="1:42" x14ac:dyDescent="0.2">
      <c r="AL199">
        <v>160214284</v>
      </c>
      <c r="AO199">
        <v>1297583</v>
      </c>
      <c r="AP199">
        <v>1</v>
      </c>
    </row>
    <row r="200" spans="1:42" x14ac:dyDescent="0.2">
      <c r="AL200">
        <v>160214397</v>
      </c>
      <c r="AO200">
        <v>4530808</v>
      </c>
      <c r="AP200">
        <v>1</v>
      </c>
    </row>
    <row r="201" spans="1:42" x14ac:dyDescent="0.2">
      <c r="AL201">
        <v>160214418</v>
      </c>
      <c r="AO201">
        <v>4530826</v>
      </c>
      <c r="AP201">
        <v>1</v>
      </c>
    </row>
    <row r="202" spans="1:42" x14ac:dyDescent="0.2">
      <c r="AL202">
        <v>160214438</v>
      </c>
      <c r="AP202">
        <f>SUM(AP2:AP201)</f>
        <v>2266</v>
      </c>
    </row>
    <row r="203" spans="1:42" x14ac:dyDescent="0.2">
      <c r="AL203">
        <v>160214442</v>
      </c>
      <c r="AP203">
        <f>SUM(AP2:AP10)</f>
        <v>867</v>
      </c>
    </row>
    <row r="204" spans="1:42" x14ac:dyDescent="0.2">
      <c r="AL204">
        <v>160214475</v>
      </c>
    </row>
    <row r="205" spans="1:42" x14ac:dyDescent="0.2">
      <c r="AL205">
        <v>160214477</v>
      </c>
    </row>
    <row r="206" spans="1:42" x14ac:dyDescent="0.2">
      <c r="AL206">
        <v>160214496</v>
      </c>
    </row>
    <row r="207" spans="1:42" x14ac:dyDescent="0.2">
      <c r="AL207">
        <v>160214629</v>
      </c>
    </row>
    <row r="208" spans="1:42" x14ac:dyDescent="0.2">
      <c r="AL208">
        <v>160214973</v>
      </c>
    </row>
    <row r="209" spans="38:38" x14ac:dyDescent="0.2">
      <c r="AL209">
        <v>160214986</v>
      </c>
    </row>
    <row r="210" spans="38:38" x14ac:dyDescent="0.2">
      <c r="AL210">
        <v>160215015</v>
      </c>
    </row>
    <row r="211" spans="38:38" x14ac:dyDescent="0.2">
      <c r="AL211">
        <v>160215025</v>
      </c>
    </row>
    <row r="212" spans="38:38" x14ac:dyDescent="0.2">
      <c r="AL212">
        <v>160215027</v>
      </c>
    </row>
    <row r="213" spans="38:38" x14ac:dyDescent="0.2">
      <c r="AL213">
        <v>160215159</v>
      </c>
    </row>
    <row r="214" spans="38:38" x14ac:dyDescent="0.2">
      <c r="AL214">
        <v>160215207</v>
      </c>
    </row>
    <row r="215" spans="38:38" x14ac:dyDescent="0.2">
      <c r="AL215">
        <v>160215219</v>
      </c>
    </row>
    <row r="216" spans="38:38" x14ac:dyDescent="0.2">
      <c r="AL216">
        <v>160215233</v>
      </c>
    </row>
    <row r="217" spans="38:38" x14ac:dyDescent="0.2">
      <c r="AL217">
        <v>160215239</v>
      </c>
    </row>
    <row r="218" spans="38:38" x14ac:dyDescent="0.2">
      <c r="AL218">
        <v>160215252</v>
      </c>
    </row>
    <row r="219" spans="38:38" x14ac:dyDescent="0.2">
      <c r="AL219">
        <v>160215256</v>
      </c>
    </row>
    <row r="220" spans="38:38" x14ac:dyDescent="0.2">
      <c r="AL220">
        <v>160215265</v>
      </c>
    </row>
    <row r="221" spans="38:38" x14ac:dyDescent="0.2">
      <c r="AL221">
        <v>160215657</v>
      </c>
    </row>
    <row r="222" spans="38:38" x14ac:dyDescent="0.2">
      <c r="AL222">
        <v>160215976</v>
      </c>
    </row>
    <row r="223" spans="38:38" x14ac:dyDescent="0.2">
      <c r="AL223">
        <v>160215998</v>
      </c>
    </row>
    <row r="224" spans="38:38" x14ac:dyDescent="0.2">
      <c r="AL224">
        <v>160216006</v>
      </c>
    </row>
    <row r="225" spans="37:38" x14ac:dyDescent="0.2">
      <c r="AL225">
        <v>160216017</v>
      </c>
    </row>
    <row r="226" spans="37:38" x14ac:dyDescent="0.2">
      <c r="AL226">
        <v>160216021</v>
      </c>
    </row>
    <row r="227" spans="37:38" x14ac:dyDescent="0.2">
      <c r="AL227">
        <v>160216044</v>
      </c>
    </row>
    <row r="228" spans="37:38" x14ac:dyDescent="0.2">
      <c r="AL228">
        <v>160216046</v>
      </c>
    </row>
    <row r="229" spans="37:38" x14ac:dyDescent="0.2">
      <c r="AL229">
        <v>160216048</v>
      </c>
    </row>
    <row r="230" spans="37:38" x14ac:dyDescent="0.2">
      <c r="AL230">
        <v>160216051</v>
      </c>
    </row>
    <row r="231" spans="37:38" x14ac:dyDescent="0.2">
      <c r="AL231">
        <v>160216059</v>
      </c>
    </row>
    <row r="232" spans="37:38" x14ac:dyDescent="0.2">
      <c r="AL232">
        <v>160216073</v>
      </c>
    </row>
    <row r="233" spans="37:38" x14ac:dyDescent="0.2">
      <c r="AL233">
        <v>160216077</v>
      </c>
    </row>
    <row r="234" spans="37:38" x14ac:dyDescent="0.2">
      <c r="AK234">
        <v>233</v>
      </c>
      <c r="AL234">
        <v>160216086</v>
      </c>
    </row>
    <row r="235" spans="37:38" x14ac:dyDescent="0.2">
      <c r="AK235">
        <f>AK234*64</f>
        <v>14912</v>
      </c>
    </row>
  </sheetData>
  <mergeCells count="2">
    <mergeCell ref="D1:E1"/>
    <mergeCell ref="B1:C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95"/>
  <sheetViews>
    <sheetView workbookViewId="0">
      <selection activeCell="D67" sqref="D67"/>
    </sheetView>
  </sheetViews>
  <sheetFormatPr baseColWidth="10" defaultRowHeight="16" x14ac:dyDescent="0.2"/>
  <cols>
    <col min="1" max="1" width="25.83203125" customWidth="1"/>
    <col min="2" max="2" width="15.83203125" customWidth="1"/>
    <col min="3" max="3" width="15.33203125" customWidth="1"/>
    <col min="4" max="4" width="11.1640625" bestFit="1" customWidth="1"/>
    <col min="5" max="5" width="10.1640625" customWidth="1"/>
    <col min="6" max="6" width="53.1640625" bestFit="1" customWidth="1"/>
    <col min="7" max="7" width="22" bestFit="1" customWidth="1"/>
    <col min="8" max="8" width="10.1640625" bestFit="1" customWidth="1"/>
    <col min="12" max="12" width="53.1640625" customWidth="1"/>
    <col min="13" max="13" width="22" customWidth="1"/>
    <col min="14" max="14" width="10.1640625" customWidth="1"/>
    <col min="15" max="15" width="53.1640625" customWidth="1"/>
    <col min="16" max="16" width="22" customWidth="1"/>
    <col min="17" max="17" width="10.1640625" customWidth="1"/>
    <col min="18" max="18" width="53.1640625" customWidth="1"/>
    <col min="19" max="19" width="22" customWidth="1"/>
    <col min="21" max="21" width="53.1640625" customWidth="1"/>
    <col min="22" max="22" width="22" customWidth="1"/>
    <col min="24" max="24" width="53.1640625" bestFit="1" customWidth="1"/>
    <col min="25" max="25" width="22" bestFit="1" customWidth="1"/>
    <col min="26" max="26" width="10.1640625" bestFit="1" customWidth="1"/>
    <col min="27" max="27" width="53.1640625" bestFit="1" customWidth="1"/>
    <col min="28" max="28" width="22" bestFit="1" customWidth="1"/>
    <col min="29" max="29" width="10.1640625" bestFit="1" customWidth="1"/>
  </cols>
  <sheetData>
    <row r="1" spans="1:29" x14ac:dyDescent="0.2">
      <c r="B1" s="15" t="s">
        <v>199</v>
      </c>
      <c r="C1" s="15"/>
      <c r="D1" s="15" t="s">
        <v>198</v>
      </c>
      <c r="E1" s="15"/>
    </row>
    <row r="2" spans="1:29" x14ac:dyDescent="0.2">
      <c r="A2" t="s">
        <v>1</v>
      </c>
      <c r="B2">
        <f t="shared" ref="B2:B7" si="0">SUM(Q2,N2,T2,W2,Z2,AC2)</f>
        <v>2979131626</v>
      </c>
      <c r="D2">
        <f t="shared" ref="D2:D7" si="1">SUM(Q2,N2,K2,H2,T2,W2,Z2,AC2)</f>
        <v>3442673069</v>
      </c>
      <c r="F2" t="s">
        <v>38</v>
      </c>
      <c r="G2" t="s">
        <v>1</v>
      </c>
      <c r="H2">
        <v>463541443</v>
      </c>
      <c r="L2" t="s">
        <v>0</v>
      </c>
      <c r="M2" t="s">
        <v>1</v>
      </c>
      <c r="N2">
        <v>499435396</v>
      </c>
      <c r="O2" t="s">
        <v>12</v>
      </c>
      <c r="P2" t="s">
        <v>1</v>
      </c>
      <c r="Q2">
        <v>495438743</v>
      </c>
      <c r="R2" t="s">
        <v>17</v>
      </c>
      <c r="S2" t="s">
        <v>1</v>
      </c>
      <c r="T2">
        <v>496475236</v>
      </c>
      <c r="U2" t="s">
        <v>22</v>
      </c>
      <c r="V2" t="s">
        <v>1</v>
      </c>
      <c r="W2">
        <v>499894096</v>
      </c>
      <c r="X2" t="s">
        <v>28</v>
      </c>
      <c r="Y2" t="s">
        <v>1</v>
      </c>
      <c r="Z2">
        <v>495460015</v>
      </c>
      <c r="AA2" t="s">
        <v>33</v>
      </c>
      <c r="AB2" t="s">
        <v>1</v>
      </c>
      <c r="AC2">
        <v>492428140</v>
      </c>
    </row>
    <row r="3" spans="1:29" x14ac:dyDescent="0.2">
      <c r="A3" t="s">
        <v>2</v>
      </c>
      <c r="B3">
        <f t="shared" si="0"/>
        <v>691696358</v>
      </c>
      <c r="C3" s="2">
        <f>B3/B$2</f>
        <v>0.23218052937416603</v>
      </c>
      <c r="D3">
        <f t="shared" si="1"/>
        <v>839390680</v>
      </c>
      <c r="E3" s="2">
        <f>D3/D$2</f>
        <v>0.24381945749028661</v>
      </c>
      <c r="F3" t="s">
        <v>38</v>
      </c>
      <c r="G3" t="s">
        <v>2</v>
      </c>
      <c r="H3">
        <v>147694322</v>
      </c>
      <c r="L3" t="s">
        <v>0</v>
      </c>
      <c r="M3" t="s">
        <v>2</v>
      </c>
      <c r="N3">
        <v>114013147</v>
      </c>
      <c r="O3" t="s">
        <v>12</v>
      </c>
      <c r="P3" t="s">
        <v>2</v>
      </c>
      <c r="Q3">
        <v>119286575</v>
      </c>
      <c r="R3" t="s">
        <v>17</v>
      </c>
      <c r="S3" t="s">
        <v>2</v>
      </c>
      <c r="T3">
        <v>112099224</v>
      </c>
      <c r="U3" t="s">
        <v>22</v>
      </c>
      <c r="V3" t="s">
        <v>2</v>
      </c>
      <c r="W3">
        <v>108679809</v>
      </c>
      <c r="X3" t="s">
        <v>28</v>
      </c>
      <c r="Y3" t="s">
        <v>2</v>
      </c>
      <c r="Z3">
        <v>118721993</v>
      </c>
      <c r="AA3" t="s">
        <v>33</v>
      </c>
      <c r="AB3" t="s">
        <v>2</v>
      </c>
      <c r="AC3">
        <v>118895610</v>
      </c>
    </row>
    <row r="4" spans="1:29" x14ac:dyDescent="0.2">
      <c r="A4" t="s">
        <v>3</v>
      </c>
      <c r="B4">
        <f t="shared" si="0"/>
        <v>232546624</v>
      </c>
      <c r="C4" s="2">
        <f>B4/B$2</f>
        <v>7.8058526172686812E-2</v>
      </c>
      <c r="D4">
        <f t="shared" si="1"/>
        <v>284406346</v>
      </c>
      <c r="E4" s="2">
        <f>D4/D$2</f>
        <v>8.2612069255420778E-2</v>
      </c>
      <c r="F4" t="s">
        <v>38</v>
      </c>
      <c r="G4" t="s">
        <v>3</v>
      </c>
      <c r="H4">
        <v>51859722</v>
      </c>
      <c r="L4" t="s">
        <v>0</v>
      </c>
      <c r="M4" t="s">
        <v>3</v>
      </c>
      <c r="N4">
        <v>38699235</v>
      </c>
      <c r="O4" t="s">
        <v>12</v>
      </c>
      <c r="P4" t="s">
        <v>3</v>
      </c>
      <c r="Q4">
        <v>37732045</v>
      </c>
      <c r="R4" t="s">
        <v>17</v>
      </c>
      <c r="S4" t="s">
        <v>3</v>
      </c>
      <c r="T4">
        <v>38345131</v>
      </c>
      <c r="U4" t="s">
        <v>22</v>
      </c>
      <c r="V4" t="s">
        <v>3</v>
      </c>
      <c r="W4">
        <v>42550410</v>
      </c>
      <c r="X4" t="s">
        <v>28</v>
      </c>
      <c r="Y4" t="s">
        <v>3</v>
      </c>
      <c r="Z4">
        <v>37686255</v>
      </c>
      <c r="AA4" t="s">
        <v>33</v>
      </c>
      <c r="AB4" t="s">
        <v>3</v>
      </c>
      <c r="AC4">
        <v>37533548</v>
      </c>
    </row>
    <row r="5" spans="1:29" x14ac:dyDescent="0.2">
      <c r="A5" t="s">
        <v>4</v>
      </c>
      <c r="B5">
        <f t="shared" si="0"/>
        <v>92902668</v>
      </c>
      <c r="C5" s="2">
        <f>B5/B$2</f>
        <v>3.118447912445477E-2</v>
      </c>
      <c r="D5">
        <f t="shared" si="1"/>
        <v>122238894</v>
      </c>
      <c r="E5" s="2">
        <f>D5/D$2</f>
        <v>3.5506971341750723E-2</v>
      </c>
      <c r="F5" t="s">
        <v>38</v>
      </c>
      <c r="G5" t="s">
        <v>4</v>
      </c>
      <c r="H5">
        <v>29336226</v>
      </c>
      <c r="L5" t="s">
        <v>0</v>
      </c>
      <c r="M5" t="s">
        <v>4</v>
      </c>
      <c r="N5">
        <v>15497892</v>
      </c>
      <c r="O5" t="s">
        <v>12</v>
      </c>
      <c r="P5" t="s">
        <v>4</v>
      </c>
      <c r="Q5">
        <v>15315574</v>
      </c>
      <c r="R5" t="s">
        <v>17</v>
      </c>
      <c r="S5" t="s">
        <v>4</v>
      </c>
      <c r="T5">
        <v>15257269</v>
      </c>
      <c r="U5" t="s">
        <v>22</v>
      </c>
      <c r="V5" t="s">
        <v>4</v>
      </c>
      <c r="W5">
        <v>16499480</v>
      </c>
      <c r="X5" t="s">
        <v>28</v>
      </c>
      <c r="Y5" t="s">
        <v>4</v>
      </c>
      <c r="Z5">
        <v>15089161</v>
      </c>
      <c r="AA5" t="s">
        <v>33</v>
      </c>
      <c r="AB5" t="s">
        <v>4</v>
      </c>
      <c r="AC5">
        <v>15243292</v>
      </c>
    </row>
    <row r="6" spans="1:29" x14ac:dyDescent="0.2">
      <c r="A6" t="s">
        <v>5</v>
      </c>
      <c r="B6">
        <f t="shared" si="0"/>
        <v>534507542</v>
      </c>
      <c r="C6" s="2">
        <f>B6/B$2</f>
        <v>0.17941722928089246</v>
      </c>
      <c r="D6">
        <f t="shared" si="1"/>
        <v>574514296</v>
      </c>
      <c r="E6" s="2">
        <f>D6/D$2</f>
        <v>0.16688029460981618</v>
      </c>
      <c r="F6" t="s">
        <v>38</v>
      </c>
      <c r="G6" t="s">
        <v>5</v>
      </c>
      <c r="H6">
        <v>40006754</v>
      </c>
      <c r="L6" t="s">
        <v>0</v>
      </c>
      <c r="M6" t="s">
        <v>5</v>
      </c>
      <c r="N6">
        <v>91347803</v>
      </c>
      <c r="O6" t="s">
        <v>12</v>
      </c>
      <c r="P6" t="s">
        <v>5</v>
      </c>
      <c r="Q6">
        <v>89724349</v>
      </c>
      <c r="R6" t="s">
        <v>17</v>
      </c>
      <c r="S6" t="s">
        <v>5</v>
      </c>
      <c r="T6">
        <v>89332111</v>
      </c>
      <c r="U6" t="s">
        <v>22</v>
      </c>
      <c r="V6" t="s">
        <v>5</v>
      </c>
      <c r="W6">
        <v>84237579</v>
      </c>
      <c r="X6" t="s">
        <v>28</v>
      </c>
      <c r="Y6" t="s">
        <v>5</v>
      </c>
      <c r="Z6">
        <v>90719270</v>
      </c>
      <c r="AA6" t="s">
        <v>33</v>
      </c>
      <c r="AB6" t="s">
        <v>5</v>
      </c>
      <c r="AC6">
        <v>89146430</v>
      </c>
    </row>
    <row r="7" spans="1:29" x14ac:dyDescent="0.2">
      <c r="A7" t="s">
        <v>6</v>
      </c>
      <c r="B7">
        <f t="shared" si="0"/>
        <v>1418415982</v>
      </c>
      <c r="C7" s="2">
        <f>B7/B$2</f>
        <v>0.476117258338286</v>
      </c>
      <c r="D7">
        <f t="shared" si="1"/>
        <v>1615102508</v>
      </c>
      <c r="E7" s="2">
        <f>D7/D$2</f>
        <v>0.46914199391844719</v>
      </c>
      <c r="F7" t="s">
        <v>38</v>
      </c>
      <c r="G7" t="s">
        <v>6</v>
      </c>
      <c r="H7">
        <v>196686526</v>
      </c>
      <c r="L7" t="s">
        <v>0</v>
      </c>
      <c r="M7" t="s">
        <v>6</v>
      </c>
      <c r="N7">
        <v>238350530</v>
      </c>
      <c r="O7" t="s">
        <v>12</v>
      </c>
      <c r="P7" t="s">
        <v>6</v>
      </c>
      <c r="Q7">
        <v>231823069</v>
      </c>
      <c r="R7" t="s">
        <v>17</v>
      </c>
      <c r="S7" t="s">
        <v>6</v>
      </c>
      <c r="T7">
        <v>239907533</v>
      </c>
      <c r="U7" t="s">
        <v>22</v>
      </c>
      <c r="V7" t="s">
        <v>6</v>
      </c>
      <c r="W7">
        <v>246275476</v>
      </c>
      <c r="X7" t="s">
        <v>28</v>
      </c>
      <c r="Y7" t="s">
        <v>6</v>
      </c>
      <c r="Z7">
        <v>231933971</v>
      </c>
      <c r="AA7" t="s">
        <v>33</v>
      </c>
      <c r="AB7" t="s">
        <v>6</v>
      </c>
      <c r="AC7">
        <v>230125403</v>
      </c>
    </row>
    <row r="8" spans="1:29" x14ac:dyDescent="0.2">
      <c r="A8" t="s">
        <v>27</v>
      </c>
      <c r="B8">
        <f>B2/(B5+B6)</f>
        <v>4.7482995630562019</v>
      </c>
      <c r="D8">
        <f>D2/(D5+D6)</f>
        <v>4.9410223281503738</v>
      </c>
      <c r="E8" s="2"/>
      <c r="F8" t="s">
        <v>39</v>
      </c>
      <c r="L8" t="s">
        <v>7</v>
      </c>
      <c r="O8" t="s">
        <v>13</v>
      </c>
      <c r="R8" t="s">
        <v>18</v>
      </c>
      <c r="U8" t="s">
        <v>23</v>
      </c>
      <c r="X8" t="s">
        <v>29</v>
      </c>
      <c r="AA8" t="s">
        <v>34</v>
      </c>
    </row>
    <row r="9" spans="1:29" x14ac:dyDescent="0.2">
      <c r="B9">
        <f>SUM(P9,M9,S9,V9,Y9,AB9)/4096</f>
        <v>6</v>
      </c>
      <c r="D9">
        <f>SUM(P9,M9,J9,G9,S9,V9,Y9,AB9)</f>
        <v>28672</v>
      </c>
      <c r="F9" s="1">
        <v>0.118356808929</v>
      </c>
      <c r="G9">
        <v>4096</v>
      </c>
      <c r="H9" t="s">
        <v>8</v>
      </c>
      <c r="L9" s="1">
        <v>0.43126569467300002</v>
      </c>
      <c r="M9">
        <v>4096</v>
      </c>
      <c r="N9" t="s">
        <v>8</v>
      </c>
      <c r="O9" s="1">
        <v>0.42743321347399998</v>
      </c>
      <c r="P9">
        <v>4096</v>
      </c>
      <c r="Q9" t="s">
        <v>8</v>
      </c>
      <c r="R9" s="1">
        <v>0.41585768237600002</v>
      </c>
      <c r="S9">
        <v>4096</v>
      </c>
      <c r="T9" t="s">
        <v>8</v>
      </c>
      <c r="U9" s="1">
        <v>0.37877898842000002</v>
      </c>
      <c r="V9">
        <v>4096</v>
      </c>
      <c r="W9" t="s">
        <v>8</v>
      </c>
      <c r="X9" s="1">
        <v>0.43413185219400002</v>
      </c>
      <c r="Y9">
        <v>4096</v>
      </c>
      <c r="Z9" t="s">
        <v>8</v>
      </c>
      <c r="AA9" s="1">
        <v>0.42721101803799999</v>
      </c>
      <c r="AB9">
        <v>4096</v>
      </c>
      <c r="AC9" t="s">
        <v>8</v>
      </c>
    </row>
    <row r="10" spans="1:29" x14ac:dyDescent="0.2">
      <c r="B10">
        <f t="shared" ref="B10:B18" si="2">SUM(P10,M10,S10,V10,Y10,AB10)/4096</f>
        <v>12</v>
      </c>
      <c r="D10">
        <f t="shared" ref="D10:D18" si="3">SUM(P10,M10,J10,G10,S10,V10,Y10,AB10)</f>
        <v>61440</v>
      </c>
      <c r="F10" s="1">
        <v>0.23939253259000001</v>
      </c>
      <c r="G10">
        <v>12288</v>
      </c>
      <c r="H10" t="s">
        <v>8</v>
      </c>
      <c r="L10" s="1">
        <v>0.60382385072300004</v>
      </c>
      <c r="M10">
        <v>8192</v>
      </c>
      <c r="N10" t="s">
        <v>8</v>
      </c>
      <c r="O10" s="1">
        <v>0.56098600064500004</v>
      </c>
      <c r="P10">
        <v>8192</v>
      </c>
      <c r="Q10" t="s">
        <v>8</v>
      </c>
      <c r="R10" s="1">
        <v>0.59469599406200002</v>
      </c>
      <c r="S10">
        <v>8192</v>
      </c>
      <c r="T10" t="s">
        <v>8</v>
      </c>
      <c r="U10" s="1">
        <v>0.61220897875900004</v>
      </c>
      <c r="V10">
        <v>8192</v>
      </c>
      <c r="W10" t="s">
        <v>8</v>
      </c>
      <c r="X10" s="1">
        <v>0.63407516547999998</v>
      </c>
      <c r="Y10">
        <v>8192</v>
      </c>
      <c r="Z10" t="s">
        <v>8</v>
      </c>
      <c r="AA10" s="1">
        <v>0.57886207518499999</v>
      </c>
      <c r="AB10">
        <v>8192</v>
      </c>
      <c r="AC10" t="s">
        <v>8</v>
      </c>
    </row>
    <row r="11" spans="1:29" x14ac:dyDescent="0.2">
      <c r="B11">
        <f t="shared" si="2"/>
        <v>18</v>
      </c>
      <c r="D11">
        <f t="shared" si="3"/>
        <v>94208</v>
      </c>
      <c r="F11" s="1">
        <v>0.30972324733399997</v>
      </c>
      <c r="G11">
        <v>20480</v>
      </c>
      <c r="H11" t="s">
        <v>8</v>
      </c>
      <c r="L11" s="1">
        <v>0.65674292136099999</v>
      </c>
      <c r="M11">
        <v>12288</v>
      </c>
      <c r="N11" t="s">
        <v>8</v>
      </c>
      <c r="O11" s="1">
        <v>0.61341774597599996</v>
      </c>
      <c r="P11">
        <v>12288</v>
      </c>
      <c r="Q11" t="s">
        <v>8</v>
      </c>
      <c r="R11" s="1">
        <v>0.64623460695599999</v>
      </c>
      <c r="S11">
        <v>12288</v>
      </c>
      <c r="T11" t="s">
        <v>8</v>
      </c>
      <c r="U11" s="1">
        <v>0.67270011726599999</v>
      </c>
      <c r="V11">
        <v>12288</v>
      </c>
      <c r="W11" t="s">
        <v>8</v>
      </c>
      <c r="X11" s="1">
        <v>0.68691392785799998</v>
      </c>
      <c r="Y11">
        <v>12288</v>
      </c>
      <c r="Z11" t="s">
        <v>8</v>
      </c>
      <c r="AA11" s="1">
        <v>0.63063151305700005</v>
      </c>
      <c r="AB11">
        <v>12288</v>
      </c>
      <c r="AC11" t="s">
        <v>8</v>
      </c>
    </row>
    <row r="12" spans="1:29" x14ac:dyDescent="0.2">
      <c r="B12">
        <f t="shared" si="2"/>
        <v>24</v>
      </c>
      <c r="D12">
        <f t="shared" si="3"/>
        <v>135168</v>
      </c>
      <c r="F12" s="1">
        <v>0.41202962299099999</v>
      </c>
      <c r="G12">
        <v>36864</v>
      </c>
      <c r="H12" t="s">
        <v>8</v>
      </c>
      <c r="L12" s="1">
        <v>0.70424295077400001</v>
      </c>
      <c r="M12">
        <v>16384</v>
      </c>
      <c r="N12" t="s">
        <v>8</v>
      </c>
      <c r="O12" s="1">
        <v>0.66223290898300002</v>
      </c>
      <c r="P12">
        <v>16384</v>
      </c>
      <c r="Q12" t="s">
        <v>8</v>
      </c>
      <c r="R12" s="1">
        <v>0.69352876847199996</v>
      </c>
      <c r="S12">
        <v>16384</v>
      </c>
      <c r="T12" t="s">
        <v>8</v>
      </c>
      <c r="U12" s="1">
        <v>0.72699748788399998</v>
      </c>
      <c r="V12">
        <v>16384</v>
      </c>
      <c r="W12" t="s">
        <v>8</v>
      </c>
      <c r="X12" s="1">
        <v>0.73434494204300005</v>
      </c>
      <c r="Y12">
        <v>16384</v>
      </c>
      <c r="Z12" t="s">
        <v>8</v>
      </c>
      <c r="AA12" s="1">
        <v>0.67711453695599999</v>
      </c>
      <c r="AB12">
        <v>16384</v>
      </c>
      <c r="AC12" t="s">
        <v>8</v>
      </c>
    </row>
    <row r="13" spans="1:29" x14ac:dyDescent="0.2">
      <c r="B13">
        <f t="shared" si="2"/>
        <v>30</v>
      </c>
      <c r="D13">
        <f t="shared" si="3"/>
        <v>180224</v>
      </c>
      <c r="F13" s="1">
        <v>0.50843207346200003</v>
      </c>
      <c r="G13">
        <v>57344</v>
      </c>
      <c r="H13" t="s">
        <v>8</v>
      </c>
      <c r="L13" s="1">
        <v>0.73686225074800005</v>
      </c>
      <c r="M13">
        <v>20480</v>
      </c>
      <c r="N13" t="s">
        <v>8</v>
      </c>
      <c r="O13" s="1">
        <v>0.709301077005</v>
      </c>
      <c r="P13">
        <v>20480</v>
      </c>
      <c r="Q13" t="s">
        <v>8</v>
      </c>
      <c r="R13" s="1">
        <v>0.72512349840500001</v>
      </c>
      <c r="S13">
        <v>20480</v>
      </c>
      <c r="T13" t="s">
        <v>8</v>
      </c>
      <c r="U13" s="1">
        <v>0.77509492930699997</v>
      </c>
      <c r="V13">
        <v>20480</v>
      </c>
      <c r="W13" t="s">
        <v>8</v>
      </c>
      <c r="X13" s="1">
        <v>0.76105028172699996</v>
      </c>
      <c r="Y13">
        <v>20480</v>
      </c>
      <c r="Z13" t="s">
        <v>8</v>
      </c>
      <c r="AA13" s="1">
        <v>0.71036587592300005</v>
      </c>
      <c r="AB13">
        <v>20480</v>
      </c>
      <c r="AC13" t="s">
        <v>8</v>
      </c>
    </row>
    <row r="14" spans="1:29" x14ac:dyDescent="0.2">
      <c r="B14">
        <f t="shared" si="2"/>
        <v>36</v>
      </c>
      <c r="D14">
        <f t="shared" si="3"/>
        <v>237568</v>
      </c>
      <c r="F14" s="1">
        <v>0.60669577067400005</v>
      </c>
      <c r="G14">
        <v>90112</v>
      </c>
      <c r="H14" t="s">
        <v>8</v>
      </c>
      <c r="L14" s="1">
        <v>0.764357008048</v>
      </c>
      <c r="M14">
        <v>24576</v>
      </c>
      <c r="N14" t="s">
        <v>8</v>
      </c>
      <c r="O14" s="1">
        <v>0.74142135468799997</v>
      </c>
      <c r="P14">
        <v>24576</v>
      </c>
      <c r="Q14" t="s">
        <v>8</v>
      </c>
      <c r="R14" s="1">
        <v>0.75597324858299997</v>
      </c>
      <c r="S14">
        <v>24576</v>
      </c>
      <c r="T14" t="s">
        <v>8</v>
      </c>
      <c r="U14" s="1">
        <v>0.81234301074799997</v>
      </c>
      <c r="V14">
        <v>24576</v>
      </c>
      <c r="W14" t="s">
        <v>8</v>
      </c>
      <c r="X14" s="1">
        <v>0.786345497527</v>
      </c>
      <c r="Y14">
        <v>24576</v>
      </c>
      <c r="Z14" t="s">
        <v>8</v>
      </c>
      <c r="AA14" s="1">
        <v>0.74072455932400005</v>
      </c>
      <c r="AB14">
        <v>24576</v>
      </c>
      <c r="AC14" t="s">
        <v>8</v>
      </c>
    </row>
    <row r="15" spans="1:29" x14ac:dyDescent="0.2">
      <c r="B15">
        <f t="shared" si="2"/>
        <v>42</v>
      </c>
      <c r="D15">
        <f t="shared" si="3"/>
        <v>311296</v>
      </c>
      <c r="F15" s="1">
        <v>0.70315874432000003</v>
      </c>
      <c r="G15">
        <v>139264</v>
      </c>
      <c r="H15" t="s">
        <v>8</v>
      </c>
      <c r="L15" s="1">
        <v>0.78811643738600001</v>
      </c>
      <c r="M15">
        <v>28672</v>
      </c>
      <c r="N15" t="s">
        <v>8</v>
      </c>
      <c r="O15" s="1">
        <v>0.767046445942</v>
      </c>
      <c r="P15">
        <v>28672</v>
      </c>
      <c r="Q15" t="s">
        <v>8</v>
      </c>
      <c r="R15" s="1">
        <v>0.78271943457000004</v>
      </c>
      <c r="S15">
        <v>28672</v>
      </c>
      <c r="T15" t="s">
        <v>8</v>
      </c>
      <c r="U15" s="1">
        <v>0.84378912928799998</v>
      </c>
      <c r="V15">
        <v>28672</v>
      </c>
      <c r="W15" t="s">
        <v>8</v>
      </c>
      <c r="X15" s="1">
        <v>0.810759417185</v>
      </c>
      <c r="Y15">
        <v>28672</v>
      </c>
      <c r="Z15" t="s">
        <v>8</v>
      </c>
      <c r="AA15" s="1">
        <v>0.76558400582099995</v>
      </c>
      <c r="AB15">
        <v>28672</v>
      </c>
      <c r="AC15" t="s">
        <v>8</v>
      </c>
    </row>
    <row r="16" spans="1:29" x14ac:dyDescent="0.2">
      <c r="B16">
        <f t="shared" si="2"/>
        <v>50</v>
      </c>
      <c r="D16">
        <f t="shared" si="3"/>
        <v>425984</v>
      </c>
      <c r="F16" s="1">
        <v>0.80049991344600002</v>
      </c>
      <c r="G16">
        <v>221184</v>
      </c>
      <c r="H16" t="s">
        <v>8</v>
      </c>
      <c r="L16" s="1">
        <v>0.810478488793</v>
      </c>
      <c r="M16">
        <v>32768</v>
      </c>
      <c r="N16" t="s">
        <v>8</v>
      </c>
      <c r="O16" s="1">
        <v>0.81352841838599999</v>
      </c>
      <c r="P16">
        <v>36864</v>
      </c>
      <c r="Q16" t="s">
        <v>8</v>
      </c>
      <c r="R16" s="1">
        <v>0.80491051118599999</v>
      </c>
      <c r="S16">
        <v>32768</v>
      </c>
      <c r="T16" t="s">
        <v>8</v>
      </c>
      <c r="U16" s="1">
        <v>0.86992850781700004</v>
      </c>
      <c r="V16">
        <v>32768</v>
      </c>
      <c r="W16" t="s">
        <v>8</v>
      </c>
      <c r="X16" s="1">
        <v>0.83244180864899997</v>
      </c>
      <c r="Y16">
        <v>32768</v>
      </c>
      <c r="Z16" t="s">
        <v>8</v>
      </c>
      <c r="AA16" s="1">
        <v>0.81164107924499995</v>
      </c>
      <c r="AB16">
        <v>36864</v>
      </c>
      <c r="AC16" t="s">
        <v>8</v>
      </c>
    </row>
    <row r="17" spans="1:29" x14ac:dyDescent="0.2">
      <c r="B17">
        <f t="shared" si="2"/>
        <v>93</v>
      </c>
      <c r="D17">
        <f t="shared" si="3"/>
        <v>761856</v>
      </c>
      <c r="F17" s="1">
        <v>0.90092516711600001</v>
      </c>
      <c r="G17">
        <v>380928</v>
      </c>
      <c r="H17" t="s">
        <v>8</v>
      </c>
      <c r="L17" s="1">
        <v>0.90124345932399996</v>
      </c>
      <c r="M17">
        <v>65536</v>
      </c>
      <c r="N17" t="s">
        <v>8</v>
      </c>
      <c r="O17" s="1">
        <v>0.90153214158299999</v>
      </c>
      <c r="P17">
        <v>69632</v>
      </c>
      <c r="Q17" t="s">
        <v>8</v>
      </c>
      <c r="R17" s="1">
        <v>0.90248774059699999</v>
      </c>
      <c r="S17">
        <v>73728</v>
      </c>
      <c r="T17" t="s">
        <v>8</v>
      </c>
      <c r="U17" s="1">
        <v>0.91399372518300004</v>
      </c>
      <c r="V17">
        <v>40960</v>
      </c>
      <c r="W17" t="s">
        <v>8</v>
      </c>
      <c r="X17" s="1">
        <v>0.904405040637</v>
      </c>
      <c r="Y17">
        <v>53248</v>
      </c>
      <c r="Z17" t="s">
        <v>8</v>
      </c>
      <c r="AA17" s="1">
        <v>0.90044773030199998</v>
      </c>
      <c r="AB17">
        <v>77824</v>
      </c>
      <c r="AC17" t="s">
        <v>8</v>
      </c>
    </row>
    <row r="18" spans="1:29" x14ac:dyDescent="0.2">
      <c r="B18">
        <f t="shared" si="2"/>
        <v>7103</v>
      </c>
      <c r="D18">
        <f t="shared" si="3"/>
        <v>32428032</v>
      </c>
      <c r="F18" s="1">
        <v>1</v>
      </c>
      <c r="G18">
        <v>3334144</v>
      </c>
      <c r="H18" t="s">
        <v>8</v>
      </c>
      <c r="L18" s="1">
        <v>1</v>
      </c>
      <c r="M18">
        <v>5611520</v>
      </c>
      <c r="N18" t="s">
        <v>8</v>
      </c>
      <c r="O18" s="1">
        <v>1</v>
      </c>
      <c r="P18">
        <v>5464064</v>
      </c>
      <c r="Q18" t="s">
        <v>8</v>
      </c>
      <c r="R18" s="1">
        <v>1</v>
      </c>
      <c r="S18">
        <v>5570560</v>
      </c>
      <c r="T18" t="s">
        <v>8</v>
      </c>
      <c r="U18" s="1">
        <v>1</v>
      </c>
      <c r="V18">
        <v>1363968</v>
      </c>
      <c r="W18" t="s">
        <v>8</v>
      </c>
      <c r="X18" s="1">
        <v>1</v>
      </c>
      <c r="Y18">
        <v>5513216</v>
      </c>
      <c r="Z18" t="s">
        <v>8</v>
      </c>
      <c r="AA18" s="1">
        <v>1</v>
      </c>
      <c r="AB18">
        <v>5570560</v>
      </c>
      <c r="AC18" t="s">
        <v>8</v>
      </c>
    </row>
    <row r="19" spans="1:29" x14ac:dyDescent="0.2">
      <c r="F19" t="s">
        <v>40</v>
      </c>
      <c r="L19" t="s">
        <v>9</v>
      </c>
      <c r="O19" t="s">
        <v>14</v>
      </c>
      <c r="R19" t="s">
        <v>19</v>
      </c>
      <c r="U19" t="s">
        <v>24</v>
      </c>
      <c r="X19" t="s">
        <v>30</v>
      </c>
      <c r="AA19" t="s">
        <v>35</v>
      </c>
    </row>
    <row r="20" spans="1:29" x14ac:dyDescent="0.2">
      <c r="A20" s="2">
        <v>0.1</v>
      </c>
      <c r="B20" s="3">
        <f>AVERAGE(P20,M20,S20,V20,Y20,AB20)/1000</f>
        <v>6.4000000000000001E-2</v>
      </c>
      <c r="D20">
        <f>SUM(P20,M20,J20,G20,S20,V20,Y20,AB20)</f>
        <v>704</v>
      </c>
      <c r="F20" s="1">
        <v>0.10569618475299999</v>
      </c>
      <c r="G20">
        <v>320</v>
      </c>
      <c r="H20" t="s">
        <v>8</v>
      </c>
      <c r="L20" s="1">
        <v>0.20706821508500001</v>
      </c>
      <c r="M20">
        <v>64</v>
      </c>
      <c r="N20" t="s">
        <v>8</v>
      </c>
      <c r="O20" s="1">
        <v>0.20518854134100001</v>
      </c>
      <c r="P20">
        <v>64</v>
      </c>
      <c r="Q20" t="s">
        <v>8</v>
      </c>
      <c r="R20" s="1">
        <v>0.203929808898</v>
      </c>
      <c r="S20">
        <v>64</v>
      </c>
      <c r="T20" t="s">
        <v>8</v>
      </c>
      <c r="U20" s="1">
        <v>0.27869832853600002</v>
      </c>
      <c r="V20">
        <v>64</v>
      </c>
      <c r="W20" t="s">
        <v>8</v>
      </c>
      <c r="X20" s="1">
        <v>0.20884284476500001</v>
      </c>
      <c r="Y20">
        <v>64</v>
      </c>
      <c r="Z20" t="s">
        <v>8</v>
      </c>
      <c r="AA20" s="1">
        <v>0.20553013887499999</v>
      </c>
      <c r="AB20">
        <v>64</v>
      </c>
      <c r="AC20" t="s">
        <v>8</v>
      </c>
    </row>
    <row r="21" spans="1:29" x14ac:dyDescent="0.2">
      <c r="A21" s="2">
        <v>0.2</v>
      </c>
      <c r="B21" s="3">
        <f t="shared" ref="B21:B29" si="4">AVERAGE(P21,M21,S21,V21,Y21,AB21)/1000</f>
        <v>0.128</v>
      </c>
      <c r="D21">
        <f t="shared" ref="D21:D29" si="5">SUM(P21,M21,J21,G21,S21,V21,Y21,AB21)</f>
        <v>1664</v>
      </c>
      <c r="F21" s="1">
        <v>0.20057451044399999</v>
      </c>
      <c r="G21">
        <v>896</v>
      </c>
      <c r="H21" t="s">
        <v>8</v>
      </c>
      <c r="L21" s="1">
        <v>0.35306432305800001</v>
      </c>
      <c r="M21">
        <v>128</v>
      </c>
      <c r="N21" t="s">
        <v>8</v>
      </c>
      <c r="O21" s="1">
        <v>0.34987515096299998</v>
      </c>
      <c r="P21">
        <v>128</v>
      </c>
      <c r="Q21" t="s">
        <v>8</v>
      </c>
      <c r="R21" s="1">
        <v>0.34754974566300001</v>
      </c>
      <c r="S21">
        <v>128</v>
      </c>
      <c r="T21" t="s">
        <v>8</v>
      </c>
      <c r="U21" s="1">
        <v>0.35732927319899999</v>
      </c>
      <c r="V21">
        <v>128</v>
      </c>
      <c r="W21" t="s">
        <v>8</v>
      </c>
      <c r="X21" s="1">
        <v>0.35593092814999999</v>
      </c>
      <c r="Y21">
        <v>128</v>
      </c>
      <c r="Z21" t="s">
        <v>8</v>
      </c>
      <c r="AA21" s="1">
        <v>0.35027845484199999</v>
      </c>
      <c r="AB21">
        <v>128</v>
      </c>
      <c r="AC21" t="s">
        <v>8</v>
      </c>
    </row>
    <row r="22" spans="1:29" x14ac:dyDescent="0.2">
      <c r="A22" s="2">
        <v>0.3</v>
      </c>
      <c r="B22" s="3">
        <f t="shared" si="4"/>
        <v>0.192</v>
      </c>
      <c r="D22">
        <f t="shared" si="5"/>
        <v>3072</v>
      </c>
      <c r="F22" s="1">
        <v>0.30051619785799999</v>
      </c>
      <c r="G22">
        <v>1920</v>
      </c>
      <c r="H22" t="s">
        <v>8</v>
      </c>
      <c r="L22" s="1">
        <v>0.41463484097999997</v>
      </c>
      <c r="M22">
        <v>192</v>
      </c>
      <c r="N22" t="s">
        <v>8</v>
      </c>
      <c r="O22" s="1">
        <v>0.39716012479899998</v>
      </c>
      <c r="P22">
        <v>192</v>
      </c>
      <c r="Q22" t="s">
        <v>8</v>
      </c>
      <c r="R22" s="1">
        <v>0.40779268797200002</v>
      </c>
      <c r="S22">
        <v>192</v>
      </c>
      <c r="T22" t="s">
        <v>8</v>
      </c>
      <c r="U22" s="1">
        <v>0.43491299805200001</v>
      </c>
      <c r="V22">
        <v>192</v>
      </c>
      <c r="W22" t="s">
        <v>8</v>
      </c>
      <c r="X22" s="1">
        <v>0.427946497358</v>
      </c>
      <c r="Y22">
        <v>192</v>
      </c>
      <c r="Z22" t="s">
        <v>8</v>
      </c>
      <c r="AA22" s="1">
        <v>0.40402946102999998</v>
      </c>
      <c r="AB22">
        <v>192</v>
      </c>
      <c r="AC22" t="s">
        <v>8</v>
      </c>
    </row>
    <row r="23" spans="1:29" x14ac:dyDescent="0.2">
      <c r="A23" s="2">
        <v>0.4</v>
      </c>
      <c r="B23" s="3">
        <f t="shared" si="4"/>
        <v>0.25600000000000001</v>
      </c>
      <c r="D23">
        <f t="shared" si="5"/>
        <v>5440</v>
      </c>
      <c r="F23" s="1">
        <v>0.40011113094799999</v>
      </c>
      <c r="G23">
        <v>3904</v>
      </c>
      <c r="H23" t="s">
        <v>8</v>
      </c>
      <c r="L23" s="1">
        <v>0.47309538709600002</v>
      </c>
      <c r="M23">
        <v>256</v>
      </c>
      <c r="N23" t="s">
        <v>8</v>
      </c>
      <c r="O23" s="1">
        <v>0.43798019243699998</v>
      </c>
      <c r="P23">
        <v>256</v>
      </c>
      <c r="Q23" t="s">
        <v>8</v>
      </c>
      <c r="R23" s="1">
        <v>0.46723313909699998</v>
      </c>
      <c r="S23">
        <v>256</v>
      </c>
      <c r="T23" t="s">
        <v>8</v>
      </c>
      <c r="U23" s="1">
        <v>0.473293413331</v>
      </c>
      <c r="V23">
        <v>256</v>
      </c>
      <c r="W23" t="s">
        <v>8</v>
      </c>
      <c r="X23" s="1">
        <v>0.49179617047399998</v>
      </c>
      <c r="Y23">
        <v>256</v>
      </c>
      <c r="Z23" t="s">
        <v>8</v>
      </c>
      <c r="AA23" s="1">
        <v>0.45043517618599999</v>
      </c>
      <c r="AB23">
        <v>256</v>
      </c>
      <c r="AC23" t="s">
        <v>8</v>
      </c>
    </row>
    <row r="24" spans="1:29" x14ac:dyDescent="0.2">
      <c r="A24" s="2">
        <v>0.5</v>
      </c>
      <c r="B24" s="3">
        <f t="shared" si="4"/>
        <v>0.35199999999999998</v>
      </c>
      <c r="D24">
        <f t="shared" si="5"/>
        <v>9664</v>
      </c>
      <c r="F24" s="1">
        <v>0.50016012699900003</v>
      </c>
      <c r="G24">
        <v>7552</v>
      </c>
      <c r="H24" t="s">
        <v>8</v>
      </c>
      <c r="L24" s="1">
        <v>0.51224798252000003</v>
      </c>
      <c r="M24">
        <v>320</v>
      </c>
      <c r="N24" t="s">
        <v>8</v>
      </c>
      <c r="O24" s="1">
        <v>0.51737409442000004</v>
      </c>
      <c r="P24">
        <v>448</v>
      </c>
      <c r="Q24" t="s">
        <v>8</v>
      </c>
      <c r="R24" s="1">
        <v>0.50111056495899997</v>
      </c>
      <c r="S24">
        <v>320</v>
      </c>
      <c r="T24" t="s">
        <v>8</v>
      </c>
      <c r="U24" s="1">
        <v>0.50730136448700003</v>
      </c>
      <c r="V24">
        <v>320</v>
      </c>
      <c r="W24" t="s">
        <v>8</v>
      </c>
      <c r="X24" s="1">
        <v>0.52949175727099995</v>
      </c>
      <c r="Y24">
        <v>320</v>
      </c>
      <c r="Z24" t="s">
        <v>8</v>
      </c>
      <c r="AA24" s="1">
        <v>0.51414463235200003</v>
      </c>
      <c r="AB24">
        <v>384</v>
      </c>
      <c r="AC24" t="s">
        <v>8</v>
      </c>
    </row>
    <row r="25" spans="1:29" x14ac:dyDescent="0.2">
      <c r="A25" s="2">
        <v>0.6</v>
      </c>
      <c r="B25" s="3">
        <f t="shared" si="4"/>
        <v>0.70399999999999996</v>
      </c>
      <c r="D25">
        <f t="shared" si="5"/>
        <v>17728</v>
      </c>
      <c r="F25" s="1">
        <v>0.60000473571500001</v>
      </c>
      <c r="G25">
        <v>13504</v>
      </c>
      <c r="H25" t="s">
        <v>8</v>
      </c>
      <c r="L25" s="1">
        <v>0.60649389375700002</v>
      </c>
      <c r="M25">
        <v>640</v>
      </c>
      <c r="N25" t="s">
        <v>8</v>
      </c>
      <c r="O25" s="1">
        <v>0.60196027907299998</v>
      </c>
      <c r="P25">
        <v>832</v>
      </c>
      <c r="Q25" t="s">
        <v>8</v>
      </c>
      <c r="R25" s="1">
        <v>0.60722988608399997</v>
      </c>
      <c r="S25">
        <v>768</v>
      </c>
      <c r="T25" t="s">
        <v>8</v>
      </c>
      <c r="U25" s="1">
        <v>0.60414573089900003</v>
      </c>
      <c r="V25">
        <v>640</v>
      </c>
      <c r="W25" t="s">
        <v>8</v>
      </c>
      <c r="X25" s="1">
        <v>0.60031724658999996</v>
      </c>
      <c r="Y25">
        <v>512</v>
      </c>
      <c r="Z25" t="s">
        <v>8</v>
      </c>
      <c r="AA25" s="1">
        <v>0.60372936648200004</v>
      </c>
      <c r="AB25">
        <v>832</v>
      </c>
      <c r="AC25" t="s">
        <v>8</v>
      </c>
    </row>
    <row r="26" spans="1:29" x14ac:dyDescent="0.2">
      <c r="A26" s="2">
        <v>0.7</v>
      </c>
      <c r="B26" s="3">
        <f t="shared" si="4"/>
        <v>1.8773333333333333</v>
      </c>
      <c r="D26">
        <f t="shared" si="5"/>
        <v>34240</v>
      </c>
      <c r="F26" s="1">
        <v>0.70037158899700003</v>
      </c>
      <c r="G26">
        <v>22976</v>
      </c>
      <c r="H26" t="s">
        <v>8</v>
      </c>
      <c r="L26" s="1">
        <v>0.700350299161</v>
      </c>
      <c r="M26">
        <v>1856</v>
      </c>
      <c r="N26" t="s">
        <v>8</v>
      </c>
      <c r="O26" s="1">
        <v>0.70092487902199996</v>
      </c>
      <c r="P26">
        <v>2048</v>
      </c>
      <c r="Q26" t="s">
        <v>8</v>
      </c>
      <c r="R26" s="1">
        <v>0.70100676884500002</v>
      </c>
      <c r="S26">
        <v>2048</v>
      </c>
      <c r="T26" t="s">
        <v>8</v>
      </c>
      <c r="U26" s="1">
        <v>0.70233969316599998</v>
      </c>
      <c r="V26">
        <v>1728</v>
      </c>
      <c r="W26" t="s">
        <v>8</v>
      </c>
      <c r="X26" s="1">
        <v>0.70130311322899996</v>
      </c>
      <c r="Y26">
        <v>1472</v>
      </c>
      <c r="Z26" t="s">
        <v>8</v>
      </c>
      <c r="AA26" s="1">
        <v>0.702484557442</v>
      </c>
      <c r="AB26">
        <v>2112</v>
      </c>
      <c r="AC26" t="s">
        <v>8</v>
      </c>
    </row>
    <row r="27" spans="1:29" x14ac:dyDescent="0.2">
      <c r="A27" s="2">
        <v>0.8</v>
      </c>
      <c r="B27" s="3">
        <f t="shared" si="4"/>
        <v>4.7679999999999998</v>
      </c>
      <c r="D27">
        <f t="shared" si="5"/>
        <v>68096</v>
      </c>
      <c r="F27" s="1">
        <v>0.80022676203300003</v>
      </c>
      <c r="G27">
        <v>39488</v>
      </c>
      <c r="H27" t="s">
        <v>8</v>
      </c>
      <c r="L27" s="1">
        <v>0.80081846661900002</v>
      </c>
      <c r="M27">
        <v>4800</v>
      </c>
      <c r="N27" t="s">
        <v>8</v>
      </c>
      <c r="O27" s="1">
        <v>0.80127518610299997</v>
      </c>
      <c r="P27">
        <v>5120</v>
      </c>
      <c r="Q27" t="s">
        <v>8</v>
      </c>
      <c r="R27" s="1">
        <v>0.80167378378599996</v>
      </c>
      <c r="S27">
        <v>5184</v>
      </c>
      <c r="T27" t="s">
        <v>8</v>
      </c>
      <c r="U27" s="1">
        <v>0.80212485846199999</v>
      </c>
      <c r="V27">
        <v>4160</v>
      </c>
      <c r="W27" t="s">
        <v>8</v>
      </c>
      <c r="X27" s="1">
        <v>0.800477709589</v>
      </c>
      <c r="Y27">
        <v>4224</v>
      </c>
      <c r="Z27" t="s">
        <v>8</v>
      </c>
      <c r="AA27" s="1">
        <v>0.80009948050500002</v>
      </c>
      <c r="AB27">
        <v>5120</v>
      </c>
      <c r="AC27" t="s">
        <v>8</v>
      </c>
    </row>
    <row r="28" spans="1:29" x14ac:dyDescent="0.2">
      <c r="A28" s="2">
        <v>0.9</v>
      </c>
      <c r="B28" s="3">
        <f t="shared" si="4"/>
        <v>9.4506666666666668</v>
      </c>
      <c r="D28">
        <f t="shared" si="5"/>
        <v>133696</v>
      </c>
      <c r="F28" s="1">
        <v>0.90006588040900004</v>
      </c>
      <c r="G28">
        <v>76992</v>
      </c>
      <c r="H28" t="s">
        <v>8</v>
      </c>
      <c r="L28" s="1">
        <v>0.90042122484999998</v>
      </c>
      <c r="M28">
        <v>9024</v>
      </c>
      <c r="N28" t="s">
        <v>8</v>
      </c>
      <c r="O28" s="1">
        <v>0.90044147395200003</v>
      </c>
      <c r="P28">
        <v>11200</v>
      </c>
      <c r="Q28" t="s">
        <v>8</v>
      </c>
      <c r="R28" s="1">
        <v>0.90012954644099996</v>
      </c>
      <c r="S28">
        <v>10560</v>
      </c>
      <c r="T28" t="s">
        <v>8</v>
      </c>
      <c r="U28" s="1">
        <v>0.90069577057000005</v>
      </c>
      <c r="V28">
        <v>7104</v>
      </c>
      <c r="W28" t="s">
        <v>8</v>
      </c>
      <c r="X28" s="1">
        <v>0.90082314916999995</v>
      </c>
      <c r="Y28">
        <v>7936</v>
      </c>
      <c r="Z28" t="s">
        <v>8</v>
      </c>
      <c r="AA28" s="1">
        <v>0.90021688646800002</v>
      </c>
      <c r="AB28">
        <v>10880</v>
      </c>
      <c r="AC28" t="s">
        <v>8</v>
      </c>
    </row>
    <row r="29" spans="1:29" x14ac:dyDescent="0.2">
      <c r="A29" s="2">
        <v>1</v>
      </c>
      <c r="B29" s="3">
        <f t="shared" si="4"/>
        <v>914.15466666666657</v>
      </c>
      <c r="D29">
        <f t="shared" si="5"/>
        <v>6614080</v>
      </c>
      <c r="F29" s="1">
        <v>1</v>
      </c>
      <c r="G29">
        <v>1129152</v>
      </c>
      <c r="H29" t="s">
        <v>8</v>
      </c>
      <c r="L29" s="1">
        <v>1</v>
      </c>
      <c r="M29">
        <v>1079296</v>
      </c>
      <c r="N29" t="s">
        <v>8</v>
      </c>
      <c r="O29" s="1">
        <v>1</v>
      </c>
      <c r="P29">
        <v>1047488</v>
      </c>
      <c r="Q29" t="s">
        <v>8</v>
      </c>
      <c r="R29" s="1">
        <v>1</v>
      </c>
      <c r="S29">
        <v>1062592</v>
      </c>
      <c r="T29" t="s">
        <v>8</v>
      </c>
      <c r="U29" s="1">
        <v>1</v>
      </c>
      <c r="V29">
        <v>176576</v>
      </c>
      <c r="W29" t="s">
        <v>8</v>
      </c>
      <c r="X29" s="1">
        <v>1</v>
      </c>
      <c r="Y29">
        <v>1072448</v>
      </c>
      <c r="Z29" t="s">
        <v>8</v>
      </c>
      <c r="AA29" s="1">
        <v>1</v>
      </c>
      <c r="AB29">
        <v>1046528</v>
      </c>
      <c r="AC29" t="s">
        <v>8</v>
      </c>
    </row>
    <row r="30" spans="1:29" x14ac:dyDescent="0.2">
      <c r="F30" t="s">
        <v>41</v>
      </c>
      <c r="L30" t="s">
        <v>10</v>
      </c>
      <c r="O30" t="s">
        <v>15</v>
      </c>
      <c r="R30" t="s">
        <v>20</v>
      </c>
      <c r="U30" t="s">
        <v>25</v>
      </c>
      <c r="X30" t="s">
        <v>31</v>
      </c>
      <c r="AA30" t="s">
        <v>36</v>
      </c>
    </row>
    <row r="31" spans="1:29" x14ac:dyDescent="0.2">
      <c r="B31">
        <f>SUM(P31,M31,S31,V31,Y31,AB31)</f>
        <v>24576</v>
      </c>
      <c r="D31">
        <f>SUM(P31,M31,J31,G31,S31,V31,Y31,AB31)</f>
        <v>28672</v>
      </c>
      <c r="F31" s="1">
        <v>0.355017044906</v>
      </c>
      <c r="G31">
        <v>4096</v>
      </c>
      <c r="H31" t="s">
        <v>8</v>
      </c>
      <c r="L31" s="1">
        <v>0.298095101418</v>
      </c>
      <c r="M31">
        <v>4096</v>
      </c>
      <c r="N31" t="s">
        <v>8</v>
      </c>
      <c r="O31" s="1">
        <v>0.33069908524199998</v>
      </c>
      <c r="P31">
        <v>4096</v>
      </c>
      <c r="Q31" t="s">
        <v>8</v>
      </c>
      <c r="R31" s="1">
        <v>0.29623018424300002</v>
      </c>
      <c r="S31">
        <v>4096</v>
      </c>
      <c r="T31" t="s">
        <v>8</v>
      </c>
      <c r="U31" s="1">
        <v>0.30314391067599999</v>
      </c>
      <c r="V31">
        <v>4096</v>
      </c>
      <c r="W31" t="s">
        <v>8</v>
      </c>
      <c r="X31" s="1">
        <v>0.331584150217</v>
      </c>
      <c r="Y31">
        <v>4096</v>
      </c>
      <c r="Z31" t="s">
        <v>8</v>
      </c>
      <c r="AA31" s="1">
        <v>0.32758537254300002</v>
      </c>
      <c r="AB31">
        <v>4096</v>
      </c>
      <c r="AC31" t="s">
        <v>8</v>
      </c>
    </row>
    <row r="32" spans="1:29" x14ac:dyDescent="0.2">
      <c r="B32">
        <f t="shared" ref="B32:B40" si="6">SUM(P32,M32,S32,V32,Y32,AB32)</f>
        <v>49152</v>
      </c>
      <c r="D32">
        <f t="shared" ref="D32:D40" si="7">SUM(P32,M32,J32,G32,S32,V32,Y32,AB32)</f>
        <v>57344</v>
      </c>
      <c r="F32" s="1">
        <v>0.43785879378100001</v>
      </c>
      <c r="G32">
        <v>8192</v>
      </c>
      <c r="H32" t="s">
        <v>8</v>
      </c>
      <c r="L32" s="1">
        <v>0.36327281569100001</v>
      </c>
      <c r="M32">
        <v>8192</v>
      </c>
      <c r="N32" t="s">
        <v>8</v>
      </c>
      <c r="O32" s="1">
        <v>0.39755500334900001</v>
      </c>
      <c r="P32">
        <v>8192</v>
      </c>
      <c r="Q32" t="s">
        <v>8</v>
      </c>
      <c r="R32" s="1">
        <v>0.36148735524199999</v>
      </c>
      <c r="S32">
        <v>8192</v>
      </c>
      <c r="T32" t="s">
        <v>8</v>
      </c>
      <c r="U32" s="1">
        <v>0.37784283708499999</v>
      </c>
      <c r="V32">
        <v>8192</v>
      </c>
      <c r="W32" t="s">
        <v>8</v>
      </c>
      <c r="X32" s="1">
        <v>0.40490723353699998</v>
      </c>
      <c r="Y32">
        <v>8192</v>
      </c>
      <c r="Z32" t="s">
        <v>8</v>
      </c>
      <c r="AA32" s="1">
        <v>0.38888526779600002</v>
      </c>
      <c r="AB32">
        <v>8192</v>
      </c>
      <c r="AC32" t="s">
        <v>8</v>
      </c>
    </row>
    <row r="33" spans="2:29" x14ac:dyDescent="0.2">
      <c r="B33">
        <f t="shared" si="6"/>
        <v>73728</v>
      </c>
      <c r="D33">
        <f t="shared" si="7"/>
        <v>86016</v>
      </c>
      <c r="F33" s="1">
        <v>0.47770140403700001</v>
      </c>
      <c r="G33">
        <v>12288</v>
      </c>
      <c r="H33" t="s">
        <v>8</v>
      </c>
      <c r="L33" s="1">
        <v>0.39626116237300002</v>
      </c>
      <c r="M33">
        <v>12288</v>
      </c>
      <c r="N33" t="s">
        <v>8</v>
      </c>
      <c r="O33" s="1">
        <v>0.45919600490700002</v>
      </c>
      <c r="P33">
        <v>12288</v>
      </c>
      <c r="Q33" t="s">
        <v>8</v>
      </c>
      <c r="R33" s="1">
        <v>0.40412393007399999</v>
      </c>
      <c r="S33">
        <v>12288</v>
      </c>
      <c r="T33" t="s">
        <v>8</v>
      </c>
      <c r="U33" s="1">
        <v>0.414678728991</v>
      </c>
      <c r="V33">
        <v>12288</v>
      </c>
      <c r="W33" t="s">
        <v>8</v>
      </c>
      <c r="X33" s="1">
        <v>0.46754174370700002</v>
      </c>
      <c r="Y33">
        <v>12288</v>
      </c>
      <c r="Z33" t="s">
        <v>8</v>
      </c>
      <c r="AA33" s="1">
        <v>0.41705678681699998</v>
      </c>
      <c r="AB33">
        <v>12288</v>
      </c>
      <c r="AC33" t="s">
        <v>8</v>
      </c>
    </row>
    <row r="34" spans="2:29" x14ac:dyDescent="0.2">
      <c r="B34">
        <f t="shared" si="6"/>
        <v>98304</v>
      </c>
      <c r="D34">
        <f t="shared" si="7"/>
        <v>114688</v>
      </c>
      <c r="F34" s="1">
        <v>0.49257300944499999</v>
      </c>
      <c r="G34">
        <v>16384</v>
      </c>
      <c r="H34" t="s">
        <v>8</v>
      </c>
      <c r="L34" s="1">
        <v>0.42522792290700001</v>
      </c>
      <c r="M34">
        <v>16384</v>
      </c>
      <c r="N34" t="s">
        <v>8</v>
      </c>
      <c r="O34" s="1">
        <v>0.49906093302799998</v>
      </c>
      <c r="P34">
        <v>16384</v>
      </c>
      <c r="Q34" t="s">
        <v>8</v>
      </c>
      <c r="R34" s="1">
        <v>0.43519963244900001</v>
      </c>
      <c r="S34">
        <v>16384</v>
      </c>
      <c r="T34" t="s">
        <v>8</v>
      </c>
      <c r="U34" s="1">
        <v>0.44274479295699998</v>
      </c>
      <c r="V34">
        <v>16384</v>
      </c>
      <c r="W34" t="s">
        <v>8</v>
      </c>
      <c r="X34" s="1">
        <v>0.50728753767500001</v>
      </c>
      <c r="Y34">
        <v>16384</v>
      </c>
      <c r="Z34" t="s">
        <v>8</v>
      </c>
      <c r="AA34" s="1">
        <v>0.44293000669400001</v>
      </c>
      <c r="AB34">
        <v>16384</v>
      </c>
      <c r="AC34" t="s">
        <v>8</v>
      </c>
    </row>
    <row r="35" spans="2:29" x14ac:dyDescent="0.2">
      <c r="B35">
        <f t="shared" si="6"/>
        <v>159744</v>
      </c>
      <c r="D35">
        <f t="shared" si="7"/>
        <v>180224</v>
      </c>
      <c r="F35" s="1">
        <v>0.50743715321500005</v>
      </c>
      <c r="G35">
        <v>20480</v>
      </c>
      <c r="H35" t="s">
        <v>8</v>
      </c>
      <c r="L35" s="1">
        <v>0.517187362057</v>
      </c>
      <c r="M35">
        <v>32768</v>
      </c>
      <c r="N35" t="s">
        <v>8</v>
      </c>
      <c r="O35" s="1">
        <v>0.53412052022900003</v>
      </c>
      <c r="P35">
        <v>20480</v>
      </c>
      <c r="Q35" t="s">
        <v>8</v>
      </c>
      <c r="R35" s="1">
        <v>0.51757186901399999</v>
      </c>
      <c r="S35">
        <v>28672</v>
      </c>
      <c r="T35" t="s">
        <v>8</v>
      </c>
      <c r="U35" s="1">
        <v>0.52015175617800002</v>
      </c>
      <c r="V35">
        <v>28672</v>
      </c>
      <c r="W35" t="s">
        <v>8</v>
      </c>
      <c r="X35" s="1">
        <v>0.53644999591099995</v>
      </c>
      <c r="Y35">
        <v>20480</v>
      </c>
      <c r="Z35" t="s">
        <v>8</v>
      </c>
      <c r="AA35" s="1">
        <v>0.51936208721400001</v>
      </c>
      <c r="AB35">
        <v>28672</v>
      </c>
      <c r="AC35" t="s">
        <v>8</v>
      </c>
    </row>
    <row r="36" spans="2:29" x14ac:dyDescent="0.2">
      <c r="B36">
        <f t="shared" si="6"/>
        <v>262144</v>
      </c>
      <c r="D36">
        <f t="shared" si="7"/>
        <v>450560</v>
      </c>
      <c r="F36" s="1">
        <v>0.60016527151900001</v>
      </c>
      <c r="G36">
        <v>188416</v>
      </c>
      <c r="H36" t="s">
        <v>8</v>
      </c>
      <c r="L36" s="1">
        <v>0.60378416466600004</v>
      </c>
      <c r="M36">
        <v>53248</v>
      </c>
      <c r="N36" t="s">
        <v>8</v>
      </c>
      <c r="O36" s="1">
        <v>0.61523204063299997</v>
      </c>
      <c r="P36">
        <v>32768</v>
      </c>
      <c r="Q36" t="s">
        <v>8</v>
      </c>
      <c r="R36" s="1">
        <v>0.60207626268199999</v>
      </c>
      <c r="S36">
        <v>49152</v>
      </c>
      <c r="T36" t="s">
        <v>8</v>
      </c>
      <c r="U36" s="1">
        <v>0.60325769282899999</v>
      </c>
      <c r="V36">
        <v>45056</v>
      </c>
      <c r="W36" t="s">
        <v>8</v>
      </c>
      <c r="X36" s="1">
        <v>0.602575319429</v>
      </c>
      <c r="Y36">
        <v>32768</v>
      </c>
      <c r="Z36" t="s">
        <v>8</v>
      </c>
      <c r="AA36" s="1">
        <v>0.60825337307000005</v>
      </c>
      <c r="AB36">
        <v>49152</v>
      </c>
      <c r="AC36" t="s">
        <v>8</v>
      </c>
    </row>
    <row r="37" spans="2:29" x14ac:dyDescent="0.2">
      <c r="B37">
        <f t="shared" si="6"/>
        <v>458752</v>
      </c>
      <c r="D37">
        <f t="shared" si="7"/>
        <v>1474560</v>
      </c>
      <c r="F37" s="1">
        <v>0.70033650132400005</v>
      </c>
      <c r="G37">
        <v>1015808</v>
      </c>
      <c r="H37" t="s">
        <v>8</v>
      </c>
      <c r="L37" s="1">
        <v>0.70806306983</v>
      </c>
      <c r="M37">
        <v>86016</v>
      </c>
      <c r="N37" t="s">
        <v>8</v>
      </c>
      <c r="O37" s="1">
        <v>0.70657837904800003</v>
      </c>
      <c r="P37">
        <v>65536</v>
      </c>
      <c r="Q37" t="s">
        <v>8</v>
      </c>
      <c r="R37" s="1">
        <v>0.70011904401500002</v>
      </c>
      <c r="S37">
        <v>81920</v>
      </c>
      <c r="T37" t="s">
        <v>8</v>
      </c>
      <c r="U37" s="1">
        <v>0.70425880293099996</v>
      </c>
      <c r="V37">
        <v>73728</v>
      </c>
      <c r="W37" t="s">
        <v>8</v>
      </c>
      <c r="X37" s="1">
        <v>0.70858126996000004</v>
      </c>
      <c r="Y37">
        <v>69632</v>
      </c>
      <c r="Z37" t="s">
        <v>8</v>
      </c>
      <c r="AA37" s="1">
        <v>0.70440152851799998</v>
      </c>
      <c r="AB37">
        <v>81920</v>
      </c>
      <c r="AC37" t="s">
        <v>8</v>
      </c>
    </row>
    <row r="38" spans="2:29" x14ac:dyDescent="0.2">
      <c r="B38">
        <f t="shared" si="6"/>
        <v>724992</v>
      </c>
      <c r="D38">
        <f t="shared" si="7"/>
        <v>3313664</v>
      </c>
      <c r="F38" s="1">
        <v>0.800199138034</v>
      </c>
      <c r="G38">
        <v>2588672</v>
      </c>
      <c r="H38" t="s">
        <v>8</v>
      </c>
      <c r="L38" s="1">
        <v>0.80423093655900002</v>
      </c>
      <c r="M38">
        <v>126976</v>
      </c>
      <c r="N38" t="s">
        <v>8</v>
      </c>
      <c r="O38" s="1">
        <v>0.80104145610199995</v>
      </c>
      <c r="P38">
        <v>110592</v>
      </c>
      <c r="Q38" t="s">
        <v>8</v>
      </c>
      <c r="R38" s="1">
        <v>0.80440269094799999</v>
      </c>
      <c r="S38">
        <v>131072</v>
      </c>
      <c r="T38" t="s">
        <v>8</v>
      </c>
      <c r="U38" s="1">
        <v>0.80181065531600004</v>
      </c>
      <c r="V38">
        <v>110592</v>
      </c>
      <c r="W38" t="s">
        <v>8</v>
      </c>
      <c r="X38" s="1">
        <v>0.80365950394100005</v>
      </c>
      <c r="Y38">
        <v>118784</v>
      </c>
      <c r="Z38" t="s">
        <v>8</v>
      </c>
      <c r="AA38" s="1">
        <v>0.80071710799600004</v>
      </c>
      <c r="AB38">
        <v>126976</v>
      </c>
      <c r="AC38" t="s">
        <v>8</v>
      </c>
    </row>
    <row r="39" spans="2:29" x14ac:dyDescent="0.2">
      <c r="B39">
        <f t="shared" si="6"/>
        <v>1527808</v>
      </c>
      <c r="D39">
        <f t="shared" si="7"/>
        <v>6696960</v>
      </c>
      <c r="F39" s="1">
        <v>0.90003787645599997</v>
      </c>
      <c r="G39">
        <v>5169152</v>
      </c>
      <c r="H39" t="s">
        <v>8</v>
      </c>
      <c r="L39" s="1">
        <v>0.90090151301499999</v>
      </c>
      <c r="M39">
        <v>258048</v>
      </c>
      <c r="N39" t="s">
        <v>8</v>
      </c>
      <c r="O39" s="1">
        <v>0.90130491530199996</v>
      </c>
      <c r="P39">
        <v>249856</v>
      </c>
      <c r="Q39" t="s">
        <v>8</v>
      </c>
      <c r="R39" s="1">
        <v>0.90063984786899998</v>
      </c>
      <c r="S39">
        <v>294912</v>
      </c>
      <c r="T39" t="s">
        <v>8</v>
      </c>
      <c r="U39" s="1">
        <v>0.90136507042900005</v>
      </c>
      <c r="V39">
        <v>212992</v>
      </c>
      <c r="W39" t="s">
        <v>8</v>
      </c>
      <c r="X39" s="1">
        <v>0.900247901249</v>
      </c>
      <c r="Y39">
        <v>245760</v>
      </c>
      <c r="Z39" t="s">
        <v>8</v>
      </c>
      <c r="AA39" s="1">
        <v>0.90010175085099997</v>
      </c>
      <c r="AB39">
        <v>266240</v>
      </c>
      <c r="AC39" t="s">
        <v>8</v>
      </c>
    </row>
    <row r="40" spans="2:29" x14ac:dyDescent="0.2">
      <c r="B40">
        <f t="shared" si="6"/>
        <v>118288384</v>
      </c>
      <c r="D40">
        <f t="shared" si="7"/>
        <v>142225408</v>
      </c>
      <c r="F40" s="1">
        <v>1</v>
      </c>
      <c r="G40">
        <v>23937024</v>
      </c>
      <c r="H40" t="s">
        <v>8</v>
      </c>
      <c r="L40" s="1">
        <v>1</v>
      </c>
      <c r="M40">
        <v>22818816</v>
      </c>
      <c r="N40" t="s">
        <v>8</v>
      </c>
      <c r="O40" s="1">
        <v>1</v>
      </c>
      <c r="P40">
        <v>23080960</v>
      </c>
      <c r="Q40" t="s">
        <v>8</v>
      </c>
      <c r="R40" s="1">
        <v>1</v>
      </c>
      <c r="S40">
        <v>22683648</v>
      </c>
      <c r="T40" t="s">
        <v>8</v>
      </c>
      <c r="U40" s="1">
        <v>1</v>
      </c>
      <c r="V40">
        <v>6434816</v>
      </c>
      <c r="W40" t="s">
        <v>8</v>
      </c>
      <c r="X40" s="1">
        <v>1</v>
      </c>
      <c r="Y40">
        <v>20201472</v>
      </c>
      <c r="Z40" t="s">
        <v>8</v>
      </c>
      <c r="AA40" s="1">
        <v>1</v>
      </c>
      <c r="AB40">
        <v>23068672</v>
      </c>
      <c r="AC40" t="s">
        <v>8</v>
      </c>
    </row>
    <row r="41" spans="2:29" x14ac:dyDescent="0.2">
      <c r="F41" t="s">
        <v>42</v>
      </c>
      <c r="L41" t="s">
        <v>11</v>
      </c>
      <c r="O41" t="s">
        <v>16</v>
      </c>
      <c r="R41" t="s">
        <v>21</v>
      </c>
      <c r="U41" t="s">
        <v>26</v>
      </c>
      <c r="X41" t="s">
        <v>32</v>
      </c>
      <c r="AA41" t="s">
        <v>37</v>
      </c>
    </row>
    <row r="42" spans="2:29" x14ac:dyDescent="0.2">
      <c r="B42">
        <f>SUM(P42,M42,S42,V42,Y42,AB42)</f>
        <v>512</v>
      </c>
      <c r="D42">
        <f>SUM(P42,M42,J42,G42,S42,V42,Y42,AB42)</f>
        <v>704</v>
      </c>
      <c r="F42" s="1">
        <v>0.106323227406</v>
      </c>
      <c r="G42">
        <v>192</v>
      </c>
      <c r="H42" t="s">
        <v>8</v>
      </c>
      <c r="L42" s="1">
        <v>0.12532708709900001</v>
      </c>
      <c r="M42">
        <v>64</v>
      </c>
      <c r="N42" t="s">
        <v>8</v>
      </c>
      <c r="O42" s="1">
        <v>0.15031227506600001</v>
      </c>
      <c r="P42">
        <v>128</v>
      </c>
      <c r="Q42" t="s">
        <v>8</v>
      </c>
      <c r="R42" s="1">
        <v>0.113470731421</v>
      </c>
      <c r="S42">
        <v>64</v>
      </c>
      <c r="T42" t="s">
        <v>8</v>
      </c>
      <c r="U42" s="1">
        <v>0.12734128223399999</v>
      </c>
      <c r="V42">
        <v>64</v>
      </c>
      <c r="W42" t="s">
        <v>8</v>
      </c>
      <c r="X42" s="1">
        <v>0.122090920678</v>
      </c>
      <c r="Y42">
        <v>64</v>
      </c>
      <c r="Z42" t="s">
        <v>8</v>
      </c>
      <c r="AA42" s="1">
        <v>0.152091363939</v>
      </c>
      <c r="AB42">
        <v>128</v>
      </c>
      <c r="AC42" t="s">
        <v>8</v>
      </c>
    </row>
    <row r="43" spans="2:29" x14ac:dyDescent="0.2">
      <c r="B43">
        <f t="shared" ref="B43:B51" si="8">SUM(P43,M43,S43,V43,Y43,AB43)</f>
        <v>1216</v>
      </c>
      <c r="D43">
        <f t="shared" ref="D43:D51" si="9">SUM(P43,M43,J43,G43,S43,V43,Y43,AB43)</f>
        <v>1728</v>
      </c>
      <c r="F43" s="1">
        <v>0.20105592548199999</v>
      </c>
      <c r="G43">
        <v>512</v>
      </c>
      <c r="H43" t="s">
        <v>8</v>
      </c>
      <c r="L43" s="1">
        <v>0.205359300859</v>
      </c>
      <c r="M43">
        <v>192</v>
      </c>
      <c r="N43" t="s">
        <v>8</v>
      </c>
      <c r="O43" s="1">
        <v>0.2307830307</v>
      </c>
      <c r="P43">
        <v>256</v>
      </c>
      <c r="Q43" t="s">
        <v>8</v>
      </c>
      <c r="R43" s="1">
        <v>0.208720500015</v>
      </c>
      <c r="S43">
        <v>256</v>
      </c>
      <c r="T43" t="s">
        <v>8</v>
      </c>
      <c r="U43" s="1">
        <v>0.20032324359699999</v>
      </c>
      <c r="V43">
        <v>128</v>
      </c>
      <c r="W43" t="s">
        <v>8</v>
      </c>
      <c r="X43" s="1">
        <v>0.235887336325</v>
      </c>
      <c r="Y43">
        <v>192</v>
      </c>
      <c r="Z43" t="s">
        <v>8</v>
      </c>
      <c r="AA43" s="1">
        <v>0.20416353580300001</v>
      </c>
      <c r="AB43">
        <v>192</v>
      </c>
      <c r="AC43" t="s">
        <v>8</v>
      </c>
    </row>
    <row r="44" spans="2:29" x14ac:dyDescent="0.2">
      <c r="B44">
        <f t="shared" si="8"/>
        <v>3712</v>
      </c>
      <c r="D44">
        <f t="shared" si="9"/>
        <v>4800</v>
      </c>
      <c r="F44" s="1">
        <v>0.30479010488000002</v>
      </c>
      <c r="G44">
        <v>1088</v>
      </c>
      <c r="H44" t="s">
        <v>8</v>
      </c>
      <c r="L44" s="1">
        <v>0.31080762658799999</v>
      </c>
      <c r="M44">
        <v>704</v>
      </c>
      <c r="N44" t="s">
        <v>8</v>
      </c>
      <c r="O44" s="1">
        <v>0.30513532726199999</v>
      </c>
      <c r="P44">
        <v>576</v>
      </c>
      <c r="Q44" t="s">
        <v>8</v>
      </c>
      <c r="R44" s="1">
        <v>0.30329950897800001</v>
      </c>
      <c r="S44">
        <v>768</v>
      </c>
      <c r="T44" t="s">
        <v>8</v>
      </c>
      <c r="U44" s="1">
        <v>0.300011659707</v>
      </c>
      <c r="V44">
        <v>512</v>
      </c>
      <c r="W44" t="s">
        <v>8</v>
      </c>
      <c r="X44" s="1">
        <v>0.30296069808300002</v>
      </c>
      <c r="Y44">
        <v>512</v>
      </c>
      <c r="Z44" t="s">
        <v>8</v>
      </c>
      <c r="AA44" s="1">
        <v>0.30836081723300002</v>
      </c>
      <c r="AB44">
        <v>640</v>
      </c>
      <c r="AC44" t="s">
        <v>8</v>
      </c>
    </row>
    <row r="45" spans="2:29" x14ac:dyDescent="0.2">
      <c r="B45">
        <f t="shared" si="8"/>
        <v>7616</v>
      </c>
      <c r="D45">
        <f t="shared" si="9"/>
        <v>9728</v>
      </c>
      <c r="F45" s="1">
        <v>0.40379353574999999</v>
      </c>
      <c r="G45">
        <v>2112</v>
      </c>
      <c r="H45" t="s">
        <v>8</v>
      </c>
      <c r="L45" s="1">
        <v>0.407315321688</v>
      </c>
      <c r="M45">
        <v>1344</v>
      </c>
      <c r="N45" t="s">
        <v>8</v>
      </c>
      <c r="O45" s="1">
        <v>0.40753722074499998</v>
      </c>
      <c r="P45">
        <v>1216</v>
      </c>
      <c r="Q45" t="s">
        <v>8</v>
      </c>
      <c r="R45" s="1">
        <v>0.40735231973300001</v>
      </c>
      <c r="S45">
        <v>1472</v>
      </c>
      <c r="T45" t="s">
        <v>8</v>
      </c>
      <c r="U45" s="1">
        <v>0.40543965621099998</v>
      </c>
      <c r="V45">
        <v>1152</v>
      </c>
      <c r="W45" t="s">
        <v>8</v>
      </c>
      <c r="X45" s="1">
        <v>0.40346677241700002</v>
      </c>
      <c r="Y45">
        <v>1152</v>
      </c>
      <c r="Z45" t="s">
        <v>8</v>
      </c>
      <c r="AA45" s="1">
        <v>0.40656940057199997</v>
      </c>
      <c r="AB45">
        <v>1280</v>
      </c>
      <c r="AC45" t="s">
        <v>8</v>
      </c>
    </row>
    <row r="46" spans="2:29" x14ac:dyDescent="0.2">
      <c r="B46">
        <f t="shared" si="8"/>
        <v>13568</v>
      </c>
      <c r="D46">
        <f t="shared" si="9"/>
        <v>18624</v>
      </c>
      <c r="F46" s="1">
        <v>0.500480887273</v>
      </c>
      <c r="G46">
        <v>5056</v>
      </c>
      <c r="H46" t="s">
        <v>8</v>
      </c>
      <c r="L46" s="1">
        <v>0.50227591237500002</v>
      </c>
      <c r="M46">
        <v>2368</v>
      </c>
      <c r="N46" t="s">
        <v>8</v>
      </c>
      <c r="O46" s="1">
        <v>0.50131783733699997</v>
      </c>
      <c r="P46">
        <v>2048</v>
      </c>
      <c r="Q46" t="s">
        <v>8</v>
      </c>
      <c r="R46" s="1">
        <v>0.50428400587</v>
      </c>
      <c r="S46">
        <v>2560</v>
      </c>
      <c r="T46" t="s">
        <v>8</v>
      </c>
      <c r="U46" s="1">
        <v>0.50232382457900004</v>
      </c>
      <c r="V46">
        <v>2304</v>
      </c>
      <c r="W46" t="s">
        <v>8</v>
      </c>
      <c r="X46" s="1">
        <v>0.50428241482500002</v>
      </c>
      <c r="Y46">
        <v>2048</v>
      </c>
      <c r="Z46" t="s">
        <v>8</v>
      </c>
      <c r="AA46" s="1">
        <v>0.50363473796900005</v>
      </c>
      <c r="AB46">
        <v>2240</v>
      </c>
      <c r="AC46" t="s">
        <v>8</v>
      </c>
    </row>
    <row r="47" spans="2:29" x14ac:dyDescent="0.2">
      <c r="B47">
        <f t="shared" si="8"/>
        <v>27712</v>
      </c>
      <c r="D47">
        <f t="shared" si="9"/>
        <v>53248</v>
      </c>
      <c r="F47" s="1">
        <v>0.60009773091800001</v>
      </c>
      <c r="G47">
        <v>25536</v>
      </c>
      <c r="H47" t="s">
        <v>8</v>
      </c>
      <c r="L47" s="1">
        <v>0.60029916238199998</v>
      </c>
      <c r="M47">
        <v>4992</v>
      </c>
      <c r="N47" t="s">
        <v>8</v>
      </c>
      <c r="O47" s="1">
        <v>0.60010771970900001</v>
      </c>
      <c r="P47">
        <v>4032</v>
      </c>
      <c r="Q47" t="s">
        <v>8</v>
      </c>
      <c r="R47" s="1">
        <v>0.60026223649300003</v>
      </c>
      <c r="S47">
        <v>5248</v>
      </c>
      <c r="T47" t="s">
        <v>8</v>
      </c>
      <c r="U47" s="1">
        <v>0.60101718823799999</v>
      </c>
      <c r="V47">
        <v>4928</v>
      </c>
      <c r="W47" t="s">
        <v>8</v>
      </c>
      <c r="X47" s="1">
        <v>0.60160340137599999</v>
      </c>
      <c r="Y47">
        <v>4032</v>
      </c>
      <c r="Z47" t="s">
        <v>8</v>
      </c>
      <c r="AA47" s="1">
        <v>0.60095271368799996</v>
      </c>
      <c r="AB47">
        <v>4480</v>
      </c>
      <c r="AC47" t="s">
        <v>8</v>
      </c>
    </row>
    <row r="48" spans="2:29" x14ac:dyDescent="0.2">
      <c r="B48">
        <f t="shared" si="8"/>
        <v>60992</v>
      </c>
      <c r="D48">
        <f t="shared" si="9"/>
        <v>282432</v>
      </c>
      <c r="F48" s="1">
        <v>0.70001520490400004</v>
      </c>
      <c r="G48">
        <v>221440</v>
      </c>
      <c r="H48" t="s">
        <v>8</v>
      </c>
      <c r="L48" s="1">
        <v>0.70052919480999998</v>
      </c>
      <c r="M48">
        <v>10944</v>
      </c>
      <c r="N48" t="s">
        <v>8</v>
      </c>
      <c r="O48" s="1">
        <v>0.700219018611</v>
      </c>
      <c r="P48">
        <v>9088</v>
      </c>
      <c r="Q48" t="s">
        <v>8</v>
      </c>
      <c r="R48" s="1">
        <v>0.70069627404799995</v>
      </c>
      <c r="S48">
        <v>11584</v>
      </c>
      <c r="T48" t="s">
        <v>8</v>
      </c>
      <c r="U48" s="1">
        <v>0.70016122902</v>
      </c>
      <c r="V48">
        <v>9920</v>
      </c>
      <c r="W48" t="s">
        <v>8</v>
      </c>
      <c r="X48" s="1">
        <v>0.70036475314299995</v>
      </c>
      <c r="Y48">
        <v>9024</v>
      </c>
      <c r="Z48" t="s">
        <v>8</v>
      </c>
      <c r="AA48" s="1">
        <v>0.70013993810499997</v>
      </c>
      <c r="AB48">
        <v>10432</v>
      </c>
      <c r="AC48" t="s">
        <v>8</v>
      </c>
    </row>
    <row r="49" spans="1:29" x14ac:dyDescent="0.2">
      <c r="B49">
        <f t="shared" si="8"/>
        <v>129920</v>
      </c>
      <c r="D49">
        <f t="shared" si="9"/>
        <v>1185472</v>
      </c>
      <c r="F49" s="1">
        <v>0.80000192328899999</v>
      </c>
      <c r="G49">
        <v>1055552</v>
      </c>
      <c r="H49" t="s">
        <v>8</v>
      </c>
      <c r="L49" s="1">
        <v>0.80020730735500001</v>
      </c>
      <c r="M49">
        <v>23360</v>
      </c>
      <c r="N49" t="s">
        <v>8</v>
      </c>
      <c r="O49" s="1">
        <v>0.80022833597700005</v>
      </c>
      <c r="P49">
        <v>19648</v>
      </c>
      <c r="Q49" t="s">
        <v>8</v>
      </c>
      <c r="R49" s="1">
        <v>0.80011173566500005</v>
      </c>
      <c r="S49">
        <v>25152</v>
      </c>
      <c r="T49" t="s">
        <v>8</v>
      </c>
      <c r="U49" s="1">
        <v>0.80039957490199998</v>
      </c>
      <c r="V49">
        <v>19584</v>
      </c>
      <c r="W49" t="s">
        <v>8</v>
      </c>
      <c r="X49" s="1">
        <v>0.80016872895299995</v>
      </c>
      <c r="Y49">
        <v>19264</v>
      </c>
      <c r="Z49" t="s">
        <v>8</v>
      </c>
      <c r="AA49" s="1">
        <v>0.80018042416400004</v>
      </c>
      <c r="AB49">
        <v>22912</v>
      </c>
      <c r="AC49" t="s">
        <v>8</v>
      </c>
    </row>
    <row r="50" spans="1:29" x14ac:dyDescent="0.2">
      <c r="B50">
        <f t="shared" si="8"/>
        <v>334208</v>
      </c>
      <c r="D50">
        <f t="shared" si="9"/>
        <v>3438080</v>
      </c>
      <c r="F50" s="1">
        <v>0.90000190123900004</v>
      </c>
      <c r="G50">
        <v>3103872</v>
      </c>
      <c r="H50" t="s">
        <v>8</v>
      </c>
      <c r="L50" s="1">
        <v>0.90006852882400001</v>
      </c>
      <c r="M50">
        <v>58560</v>
      </c>
      <c r="N50" t="s">
        <v>8</v>
      </c>
      <c r="O50" s="1">
        <v>0.90002279347500003</v>
      </c>
      <c r="P50">
        <v>54336</v>
      </c>
      <c r="Q50" t="s">
        <v>8</v>
      </c>
      <c r="R50" s="1">
        <v>0.90009674341099999</v>
      </c>
      <c r="S50">
        <v>62144</v>
      </c>
      <c r="T50" t="s">
        <v>8</v>
      </c>
      <c r="U50" s="1">
        <v>0.90006689734400003</v>
      </c>
      <c r="V50">
        <v>47104</v>
      </c>
      <c r="W50" t="s">
        <v>8</v>
      </c>
      <c r="X50" s="1">
        <v>0.90014057954299997</v>
      </c>
      <c r="Y50">
        <v>51840</v>
      </c>
      <c r="Z50" t="s">
        <v>8</v>
      </c>
      <c r="AA50" s="1">
        <v>0.90000517039200001</v>
      </c>
      <c r="AB50">
        <v>60224</v>
      </c>
      <c r="AC50" t="s">
        <v>8</v>
      </c>
    </row>
    <row r="51" spans="1:29" x14ac:dyDescent="0.2">
      <c r="B51">
        <f t="shared" si="8"/>
        <v>34291968</v>
      </c>
      <c r="D51">
        <f t="shared" si="9"/>
        <v>47689280</v>
      </c>
      <c r="F51" s="1">
        <v>1</v>
      </c>
      <c r="G51">
        <v>13397312</v>
      </c>
      <c r="H51" t="s">
        <v>8</v>
      </c>
      <c r="L51" s="1">
        <v>1</v>
      </c>
      <c r="M51">
        <v>6337920</v>
      </c>
      <c r="N51" t="s">
        <v>8</v>
      </c>
      <c r="O51" s="1">
        <v>1</v>
      </c>
      <c r="P51">
        <v>6279168</v>
      </c>
      <c r="Q51" t="s">
        <v>8</v>
      </c>
      <c r="R51" s="1">
        <v>1</v>
      </c>
      <c r="S51">
        <v>6163328</v>
      </c>
      <c r="T51" t="s">
        <v>8</v>
      </c>
      <c r="U51" s="1">
        <v>1</v>
      </c>
      <c r="V51">
        <v>3771328</v>
      </c>
      <c r="W51" t="s">
        <v>8</v>
      </c>
      <c r="X51" s="1">
        <v>1</v>
      </c>
      <c r="Y51">
        <v>5538240</v>
      </c>
      <c r="Z51" t="s">
        <v>8</v>
      </c>
      <c r="AA51" s="1">
        <v>1</v>
      </c>
      <c r="AB51">
        <v>6201984</v>
      </c>
      <c r="AC51" t="s">
        <v>8</v>
      </c>
    </row>
    <row r="52" spans="1:29" x14ac:dyDescent="0.2">
      <c r="C52" s="2">
        <f>SUM(B53:B68,B71:B85)/SUM(B53:B68,B70:B85)</f>
        <v>0.37586545539993133</v>
      </c>
      <c r="D52" s="2">
        <f>SUM(B53:B68,B71:B85)/SUM(B53:B85)</f>
        <v>3.5001292759263856E-2</v>
      </c>
      <c r="F52" t="s">
        <v>221</v>
      </c>
      <c r="G52" t="s">
        <v>201</v>
      </c>
      <c r="L52" t="s">
        <v>224</v>
      </c>
      <c r="M52" t="s">
        <v>201</v>
      </c>
      <c r="O52" t="s">
        <v>226</v>
      </c>
      <c r="P52" t="s">
        <v>201</v>
      </c>
      <c r="R52" t="s">
        <v>227</v>
      </c>
      <c r="S52" t="s">
        <v>201</v>
      </c>
      <c r="U52" t="s">
        <v>228</v>
      </c>
      <c r="V52" t="s">
        <v>201</v>
      </c>
      <c r="X52" t="s">
        <v>229</v>
      </c>
      <c r="Y52" t="s">
        <v>201</v>
      </c>
      <c r="AA52" t="s">
        <v>230</v>
      </c>
      <c r="AB52" t="s">
        <v>201</v>
      </c>
    </row>
    <row r="53" spans="1:29" x14ac:dyDescent="0.2">
      <c r="A53">
        <v>-32768</v>
      </c>
      <c r="B53">
        <f t="shared" ref="B53:B103" si="10">SUM(P53,M53,S53,V53,Y53,AB53)</f>
        <v>8653966</v>
      </c>
      <c r="C53" s="4">
        <f>SUM(P53,M53,S53,V53,Y53,AB53)/SUM(B$53:B$68,B$71:B$85)</f>
        <v>8.2992989452790572E-2</v>
      </c>
      <c r="D53" s="10">
        <f t="shared" ref="D53:D85" si="11">B53/SUM(B$53:B$85)</f>
        <v>2.9048619208036199E-3</v>
      </c>
      <c r="F53">
        <v>-32768</v>
      </c>
      <c r="G53">
        <v>4790431</v>
      </c>
      <c r="L53">
        <v>-32768</v>
      </c>
      <c r="M53">
        <v>1832466</v>
      </c>
      <c r="O53">
        <v>-32768</v>
      </c>
      <c r="P53">
        <v>1501272</v>
      </c>
      <c r="R53">
        <v>-32768</v>
      </c>
      <c r="S53">
        <v>1296562</v>
      </c>
      <c r="U53">
        <v>-32768</v>
      </c>
      <c r="V53">
        <v>1097893</v>
      </c>
      <c r="X53">
        <v>-32768</v>
      </c>
      <c r="Y53">
        <v>1451364</v>
      </c>
      <c r="AA53">
        <v>-32768</v>
      </c>
      <c r="AB53">
        <v>1474409</v>
      </c>
    </row>
    <row r="54" spans="1:29" x14ac:dyDescent="0.2">
      <c r="A54">
        <v>-16384</v>
      </c>
      <c r="B54">
        <f t="shared" si="10"/>
        <v>1183740</v>
      </c>
      <c r="C54" s="4">
        <f t="shared" ref="C54:C68" si="12">SUM(P54,M54,S54,V54,Y54,AB54)/SUM(B$53:B$68,B$71:B$85)</f>
        <v>1.1352265693538234E-2</v>
      </c>
      <c r="D54" s="10">
        <f t="shared" si="11"/>
        <v>3.9734397502047927E-4</v>
      </c>
      <c r="F54">
        <v>-16384</v>
      </c>
      <c r="G54">
        <v>354075</v>
      </c>
      <c r="L54">
        <v>-16384</v>
      </c>
      <c r="M54">
        <v>122439</v>
      </c>
      <c r="O54">
        <v>-16384</v>
      </c>
      <c r="P54">
        <v>71321</v>
      </c>
      <c r="R54">
        <v>-16384</v>
      </c>
      <c r="S54">
        <v>235606</v>
      </c>
      <c r="U54">
        <v>-16384</v>
      </c>
      <c r="V54">
        <v>198850</v>
      </c>
      <c r="X54">
        <v>-16384</v>
      </c>
      <c r="Y54">
        <v>111738</v>
      </c>
      <c r="AA54">
        <v>-16384</v>
      </c>
      <c r="AB54">
        <v>443786</v>
      </c>
    </row>
    <row r="55" spans="1:29" x14ac:dyDescent="0.2">
      <c r="A55">
        <v>-8192</v>
      </c>
      <c r="B55">
        <f t="shared" si="10"/>
        <v>1984746</v>
      </c>
      <c r="C55" s="4">
        <f t="shared" si="12"/>
        <v>1.9034047954945545E-2</v>
      </c>
      <c r="D55" s="10">
        <f t="shared" si="11"/>
        <v>6.6621628486491645E-4</v>
      </c>
      <c r="F55">
        <v>-8192</v>
      </c>
      <c r="G55">
        <v>278519</v>
      </c>
      <c r="L55">
        <v>-8192</v>
      </c>
      <c r="M55">
        <v>277316</v>
      </c>
      <c r="O55">
        <v>-8192</v>
      </c>
      <c r="P55">
        <v>221859</v>
      </c>
      <c r="R55">
        <v>-8192</v>
      </c>
      <c r="S55">
        <v>454451</v>
      </c>
      <c r="U55">
        <v>-8192</v>
      </c>
      <c r="V55">
        <v>452054</v>
      </c>
      <c r="X55">
        <v>-8192</v>
      </c>
      <c r="Y55">
        <v>268771</v>
      </c>
      <c r="AA55">
        <v>-8192</v>
      </c>
      <c r="AB55">
        <v>310295</v>
      </c>
    </row>
    <row r="56" spans="1:29" x14ac:dyDescent="0.2">
      <c r="A56">
        <v>-4096</v>
      </c>
      <c r="B56">
        <f t="shared" si="10"/>
        <v>2016669</v>
      </c>
      <c r="C56" s="4">
        <f t="shared" si="12"/>
        <v>1.9340194894083208E-2</v>
      </c>
      <c r="D56" s="10">
        <f t="shared" si="11"/>
        <v>6.7693182350902646E-4</v>
      </c>
      <c r="F56">
        <v>-4096</v>
      </c>
      <c r="G56">
        <v>150140</v>
      </c>
      <c r="L56">
        <v>-4096</v>
      </c>
      <c r="M56">
        <v>301371</v>
      </c>
      <c r="O56">
        <v>-4096</v>
      </c>
      <c r="P56">
        <v>138803</v>
      </c>
      <c r="R56">
        <v>-4096</v>
      </c>
      <c r="S56">
        <v>582239</v>
      </c>
      <c r="U56">
        <v>-4096</v>
      </c>
      <c r="V56">
        <v>306491</v>
      </c>
      <c r="X56">
        <v>-4096</v>
      </c>
      <c r="Y56">
        <v>566403</v>
      </c>
      <c r="AA56">
        <v>-4096</v>
      </c>
      <c r="AB56">
        <v>121362</v>
      </c>
    </row>
    <row r="57" spans="1:29" x14ac:dyDescent="0.2">
      <c r="A57">
        <v>-2048</v>
      </c>
      <c r="B57">
        <f t="shared" si="10"/>
        <v>1576151</v>
      </c>
      <c r="C57" s="4">
        <f t="shared" si="12"/>
        <v>1.5115553183246306E-2</v>
      </c>
      <c r="D57" s="10">
        <f t="shared" si="11"/>
        <v>5.2906390218502664E-4</v>
      </c>
      <c r="F57">
        <v>-2048</v>
      </c>
      <c r="G57">
        <v>195002</v>
      </c>
      <c r="L57">
        <v>-2048</v>
      </c>
      <c r="M57">
        <v>134884</v>
      </c>
      <c r="O57">
        <v>-2048</v>
      </c>
      <c r="P57">
        <v>584433</v>
      </c>
      <c r="R57">
        <v>-2048</v>
      </c>
      <c r="S57">
        <v>43842</v>
      </c>
      <c r="U57">
        <v>-2048</v>
      </c>
      <c r="V57">
        <v>658445</v>
      </c>
      <c r="X57">
        <v>-2048</v>
      </c>
      <c r="Y57">
        <v>52850</v>
      </c>
      <c r="AA57">
        <v>-2048</v>
      </c>
      <c r="AB57">
        <v>101697</v>
      </c>
    </row>
    <row r="58" spans="1:29" x14ac:dyDescent="0.2">
      <c r="A58">
        <v>-1024</v>
      </c>
      <c r="B58">
        <f t="shared" si="10"/>
        <v>323087</v>
      </c>
      <c r="C58" s="4">
        <f t="shared" si="12"/>
        <v>3.0984586700864951E-3</v>
      </c>
      <c r="D58" s="10">
        <f t="shared" si="11"/>
        <v>1.0845005901417676E-4</v>
      </c>
      <c r="F58">
        <v>-1024</v>
      </c>
      <c r="G58">
        <v>220181</v>
      </c>
      <c r="L58">
        <v>-1024</v>
      </c>
      <c r="M58">
        <v>25776</v>
      </c>
      <c r="O58">
        <v>-1024</v>
      </c>
      <c r="P58">
        <v>48820</v>
      </c>
      <c r="R58">
        <v>-1024</v>
      </c>
      <c r="S58">
        <v>113811</v>
      </c>
      <c r="U58">
        <v>-1024</v>
      </c>
      <c r="V58">
        <v>1369</v>
      </c>
      <c r="X58">
        <v>-1024</v>
      </c>
      <c r="Y58">
        <v>96147</v>
      </c>
      <c r="AA58">
        <v>-1024</v>
      </c>
      <c r="AB58">
        <v>37164</v>
      </c>
    </row>
    <row r="59" spans="1:29" x14ac:dyDescent="0.2">
      <c r="A59">
        <v>-512</v>
      </c>
      <c r="B59">
        <f t="shared" si="10"/>
        <v>270170</v>
      </c>
      <c r="C59" s="4">
        <f t="shared" si="12"/>
        <v>2.5909757399625128E-3</v>
      </c>
      <c r="D59" s="10">
        <f t="shared" si="11"/>
        <v>9.0687500406578216E-5</v>
      </c>
      <c r="F59">
        <v>-512</v>
      </c>
      <c r="G59">
        <v>690375</v>
      </c>
      <c r="L59">
        <v>-512</v>
      </c>
      <c r="M59">
        <v>21092</v>
      </c>
      <c r="O59">
        <v>-512</v>
      </c>
      <c r="P59">
        <v>20745</v>
      </c>
      <c r="R59">
        <v>-512</v>
      </c>
      <c r="S59">
        <v>27900</v>
      </c>
      <c r="U59">
        <v>-512</v>
      </c>
      <c r="V59">
        <v>101124</v>
      </c>
      <c r="X59">
        <v>-512</v>
      </c>
      <c r="Y59">
        <v>21840</v>
      </c>
      <c r="AA59">
        <v>-512</v>
      </c>
      <c r="AB59">
        <v>77469</v>
      </c>
    </row>
    <row r="60" spans="1:29" x14ac:dyDescent="0.2">
      <c r="A60">
        <v>-256</v>
      </c>
      <c r="B60">
        <f t="shared" si="10"/>
        <v>141169</v>
      </c>
      <c r="C60" s="4">
        <f t="shared" si="12"/>
        <v>1.3538344532507975E-3</v>
      </c>
      <c r="D60" s="10">
        <f t="shared" si="11"/>
        <v>4.7385956045809083E-5</v>
      </c>
      <c r="F60">
        <v>-256</v>
      </c>
      <c r="G60">
        <v>206454</v>
      </c>
      <c r="L60">
        <v>-256</v>
      </c>
      <c r="M60">
        <v>25112</v>
      </c>
      <c r="O60">
        <v>-256</v>
      </c>
      <c r="P60">
        <v>27816</v>
      </c>
      <c r="R60">
        <v>-256</v>
      </c>
      <c r="S60">
        <v>36141</v>
      </c>
      <c r="U60">
        <v>-256</v>
      </c>
      <c r="V60">
        <v>1149</v>
      </c>
      <c r="X60">
        <v>-256</v>
      </c>
      <c r="Y60">
        <v>20225</v>
      </c>
      <c r="AA60">
        <v>-256</v>
      </c>
      <c r="AB60">
        <v>30726</v>
      </c>
    </row>
    <row r="61" spans="1:29" x14ac:dyDescent="0.2">
      <c r="A61">
        <v>-128</v>
      </c>
      <c r="B61">
        <f t="shared" si="10"/>
        <v>206220</v>
      </c>
      <c r="C61" s="4">
        <f t="shared" si="12"/>
        <v>1.9776844841953934E-3</v>
      </c>
      <c r="D61" s="10">
        <f t="shared" si="11"/>
        <v>6.9221513616776693E-5</v>
      </c>
      <c r="F61">
        <v>-128</v>
      </c>
      <c r="G61">
        <v>285870</v>
      </c>
      <c r="L61">
        <v>-128</v>
      </c>
      <c r="M61">
        <v>39977</v>
      </c>
      <c r="O61">
        <v>-128</v>
      </c>
      <c r="P61">
        <v>37305</v>
      </c>
      <c r="R61">
        <v>-128</v>
      </c>
      <c r="S61">
        <v>38315</v>
      </c>
      <c r="U61">
        <v>-128</v>
      </c>
      <c r="V61">
        <v>24531</v>
      </c>
      <c r="X61">
        <v>-128</v>
      </c>
      <c r="Y61">
        <v>29479</v>
      </c>
      <c r="AA61">
        <v>-128</v>
      </c>
      <c r="AB61">
        <v>36613</v>
      </c>
    </row>
    <row r="62" spans="1:29" x14ac:dyDescent="0.2">
      <c r="A62">
        <v>-64</v>
      </c>
      <c r="B62">
        <f t="shared" si="10"/>
        <v>99494</v>
      </c>
      <c r="C62" s="4">
        <f t="shared" si="12"/>
        <v>9.5416419392171687E-4</v>
      </c>
      <c r="D62" s="10">
        <f t="shared" si="11"/>
        <v>3.3396980291861022E-5</v>
      </c>
      <c r="F62">
        <v>-64</v>
      </c>
      <c r="G62">
        <v>263954</v>
      </c>
      <c r="L62">
        <v>-64</v>
      </c>
      <c r="M62">
        <v>18680</v>
      </c>
      <c r="O62">
        <v>-64</v>
      </c>
      <c r="P62">
        <v>25227</v>
      </c>
      <c r="R62">
        <v>-64</v>
      </c>
      <c r="S62">
        <v>18608</v>
      </c>
      <c r="U62">
        <v>-64</v>
      </c>
      <c r="V62">
        <v>4171</v>
      </c>
      <c r="X62">
        <v>-64</v>
      </c>
      <c r="Y62">
        <v>12444</v>
      </c>
      <c r="AA62">
        <v>-64</v>
      </c>
      <c r="AB62">
        <v>20364</v>
      </c>
    </row>
    <row r="63" spans="1:29" x14ac:dyDescent="0.2">
      <c r="A63">
        <v>-32</v>
      </c>
      <c r="B63">
        <f t="shared" si="10"/>
        <v>318870</v>
      </c>
      <c r="C63" s="4">
        <f t="shared" si="12"/>
        <v>3.0580169308281691E-3</v>
      </c>
      <c r="D63" s="10">
        <f t="shared" si="11"/>
        <v>1.0703454585870228E-4</v>
      </c>
      <c r="F63">
        <v>-32</v>
      </c>
      <c r="G63">
        <v>604359</v>
      </c>
      <c r="L63">
        <v>-32</v>
      </c>
      <c r="M63">
        <v>55607</v>
      </c>
      <c r="O63">
        <v>-32</v>
      </c>
      <c r="P63">
        <v>56744</v>
      </c>
      <c r="R63">
        <v>-32</v>
      </c>
      <c r="S63">
        <v>63075</v>
      </c>
      <c r="U63">
        <v>-32</v>
      </c>
      <c r="V63">
        <v>42635</v>
      </c>
      <c r="X63">
        <v>-32</v>
      </c>
      <c r="Y63">
        <v>44911</v>
      </c>
      <c r="AA63">
        <v>-32</v>
      </c>
      <c r="AB63">
        <v>55898</v>
      </c>
    </row>
    <row r="64" spans="1:29" x14ac:dyDescent="0.2">
      <c r="A64">
        <v>-16</v>
      </c>
      <c r="B64">
        <f t="shared" si="10"/>
        <v>870714</v>
      </c>
      <c r="C64" s="4">
        <f t="shared" si="12"/>
        <v>8.350293705613944E-3</v>
      </c>
      <c r="D64" s="10">
        <f t="shared" si="11"/>
        <v>2.9227107461603192E-4</v>
      </c>
      <c r="F64">
        <v>-16</v>
      </c>
      <c r="G64">
        <v>836434</v>
      </c>
      <c r="L64">
        <v>-16</v>
      </c>
      <c r="M64">
        <v>138934</v>
      </c>
      <c r="O64">
        <v>-16</v>
      </c>
      <c r="P64">
        <v>199906</v>
      </c>
      <c r="R64">
        <v>-16</v>
      </c>
      <c r="S64">
        <v>144872</v>
      </c>
      <c r="U64">
        <v>-16</v>
      </c>
      <c r="V64">
        <v>129070</v>
      </c>
      <c r="X64">
        <v>-16</v>
      </c>
      <c r="Y64">
        <v>124637</v>
      </c>
      <c r="AA64">
        <v>-16</v>
      </c>
      <c r="AB64">
        <v>133295</v>
      </c>
    </row>
    <row r="65" spans="1:28" x14ac:dyDescent="0.2">
      <c r="A65">
        <v>-8</v>
      </c>
      <c r="B65">
        <f t="shared" si="10"/>
        <v>361566</v>
      </c>
      <c r="C65" s="4">
        <f t="shared" si="12"/>
        <v>3.4674787518795052E-3</v>
      </c>
      <c r="D65" s="10">
        <f t="shared" si="11"/>
        <v>1.2136623893106139E-4</v>
      </c>
      <c r="F65">
        <v>-8</v>
      </c>
      <c r="G65">
        <v>1022850</v>
      </c>
      <c r="L65">
        <v>-8</v>
      </c>
      <c r="M65">
        <v>49828</v>
      </c>
      <c r="O65">
        <v>-8</v>
      </c>
      <c r="P65">
        <v>74405</v>
      </c>
      <c r="R65">
        <v>-8</v>
      </c>
      <c r="S65">
        <v>64902</v>
      </c>
      <c r="U65">
        <v>-8</v>
      </c>
      <c r="V65">
        <v>51713</v>
      </c>
      <c r="X65">
        <v>-8</v>
      </c>
      <c r="Y65">
        <v>55650</v>
      </c>
      <c r="AA65">
        <v>-8</v>
      </c>
      <c r="AB65">
        <v>65068</v>
      </c>
    </row>
    <row r="66" spans="1:28" x14ac:dyDescent="0.2">
      <c r="A66">
        <v>-4</v>
      </c>
      <c r="B66">
        <f t="shared" si="10"/>
        <v>12994567</v>
      </c>
      <c r="C66" s="4">
        <f t="shared" si="12"/>
        <v>0.12462008308960081</v>
      </c>
      <c r="D66" s="10">
        <f t="shared" si="11"/>
        <v>4.3618640119029049E-3</v>
      </c>
      <c r="F66">
        <v>-4</v>
      </c>
      <c r="G66">
        <v>2539072</v>
      </c>
      <c r="L66">
        <v>-4</v>
      </c>
      <c r="M66">
        <v>1412064</v>
      </c>
      <c r="O66">
        <v>-4</v>
      </c>
      <c r="P66">
        <v>1390109</v>
      </c>
      <c r="R66">
        <v>-4</v>
      </c>
      <c r="S66">
        <v>3317661</v>
      </c>
      <c r="U66">
        <v>-4</v>
      </c>
      <c r="V66">
        <v>4119134</v>
      </c>
      <c r="X66">
        <v>-4</v>
      </c>
      <c r="Y66">
        <v>1380185</v>
      </c>
      <c r="AA66">
        <v>-4</v>
      </c>
      <c r="AB66">
        <v>1375414</v>
      </c>
    </row>
    <row r="67" spans="1:28" x14ac:dyDescent="0.2">
      <c r="A67">
        <v>-2</v>
      </c>
      <c r="B67">
        <f t="shared" si="10"/>
        <v>9340096</v>
      </c>
      <c r="C67" s="4">
        <f t="shared" si="12"/>
        <v>8.9573091553173584E-2</v>
      </c>
      <c r="D67" s="10">
        <f t="shared" si="11"/>
        <v>3.135174000804973E-3</v>
      </c>
      <c r="F67">
        <v>-2</v>
      </c>
      <c r="G67">
        <v>2265082</v>
      </c>
      <c r="L67">
        <v>-2</v>
      </c>
      <c r="M67">
        <v>2279147</v>
      </c>
      <c r="O67">
        <v>-2</v>
      </c>
      <c r="P67">
        <v>2239696</v>
      </c>
      <c r="R67">
        <v>-2</v>
      </c>
      <c r="S67">
        <v>284427</v>
      </c>
      <c r="U67">
        <v>-2</v>
      </c>
      <c r="V67">
        <v>46915</v>
      </c>
      <c r="X67">
        <v>-2</v>
      </c>
      <c r="Y67">
        <v>2262427</v>
      </c>
      <c r="AA67">
        <v>-2</v>
      </c>
      <c r="AB67">
        <v>2227484</v>
      </c>
    </row>
    <row r="68" spans="1:28" x14ac:dyDescent="0.2">
      <c r="A68">
        <v>-1</v>
      </c>
      <c r="B68">
        <f t="shared" si="10"/>
        <v>39619141</v>
      </c>
      <c r="C68" s="4">
        <f t="shared" si="12"/>
        <v>0.37995422574362114</v>
      </c>
      <c r="D68" s="10">
        <f t="shared" si="11"/>
        <v>1.3298889090371913E-2</v>
      </c>
      <c r="F68">
        <v>-1</v>
      </c>
      <c r="G68">
        <v>5684817</v>
      </c>
      <c r="L68">
        <v>-1</v>
      </c>
      <c r="M68">
        <v>7771001</v>
      </c>
      <c r="O68">
        <v>-1</v>
      </c>
      <c r="P68">
        <v>7711500</v>
      </c>
      <c r="R68">
        <v>-1</v>
      </c>
      <c r="S68">
        <v>7716826</v>
      </c>
      <c r="U68">
        <v>-1</v>
      </c>
      <c r="V68">
        <v>945606</v>
      </c>
      <c r="X68">
        <v>-1</v>
      </c>
      <c r="Y68">
        <v>7752209</v>
      </c>
      <c r="AA68">
        <v>-1</v>
      </c>
      <c r="AB68">
        <v>7721999</v>
      </c>
    </row>
    <row r="69" spans="1:28" x14ac:dyDescent="0.2">
      <c r="A69">
        <v>0</v>
      </c>
      <c r="B69">
        <f t="shared" si="10"/>
        <v>2701709323</v>
      </c>
      <c r="C69" s="4"/>
      <c r="D69" s="10">
        <f t="shared" si="11"/>
        <v>0.90687813350119795</v>
      </c>
      <c r="F69">
        <v>0</v>
      </c>
      <c r="G69">
        <v>406671276</v>
      </c>
      <c r="L69">
        <v>0</v>
      </c>
      <c r="M69">
        <v>451266416</v>
      </c>
      <c r="O69">
        <v>0</v>
      </c>
      <c r="P69">
        <v>448120770</v>
      </c>
      <c r="R69">
        <v>0</v>
      </c>
      <c r="S69">
        <v>446557043</v>
      </c>
      <c r="U69">
        <v>0</v>
      </c>
      <c r="V69">
        <v>462152099</v>
      </c>
      <c r="X69">
        <v>0</v>
      </c>
      <c r="Y69">
        <v>448226680</v>
      </c>
      <c r="AA69">
        <v>0</v>
      </c>
      <c r="AB69">
        <v>445386315</v>
      </c>
    </row>
    <row r="70" spans="1:28" x14ac:dyDescent="0.2">
      <c r="A70">
        <v>1</v>
      </c>
      <c r="B70">
        <f t="shared" si="10"/>
        <v>173148839</v>
      </c>
      <c r="C70" s="4"/>
      <c r="D70" s="10">
        <f t="shared" si="11"/>
        <v>5.8120573739538238E-2</v>
      </c>
      <c r="F70">
        <v>1</v>
      </c>
      <c r="G70">
        <v>22882553</v>
      </c>
      <c r="L70">
        <v>1</v>
      </c>
      <c r="M70">
        <v>29534223</v>
      </c>
      <c r="O70">
        <v>1</v>
      </c>
      <c r="P70">
        <v>28898674</v>
      </c>
      <c r="R70">
        <v>1</v>
      </c>
      <c r="S70">
        <v>31221649</v>
      </c>
      <c r="U70">
        <v>1</v>
      </c>
      <c r="V70">
        <v>25653275</v>
      </c>
      <c r="X70">
        <v>1</v>
      </c>
      <c r="Y70">
        <v>29037724</v>
      </c>
      <c r="AA70">
        <v>1</v>
      </c>
      <c r="AB70">
        <v>28803294</v>
      </c>
    </row>
    <row r="71" spans="1:28" x14ac:dyDescent="0.2">
      <c r="A71">
        <v>2</v>
      </c>
      <c r="B71">
        <f t="shared" si="10"/>
        <v>1804851</v>
      </c>
      <c r="C71" s="4">
        <f t="shared" ref="C71:C85" si="13">SUM(P71,M71,S71,V71,Y71,AB71)/SUM(B$53:B$68,B$71:B$85)</f>
        <v>1.7308824648358742E-2</v>
      </c>
      <c r="D71" s="10">
        <f t="shared" si="11"/>
        <v>6.0583123883596655E-4</v>
      </c>
      <c r="F71">
        <v>2</v>
      </c>
      <c r="G71">
        <v>1639268</v>
      </c>
      <c r="L71">
        <v>2</v>
      </c>
      <c r="M71">
        <v>364991</v>
      </c>
      <c r="O71">
        <v>2</v>
      </c>
      <c r="P71">
        <v>303496</v>
      </c>
      <c r="R71">
        <v>2</v>
      </c>
      <c r="S71">
        <v>348822</v>
      </c>
      <c r="U71">
        <v>2</v>
      </c>
      <c r="V71">
        <v>169354</v>
      </c>
      <c r="X71">
        <v>2</v>
      </c>
      <c r="Y71">
        <v>300356</v>
      </c>
      <c r="AA71">
        <v>2</v>
      </c>
      <c r="AB71">
        <v>317832</v>
      </c>
    </row>
    <row r="72" spans="1:28" x14ac:dyDescent="0.2">
      <c r="A72">
        <v>4</v>
      </c>
      <c r="B72">
        <f t="shared" si="10"/>
        <v>3314288</v>
      </c>
      <c r="C72" s="4">
        <f t="shared" si="13"/>
        <v>3.1784579350960053E-2</v>
      </c>
      <c r="D72" s="10">
        <f t="shared" si="11"/>
        <v>1.1125013670930054E-3</v>
      </c>
      <c r="F72">
        <v>4</v>
      </c>
      <c r="G72">
        <v>2548980</v>
      </c>
      <c r="L72">
        <v>4</v>
      </c>
      <c r="M72">
        <v>472409</v>
      </c>
      <c r="O72">
        <v>4</v>
      </c>
      <c r="P72">
        <v>618026</v>
      </c>
      <c r="R72">
        <v>4</v>
      </c>
      <c r="S72">
        <v>573551</v>
      </c>
      <c r="U72">
        <v>4</v>
      </c>
      <c r="V72">
        <v>553700</v>
      </c>
      <c r="X72">
        <v>4</v>
      </c>
      <c r="Y72">
        <v>548180</v>
      </c>
      <c r="AA72">
        <v>4</v>
      </c>
      <c r="AB72">
        <v>548422</v>
      </c>
    </row>
    <row r="73" spans="1:28" x14ac:dyDescent="0.2">
      <c r="A73">
        <v>8</v>
      </c>
      <c r="B73">
        <f t="shared" si="10"/>
        <v>2477609</v>
      </c>
      <c r="C73" s="4">
        <f t="shared" si="13"/>
        <v>2.3760687019701601E-2</v>
      </c>
      <c r="D73" s="10">
        <f t="shared" si="11"/>
        <v>8.3165476253781634E-4</v>
      </c>
      <c r="F73">
        <v>8</v>
      </c>
      <c r="G73">
        <v>1261575</v>
      </c>
      <c r="L73">
        <v>8</v>
      </c>
      <c r="M73">
        <v>409896</v>
      </c>
      <c r="O73">
        <v>8</v>
      </c>
      <c r="P73">
        <v>416251</v>
      </c>
      <c r="R73">
        <v>8</v>
      </c>
      <c r="S73">
        <v>414046</v>
      </c>
      <c r="U73">
        <v>8</v>
      </c>
      <c r="V73">
        <v>410799</v>
      </c>
      <c r="X73">
        <v>8</v>
      </c>
      <c r="Y73">
        <v>410631</v>
      </c>
      <c r="AA73">
        <v>8</v>
      </c>
      <c r="AB73">
        <v>415986</v>
      </c>
    </row>
    <row r="74" spans="1:28" x14ac:dyDescent="0.2">
      <c r="A74">
        <v>16</v>
      </c>
      <c r="B74">
        <f t="shared" si="10"/>
        <v>1174818</v>
      </c>
      <c r="C74" s="4">
        <f t="shared" si="13"/>
        <v>1.1266702212944736E-2</v>
      </c>
      <c r="D74" s="10">
        <f t="shared" si="11"/>
        <v>3.9434914258672466E-4</v>
      </c>
      <c r="F74">
        <v>16</v>
      </c>
      <c r="G74">
        <v>904448</v>
      </c>
      <c r="L74">
        <v>16</v>
      </c>
      <c r="M74">
        <v>250715</v>
      </c>
      <c r="O74">
        <v>16</v>
      </c>
      <c r="P74">
        <v>184214</v>
      </c>
      <c r="R74">
        <v>16</v>
      </c>
      <c r="S74">
        <v>193916</v>
      </c>
      <c r="U74">
        <v>16</v>
      </c>
      <c r="V74">
        <v>183300</v>
      </c>
      <c r="X74">
        <v>16</v>
      </c>
      <c r="Y74">
        <v>174897</v>
      </c>
      <c r="AA74">
        <v>16</v>
      </c>
      <c r="AB74">
        <v>187776</v>
      </c>
    </row>
    <row r="75" spans="1:28" x14ac:dyDescent="0.2">
      <c r="A75">
        <v>32</v>
      </c>
      <c r="B75">
        <f t="shared" si="10"/>
        <v>1052374</v>
      </c>
      <c r="C75" s="4">
        <f t="shared" si="13"/>
        <v>1.0092443659056555E-2</v>
      </c>
      <c r="D75" s="10">
        <f t="shared" si="11"/>
        <v>3.5324857516701462E-4</v>
      </c>
      <c r="F75">
        <v>32</v>
      </c>
      <c r="G75">
        <v>339160</v>
      </c>
      <c r="L75">
        <v>32</v>
      </c>
      <c r="M75">
        <v>134115</v>
      </c>
      <c r="O75">
        <v>32</v>
      </c>
      <c r="P75">
        <v>183982</v>
      </c>
      <c r="R75">
        <v>32</v>
      </c>
      <c r="S75">
        <v>183591</v>
      </c>
      <c r="U75">
        <v>32</v>
      </c>
      <c r="V75">
        <v>189613</v>
      </c>
      <c r="X75">
        <v>32</v>
      </c>
      <c r="Y75">
        <v>178212</v>
      </c>
      <c r="AA75">
        <v>32</v>
      </c>
      <c r="AB75">
        <v>182861</v>
      </c>
    </row>
    <row r="76" spans="1:28" x14ac:dyDescent="0.2">
      <c r="A76">
        <v>64</v>
      </c>
      <c r="B76">
        <f t="shared" si="10"/>
        <v>95956</v>
      </c>
      <c r="C76" s="4">
        <f t="shared" si="13"/>
        <v>9.2023417886457736E-4</v>
      </c>
      <c r="D76" s="10">
        <f t="shared" si="11"/>
        <v>3.2209385901519855E-5</v>
      </c>
      <c r="F76">
        <v>64</v>
      </c>
      <c r="G76">
        <v>242202</v>
      </c>
      <c r="L76">
        <v>64</v>
      </c>
      <c r="M76">
        <v>19542</v>
      </c>
      <c r="O76">
        <v>64</v>
      </c>
      <c r="P76">
        <v>20752</v>
      </c>
      <c r="R76">
        <v>64</v>
      </c>
      <c r="S76">
        <v>18050</v>
      </c>
      <c r="U76">
        <v>64</v>
      </c>
      <c r="V76">
        <v>6261</v>
      </c>
      <c r="X76">
        <v>64</v>
      </c>
      <c r="Y76">
        <v>12673</v>
      </c>
      <c r="AA76">
        <v>64</v>
      </c>
      <c r="AB76">
        <v>18678</v>
      </c>
    </row>
    <row r="77" spans="1:28" x14ac:dyDescent="0.2">
      <c r="A77">
        <v>128</v>
      </c>
      <c r="B77">
        <f t="shared" si="10"/>
        <v>199738</v>
      </c>
      <c r="C77" s="4">
        <f t="shared" si="13"/>
        <v>1.9155210139861288E-3</v>
      </c>
      <c r="D77" s="10">
        <f t="shared" si="11"/>
        <v>6.7045711797050439E-5</v>
      </c>
      <c r="F77">
        <v>128</v>
      </c>
      <c r="G77">
        <v>278268</v>
      </c>
      <c r="L77">
        <v>128</v>
      </c>
      <c r="M77">
        <v>38893</v>
      </c>
      <c r="O77">
        <v>128</v>
      </c>
      <c r="P77">
        <v>35331</v>
      </c>
      <c r="R77">
        <v>128</v>
      </c>
      <c r="S77">
        <v>38554</v>
      </c>
      <c r="U77">
        <v>128</v>
      </c>
      <c r="V77">
        <v>24011</v>
      </c>
      <c r="X77">
        <v>128</v>
      </c>
      <c r="Y77">
        <v>28471</v>
      </c>
      <c r="AA77">
        <v>128</v>
      </c>
      <c r="AB77">
        <v>34478</v>
      </c>
    </row>
    <row r="78" spans="1:28" x14ac:dyDescent="0.2">
      <c r="A78">
        <v>256</v>
      </c>
      <c r="B78">
        <f t="shared" si="10"/>
        <v>153273</v>
      </c>
      <c r="C78" s="4">
        <f t="shared" si="13"/>
        <v>1.4699138490257033E-3</v>
      </c>
      <c r="D78" s="10">
        <f t="shared" si="11"/>
        <v>5.1448884960645006E-5</v>
      </c>
      <c r="F78">
        <v>256</v>
      </c>
      <c r="G78">
        <v>173690</v>
      </c>
      <c r="L78">
        <v>256</v>
      </c>
      <c r="M78">
        <v>31828</v>
      </c>
      <c r="O78">
        <v>256</v>
      </c>
      <c r="P78">
        <v>31470</v>
      </c>
      <c r="R78">
        <v>256</v>
      </c>
      <c r="S78">
        <v>27174</v>
      </c>
      <c r="U78">
        <v>256</v>
      </c>
      <c r="V78">
        <v>2922</v>
      </c>
      <c r="X78">
        <v>256</v>
      </c>
      <c r="Y78">
        <v>25276</v>
      </c>
      <c r="AA78">
        <v>256</v>
      </c>
      <c r="AB78">
        <v>34603</v>
      </c>
    </row>
    <row r="79" spans="1:28" x14ac:dyDescent="0.2">
      <c r="A79">
        <v>512</v>
      </c>
      <c r="B79">
        <f t="shared" si="10"/>
        <v>283583</v>
      </c>
      <c r="C79" s="4">
        <f t="shared" si="13"/>
        <v>2.7196086658984684E-3</v>
      </c>
      <c r="D79" s="10">
        <f t="shared" si="11"/>
        <v>9.5189819105743302E-5</v>
      </c>
      <c r="F79">
        <v>512</v>
      </c>
      <c r="G79">
        <v>689444</v>
      </c>
      <c r="L79">
        <v>512</v>
      </c>
      <c r="M79">
        <v>24065</v>
      </c>
      <c r="O79">
        <v>512</v>
      </c>
      <c r="P79">
        <v>24000</v>
      </c>
      <c r="R79">
        <v>512</v>
      </c>
      <c r="S79">
        <v>29686</v>
      </c>
      <c r="U79">
        <v>512</v>
      </c>
      <c r="V79">
        <v>100806</v>
      </c>
      <c r="X79">
        <v>512</v>
      </c>
      <c r="Y79">
        <v>23949</v>
      </c>
      <c r="AA79">
        <v>512</v>
      </c>
      <c r="AB79">
        <v>81077</v>
      </c>
    </row>
    <row r="80" spans="1:28" x14ac:dyDescent="0.2">
      <c r="A80">
        <v>1024</v>
      </c>
      <c r="B80">
        <f t="shared" si="10"/>
        <v>348354</v>
      </c>
      <c r="C80" s="4">
        <f t="shared" si="13"/>
        <v>3.3407734497497917E-3</v>
      </c>
      <c r="D80" s="10">
        <f t="shared" si="11"/>
        <v>1.1693138955706831E-4</v>
      </c>
      <c r="F80">
        <v>1024</v>
      </c>
      <c r="G80">
        <v>224167</v>
      </c>
      <c r="L80">
        <v>1024</v>
      </c>
      <c r="M80">
        <v>29955</v>
      </c>
      <c r="O80">
        <v>1024</v>
      </c>
      <c r="P80">
        <v>53158</v>
      </c>
      <c r="R80">
        <v>1024</v>
      </c>
      <c r="S80">
        <v>120643</v>
      </c>
      <c r="U80">
        <v>1024</v>
      </c>
      <c r="V80">
        <v>1062</v>
      </c>
      <c r="X80">
        <v>1024</v>
      </c>
      <c r="Y80">
        <v>101324</v>
      </c>
      <c r="AA80">
        <v>1024</v>
      </c>
      <c r="AB80">
        <v>42212</v>
      </c>
    </row>
    <row r="81" spans="1:28" x14ac:dyDescent="0.2">
      <c r="A81">
        <v>2048</v>
      </c>
      <c r="B81">
        <f t="shared" si="10"/>
        <v>1187823</v>
      </c>
      <c r="C81" s="4">
        <f t="shared" si="13"/>
        <v>1.1391422350259067E-2</v>
      </c>
      <c r="D81" s="10">
        <f t="shared" si="11"/>
        <v>3.9871450862583908E-4</v>
      </c>
      <c r="F81">
        <v>2048</v>
      </c>
      <c r="G81">
        <v>194208</v>
      </c>
      <c r="L81">
        <v>2048</v>
      </c>
      <c r="M81">
        <v>142192</v>
      </c>
      <c r="O81">
        <v>2048</v>
      </c>
      <c r="P81">
        <v>384462</v>
      </c>
      <c r="R81">
        <v>2048</v>
      </c>
      <c r="S81">
        <v>64358</v>
      </c>
      <c r="U81">
        <v>2048</v>
      </c>
      <c r="V81">
        <v>419024</v>
      </c>
      <c r="X81">
        <v>2048</v>
      </c>
      <c r="Y81">
        <v>63730</v>
      </c>
      <c r="AA81">
        <v>2048</v>
      </c>
      <c r="AB81">
        <v>114057</v>
      </c>
    </row>
    <row r="82" spans="1:28" x14ac:dyDescent="0.2">
      <c r="A82">
        <v>4096</v>
      </c>
      <c r="B82">
        <f t="shared" si="10"/>
        <v>1730025</v>
      </c>
      <c r="C82" s="4">
        <f t="shared" si="13"/>
        <v>1.6591230723354354E-2</v>
      </c>
      <c r="D82" s="10">
        <f t="shared" si="11"/>
        <v>5.8071452378461884E-4</v>
      </c>
      <c r="F82">
        <v>4096</v>
      </c>
      <c r="G82">
        <v>146456</v>
      </c>
      <c r="L82">
        <v>4096</v>
      </c>
      <c r="M82">
        <v>367751</v>
      </c>
      <c r="O82">
        <v>4096</v>
      </c>
      <c r="P82">
        <v>146393</v>
      </c>
      <c r="R82">
        <v>4096</v>
      </c>
      <c r="S82">
        <v>416690</v>
      </c>
      <c r="U82">
        <v>4096</v>
      </c>
      <c r="V82">
        <v>248128</v>
      </c>
      <c r="X82">
        <v>4096</v>
      </c>
      <c r="Y82">
        <v>418945</v>
      </c>
      <c r="AA82">
        <v>4096</v>
      </c>
      <c r="AB82">
        <v>132118</v>
      </c>
    </row>
    <row r="83" spans="1:28" x14ac:dyDescent="0.2">
      <c r="A83">
        <v>8192</v>
      </c>
      <c r="B83">
        <f t="shared" si="10"/>
        <v>1544668</v>
      </c>
      <c r="C83" s="4">
        <f t="shared" si="13"/>
        <v>1.4813625918112354E-2</v>
      </c>
      <c r="D83" s="10">
        <f t="shared" si="11"/>
        <v>5.1849605758606929E-4</v>
      </c>
      <c r="F83">
        <v>8192</v>
      </c>
      <c r="G83">
        <v>268702</v>
      </c>
      <c r="L83">
        <v>8192</v>
      </c>
      <c r="M83">
        <v>263760</v>
      </c>
      <c r="O83">
        <v>8192</v>
      </c>
      <c r="P83">
        <v>129047</v>
      </c>
      <c r="R83">
        <v>8192</v>
      </c>
      <c r="S83">
        <v>322503</v>
      </c>
      <c r="U83">
        <v>8192</v>
      </c>
      <c r="V83">
        <v>295569</v>
      </c>
      <c r="X83">
        <v>8192</v>
      </c>
      <c r="Y83">
        <v>173205</v>
      </c>
      <c r="AA83">
        <v>8192</v>
      </c>
      <c r="AB83">
        <v>360584</v>
      </c>
    </row>
    <row r="84" spans="1:28" x14ac:dyDescent="0.2">
      <c r="A84">
        <v>16384</v>
      </c>
      <c r="B84">
        <f t="shared" si="10"/>
        <v>754558</v>
      </c>
      <c r="C84" s="4">
        <f t="shared" si="13"/>
        <v>7.2363381293061172E-3</v>
      </c>
      <c r="D84" s="10">
        <f t="shared" si="11"/>
        <v>2.5328118936886716E-4</v>
      </c>
      <c r="F84">
        <v>16384</v>
      </c>
      <c r="G84">
        <v>325097</v>
      </c>
      <c r="L84">
        <v>16384</v>
      </c>
      <c r="M84">
        <v>119587</v>
      </c>
      <c r="O84">
        <v>16384</v>
      </c>
      <c r="P84">
        <v>63232</v>
      </c>
      <c r="R84">
        <v>16384</v>
      </c>
      <c r="S84">
        <v>227930</v>
      </c>
      <c r="U84">
        <v>16384</v>
      </c>
      <c r="V84">
        <v>208165</v>
      </c>
      <c r="X84">
        <v>16384</v>
      </c>
      <c r="Y84">
        <v>46230</v>
      </c>
      <c r="AA84">
        <v>16384</v>
      </c>
      <c r="AB84">
        <v>89414</v>
      </c>
    </row>
    <row r="85" spans="1:28" x14ac:dyDescent="0.2">
      <c r="A85">
        <v>32768</v>
      </c>
      <c r="B85">
        <f t="shared" si="10"/>
        <v>8191174</v>
      </c>
      <c r="C85" s="4">
        <f t="shared" si="13"/>
        <v>7.8554736335683814E-2</v>
      </c>
      <c r="D85" s="10">
        <f t="shared" si="11"/>
        <v>2.7495173241120509E-3</v>
      </c>
      <c r="F85">
        <v>32768</v>
      </c>
      <c r="G85">
        <v>4364333</v>
      </c>
      <c r="L85">
        <v>32768</v>
      </c>
      <c r="M85">
        <v>1459363</v>
      </c>
      <c r="O85">
        <v>32768</v>
      </c>
      <c r="P85">
        <v>1475523</v>
      </c>
      <c r="R85">
        <v>32768</v>
      </c>
      <c r="S85">
        <v>1277791</v>
      </c>
      <c r="U85">
        <v>32768</v>
      </c>
      <c r="V85">
        <v>1094857</v>
      </c>
      <c r="X85">
        <v>32768</v>
      </c>
      <c r="Y85">
        <v>1438251</v>
      </c>
      <c r="AA85">
        <v>32768</v>
      </c>
      <c r="AB85">
        <v>1445389</v>
      </c>
    </row>
    <row r="86" spans="1:28" x14ac:dyDescent="0.2">
      <c r="C86" s="4">
        <f>SUM(B88:B103)/SUM(B87:B103)</f>
        <v>9.3121870339273147E-2</v>
      </c>
      <c r="F86" t="s">
        <v>221</v>
      </c>
      <c r="G86" t="s">
        <v>202</v>
      </c>
      <c r="L86" t="s">
        <v>224</v>
      </c>
      <c r="M86" t="s">
        <v>202</v>
      </c>
      <c r="O86" t="s">
        <v>226</v>
      </c>
      <c r="P86" t="s">
        <v>202</v>
      </c>
      <c r="R86" t="s">
        <v>227</v>
      </c>
      <c r="S86" t="s">
        <v>202</v>
      </c>
      <c r="U86" t="s">
        <v>228</v>
      </c>
      <c r="V86" t="s">
        <v>202</v>
      </c>
      <c r="X86" t="s">
        <v>229</v>
      </c>
      <c r="Y86" t="s">
        <v>202</v>
      </c>
      <c r="AA86" t="s">
        <v>230</v>
      </c>
      <c r="AB86" t="s">
        <v>202</v>
      </c>
    </row>
    <row r="87" spans="1:28" x14ac:dyDescent="0.2">
      <c r="A87">
        <v>1</v>
      </c>
      <c r="B87">
        <f t="shared" si="10"/>
        <v>2701709317</v>
      </c>
      <c r="C87" s="4">
        <f>SUM(P87,M87,S87,V87,Y87,AB87)/SUM(B$87:B$103)</f>
        <v>0.90687812966072689</v>
      </c>
      <c r="F87">
        <v>1</v>
      </c>
      <c r="G87">
        <v>406671275</v>
      </c>
      <c r="L87">
        <v>1</v>
      </c>
      <c r="M87">
        <v>451266415</v>
      </c>
      <c r="O87">
        <v>1</v>
      </c>
      <c r="P87">
        <v>448120769</v>
      </c>
      <c r="R87">
        <v>1</v>
      </c>
      <c r="S87">
        <v>446557042</v>
      </c>
      <c r="U87">
        <v>1</v>
      </c>
      <c r="V87">
        <v>462152098</v>
      </c>
      <c r="X87">
        <v>1</v>
      </c>
      <c r="Y87">
        <v>448226679</v>
      </c>
      <c r="AA87">
        <v>1</v>
      </c>
      <c r="AB87">
        <v>445386314</v>
      </c>
    </row>
    <row r="88" spans="1:28" x14ac:dyDescent="0.2">
      <c r="A88">
        <v>2</v>
      </c>
      <c r="B88">
        <f t="shared" si="10"/>
        <v>447365</v>
      </c>
      <c r="C88" s="4">
        <f>SUM(P88,M88,S88,V88,Y88,AB88)/SUM(B$88:B$103)</f>
        <v>1.6125775955530672E-3</v>
      </c>
      <c r="F88">
        <v>2</v>
      </c>
      <c r="G88">
        <v>367557</v>
      </c>
      <c r="L88">
        <v>2</v>
      </c>
      <c r="M88">
        <v>63169</v>
      </c>
      <c r="O88">
        <v>2</v>
      </c>
      <c r="P88">
        <v>64935</v>
      </c>
      <c r="R88">
        <v>2</v>
      </c>
      <c r="S88">
        <v>62634</v>
      </c>
      <c r="U88">
        <v>2</v>
      </c>
      <c r="V88">
        <v>63883</v>
      </c>
      <c r="X88">
        <v>2</v>
      </c>
      <c r="Y88">
        <v>129782</v>
      </c>
      <c r="AA88">
        <v>2</v>
      </c>
      <c r="AB88">
        <v>62962</v>
      </c>
    </row>
    <row r="89" spans="1:28" x14ac:dyDescent="0.2">
      <c r="A89">
        <v>4</v>
      </c>
      <c r="B89">
        <f t="shared" si="10"/>
        <v>7546975</v>
      </c>
      <c r="C89" s="4">
        <f t="shared" ref="C89:C103" si="14">SUM(P89,M89,S89,V89,Y89,AB89)/SUM(B$88:B$103)</f>
        <v>2.7203922522323176E-2</v>
      </c>
      <c r="F89">
        <v>4</v>
      </c>
      <c r="G89">
        <v>3140755</v>
      </c>
      <c r="L89">
        <v>4</v>
      </c>
      <c r="M89">
        <v>1254349</v>
      </c>
      <c r="O89">
        <v>4</v>
      </c>
      <c r="P89">
        <v>1235849</v>
      </c>
      <c r="R89">
        <v>4</v>
      </c>
      <c r="S89">
        <v>1256102</v>
      </c>
      <c r="U89">
        <v>4</v>
      </c>
      <c r="V89">
        <v>1374962</v>
      </c>
      <c r="X89">
        <v>4</v>
      </c>
      <c r="Y89">
        <v>1176343</v>
      </c>
      <c r="AA89">
        <v>4</v>
      </c>
      <c r="AB89">
        <v>1249370</v>
      </c>
    </row>
    <row r="90" spans="1:28" x14ac:dyDescent="0.2">
      <c r="A90">
        <v>8</v>
      </c>
      <c r="B90">
        <f t="shared" si="10"/>
        <v>2088960</v>
      </c>
      <c r="C90" s="4">
        <f t="shared" si="14"/>
        <v>7.5298919093056789E-3</v>
      </c>
      <c r="F90">
        <v>8</v>
      </c>
      <c r="G90">
        <v>7696846</v>
      </c>
      <c r="L90">
        <v>8</v>
      </c>
      <c r="M90">
        <v>321987</v>
      </c>
      <c r="O90">
        <v>8</v>
      </c>
      <c r="P90">
        <v>469135</v>
      </c>
      <c r="R90">
        <v>8</v>
      </c>
      <c r="S90">
        <v>452401</v>
      </c>
      <c r="U90">
        <v>8</v>
      </c>
      <c r="V90">
        <v>182944</v>
      </c>
      <c r="X90">
        <v>8</v>
      </c>
      <c r="Y90">
        <v>192974</v>
      </c>
      <c r="AA90">
        <v>8</v>
      </c>
      <c r="AB90">
        <v>469519</v>
      </c>
    </row>
    <row r="91" spans="1:28" x14ac:dyDescent="0.2">
      <c r="A91">
        <v>16</v>
      </c>
      <c r="B91">
        <f t="shared" si="10"/>
        <v>71487132</v>
      </c>
      <c r="C91" s="4">
        <f t="shared" si="14"/>
        <v>0.25768342948944312</v>
      </c>
      <c r="F91">
        <v>16</v>
      </c>
      <c r="G91">
        <v>5310428</v>
      </c>
      <c r="L91">
        <v>16</v>
      </c>
      <c r="M91">
        <v>14298621</v>
      </c>
      <c r="O91">
        <v>16</v>
      </c>
      <c r="P91">
        <v>13983854</v>
      </c>
      <c r="R91">
        <v>16</v>
      </c>
      <c r="S91">
        <v>14066682</v>
      </c>
      <c r="U91">
        <v>16</v>
      </c>
      <c r="V91">
        <v>830968</v>
      </c>
      <c r="X91">
        <v>16</v>
      </c>
      <c r="Y91">
        <v>14315072</v>
      </c>
      <c r="AA91">
        <v>16</v>
      </c>
      <c r="AB91">
        <v>13991935</v>
      </c>
    </row>
    <row r="92" spans="1:28" x14ac:dyDescent="0.2">
      <c r="A92">
        <v>32</v>
      </c>
      <c r="B92">
        <f t="shared" si="10"/>
        <v>40397597</v>
      </c>
      <c r="C92" s="4">
        <f t="shared" si="14"/>
        <v>0.14561769435781027</v>
      </c>
      <c r="F92">
        <v>32</v>
      </c>
      <c r="G92">
        <v>6730377</v>
      </c>
      <c r="L92">
        <v>32</v>
      </c>
      <c r="M92">
        <v>7378244</v>
      </c>
      <c r="O92">
        <v>32</v>
      </c>
      <c r="P92">
        <v>7262767</v>
      </c>
      <c r="R92">
        <v>32</v>
      </c>
      <c r="S92">
        <v>5407058</v>
      </c>
      <c r="U92">
        <v>32</v>
      </c>
      <c r="V92">
        <v>5766019</v>
      </c>
      <c r="X92">
        <v>32</v>
      </c>
      <c r="Y92">
        <v>7338182</v>
      </c>
      <c r="AA92">
        <v>32</v>
      </c>
      <c r="AB92">
        <v>7245327</v>
      </c>
    </row>
    <row r="93" spans="1:28" x14ac:dyDescent="0.2">
      <c r="A93">
        <v>64</v>
      </c>
      <c r="B93">
        <f t="shared" si="10"/>
        <v>31870876</v>
      </c>
      <c r="C93" s="4">
        <f t="shared" si="14"/>
        <v>0.11488216688442313</v>
      </c>
      <c r="F93">
        <v>64</v>
      </c>
      <c r="G93">
        <v>7531723</v>
      </c>
      <c r="L93">
        <v>64</v>
      </c>
      <c r="M93">
        <v>4024632</v>
      </c>
      <c r="O93">
        <v>64</v>
      </c>
      <c r="P93">
        <v>3986835</v>
      </c>
      <c r="R93">
        <v>64</v>
      </c>
      <c r="S93">
        <v>7718113</v>
      </c>
      <c r="U93">
        <v>64</v>
      </c>
      <c r="V93">
        <v>8378078</v>
      </c>
      <c r="X93">
        <v>64</v>
      </c>
      <c r="Y93">
        <v>3882381</v>
      </c>
      <c r="AA93">
        <v>64</v>
      </c>
      <c r="AB93">
        <v>3880837</v>
      </c>
    </row>
    <row r="94" spans="1:28" x14ac:dyDescent="0.2">
      <c r="A94">
        <v>128</v>
      </c>
      <c r="B94">
        <f t="shared" si="10"/>
        <v>18267920</v>
      </c>
      <c r="C94" s="4">
        <f t="shared" si="14"/>
        <v>6.5848777864508365E-2</v>
      </c>
      <c r="F94">
        <v>128</v>
      </c>
      <c r="G94">
        <v>5654373</v>
      </c>
      <c r="L94">
        <v>128</v>
      </c>
      <c r="M94">
        <v>2952784</v>
      </c>
      <c r="O94">
        <v>128</v>
      </c>
      <c r="P94">
        <v>2977317</v>
      </c>
      <c r="R94">
        <v>128</v>
      </c>
      <c r="S94">
        <v>3153677</v>
      </c>
      <c r="U94">
        <v>128</v>
      </c>
      <c r="V94">
        <v>3375431</v>
      </c>
      <c r="X94">
        <v>128</v>
      </c>
      <c r="Y94">
        <v>2886968</v>
      </c>
      <c r="AA94">
        <v>128</v>
      </c>
      <c r="AB94">
        <v>2921743</v>
      </c>
    </row>
    <row r="95" spans="1:28" x14ac:dyDescent="0.2">
      <c r="A95">
        <v>256</v>
      </c>
      <c r="B95">
        <f t="shared" si="10"/>
        <v>9599446</v>
      </c>
      <c r="C95" s="4">
        <f t="shared" si="14"/>
        <v>3.4602285715962376E-2</v>
      </c>
      <c r="F95">
        <v>256</v>
      </c>
      <c r="G95">
        <v>5240450</v>
      </c>
      <c r="L95">
        <v>256</v>
      </c>
      <c r="M95">
        <v>1666538</v>
      </c>
      <c r="O95">
        <v>256</v>
      </c>
      <c r="P95">
        <v>1662255</v>
      </c>
      <c r="R95">
        <v>256</v>
      </c>
      <c r="S95">
        <v>1645939</v>
      </c>
      <c r="U95">
        <v>256</v>
      </c>
      <c r="V95">
        <v>1329906</v>
      </c>
      <c r="X95">
        <v>256</v>
      </c>
      <c r="Y95">
        <v>1629545</v>
      </c>
      <c r="AA95">
        <v>256</v>
      </c>
      <c r="AB95">
        <v>1665263</v>
      </c>
    </row>
    <row r="96" spans="1:28" x14ac:dyDescent="0.2">
      <c r="A96">
        <v>512</v>
      </c>
      <c r="B96">
        <f t="shared" si="10"/>
        <v>3664998</v>
      </c>
      <c r="C96" s="4">
        <f t="shared" si="14"/>
        <v>1.3210898623152906E-2</v>
      </c>
      <c r="F96">
        <v>512</v>
      </c>
      <c r="G96">
        <v>4021848</v>
      </c>
      <c r="L96">
        <v>512</v>
      </c>
      <c r="M96">
        <v>621884</v>
      </c>
      <c r="O96">
        <v>512</v>
      </c>
      <c r="P96">
        <v>623472</v>
      </c>
      <c r="R96">
        <v>512</v>
      </c>
      <c r="S96">
        <v>654416</v>
      </c>
      <c r="U96">
        <v>512</v>
      </c>
      <c r="V96">
        <v>519242</v>
      </c>
      <c r="X96">
        <v>512</v>
      </c>
      <c r="Y96">
        <v>592346</v>
      </c>
      <c r="AA96">
        <v>512</v>
      </c>
      <c r="AB96">
        <v>653638</v>
      </c>
    </row>
    <row r="97" spans="1:28" x14ac:dyDescent="0.2">
      <c r="A97">
        <v>1024</v>
      </c>
      <c r="B97">
        <f t="shared" si="10"/>
        <v>3007336</v>
      </c>
      <c r="C97" s="4">
        <f t="shared" si="14"/>
        <v>1.0840281774166908E-2</v>
      </c>
      <c r="F97">
        <v>1024</v>
      </c>
      <c r="G97">
        <v>3422935</v>
      </c>
      <c r="L97">
        <v>1024</v>
      </c>
      <c r="M97">
        <v>509376</v>
      </c>
      <c r="O97">
        <v>1024</v>
      </c>
      <c r="P97">
        <v>511019</v>
      </c>
      <c r="R97">
        <v>1024</v>
      </c>
      <c r="S97">
        <v>530638</v>
      </c>
      <c r="U97">
        <v>1024</v>
      </c>
      <c r="V97">
        <v>442745</v>
      </c>
      <c r="X97">
        <v>1024</v>
      </c>
      <c r="Y97">
        <v>496513</v>
      </c>
      <c r="AA97">
        <v>1024</v>
      </c>
      <c r="AB97">
        <v>517045</v>
      </c>
    </row>
    <row r="98" spans="1:28" x14ac:dyDescent="0.2">
      <c r="A98">
        <v>2048</v>
      </c>
      <c r="B98">
        <f t="shared" si="10"/>
        <v>5787004</v>
      </c>
      <c r="C98" s="4">
        <f t="shared" si="14"/>
        <v>2.0859908566329466E-2</v>
      </c>
      <c r="F98">
        <v>2048</v>
      </c>
      <c r="G98">
        <v>2828562</v>
      </c>
      <c r="L98">
        <v>2048</v>
      </c>
      <c r="M98">
        <v>1040222</v>
      </c>
      <c r="O98">
        <v>2048</v>
      </c>
      <c r="P98">
        <v>987407</v>
      </c>
      <c r="R98">
        <v>2048</v>
      </c>
      <c r="S98">
        <v>939692</v>
      </c>
      <c r="U98">
        <v>2048</v>
      </c>
      <c r="V98">
        <v>1015791</v>
      </c>
      <c r="X98">
        <v>2048</v>
      </c>
      <c r="Y98">
        <v>937430</v>
      </c>
      <c r="AA98">
        <v>2048</v>
      </c>
      <c r="AB98">
        <v>866462</v>
      </c>
    </row>
    <row r="99" spans="1:28" x14ac:dyDescent="0.2">
      <c r="A99">
        <v>4096</v>
      </c>
      <c r="B99">
        <f t="shared" si="10"/>
        <v>13511122</v>
      </c>
      <c r="C99" s="4">
        <f t="shared" si="14"/>
        <v>4.8702363010034638E-2</v>
      </c>
      <c r="F99">
        <v>4096</v>
      </c>
      <c r="G99">
        <v>1496517</v>
      </c>
      <c r="L99">
        <v>4096</v>
      </c>
      <c r="M99">
        <v>2170019</v>
      </c>
      <c r="O99">
        <v>4096</v>
      </c>
      <c r="P99">
        <v>2144909</v>
      </c>
      <c r="R99">
        <v>4096</v>
      </c>
      <c r="S99">
        <v>2278605</v>
      </c>
      <c r="U99">
        <v>4096</v>
      </c>
      <c r="V99">
        <v>2594433</v>
      </c>
      <c r="X99">
        <v>4096</v>
      </c>
      <c r="Y99">
        <v>2166222</v>
      </c>
      <c r="AA99">
        <v>4096</v>
      </c>
      <c r="AB99">
        <v>2156934</v>
      </c>
    </row>
    <row r="100" spans="1:28" x14ac:dyDescent="0.2">
      <c r="A100">
        <v>8192</v>
      </c>
      <c r="B100">
        <f t="shared" si="10"/>
        <v>52967859</v>
      </c>
      <c r="C100" s="4">
        <f t="shared" si="14"/>
        <v>0.19092862138927696</v>
      </c>
      <c r="F100">
        <v>8192</v>
      </c>
      <c r="G100">
        <v>1152964</v>
      </c>
      <c r="L100">
        <v>8192</v>
      </c>
      <c r="M100">
        <v>8841948</v>
      </c>
      <c r="O100">
        <v>8192</v>
      </c>
      <c r="P100">
        <v>8673682</v>
      </c>
      <c r="R100">
        <v>8192</v>
      </c>
      <c r="S100">
        <v>8565743</v>
      </c>
      <c r="U100">
        <v>8192</v>
      </c>
      <c r="V100">
        <v>10135946</v>
      </c>
      <c r="X100">
        <v>8192</v>
      </c>
      <c r="Y100">
        <v>8427272</v>
      </c>
      <c r="AA100">
        <v>8192</v>
      </c>
      <c r="AB100">
        <v>8323268</v>
      </c>
    </row>
    <row r="101" spans="1:28" x14ac:dyDescent="0.2">
      <c r="A101">
        <v>16384</v>
      </c>
      <c r="B101">
        <f t="shared" si="10"/>
        <v>9393508</v>
      </c>
      <c r="C101" s="4">
        <f t="shared" si="14"/>
        <v>3.3859958969629941E-2</v>
      </c>
      <c r="F101">
        <v>16384</v>
      </c>
      <c r="G101">
        <v>828956</v>
      </c>
      <c r="L101">
        <v>16384</v>
      </c>
      <c r="M101">
        <v>1726842</v>
      </c>
      <c r="O101">
        <v>16384</v>
      </c>
      <c r="P101">
        <v>1626650</v>
      </c>
      <c r="R101">
        <v>16384</v>
      </c>
      <c r="S101">
        <v>1875713</v>
      </c>
      <c r="U101">
        <v>16384</v>
      </c>
      <c r="V101">
        <v>658074</v>
      </c>
      <c r="X101">
        <v>16384</v>
      </c>
      <c r="Y101">
        <v>1772254</v>
      </c>
      <c r="AA101">
        <v>16384</v>
      </c>
      <c r="AB101">
        <v>1733975</v>
      </c>
    </row>
    <row r="102" spans="1:28" x14ac:dyDescent="0.2">
      <c r="A102">
        <v>32768</v>
      </c>
      <c r="B102">
        <f t="shared" si="10"/>
        <v>7298503</v>
      </c>
      <c r="C102" s="4">
        <f t="shared" si="14"/>
        <v>2.6308277176079593E-2</v>
      </c>
      <c r="F102">
        <v>32768</v>
      </c>
      <c r="G102">
        <v>1428233</v>
      </c>
      <c r="L102">
        <v>32768</v>
      </c>
      <c r="M102">
        <v>1281501</v>
      </c>
      <c r="O102">
        <v>32768</v>
      </c>
      <c r="P102">
        <v>1091520</v>
      </c>
      <c r="R102">
        <v>32768</v>
      </c>
      <c r="S102">
        <v>1294177</v>
      </c>
      <c r="U102">
        <v>32768</v>
      </c>
      <c r="V102">
        <v>1070816</v>
      </c>
      <c r="X102">
        <v>32768</v>
      </c>
      <c r="Y102">
        <v>1273294</v>
      </c>
      <c r="AA102">
        <v>32768</v>
      </c>
      <c r="AB102">
        <v>1287195</v>
      </c>
    </row>
    <row r="103" spans="1:28" x14ac:dyDescent="0.2">
      <c r="A103" t="s">
        <v>203</v>
      </c>
      <c r="B103">
        <f t="shared" si="10"/>
        <v>85708</v>
      </c>
      <c r="C103" s="4">
        <f t="shared" si="14"/>
        <v>3.0894415200040745E-4</v>
      </c>
      <c r="F103" t="s">
        <v>203</v>
      </c>
      <c r="G103">
        <v>17644</v>
      </c>
      <c r="L103" t="s">
        <v>203</v>
      </c>
      <c r="M103">
        <v>16865</v>
      </c>
      <c r="O103" t="s">
        <v>203</v>
      </c>
      <c r="P103">
        <v>16368</v>
      </c>
      <c r="R103" t="s">
        <v>203</v>
      </c>
      <c r="S103">
        <v>16604</v>
      </c>
      <c r="U103" t="s">
        <v>203</v>
      </c>
      <c r="V103">
        <v>2760</v>
      </c>
      <c r="X103" t="s">
        <v>203</v>
      </c>
      <c r="Y103">
        <v>16758</v>
      </c>
      <c r="AA103" t="s">
        <v>203</v>
      </c>
      <c r="AB103">
        <v>16353</v>
      </c>
    </row>
    <row r="104" spans="1:28" x14ac:dyDescent="0.2">
      <c r="F104" t="s">
        <v>221</v>
      </c>
      <c r="G104" t="s">
        <v>204</v>
      </c>
      <c r="L104" t="s">
        <v>224</v>
      </c>
      <c r="M104" t="s">
        <v>204</v>
      </c>
      <c r="O104" t="s">
        <v>226</v>
      </c>
      <c r="P104" t="s">
        <v>204</v>
      </c>
      <c r="R104" t="s">
        <v>227</v>
      </c>
      <c r="S104" t="s">
        <v>204</v>
      </c>
      <c r="U104" t="s">
        <v>228</v>
      </c>
      <c r="V104" t="s">
        <v>204</v>
      </c>
      <c r="X104" t="s">
        <v>229</v>
      </c>
      <c r="Y104" t="s">
        <v>204</v>
      </c>
      <c r="AA104" t="s">
        <v>230</v>
      </c>
      <c r="AB104" t="s">
        <v>204</v>
      </c>
    </row>
    <row r="105" spans="1:28" x14ac:dyDescent="0.2">
      <c r="A105" t="s">
        <v>205</v>
      </c>
      <c r="B105">
        <f t="shared" ref="B105:B112" si="15">SUM(P105,M105,S105,V105,Y105,AB105)</f>
        <v>38038</v>
      </c>
      <c r="F105" t="s">
        <v>205</v>
      </c>
      <c r="G105">
        <v>11755</v>
      </c>
      <c r="L105" t="s">
        <v>205</v>
      </c>
      <c r="M105">
        <v>7481</v>
      </c>
      <c r="O105" t="s">
        <v>205</v>
      </c>
      <c r="P105">
        <v>7463</v>
      </c>
      <c r="R105" t="s">
        <v>205</v>
      </c>
      <c r="S105">
        <v>7466</v>
      </c>
      <c r="U105" t="s">
        <v>205</v>
      </c>
      <c r="V105">
        <v>1057</v>
      </c>
      <c r="X105" t="s">
        <v>205</v>
      </c>
      <c r="Y105">
        <v>7298</v>
      </c>
      <c r="AA105" t="s">
        <v>205</v>
      </c>
      <c r="AB105">
        <v>7273</v>
      </c>
    </row>
    <row r="106" spans="1:28" x14ac:dyDescent="0.2">
      <c r="A106" t="s">
        <v>216</v>
      </c>
      <c r="B106">
        <f t="shared" si="15"/>
        <v>55774</v>
      </c>
      <c r="F106" t="s">
        <v>216</v>
      </c>
      <c r="G106">
        <v>17680</v>
      </c>
      <c r="L106" t="s">
        <v>216</v>
      </c>
      <c r="M106">
        <v>10893</v>
      </c>
      <c r="O106" t="s">
        <v>216</v>
      </c>
      <c r="P106">
        <v>10855</v>
      </c>
      <c r="R106" t="s">
        <v>216</v>
      </c>
      <c r="S106">
        <v>10863</v>
      </c>
      <c r="U106" t="s">
        <v>216</v>
      </c>
      <c r="V106">
        <v>1829</v>
      </c>
      <c r="X106" t="s">
        <v>216</v>
      </c>
      <c r="Y106">
        <v>10702</v>
      </c>
      <c r="AA106" t="s">
        <v>216</v>
      </c>
      <c r="AB106">
        <v>10632</v>
      </c>
    </row>
    <row r="107" spans="1:28" x14ac:dyDescent="0.2">
      <c r="A107" t="s">
        <v>217</v>
      </c>
      <c r="B107">
        <f t="shared" si="15"/>
        <v>0</v>
      </c>
      <c r="F107" t="s">
        <v>217</v>
      </c>
      <c r="G107">
        <v>0</v>
      </c>
      <c r="L107" t="s">
        <v>217</v>
      </c>
      <c r="M107">
        <v>0</v>
      </c>
      <c r="O107" t="s">
        <v>217</v>
      </c>
      <c r="P107">
        <v>0</v>
      </c>
      <c r="R107" t="s">
        <v>217</v>
      </c>
      <c r="S107">
        <v>0</v>
      </c>
      <c r="U107" t="s">
        <v>217</v>
      </c>
      <c r="V107">
        <v>0</v>
      </c>
      <c r="X107" t="s">
        <v>217</v>
      </c>
      <c r="Y107">
        <v>0</v>
      </c>
      <c r="AA107" t="s">
        <v>217</v>
      </c>
      <c r="AB107">
        <v>0</v>
      </c>
    </row>
    <row r="108" spans="1:28" x14ac:dyDescent="0.2">
      <c r="A108" t="s">
        <v>206</v>
      </c>
      <c r="B108">
        <f t="shared" si="15"/>
        <v>38038</v>
      </c>
      <c r="F108" t="s">
        <v>206</v>
      </c>
      <c r="G108">
        <v>11755</v>
      </c>
      <c r="L108" t="s">
        <v>206</v>
      </c>
      <c r="M108">
        <v>7481</v>
      </c>
      <c r="O108" t="s">
        <v>206</v>
      </c>
      <c r="P108">
        <v>7463</v>
      </c>
      <c r="R108" t="s">
        <v>206</v>
      </c>
      <c r="S108">
        <v>7466</v>
      </c>
      <c r="U108" t="s">
        <v>206</v>
      </c>
      <c r="V108">
        <v>1057</v>
      </c>
      <c r="X108" t="s">
        <v>206</v>
      </c>
      <c r="Y108">
        <v>7298</v>
      </c>
      <c r="AA108" t="s">
        <v>206</v>
      </c>
      <c r="AB108">
        <v>7273</v>
      </c>
    </row>
    <row r="109" spans="1:28" x14ac:dyDescent="0.2">
      <c r="A109" t="s">
        <v>218</v>
      </c>
      <c r="B109">
        <f t="shared" si="15"/>
        <v>55774</v>
      </c>
      <c r="F109" t="s">
        <v>218</v>
      </c>
      <c r="G109">
        <v>17680</v>
      </c>
      <c r="L109" t="s">
        <v>218</v>
      </c>
      <c r="M109">
        <v>10893</v>
      </c>
      <c r="O109" t="s">
        <v>218</v>
      </c>
      <c r="P109">
        <v>10855</v>
      </c>
      <c r="R109" t="s">
        <v>218</v>
      </c>
      <c r="S109">
        <v>10863</v>
      </c>
      <c r="U109" t="s">
        <v>218</v>
      </c>
      <c r="V109">
        <v>1829</v>
      </c>
      <c r="X109" t="s">
        <v>218</v>
      </c>
      <c r="Y109">
        <v>10702</v>
      </c>
      <c r="AA109" t="s">
        <v>218</v>
      </c>
      <c r="AB109">
        <v>10632</v>
      </c>
    </row>
    <row r="110" spans="1:28" x14ac:dyDescent="0.2">
      <c r="A110" t="s">
        <v>207</v>
      </c>
      <c r="B110">
        <f t="shared" si="15"/>
        <v>24493017</v>
      </c>
      <c r="C110" t="s">
        <v>235</v>
      </c>
      <c r="D110" s="2">
        <f>B112/B2</f>
        <v>1.4737483774407758E-2</v>
      </c>
      <c r="F110" t="s">
        <v>207</v>
      </c>
      <c r="G110">
        <v>9185971</v>
      </c>
      <c r="L110" t="s">
        <v>207</v>
      </c>
      <c r="M110">
        <v>4082041</v>
      </c>
      <c r="O110" t="s">
        <v>207</v>
      </c>
      <c r="P110">
        <v>4022918</v>
      </c>
      <c r="R110" t="s">
        <v>207</v>
      </c>
      <c r="S110">
        <v>3986341</v>
      </c>
      <c r="U110" t="s">
        <v>207</v>
      </c>
      <c r="V110">
        <v>4481338</v>
      </c>
      <c r="X110" t="s">
        <v>207</v>
      </c>
      <c r="Y110">
        <v>3953984</v>
      </c>
      <c r="AA110" t="s">
        <v>207</v>
      </c>
      <c r="AB110">
        <v>3966395</v>
      </c>
    </row>
    <row r="111" spans="1:28" x14ac:dyDescent="0.2">
      <c r="A111" t="s">
        <v>208</v>
      </c>
      <c r="B111">
        <f t="shared" si="15"/>
        <v>627410210</v>
      </c>
      <c r="C111" t="s">
        <v>236</v>
      </c>
      <c r="D111" s="2">
        <f>B110/B111</f>
        <v>3.9038282465948392E-2</v>
      </c>
      <c r="F111" t="s">
        <v>208</v>
      </c>
      <c r="G111">
        <v>69342980</v>
      </c>
      <c r="L111" t="s">
        <v>208</v>
      </c>
      <c r="M111">
        <v>106845695</v>
      </c>
      <c r="O111" t="s">
        <v>208</v>
      </c>
      <c r="P111">
        <v>105039923</v>
      </c>
      <c r="R111" t="s">
        <v>208</v>
      </c>
      <c r="S111">
        <v>104589380</v>
      </c>
      <c r="U111" t="s">
        <v>208</v>
      </c>
      <c r="V111">
        <v>100737059</v>
      </c>
      <c r="X111" t="s">
        <v>208</v>
      </c>
      <c r="Y111">
        <v>105808431</v>
      </c>
      <c r="AA111" t="s">
        <v>208</v>
      </c>
      <c r="AB111">
        <v>104389722</v>
      </c>
    </row>
    <row r="112" spans="1:28" x14ac:dyDescent="0.2">
      <c r="A112" t="s">
        <v>219</v>
      </c>
      <c r="B112">
        <f t="shared" si="15"/>
        <v>43904904</v>
      </c>
      <c r="C112" t="s">
        <v>237</v>
      </c>
      <c r="D112" s="2">
        <f>B5/SUM(B5:B6)</f>
        <v>0.14807324860078386</v>
      </c>
      <c r="F112" t="s">
        <v>219</v>
      </c>
      <c r="G112">
        <v>18521725</v>
      </c>
      <c r="L112" t="s">
        <v>219</v>
      </c>
      <c r="M112">
        <v>7507999</v>
      </c>
      <c r="O112" t="s">
        <v>219</v>
      </c>
      <c r="P112">
        <v>7269539</v>
      </c>
      <c r="R112" t="s">
        <v>219</v>
      </c>
      <c r="S112">
        <v>7697717</v>
      </c>
      <c r="U112" t="s">
        <v>219</v>
      </c>
      <c r="V112">
        <v>7267874</v>
      </c>
      <c r="X112" t="s">
        <v>219</v>
      </c>
      <c r="Y112">
        <v>6954295</v>
      </c>
      <c r="AA112" t="s">
        <v>219</v>
      </c>
      <c r="AB112">
        <v>7207480</v>
      </c>
    </row>
    <row r="113" spans="1:29" x14ac:dyDescent="0.2">
      <c r="L113" t="s">
        <v>317</v>
      </c>
      <c r="O113" t="s">
        <v>335</v>
      </c>
      <c r="R113" t="s">
        <v>336</v>
      </c>
      <c r="U113" t="s">
        <v>337</v>
      </c>
      <c r="X113" t="s">
        <v>338</v>
      </c>
      <c r="AA113" t="s">
        <v>315</v>
      </c>
    </row>
    <row r="114" spans="1:29" x14ac:dyDescent="0.2">
      <c r="A114" s="1">
        <v>0.20706821508500001</v>
      </c>
      <c r="B114" s="3">
        <f>AVERAGE(P114,M114,S114,V114,Y114,AB114)/1000</f>
        <v>6.4000000000000001E-2</v>
      </c>
      <c r="L114" s="1">
        <v>0.20706821508500001</v>
      </c>
      <c r="M114">
        <v>64</v>
      </c>
      <c r="N114" t="s">
        <v>8</v>
      </c>
      <c r="O114" s="1">
        <v>0.20518854134100001</v>
      </c>
      <c r="P114">
        <v>64</v>
      </c>
      <c r="Q114" t="s">
        <v>8</v>
      </c>
      <c r="R114" s="1">
        <v>0.203929808898</v>
      </c>
      <c r="S114">
        <v>64</v>
      </c>
      <c r="T114" t="s">
        <v>8</v>
      </c>
      <c r="U114" s="1">
        <v>0.27869832853600002</v>
      </c>
      <c r="V114">
        <v>64</v>
      </c>
      <c r="W114" t="s">
        <v>8</v>
      </c>
      <c r="X114" s="1">
        <v>0.20884284476500001</v>
      </c>
      <c r="Y114">
        <v>64</v>
      </c>
      <c r="Z114" t="s">
        <v>8</v>
      </c>
      <c r="AA114" s="1">
        <v>0.20553013887499999</v>
      </c>
      <c r="AB114">
        <v>64</v>
      </c>
      <c r="AC114" t="s">
        <v>8</v>
      </c>
    </row>
    <row r="115" spans="1:29" x14ac:dyDescent="0.2">
      <c r="A115" s="1">
        <v>0.35306432305800001</v>
      </c>
      <c r="B115" s="3">
        <f>AVERAGE(P115,M115,S115,V115,Y115,AB115)/1000</f>
        <v>0.128</v>
      </c>
      <c r="L115" s="1">
        <v>0.35306432305800001</v>
      </c>
      <c r="M115">
        <v>128</v>
      </c>
      <c r="N115" t="s">
        <v>8</v>
      </c>
      <c r="O115" s="1">
        <v>0.34987515096299998</v>
      </c>
      <c r="P115">
        <v>128</v>
      </c>
      <c r="Q115" t="s">
        <v>8</v>
      </c>
      <c r="R115" s="1">
        <v>0.34754974566300001</v>
      </c>
      <c r="S115">
        <v>128</v>
      </c>
      <c r="T115" t="s">
        <v>8</v>
      </c>
      <c r="U115" s="1">
        <v>0.35732927319899999</v>
      </c>
      <c r="V115">
        <v>128</v>
      </c>
      <c r="W115" t="s">
        <v>8</v>
      </c>
      <c r="X115" s="1">
        <v>0.35593092814999999</v>
      </c>
      <c r="Y115">
        <v>128</v>
      </c>
      <c r="Z115" t="s">
        <v>8</v>
      </c>
      <c r="AA115" s="1">
        <v>0.35027845484199999</v>
      </c>
      <c r="AB115">
        <v>128</v>
      </c>
      <c r="AC115" t="s">
        <v>8</v>
      </c>
    </row>
    <row r="116" spans="1:29" x14ac:dyDescent="0.2">
      <c r="A116" s="1">
        <v>0.41463484097999997</v>
      </c>
      <c r="B116" s="3">
        <f>AVERAGE(P116,M116,S116,V116,Y116,AB116)/1000</f>
        <v>0.192</v>
      </c>
      <c r="L116" s="1">
        <v>0.41463484097999997</v>
      </c>
      <c r="M116">
        <v>192</v>
      </c>
      <c r="N116" t="s">
        <v>8</v>
      </c>
      <c r="O116" s="1">
        <v>0.39716012479899998</v>
      </c>
      <c r="P116">
        <v>192</v>
      </c>
      <c r="Q116" t="s">
        <v>8</v>
      </c>
      <c r="R116" s="1">
        <v>0.40779268797200002</v>
      </c>
      <c r="S116">
        <v>192</v>
      </c>
      <c r="T116" t="s">
        <v>8</v>
      </c>
      <c r="U116" s="1">
        <v>0.43491299805200001</v>
      </c>
      <c r="V116">
        <v>192</v>
      </c>
      <c r="W116" t="s">
        <v>8</v>
      </c>
      <c r="X116" s="1">
        <v>0.427946497358</v>
      </c>
      <c r="Y116">
        <v>192</v>
      </c>
      <c r="Z116" t="s">
        <v>8</v>
      </c>
      <c r="AA116" s="1">
        <v>0.40402946102999998</v>
      </c>
      <c r="AB116">
        <v>192</v>
      </c>
      <c r="AC116" t="s">
        <v>8</v>
      </c>
    </row>
    <row r="117" spans="1:29" x14ac:dyDescent="0.2">
      <c r="A117" s="1">
        <v>0.47309538709600002</v>
      </c>
      <c r="B117" s="3">
        <f t="shared" ref="B117:B141" si="16">AVERAGE(P117,M117,S117,V117,Y117,AB117)/1000</f>
        <v>0.25600000000000001</v>
      </c>
      <c r="L117" s="1">
        <v>0.47309538709600002</v>
      </c>
      <c r="M117">
        <v>256</v>
      </c>
      <c r="N117" t="s">
        <v>8</v>
      </c>
      <c r="O117" s="1">
        <v>0.43798019243699998</v>
      </c>
      <c r="P117">
        <v>256</v>
      </c>
      <c r="Q117" t="s">
        <v>8</v>
      </c>
      <c r="R117" s="1">
        <v>0.46723313909699998</v>
      </c>
      <c r="S117">
        <v>256</v>
      </c>
      <c r="T117" t="s">
        <v>8</v>
      </c>
      <c r="U117" s="1">
        <v>0.473293413331</v>
      </c>
      <c r="V117">
        <v>256</v>
      </c>
      <c r="W117" t="s">
        <v>8</v>
      </c>
      <c r="X117" s="1">
        <v>0.49179617047399998</v>
      </c>
      <c r="Y117">
        <v>256</v>
      </c>
      <c r="Z117" t="s">
        <v>8</v>
      </c>
      <c r="AA117" s="1">
        <v>0.45043517618599999</v>
      </c>
      <c r="AB117">
        <v>256</v>
      </c>
      <c r="AC117" t="s">
        <v>8</v>
      </c>
    </row>
    <row r="118" spans="1:29" x14ac:dyDescent="0.2">
      <c r="A118" s="1">
        <v>0.51224798252000003</v>
      </c>
      <c r="B118" s="3">
        <f t="shared" si="16"/>
        <v>0.35199999999999998</v>
      </c>
      <c r="L118" s="1">
        <v>0.51224798252000003</v>
      </c>
      <c r="M118">
        <v>320</v>
      </c>
      <c r="N118" t="s">
        <v>8</v>
      </c>
      <c r="O118" s="1">
        <v>0.51737409442000004</v>
      </c>
      <c r="P118">
        <v>448</v>
      </c>
      <c r="Q118" t="s">
        <v>8</v>
      </c>
      <c r="R118" s="1">
        <v>0.50111056495899997</v>
      </c>
      <c r="S118">
        <v>320</v>
      </c>
      <c r="T118" t="s">
        <v>8</v>
      </c>
      <c r="U118" s="1">
        <v>0.50730136448700003</v>
      </c>
      <c r="V118">
        <v>320</v>
      </c>
      <c r="W118" t="s">
        <v>8</v>
      </c>
      <c r="X118" s="1">
        <v>0.52949175727099995</v>
      </c>
      <c r="Y118">
        <v>320</v>
      </c>
      <c r="Z118" t="s">
        <v>8</v>
      </c>
      <c r="AA118" s="1">
        <v>0.51414463235200003</v>
      </c>
      <c r="AB118">
        <v>384</v>
      </c>
      <c r="AC118" t="s">
        <v>8</v>
      </c>
    </row>
    <row r="119" spans="1:29" x14ac:dyDescent="0.2">
      <c r="A119" s="1">
        <v>0.60649389375700002</v>
      </c>
      <c r="B119" s="3">
        <f t="shared" si="16"/>
        <v>0.70399999999999996</v>
      </c>
      <c r="L119" s="1">
        <v>0.60649389375700002</v>
      </c>
      <c r="M119">
        <v>640</v>
      </c>
      <c r="N119" t="s">
        <v>8</v>
      </c>
      <c r="O119" s="1">
        <v>0.60196027907299998</v>
      </c>
      <c r="P119">
        <v>832</v>
      </c>
      <c r="Q119" t="s">
        <v>8</v>
      </c>
      <c r="R119" s="1">
        <v>0.60722988608399997</v>
      </c>
      <c r="S119">
        <v>768</v>
      </c>
      <c r="T119" t="s">
        <v>8</v>
      </c>
      <c r="U119" s="1">
        <v>0.60414573089900003</v>
      </c>
      <c r="V119">
        <v>640</v>
      </c>
      <c r="W119" t="s">
        <v>8</v>
      </c>
      <c r="X119" s="1">
        <v>0.60031724658999996</v>
      </c>
      <c r="Y119">
        <v>512</v>
      </c>
      <c r="Z119" t="s">
        <v>8</v>
      </c>
      <c r="AA119" s="1">
        <v>0.60372936648200004</v>
      </c>
      <c r="AB119">
        <v>832</v>
      </c>
      <c r="AC119" t="s">
        <v>8</v>
      </c>
    </row>
    <row r="120" spans="1:29" x14ac:dyDescent="0.2">
      <c r="A120" s="1">
        <v>0.700350299161</v>
      </c>
      <c r="B120" s="3">
        <f t="shared" si="16"/>
        <v>1.8773333333333333</v>
      </c>
      <c r="L120" s="1">
        <v>0.700350299161</v>
      </c>
      <c r="M120">
        <v>1856</v>
      </c>
      <c r="N120" t="s">
        <v>8</v>
      </c>
      <c r="O120" s="1">
        <v>0.70092487902199996</v>
      </c>
      <c r="P120">
        <v>2048</v>
      </c>
      <c r="Q120" t="s">
        <v>8</v>
      </c>
      <c r="R120" s="1">
        <v>0.70100676884500002</v>
      </c>
      <c r="S120">
        <v>2048</v>
      </c>
      <c r="T120" t="s">
        <v>8</v>
      </c>
      <c r="U120" s="1">
        <v>0.70233969316599998</v>
      </c>
      <c r="V120">
        <v>1728</v>
      </c>
      <c r="W120" t="s">
        <v>8</v>
      </c>
      <c r="X120" s="1">
        <v>0.70130311322899996</v>
      </c>
      <c r="Y120">
        <v>1472</v>
      </c>
      <c r="Z120" t="s">
        <v>8</v>
      </c>
      <c r="AA120" s="1">
        <v>0.702484557442</v>
      </c>
      <c r="AB120">
        <v>2112</v>
      </c>
      <c r="AC120" t="s">
        <v>8</v>
      </c>
    </row>
    <row r="121" spans="1:29" x14ac:dyDescent="0.2">
      <c r="A121" s="1">
        <v>0.80081846661900002</v>
      </c>
      <c r="B121" s="3">
        <f t="shared" si="16"/>
        <v>4.7679999999999998</v>
      </c>
      <c r="L121" s="1">
        <v>0.80081846661900002</v>
      </c>
      <c r="M121">
        <v>4800</v>
      </c>
      <c r="N121" t="s">
        <v>8</v>
      </c>
      <c r="O121" s="1">
        <v>0.80127518610299997</v>
      </c>
      <c r="P121">
        <v>5120</v>
      </c>
      <c r="Q121" t="s">
        <v>8</v>
      </c>
      <c r="R121" s="1">
        <v>0.80167378378599996</v>
      </c>
      <c r="S121">
        <v>5184</v>
      </c>
      <c r="T121" t="s">
        <v>8</v>
      </c>
      <c r="U121" s="1">
        <v>0.80212485846199999</v>
      </c>
      <c r="V121">
        <v>4160</v>
      </c>
      <c r="W121" t="s">
        <v>8</v>
      </c>
      <c r="X121" s="1">
        <v>0.800477709589</v>
      </c>
      <c r="Y121">
        <v>4224</v>
      </c>
      <c r="Z121" t="s">
        <v>8</v>
      </c>
      <c r="AA121" s="1">
        <v>0.80009948050500002</v>
      </c>
      <c r="AB121">
        <v>5120</v>
      </c>
      <c r="AC121" t="s">
        <v>8</v>
      </c>
    </row>
    <row r="122" spans="1:29" x14ac:dyDescent="0.2">
      <c r="A122" s="1">
        <v>0.90021499999999999</v>
      </c>
      <c r="B122" s="3">
        <f t="shared" si="16"/>
        <v>11.189333333333334</v>
      </c>
      <c r="L122" s="1">
        <v>0.90021499999999999</v>
      </c>
      <c r="M122">
        <v>10688</v>
      </c>
      <c r="N122" t="s">
        <v>8</v>
      </c>
      <c r="O122" s="1">
        <v>0.90002199999999999</v>
      </c>
      <c r="P122">
        <v>13248</v>
      </c>
      <c r="Q122" t="s">
        <v>8</v>
      </c>
      <c r="R122" s="1">
        <v>0.90024099999999996</v>
      </c>
      <c r="S122">
        <v>13760</v>
      </c>
      <c r="T122" t="s">
        <v>8</v>
      </c>
      <c r="U122" s="1">
        <v>0.90074399999999999</v>
      </c>
      <c r="V122">
        <v>7168</v>
      </c>
      <c r="W122" t="s">
        <v>8</v>
      </c>
      <c r="X122" s="1">
        <v>0.90032500000000004</v>
      </c>
      <c r="Y122">
        <v>8448</v>
      </c>
      <c r="Z122" t="s">
        <v>8</v>
      </c>
      <c r="AA122" s="1">
        <v>0.90036000000000005</v>
      </c>
      <c r="AB122">
        <v>13824</v>
      </c>
      <c r="AC122" t="s">
        <v>8</v>
      </c>
    </row>
    <row r="123" spans="1:29" x14ac:dyDescent="0.2">
      <c r="A123" s="1">
        <v>0.91038300000000005</v>
      </c>
      <c r="B123" s="3">
        <f t="shared" si="16"/>
        <v>12.586666666666666</v>
      </c>
      <c r="L123" s="1">
        <v>0.91038300000000005</v>
      </c>
      <c r="M123">
        <v>12160</v>
      </c>
      <c r="N123" t="s">
        <v>8</v>
      </c>
      <c r="O123" s="1">
        <v>0.910165</v>
      </c>
      <c r="P123">
        <v>14912</v>
      </c>
      <c r="Q123" t="s">
        <v>8</v>
      </c>
      <c r="R123" s="1">
        <v>0.91015599999999997</v>
      </c>
      <c r="S123">
        <v>15936</v>
      </c>
      <c r="T123" t="s">
        <v>8</v>
      </c>
      <c r="U123" s="1">
        <v>0.91048799999999996</v>
      </c>
      <c r="V123">
        <v>7552</v>
      </c>
      <c r="W123" t="s">
        <v>8</v>
      </c>
      <c r="X123" s="1">
        <v>0.91042000000000001</v>
      </c>
      <c r="Y123">
        <v>9344</v>
      </c>
      <c r="Z123" t="s">
        <v>8</v>
      </c>
      <c r="AA123" s="1">
        <v>0.91013999999999995</v>
      </c>
      <c r="AB123">
        <v>15616</v>
      </c>
      <c r="AC123" t="s">
        <v>8</v>
      </c>
    </row>
    <row r="124" spans="1:29" x14ac:dyDescent="0.2">
      <c r="A124" s="1">
        <v>0.92002099999999998</v>
      </c>
      <c r="B124" s="3">
        <f t="shared" si="16"/>
        <v>14.357333333333333</v>
      </c>
      <c r="L124" s="1">
        <v>0.92002099999999998</v>
      </c>
      <c r="M124">
        <v>14080</v>
      </c>
      <c r="N124" t="s">
        <v>8</v>
      </c>
      <c r="O124" s="1">
        <v>0.92020800000000003</v>
      </c>
      <c r="P124">
        <v>17152</v>
      </c>
      <c r="Q124" t="s">
        <v>8</v>
      </c>
      <c r="R124" s="1">
        <v>0.92014300000000004</v>
      </c>
      <c r="S124">
        <v>18368</v>
      </c>
      <c r="T124" t="s">
        <v>8</v>
      </c>
      <c r="U124" s="1">
        <v>0.92040999999999995</v>
      </c>
      <c r="V124">
        <v>8000</v>
      </c>
      <c r="W124" t="s">
        <v>8</v>
      </c>
      <c r="X124" s="1">
        <v>0.92010999999999998</v>
      </c>
      <c r="Y124">
        <v>10560</v>
      </c>
      <c r="Z124" t="s">
        <v>8</v>
      </c>
      <c r="AA124" s="1">
        <v>0.92021600000000003</v>
      </c>
      <c r="AB124">
        <v>17984</v>
      </c>
      <c r="AC124" t="s">
        <v>8</v>
      </c>
    </row>
    <row r="125" spans="1:29" x14ac:dyDescent="0.2">
      <c r="A125" s="1">
        <v>0.93018400000000001</v>
      </c>
      <c r="B125" s="3">
        <f t="shared" si="16"/>
        <v>16.597333333333331</v>
      </c>
      <c r="L125" s="1">
        <v>0.93018400000000001</v>
      </c>
      <c r="M125">
        <v>16832</v>
      </c>
      <c r="N125" t="s">
        <v>8</v>
      </c>
      <c r="O125" s="1">
        <v>0.93020400000000003</v>
      </c>
      <c r="P125">
        <v>19840</v>
      </c>
      <c r="Q125" t="s">
        <v>8</v>
      </c>
      <c r="R125" s="9">
        <v>0.93</v>
      </c>
      <c r="S125">
        <v>21312</v>
      </c>
      <c r="T125" t="s">
        <v>8</v>
      </c>
      <c r="U125" s="1">
        <v>0.93001999999999996</v>
      </c>
      <c r="V125">
        <v>8512</v>
      </c>
      <c r="W125" t="s">
        <v>8</v>
      </c>
      <c r="X125" s="1">
        <v>0.93027000000000004</v>
      </c>
      <c r="Y125">
        <v>12160</v>
      </c>
      <c r="Z125" t="s">
        <v>8</v>
      </c>
      <c r="AA125" s="1">
        <v>0.93015599999999998</v>
      </c>
      <c r="AB125">
        <v>20928</v>
      </c>
      <c r="AC125" t="s">
        <v>8</v>
      </c>
    </row>
    <row r="126" spans="1:29" x14ac:dyDescent="0.2">
      <c r="A126" s="1">
        <v>0.94001699999999999</v>
      </c>
      <c r="B126" s="3">
        <f t="shared" si="16"/>
        <v>19.466666666666669</v>
      </c>
      <c r="L126" s="1">
        <v>0.94001699999999999</v>
      </c>
      <c r="M126">
        <v>20224</v>
      </c>
      <c r="N126" t="s">
        <v>8</v>
      </c>
      <c r="O126" s="1">
        <v>0.94006199999999995</v>
      </c>
      <c r="P126">
        <v>23168</v>
      </c>
      <c r="Q126" t="s">
        <v>8</v>
      </c>
      <c r="R126" s="1">
        <v>0.94014200000000003</v>
      </c>
      <c r="S126">
        <v>25088</v>
      </c>
      <c r="T126" t="s">
        <v>8</v>
      </c>
      <c r="U126" s="1">
        <v>0.94046300000000005</v>
      </c>
      <c r="V126">
        <v>9280</v>
      </c>
      <c r="W126" t="s">
        <v>8</v>
      </c>
      <c r="X126" s="1">
        <v>0.94011500000000003</v>
      </c>
      <c r="Y126">
        <v>14400</v>
      </c>
      <c r="Z126" t="s">
        <v>8</v>
      </c>
      <c r="AA126" s="1">
        <v>0.94011699999999998</v>
      </c>
      <c r="AB126">
        <v>24640</v>
      </c>
      <c r="AC126" t="s">
        <v>8</v>
      </c>
    </row>
    <row r="127" spans="1:29" x14ac:dyDescent="0.2">
      <c r="A127" s="1">
        <v>0.950017</v>
      </c>
      <c r="B127" s="3">
        <f t="shared" si="16"/>
        <v>23.050666666666668</v>
      </c>
      <c r="L127" s="1">
        <v>0.950017</v>
      </c>
      <c r="M127">
        <v>24512</v>
      </c>
      <c r="N127" t="s">
        <v>8</v>
      </c>
      <c r="O127" s="1">
        <v>0.95000700000000005</v>
      </c>
      <c r="P127">
        <v>27264</v>
      </c>
      <c r="Q127" t="s">
        <v>8</v>
      </c>
      <c r="R127" s="1">
        <v>0.950013</v>
      </c>
      <c r="S127">
        <v>29504</v>
      </c>
      <c r="T127" t="s">
        <v>8</v>
      </c>
      <c r="U127" s="1">
        <v>0.950349</v>
      </c>
      <c r="V127">
        <v>10304</v>
      </c>
      <c r="W127" t="s">
        <v>8</v>
      </c>
      <c r="X127" s="1">
        <v>0.95003300000000002</v>
      </c>
      <c r="Y127">
        <v>17408</v>
      </c>
      <c r="Z127" t="s">
        <v>8</v>
      </c>
      <c r="AA127" s="1">
        <v>0.95003199999999999</v>
      </c>
      <c r="AB127">
        <v>29312</v>
      </c>
      <c r="AC127" t="s">
        <v>8</v>
      </c>
    </row>
    <row r="128" spans="1:29" x14ac:dyDescent="0.2">
      <c r="A128" s="1">
        <v>0.96001400000000003</v>
      </c>
      <c r="B128" s="3">
        <f t="shared" si="16"/>
        <v>28.224</v>
      </c>
      <c r="L128" s="1">
        <v>0.96001400000000003</v>
      </c>
      <c r="M128">
        <v>31232</v>
      </c>
      <c r="N128" t="s">
        <v>8</v>
      </c>
      <c r="O128" s="1">
        <v>0.96004800000000001</v>
      </c>
      <c r="P128">
        <v>32512</v>
      </c>
      <c r="Q128" t="s">
        <v>8</v>
      </c>
      <c r="R128" s="1">
        <v>0.96001700000000001</v>
      </c>
      <c r="S128">
        <v>35968</v>
      </c>
      <c r="T128" t="s">
        <v>8</v>
      </c>
      <c r="U128" s="1">
        <v>0.960287</v>
      </c>
      <c r="V128">
        <v>11520</v>
      </c>
      <c r="W128" t="s">
        <v>8</v>
      </c>
      <c r="X128" s="1">
        <v>0.96012200000000003</v>
      </c>
      <c r="Y128">
        <v>21312</v>
      </c>
      <c r="Z128" t="s">
        <v>8</v>
      </c>
      <c r="AA128" s="1">
        <v>0.96001300000000001</v>
      </c>
      <c r="AB128">
        <v>36800</v>
      </c>
      <c r="AC128" t="s">
        <v>8</v>
      </c>
    </row>
    <row r="129" spans="1:29" x14ac:dyDescent="0.2">
      <c r="A129" s="1">
        <v>0.97004199999999996</v>
      </c>
      <c r="B129" s="3">
        <f t="shared" si="16"/>
        <v>37.162666666666667</v>
      </c>
      <c r="L129" s="1">
        <v>0.97004199999999996</v>
      </c>
      <c r="M129">
        <v>42880</v>
      </c>
      <c r="N129" t="s">
        <v>8</v>
      </c>
      <c r="O129" s="1">
        <v>0.97001000000000004</v>
      </c>
      <c r="P129">
        <v>42112</v>
      </c>
      <c r="Q129" t="s">
        <v>8</v>
      </c>
      <c r="R129" s="1">
        <v>0.97001199999999999</v>
      </c>
      <c r="S129">
        <v>47680</v>
      </c>
      <c r="T129" t="s">
        <v>8</v>
      </c>
      <c r="U129" s="1">
        <v>0.97009599999999996</v>
      </c>
      <c r="V129">
        <v>12928</v>
      </c>
      <c r="W129" t="s">
        <v>8</v>
      </c>
      <c r="X129" s="1">
        <v>0.97003700000000004</v>
      </c>
      <c r="Y129">
        <v>26752</v>
      </c>
      <c r="Z129" t="s">
        <v>8</v>
      </c>
      <c r="AA129" s="1">
        <v>0.97001700000000002</v>
      </c>
      <c r="AB129">
        <v>50624</v>
      </c>
      <c r="AC129" t="s">
        <v>8</v>
      </c>
    </row>
    <row r="130" spans="1:29" x14ac:dyDescent="0.2">
      <c r="A130" s="1">
        <v>0.980016</v>
      </c>
      <c r="B130" s="3">
        <f t="shared" si="16"/>
        <v>54.218666666666664</v>
      </c>
      <c r="L130" s="1">
        <v>0.980016</v>
      </c>
      <c r="M130">
        <v>64448</v>
      </c>
      <c r="N130" t="s">
        <v>8</v>
      </c>
      <c r="O130" s="1">
        <v>0.98001099999999997</v>
      </c>
      <c r="P130">
        <v>62848</v>
      </c>
      <c r="Q130" t="s">
        <v>8</v>
      </c>
      <c r="R130" s="1">
        <v>0.98001199999999999</v>
      </c>
      <c r="S130">
        <v>69376</v>
      </c>
      <c r="T130" t="s">
        <v>8</v>
      </c>
      <c r="U130" s="1">
        <v>0.98002999999999996</v>
      </c>
      <c r="V130">
        <v>15168</v>
      </c>
      <c r="W130" t="s">
        <v>8</v>
      </c>
      <c r="X130" s="1">
        <v>0.98000900000000002</v>
      </c>
      <c r="Y130">
        <v>37312</v>
      </c>
      <c r="Z130" t="s">
        <v>8</v>
      </c>
      <c r="AA130" s="1">
        <v>0.98000299999999996</v>
      </c>
      <c r="AB130">
        <v>76160</v>
      </c>
      <c r="AC130" t="s">
        <v>8</v>
      </c>
    </row>
    <row r="131" spans="1:29" x14ac:dyDescent="0.2">
      <c r="A131" s="1">
        <v>0.990004</v>
      </c>
      <c r="B131" s="3">
        <f t="shared" si="16"/>
        <v>102.42133333333332</v>
      </c>
      <c r="L131" s="1">
        <v>0.990004</v>
      </c>
      <c r="M131">
        <v>126336</v>
      </c>
      <c r="N131" t="s">
        <v>8</v>
      </c>
      <c r="O131" s="1">
        <v>0.990004</v>
      </c>
      <c r="P131">
        <v>124608</v>
      </c>
      <c r="Q131" t="s">
        <v>8</v>
      </c>
      <c r="R131" s="9">
        <v>0.99</v>
      </c>
      <c r="S131">
        <v>132224</v>
      </c>
      <c r="T131" t="s">
        <v>8</v>
      </c>
      <c r="U131" s="1">
        <v>0.990035</v>
      </c>
      <c r="V131">
        <v>22592</v>
      </c>
      <c r="W131" t="s">
        <v>8</v>
      </c>
      <c r="X131" s="1">
        <v>0.99000900000000003</v>
      </c>
      <c r="Y131">
        <v>63168</v>
      </c>
      <c r="Z131" t="s">
        <v>8</v>
      </c>
      <c r="AA131" s="1">
        <v>0.99000200000000005</v>
      </c>
      <c r="AB131">
        <v>145600</v>
      </c>
      <c r="AC131" t="s">
        <v>8</v>
      </c>
    </row>
    <row r="132" spans="1:29" x14ac:dyDescent="0.2">
      <c r="A132" s="1">
        <v>0.99100200000000005</v>
      </c>
      <c r="B132" s="3">
        <f t="shared" si="16"/>
        <v>112.14933333333333</v>
      </c>
      <c r="L132" s="1">
        <v>0.99100200000000005</v>
      </c>
      <c r="M132">
        <v>138496</v>
      </c>
      <c r="N132" t="s">
        <v>8</v>
      </c>
      <c r="O132" s="1">
        <v>0.99100299999999997</v>
      </c>
      <c r="P132">
        <v>137216</v>
      </c>
      <c r="Q132" t="s">
        <v>8</v>
      </c>
      <c r="R132" s="1">
        <v>0.991004</v>
      </c>
      <c r="S132">
        <v>144576</v>
      </c>
      <c r="T132" t="s">
        <v>8</v>
      </c>
      <c r="U132" s="1">
        <v>0.99100200000000005</v>
      </c>
      <c r="V132">
        <v>23808</v>
      </c>
      <c r="W132" t="s">
        <v>8</v>
      </c>
      <c r="X132" s="1">
        <v>0.99100299999999997</v>
      </c>
      <c r="Y132">
        <v>70016</v>
      </c>
      <c r="Z132" t="s">
        <v>8</v>
      </c>
      <c r="AA132" s="1">
        <v>0.99100200000000005</v>
      </c>
      <c r="AB132">
        <v>158784</v>
      </c>
      <c r="AC132" t="s">
        <v>8</v>
      </c>
    </row>
    <row r="133" spans="1:29" x14ac:dyDescent="0.2">
      <c r="A133" s="1">
        <v>0.99200100000000002</v>
      </c>
      <c r="B133" s="3">
        <f t="shared" si="16"/>
        <v>123.55200000000001</v>
      </c>
      <c r="L133" s="1">
        <v>0.99200100000000002</v>
      </c>
      <c r="M133">
        <v>152832</v>
      </c>
      <c r="N133" t="s">
        <v>8</v>
      </c>
      <c r="O133" s="1">
        <v>0.99200299999999997</v>
      </c>
      <c r="P133">
        <v>151744</v>
      </c>
      <c r="Q133" t="s">
        <v>8</v>
      </c>
      <c r="R133" s="1">
        <v>0.99200200000000005</v>
      </c>
      <c r="S133">
        <v>158912</v>
      </c>
      <c r="T133" t="s">
        <v>8</v>
      </c>
      <c r="U133" s="1">
        <v>0.99202699999999999</v>
      </c>
      <c r="V133">
        <v>25152</v>
      </c>
      <c r="W133" t="s">
        <v>8</v>
      </c>
      <c r="X133" s="1">
        <v>0.992004</v>
      </c>
      <c r="Y133">
        <v>78592</v>
      </c>
      <c r="Z133" t="s">
        <v>8</v>
      </c>
      <c r="AA133" s="1">
        <v>0.99200100000000002</v>
      </c>
      <c r="AB133">
        <v>174080</v>
      </c>
      <c r="AC133" t="s">
        <v>8</v>
      </c>
    </row>
    <row r="134" spans="1:29" x14ac:dyDescent="0.2">
      <c r="A134" s="1">
        <v>0.99300200000000005</v>
      </c>
      <c r="B134" s="3">
        <f t="shared" si="16"/>
        <v>137.07733333333334</v>
      </c>
      <c r="L134" s="1">
        <v>0.99300200000000005</v>
      </c>
      <c r="M134">
        <v>170048</v>
      </c>
      <c r="N134" t="s">
        <v>8</v>
      </c>
      <c r="O134" s="1">
        <v>0.99300299999999997</v>
      </c>
      <c r="P134">
        <v>168832</v>
      </c>
      <c r="Q134" t="s">
        <v>8</v>
      </c>
      <c r="R134" s="1">
        <v>0.99300200000000005</v>
      </c>
      <c r="S134">
        <v>175808</v>
      </c>
      <c r="T134" t="s">
        <v>8</v>
      </c>
      <c r="U134" s="1">
        <v>0.99302400000000002</v>
      </c>
      <c r="V134">
        <v>26560</v>
      </c>
      <c r="W134" t="s">
        <v>8</v>
      </c>
      <c r="X134" s="1">
        <v>0.99300200000000005</v>
      </c>
      <c r="Y134">
        <v>89152</v>
      </c>
      <c r="Z134" t="s">
        <v>8</v>
      </c>
      <c r="AA134" s="1">
        <v>0.99300100000000002</v>
      </c>
      <c r="AB134">
        <v>192064</v>
      </c>
      <c r="AC134" t="s">
        <v>8</v>
      </c>
    </row>
    <row r="135" spans="1:29" x14ac:dyDescent="0.2">
      <c r="A135" s="1">
        <v>0.99400200000000005</v>
      </c>
      <c r="B135" s="3">
        <f t="shared" si="16"/>
        <v>153.22666666666666</v>
      </c>
      <c r="L135" s="1">
        <v>0.99400200000000005</v>
      </c>
      <c r="M135">
        <v>190528</v>
      </c>
      <c r="N135" t="s">
        <v>8</v>
      </c>
      <c r="O135" s="1">
        <v>0.99400299999999997</v>
      </c>
      <c r="P135">
        <v>189056</v>
      </c>
      <c r="Q135" t="s">
        <v>8</v>
      </c>
      <c r="R135" s="1">
        <v>0.99400100000000002</v>
      </c>
      <c r="S135">
        <v>195776</v>
      </c>
      <c r="T135" t="s">
        <v>8</v>
      </c>
      <c r="U135" s="1">
        <v>0.994004</v>
      </c>
      <c r="V135">
        <v>28032</v>
      </c>
      <c r="W135" t="s">
        <v>8</v>
      </c>
      <c r="X135" s="1">
        <v>0.99400299999999997</v>
      </c>
      <c r="Y135">
        <v>102528</v>
      </c>
      <c r="Z135" t="s">
        <v>8</v>
      </c>
      <c r="AA135" s="1">
        <v>0.99400200000000005</v>
      </c>
      <c r="AB135">
        <v>213440</v>
      </c>
      <c r="AC135" t="s">
        <v>8</v>
      </c>
    </row>
    <row r="136" spans="1:29" x14ac:dyDescent="0.2">
      <c r="A136" s="1">
        <v>0.99500200000000005</v>
      </c>
      <c r="B136" s="3">
        <f t="shared" si="16"/>
        <v>172.74666666666667</v>
      </c>
      <c r="L136" s="1">
        <v>0.99500200000000005</v>
      </c>
      <c r="M136">
        <v>215040</v>
      </c>
      <c r="N136" t="s">
        <v>8</v>
      </c>
      <c r="O136" s="1">
        <v>0.99500100000000002</v>
      </c>
      <c r="P136">
        <v>213056</v>
      </c>
      <c r="Q136" t="s">
        <v>8</v>
      </c>
      <c r="R136" s="1">
        <v>0.99500100000000002</v>
      </c>
      <c r="S136">
        <v>219776</v>
      </c>
      <c r="T136" t="s">
        <v>8</v>
      </c>
      <c r="U136" s="1">
        <v>0.99503200000000003</v>
      </c>
      <c r="V136">
        <v>29760</v>
      </c>
      <c r="W136" t="s">
        <v>8</v>
      </c>
      <c r="X136" s="1">
        <v>0.99500200000000005</v>
      </c>
      <c r="Y136">
        <v>119744</v>
      </c>
      <c r="Z136" t="s">
        <v>8</v>
      </c>
      <c r="AA136" s="1">
        <v>0.99500100000000002</v>
      </c>
      <c r="AB136">
        <v>239104</v>
      </c>
      <c r="AC136" t="s">
        <v>8</v>
      </c>
    </row>
    <row r="137" spans="1:29" x14ac:dyDescent="0.2">
      <c r="A137" s="1">
        <v>0.99600100000000003</v>
      </c>
      <c r="B137" s="3">
        <f t="shared" si="16"/>
        <v>197.696</v>
      </c>
      <c r="L137" s="1">
        <v>0.99600100000000003</v>
      </c>
      <c r="M137">
        <v>246528</v>
      </c>
      <c r="N137" t="s">
        <v>8</v>
      </c>
      <c r="O137" s="1">
        <v>0.99600100000000003</v>
      </c>
      <c r="P137">
        <v>243584</v>
      </c>
      <c r="Q137" t="s">
        <v>8</v>
      </c>
      <c r="R137" s="1">
        <v>0.99600100000000003</v>
      </c>
      <c r="S137">
        <v>250304</v>
      </c>
      <c r="T137" t="s">
        <v>8</v>
      </c>
      <c r="U137" s="1">
        <v>0.99600299999999997</v>
      </c>
      <c r="V137">
        <v>31872</v>
      </c>
      <c r="W137" t="s">
        <v>8</v>
      </c>
      <c r="X137" s="1">
        <v>0.99600100000000003</v>
      </c>
      <c r="Y137">
        <v>142016</v>
      </c>
      <c r="Z137" t="s">
        <v>8</v>
      </c>
      <c r="AA137" s="1">
        <v>0.99600100000000003</v>
      </c>
      <c r="AB137">
        <v>271872</v>
      </c>
      <c r="AC137" t="s">
        <v>8</v>
      </c>
    </row>
    <row r="138" spans="1:29" x14ac:dyDescent="0.2">
      <c r="A138" s="1">
        <v>0.997</v>
      </c>
      <c r="B138" s="3">
        <f t="shared" si="16"/>
        <v>232.23466666666667</v>
      </c>
      <c r="L138" s="1">
        <v>0.997</v>
      </c>
      <c r="M138">
        <v>290304</v>
      </c>
      <c r="N138" t="s">
        <v>8</v>
      </c>
      <c r="O138" s="1">
        <v>0.99700100000000003</v>
      </c>
      <c r="P138">
        <v>285184</v>
      </c>
      <c r="Q138" t="s">
        <v>8</v>
      </c>
      <c r="R138" s="1">
        <v>0.997</v>
      </c>
      <c r="S138">
        <v>292160</v>
      </c>
      <c r="T138" t="s">
        <v>8</v>
      </c>
      <c r="U138" s="1">
        <v>0.997004</v>
      </c>
      <c r="V138">
        <v>35904</v>
      </c>
      <c r="W138" t="s">
        <v>8</v>
      </c>
      <c r="X138" s="1">
        <v>0.99700100000000003</v>
      </c>
      <c r="Y138">
        <v>173376</v>
      </c>
      <c r="Z138" t="s">
        <v>8</v>
      </c>
      <c r="AA138" s="1">
        <v>0.99700100000000003</v>
      </c>
      <c r="AB138">
        <v>316480</v>
      </c>
      <c r="AC138" t="s">
        <v>8</v>
      </c>
    </row>
    <row r="139" spans="1:29" x14ac:dyDescent="0.2">
      <c r="A139" s="1">
        <v>0.99800100000000003</v>
      </c>
      <c r="B139" s="3">
        <f t="shared" si="16"/>
        <v>285.99466666666666</v>
      </c>
      <c r="L139" s="1">
        <v>0.99800100000000003</v>
      </c>
      <c r="M139">
        <v>358592</v>
      </c>
      <c r="N139" t="s">
        <v>8</v>
      </c>
      <c r="O139" s="1">
        <v>0.99800100000000003</v>
      </c>
      <c r="P139">
        <v>348672</v>
      </c>
      <c r="Q139" t="s">
        <v>8</v>
      </c>
      <c r="R139" s="1">
        <v>0.998</v>
      </c>
      <c r="S139">
        <v>356608</v>
      </c>
      <c r="T139" t="s">
        <v>8</v>
      </c>
      <c r="U139" s="1">
        <v>0.998004</v>
      </c>
      <c r="V139">
        <v>45184</v>
      </c>
      <c r="W139" t="s">
        <v>8</v>
      </c>
      <c r="X139" s="1">
        <v>0.998</v>
      </c>
      <c r="Y139">
        <v>224064</v>
      </c>
      <c r="Z139" t="s">
        <v>8</v>
      </c>
      <c r="AA139" s="1">
        <v>0.998</v>
      </c>
      <c r="AB139">
        <v>382848</v>
      </c>
      <c r="AC139" t="s">
        <v>8</v>
      </c>
    </row>
    <row r="140" spans="1:29" x14ac:dyDescent="0.2">
      <c r="A140" s="1">
        <v>0.999</v>
      </c>
      <c r="B140" s="3">
        <f t="shared" si="16"/>
        <v>387.77600000000001</v>
      </c>
      <c r="L140" s="1">
        <v>0.999</v>
      </c>
      <c r="M140">
        <v>487936</v>
      </c>
      <c r="N140" t="s">
        <v>8</v>
      </c>
      <c r="O140" s="1">
        <v>0.999</v>
      </c>
      <c r="P140">
        <v>469632</v>
      </c>
      <c r="Q140" t="s">
        <v>8</v>
      </c>
      <c r="R140" s="1">
        <v>0.999</v>
      </c>
      <c r="S140">
        <v>481536</v>
      </c>
      <c r="T140" t="s">
        <v>8</v>
      </c>
      <c r="U140" s="1">
        <v>0.999</v>
      </c>
      <c r="V140">
        <v>62208</v>
      </c>
      <c r="W140" t="s">
        <v>8</v>
      </c>
      <c r="X140" s="1">
        <v>0.999</v>
      </c>
      <c r="Y140">
        <v>321152</v>
      </c>
      <c r="Z140" t="s">
        <v>8</v>
      </c>
      <c r="AA140" s="1">
        <v>0.999</v>
      </c>
      <c r="AB140">
        <v>504192</v>
      </c>
      <c r="AC140" t="s">
        <v>8</v>
      </c>
    </row>
    <row r="141" spans="1:29" x14ac:dyDescent="0.2">
      <c r="A141" s="9">
        <v>1</v>
      </c>
      <c r="B141" s="3">
        <f t="shared" si="16"/>
        <v>872.68266666666659</v>
      </c>
      <c r="L141" s="9">
        <v>1</v>
      </c>
      <c r="M141">
        <v>1046848</v>
      </c>
      <c r="N141" t="s">
        <v>8</v>
      </c>
      <c r="O141" s="9">
        <v>1</v>
      </c>
      <c r="P141">
        <v>986240</v>
      </c>
      <c r="Q141" t="s">
        <v>8</v>
      </c>
      <c r="R141" s="9">
        <v>1</v>
      </c>
      <c r="S141">
        <v>1027584</v>
      </c>
      <c r="T141" t="s">
        <v>8</v>
      </c>
      <c r="U141" s="9">
        <v>1</v>
      </c>
      <c r="V141">
        <v>175552</v>
      </c>
      <c r="W141" t="s">
        <v>8</v>
      </c>
      <c r="X141" s="9">
        <v>1</v>
      </c>
      <c r="Y141">
        <v>986624</v>
      </c>
      <c r="Z141" t="s">
        <v>8</v>
      </c>
      <c r="AA141" s="9">
        <v>1</v>
      </c>
      <c r="AB141">
        <v>1013248</v>
      </c>
      <c r="AC141" t="s">
        <v>8</v>
      </c>
    </row>
    <row r="142" spans="1:29" x14ac:dyDescent="0.2">
      <c r="A142" s="11">
        <f>AVERAGE(O142,L142,R142,U142,X142,AA142)</f>
        <v>338684922</v>
      </c>
      <c r="B142" s="3">
        <f>AVERAGE(P142,M142,S142,V142,Y142,AB142)</f>
        <v>349999998</v>
      </c>
      <c r="C142" s="10">
        <f>A142/B142</f>
        <v>0.96767121124383548</v>
      </c>
      <c r="D142" s="14">
        <f>(1-C142)</f>
        <v>3.2328788756164517E-2</v>
      </c>
      <c r="E142">
        <f>D142*2</f>
        <v>6.4657577512329034E-2</v>
      </c>
      <c r="L142">
        <v>336596850</v>
      </c>
      <c r="M142">
        <v>349999998</v>
      </c>
      <c r="N142">
        <f>L142/M142</f>
        <v>0.96170529120974457</v>
      </c>
      <c r="O142">
        <v>336145877</v>
      </c>
      <c r="P142">
        <v>349999998</v>
      </c>
      <c r="Q142">
        <f>O142/P142</f>
        <v>0.96041679691666737</v>
      </c>
      <c r="R142">
        <v>334489682</v>
      </c>
      <c r="S142">
        <v>349999998</v>
      </c>
      <c r="T142">
        <f>R142/S142</f>
        <v>0.95568481117534176</v>
      </c>
      <c r="U142">
        <v>348716256</v>
      </c>
      <c r="V142">
        <v>349999998</v>
      </c>
      <c r="W142">
        <f>U142/V142</f>
        <v>0.99633216569332661</v>
      </c>
      <c r="X142">
        <v>341811575</v>
      </c>
      <c r="Y142">
        <v>349999998</v>
      </c>
      <c r="Z142">
        <f>X142/Y142</f>
        <v>0.97660450558059719</v>
      </c>
      <c r="AA142">
        <v>334349292</v>
      </c>
      <c r="AB142">
        <v>349999998</v>
      </c>
      <c r="AC142">
        <f>AA142/AB142</f>
        <v>0.95528369688733539</v>
      </c>
    </row>
    <row r="143" spans="1:29" x14ac:dyDescent="0.2">
      <c r="F143" t="s">
        <v>376</v>
      </c>
      <c r="L143" t="s">
        <v>0</v>
      </c>
      <c r="M143" t="s">
        <v>407</v>
      </c>
    </row>
    <row r="144" spans="1:29" x14ac:dyDescent="0.2">
      <c r="F144">
        <v>2</v>
      </c>
      <c r="G144">
        <v>10999018</v>
      </c>
      <c r="L144">
        <v>2</v>
      </c>
      <c r="M144">
        <v>10999018</v>
      </c>
    </row>
    <row r="145" spans="6:13" x14ac:dyDescent="0.2">
      <c r="F145">
        <v>4</v>
      </c>
      <c r="G145">
        <v>5029412</v>
      </c>
      <c r="L145">
        <v>4</v>
      </c>
      <c r="M145">
        <v>5029412</v>
      </c>
    </row>
    <row r="146" spans="6:13" x14ac:dyDescent="0.2">
      <c r="F146">
        <v>8</v>
      </c>
      <c r="G146">
        <v>4202084</v>
      </c>
      <c r="L146">
        <v>8</v>
      </c>
      <c r="M146">
        <v>4202084</v>
      </c>
    </row>
    <row r="147" spans="6:13" x14ac:dyDescent="0.2">
      <c r="F147">
        <v>16</v>
      </c>
      <c r="G147">
        <v>1044086</v>
      </c>
      <c r="L147">
        <v>16</v>
      </c>
      <c r="M147">
        <v>1044086</v>
      </c>
    </row>
    <row r="148" spans="6:13" x14ac:dyDescent="0.2">
      <c r="F148">
        <v>32</v>
      </c>
      <c r="G148">
        <v>1055004</v>
      </c>
      <c r="L148">
        <v>32</v>
      </c>
      <c r="M148">
        <v>1055004</v>
      </c>
    </row>
    <row r="149" spans="6:13" x14ac:dyDescent="0.2">
      <c r="F149">
        <v>64</v>
      </c>
      <c r="G149">
        <v>554220</v>
      </c>
      <c r="L149">
        <v>64</v>
      </c>
      <c r="M149">
        <v>554220</v>
      </c>
    </row>
    <row r="150" spans="6:13" x14ac:dyDescent="0.2">
      <c r="F150">
        <v>128</v>
      </c>
      <c r="G150">
        <v>344815</v>
      </c>
      <c r="L150">
        <v>128</v>
      </c>
      <c r="M150">
        <v>344815</v>
      </c>
    </row>
    <row r="151" spans="6:13" x14ac:dyDescent="0.2">
      <c r="F151">
        <v>256</v>
      </c>
      <c r="G151">
        <v>1146809</v>
      </c>
      <c r="L151">
        <v>256</v>
      </c>
      <c r="M151">
        <v>1146809</v>
      </c>
    </row>
    <row r="152" spans="6:13" x14ac:dyDescent="0.2">
      <c r="F152">
        <v>512</v>
      </c>
      <c r="G152">
        <v>1800642</v>
      </c>
      <c r="L152">
        <v>512</v>
      </c>
      <c r="M152">
        <v>1800642</v>
      </c>
    </row>
    <row r="153" spans="6:13" x14ac:dyDescent="0.2">
      <c r="F153">
        <v>1024</v>
      </c>
      <c r="G153">
        <v>6406601</v>
      </c>
      <c r="L153">
        <v>1024</v>
      </c>
      <c r="M153">
        <v>6406601</v>
      </c>
    </row>
    <row r="154" spans="6:13" x14ac:dyDescent="0.2">
      <c r="F154">
        <v>2048</v>
      </c>
      <c r="G154">
        <v>445455</v>
      </c>
      <c r="L154">
        <v>2048</v>
      </c>
      <c r="M154">
        <v>445455</v>
      </c>
    </row>
    <row r="155" spans="6:13" x14ac:dyDescent="0.2">
      <c r="F155">
        <v>4096</v>
      </c>
      <c r="G155">
        <v>133835</v>
      </c>
      <c r="L155">
        <v>4096</v>
      </c>
      <c r="M155">
        <v>133835</v>
      </c>
    </row>
    <row r="156" spans="6:13" x14ac:dyDescent="0.2">
      <c r="F156">
        <v>8192</v>
      </c>
      <c r="G156">
        <v>149185</v>
      </c>
      <c r="L156">
        <v>8192</v>
      </c>
      <c r="M156">
        <v>149185</v>
      </c>
    </row>
    <row r="157" spans="6:13" x14ac:dyDescent="0.2">
      <c r="F157">
        <v>16384</v>
      </c>
      <c r="G157">
        <v>129765</v>
      </c>
      <c r="L157">
        <v>16384</v>
      </c>
      <c r="M157">
        <v>129765</v>
      </c>
    </row>
    <row r="158" spans="6:13" x14ac:dyDescent="0.2">
      <c r="F158">
        <v>32768</v>
      </c>
      <c r="G158">
        <v>518584</v>
      </c>
      <c r="L158">
        <v>32768</v>
      </c>
      <c r="M158">
        <v>518584</v>
      </c>
    </row>
    <row r="159" spans="6:13" x14ac:dyDescent="0.2">
      <c r="F159" t="s">
        <v>203</v>
      </c>
      <c r="G159">
        <v>16372</v>
      </c>
      <c r="L159" t="s">
        <v>203</v>
      </c>
      <c r="M159">
        <v>16372</v>
      </c>
    </row>
    <row r="160" spans="6:13" x14ac:dyDescent="0.2">
      <c r="F160" t="s">
        <v>375</v>
      </c>
      <c r="G160" s="2">
        <f>SUM(G152:G159)/SUM(G144:G159)</f>
        <v>0.28256625058824808</v>
      </c>
    </row>
    <row r="170" spans="1:30" x14ac:dyDescent="0.2">
      <c r="A170" t="s">
        <v>380</v>
      </c>
      <c r="B170">
        <v>64</v>
      </c>
      <c r="L170" t="s">
        <v>380</v>
      </c>
      <c r="M170">
        <v>64</v>
      </c>
      <c r="O170" t="s">
        <v>380</v>
      </c>
      <c r="P170">
        <v>64</v>
      </c>
      <c r="R170" t="s">
        <v>380</v>
      </c>
      <c r="S170">
        <v>64</v>
      </c>
      <c r="U170" t="s">
        <v>380</v>
      </c>
      <c r="V170">
        <v>64</v>
      </c>
      <c r="X170" t="s">
        <v>380</v>
      </c>
      <c r="Y170">
        <v>64</v>
      </c>
      <c r="AA170" t="s">
        <v>380</v>
      </c>
      <c r="AB170">
        <v>64</v>
      </c>
    </row>
    <row r="171" spans="1:30" x14ac:dyDescent="0.2">
      <c r="A171" t="s">
        <v>381</v>
      </c>
      <c r="B171">
        <v>8</v>
      </c>
      <c r="L171" t="s">
        <v>381</v>
      </c>
      <c r="M171">
        <v>8</v>
      </c>
      <c r="O171" t="s">
        <v>381</v>
      </c>
      <c r="P171">
        <v>8</v>
      </c>
      <c r="R171" t="s">
        <v>381</v>
      </c>
      <c r="S171">
        <v>8</v>
      </c>
      <c r="U171" t="s">
        <v>381</v>
      </c>
      <c r="V171">
        <v>8</v>
      </c>
      <c r="X171" t="s">
        <v>381</v>
      </c>
      <c r="Y171">
        <v>8</v>
      </c>
      <c r="AA171" t="s">
        <v>381</v>
      </c>
      <c r="AB171">
        <v>8</v>
      </c>
    </row>
    <row r="172" spans="1:30" x14ac:dyDescent="0.2">
      <c r="A172" t="s">
        <v>382</v>
      </c>
      <c r="B172">
        <v>64</v>
      </c>
      <c r="L172" t="s">
        <v>382</v>
      </c>
      <c r="M172">
        <v>64</v>
      </c>
      <c r="O172" t="s">
        <v>382</v>
      </c>
      <c r="P172">
        <v>64</v>
      </c>
      <c r="R172" t="s">
        <v>382</v>
      </c>
      <c r="S172">
        <v>64</v>
      </c>
      <c r="U172" t="s">
        <v>382</v>
      </c>
      <c r="V172">
        <v>64</v>
      </c>
      <c r="X172" t="s">
        <v>382</v>
      </c>
      <c r="Y172">
        <v>64</v>
      </c>
      <c r="AA172" t="s">
        <v>382</v>
      </c>
      <c r="AB172">
        <v>64</v>
      </c>
    </row>
    <row r="173" spans="1:30" x14ac:dyDescent="0.2">
      <c r="A173" t="s">
        <v>383</v>
      </c>
      <c r="B173" t="s">
        <v>384</v>
      </c>
      <c r="L173" t="s">
        <v>383</v>
      </c>
      <c r="M173" t="s">
        <v>384</v>
      </c>
      <c r="O173" t="s">
        <v>383</v>
      </c>
      <c r="P173" t="s">
        <v>384</v>
      </c>
      <c r="R173" t="s">
        <v>383</v>
      </c>
      <c r="S173" t="s">
        <v>384</v>
      </c>
      <c r="U173" t="s">
        <v>383</v>
      </c>
      <c r="V173" t="s">
        <v>384</v>
      </c>
      <c r="X173" t="s">
        <v>383</v>
      </c>
      <c r="Y173" t="s">
        <v>384</v>
      </c>
      <c r="AA173" t="s">
        <v>383</v>
      </c>
      <c r="AB173" t="s">
        <v>384</v>
      </c>
    </row>
    <row r="174" spans="1:30" x14ac:dyDescent="0.2">
      <c r="A174" t="s">
        <v>385</v>
      </c>
      <c r="B174">
        <v>6</v>
      </c>
      <c r="L174" t="s">
        <v>385</v>
      </c>
      <c r="M174">
        <v>6</v>
      </c>
      <c r="N174" t="s">
        <v>386</v>
      </c>
      <c r="O174" t="s">
        <v>385</v>
      </c>
      <c r="P174">
        <v>6</v>
      </c>
      <c r="Q174" t="s">
        <v>386</v>
      </c>
      <c r="R174" t="s">
        <v>385</v>
      </c>
      <c r="S174">
        <v>6</v>
      </c>
      <c r="T174" t="s">
        <v>386</v>
      </c>
      <c r="U174" t="s">
        <v>385</v>
      </c>
      <c r="V174">
        <v>6</v>
      </c>
      <c r="W174" t="s">
        <v>386</v>
      </c>
      <c r="X174" t="s">
        <v>385</v>
      </c>
      <c r="Y174">
        <v>6</v>
      </c>
      <c r="Z174" t="s">
        <v>386</v>
      </c>
      <c r="AA174" t="s">
        <v>385</v>
      </c>
      <c r="AB174">
        <v>6</v>
      </c>
      <c r="AC174" t="s">
        <v>386</v>
      </c>
      <c r="AD174" t="s">
        <v>387</v>
      </c>
    </row>
    <row r="175" spans="1:30" x14ac:dyDescent="0.2">
      <c r="A175" t="s">
        <v>388</v>
      </c>
      <c r="B175">
        <v>12</v>
      </c>
      <c r="L175" t="s">
        <v>388</v>
      </c>
      <c r="M175">
        <v>12</v>
      </c>
      <c r="N175" t="s">
        <v>389</v>
      </c>
      <c r="O175" t="s">
        <v>388</v>
      </c>
      <c r="P175">
        <v>12</v>
      </c>
      <c r="Q175" t="s">
        <v>389</v>
      </c>
      <c r="R175" t="s">
        <v>388</v>
      </c>
      <c r="S175">
        <v>12</v>
      </c>
      <c r="T175" t="s">
        <v>389</v>
      </c>
      <c r="U175" t="s">
        <v>388</v>
      </c>
      <c r="V175">
        <v>12</v>
      </c>
      <c r="W175" t="s">
        <v>389</v>
      </c>
      <c r="X175" t="s">
        <v>388</v>
      </c>
      <c r="Y175">
        <v>12</v>
      </c>
      <c r="Z175" t="s">
        <v>389</v>
      </c>
      <c r="AA175" t="s">
        <v>388</v>
      </c>
      <c r="AB175">
        <v>12</v>
      </c>
      <c r="AC175" t="s">
        <v>389</v>
      </c>
      <c r="AD175" t="s">
        <v>390</v>
      </c>
    </row>
    <row r="176" spans="1:30" x14ac:dyDescent="0.2">
      <c r="A176" t="s">
        <v>391</v>
      </c>
      <c r="B176" t="s">
        <v>392</v>
      </c>
      <c r="L176" t="s">
        <v>391</v>
      </c>
      <c r="M176" t="s">
        <v>392</v>
      </c>
      <c r="O176" t="s">
        <v>391</v>
      </c>
      <c r="P176" t="s">
        <v>392</v>
      </c>
      <c r="R176" t="s">
        <v>391</v>
      </c>
      <c r="S176" t="s">
        <v>392</v>
      </c>
      <c r="U176" t="s">
        <v>391</v>
      </c>
      <c r="V176" t="s">
        <v>392</v>
      </c>
      <c r="X176" t="s">
        <v>391</v>
      </c>
      <c r="Y176" t="s">
        <v>392</v>
      </c>
      <c r="AA176" t="s">
        <v>391</v>
      </c>
      <c r="AB176" t="s">
        <v>392</v>
      </c>
    </row>
    <row r="177" spans="1:30" x14ac:dyDescent="0.2">
      <c r="A177" t="s">
        <v>393</v>
      </c>
      <c r="B177" t="s">
        <v>394</v>
      </c>
      <c r="L177" t="s">
        <v>393</v>
      </c>
      <c r="M177" t="s">
        <v>394</v>
      </c>
      <c r="O177" t="s">
        <v>393</v>
      </c>
      <c r="P177" t="s">
        <v>394</v>
      </c>
      <c r="R177" t="s">
        <v>393</v>
      </c>
      <c r="S177" t="s">
        <v>394</v>
      </c>
      <c r="U177" t="s">
        <v>393</v>
      </c>
      <c r="V177" t="s">
        <v>394</v>
      </c>
      <c r="X177" t="s">
        <v>393</v>
      </c>
      <c r="Y177" t="s">
        <v>394</v>
      </c>
      <c r="AA177" t="s">
        <v>393</v>
      </c>
      <c r="AB177" t="s">
        <v>394</v>
      </c>
    </row>
    <row r="178" spans="1:30" x14ac:dyDescent="0.2">
      <c r="A178" t="s">
        <v>1</v>
      </c>
      <c r="B178">
        <f t="shared" ref="B178:B181" si="17">SUM(P178,M178,S178,V178,Y178,AB178)</f>
        <v>2100000000</v>
      </c>
      <c r="L178" t="s">
        <v>1</v>
      </c>
      <c r="M178">
        <v>350000000</v>
      </c>
      <c r="O178" t="s">
        <v>1</v>
      </c>
      <c r="P178">
        <v>350000000</v>
      </c>
      <c r="R178" t="s">
        <v>1</v>
      </c>
      <c r="S178">
        <v>350000000</v>
      </c>
      <c r="U178" t="s">
        <v>1</v>
      </c>
      <c r="V178">
        <v>350000000</v>
      </c>
      <c r="X178" t="s">
        <v>1</v>
      </c>
      <c r="Y178">
        <v>350000000</v>
      </c>
      <c r="AA178" t="s">
        <v>1</v>
      </c>
      <c r="AB178">
        <v>350000000</v>
      </c>
    </row>
    <row r="179" spans="1:30" x14ac:dyDescent="0.2">
      <c r="A179" t="s">
        <v>395</v>
      </c>
      <c r="B179">
        <f t="shared" si="17"/>
        <v>597183944</v>
      </c>
      <c r="L179" t="s">
        <v>395</v>
      </c>
      <c r="M179">
        <v>98948611</v>
      </c>
      <c r="O179" t="s">
        <v>395</v>
      </c>
      <c r="P179">
        <v>99613939</v>
      </c>
      <c r="R179" t="s">
        <v>395</v>
      </c>
      <c r="S179">
        <v>100962833</v>
      </c>
      <c r="U179" t="s">
        <v>395</v>
      </c>
      <c r="V179">
        <v>98187910</v>
      </c>
      <c r="X179" t="s">
        <v>395</v>
      </c>
      <c r="Y179">
        <v>99914771</v>
      </c>
      <c r="AA179" t="s">
        <v>395</v>
      </c>
      <c r="AB179">
        <v>99555880</v>
      </c>
    </row>
    <row r="180" spans="1:30" x14ac:dyDescent="0.2">
      <c r="A180" t="s">
        <v>396</v>
      </c>
      <c r="B180">
        <f t="shared" si="17"/>
        <v>1703950</v>
      </c>
      <c r="L180" t="s">
        <v>396</v>
      </c>
      <c r="M180">
        <v>280075</v>
      </c>
      <c r="O180" t="s">
        <v>396</v>
      </c>
      <c r="P180">
        <v>274680</v>
      </c>
      <c r="R180" t="s">
        <v>396</v>
      </c>
      <c r="S180">
        <v>326840</v>
      </c>
      <c r="U180" t="s">
        <v>396</v>
      </c>
      <c r="V180">
        <v>140036</v>
      </c>
      <c r="X180" t="s">
        <v>396</v>
      </c>
      <c r="Y180">
        <v>310322</v>
      </c>
      <c r="AA180" t="s">
        <v>396</v>
      </c>
      <c r="AB180">
        <v>371997</v>
      </c>
    </row>
    <row r="181" spans="1:30" x14ac:dyDescent="0.2">
      <c r="A181" t="s">
        <v>397</v>
      </c>
      <c r="B181">
        <f t="shared" si="17"/>
        <v>7539336</v>
      </c>
      <c r="L181" t="s">
        <v>397</v>
      </c>
      <c r="M181">
        <v>1265205</v>
      </c>
      <c r="O181" t="s">
        <v>397</v>
      </c>
      <c r="P181">
        <v>1195792</v>
      </c>
      <c r="R181" t="s">
        <v>397</v>
      </c>
      <c r="S181">
        <v>1422697</v>
      </c>
      <c r="U181" t="s">
        <v>397</v>
      </c>
      <c r="V181">
        <v>683811</v>
      </c>
      <c r="X181" t="s">
        <v>397</v>
      </c>
      <c r="Y181">
        <v>1324010</v>
      </c>
      <c r="AA181" t="s">
        <v>397</v>
      </c>
      <c r="AB181">
        <v>1647821</v>
      </c>
    </row>
    <row r="182" spans="1:30" x14ac:dyDescent="0.2">
      <c r="A182" s="13" t="s">
        <v>373</v>
      </c>
      <c r="B182" s="13">
        <f>AVERAGE(P182,M182,S182,V182,Y182,AB182)</f>
        <v>0.81140476190476196</v>
      </c>
      <c r="L182" s="13" t="s">
        <v>373</v>
      </c>
      <c r="M182" s="13">
        <f>M180/M178*1000</f>
        <v>0.80021428571428577</v>
      </c>
      <c r="O182" s="13" t="s">
        <v>373</v>
      </c>
      <c r="P182" s="13">
        <f>P180/P178*1000</f>
        <v>0.78479999999999994</v>
      </c>
      <c r="R182" s="13" t="s">
        <v>373</v>
      </c>
      <c r="S182" s="13">
        <f>S180/S178*1000</f>
        <v>0.93382857142857134</v>
      </c>
      <c r="U182" s="13" t="s">
        <v>373</v>
      </c>
      <c r="V182" s="13">
        <f>V180/V178*1000</f>
        <v>0.40010285714285715</v>
      </c>
      <c r="X182" s="13" t="s">
        <v>373</v>
      </c>
      <c r="Y182" s="13">
        <f>Y180/Y178*1000</f>
        <v>0.88663428571428571</v>
      </c>
      <c r="AA182" s="13" t="s">
        <v>373</v>
      </c>
      <c r="AB182" s="13">
        <f>AB180/AB178*1000</f>
        <v>1.0628485714285716</v>
      </c>
    </row>
    <row r="183" spans="1:30" x14ac:dyDescent="0.2">
      <c r="A183" t="s">
        <v>380</v>
      </c>
      <c r="B183">
        <v>64</v>
      </c>
      <c r="L183" t="s">
        <v>380</v>
      </c>
      <c r="M183">
        <v>64</v>
      </c>
      <c r="O183" t="s">
        <v>380</v>
      </c>
      <c r="P183">
        <v>64</v>
      </c>
      <c r="R183" t="s">
        <v>380</v>
      </c>
      <c r="S183">
        <v>64</v>
      </c>
      <c r="U183" t="s">
        <v>380</v>
      </c>
      <c r="V183">
        <v>64</v>
      </c>
      <c r="X183" t="s">
        <v>380</v>
      </c>
      <c r="Y183">
        <v>64</v>
      </c>
      <c r="AA183" t="s">
        <v>380</v>
      </c>
      <c r="AB183">
        <v>64</v>
      </c>
    </row>
    <row r="184" spans="1:30" x14ac:dyDescent="0.2">
      <c r="A184" t="s">
        <v>381</v>
      </c>
      <c r="B184">
        <v>8</v>
      </c>
      <c r="L184" t="s">
        <v>381</v>
      </c>
      <c r="M184">
        <v>8</v>
      </c>
      <c r="O184" t="s">
        <v>381</v>
      </c>
      <c r="P184">
        <v>8</v>
      </c>
      <c r="R184" t="s">
        <v>381</v>
      </c>
      <c r="S184">
        <v>8</v>
      </c>
      <c r="U184" t="s">
        <v>381</v>
      </c>
      <c r="V184">
        <v>8</v>
      </c>
      <c r="X184" t="s">
        <v>381</v>
      </c>
      <c r="Y184">
        <v>8</v>
      </c>
      <c r="AA184" t="s">
        <v>381</v>
      </c>
      <c r="AB184">
        <v>8</v>
      </c>
    </row>
    <row r="185" spans="1:30" x14ac:dyDescent="0.2">
      <c r="A185" t="s">
        <v>382</v>
      </c>
      <c r="B185">
        <v>64</v>
      </c>
      <c r="L185" t="s">
        <v>382</v>
      </c>
      <c r="M185">
        <v>64</v>
      </c>
      <c r="O185" t="s">
        <v>382</v>
      </c>
      <c r="P185">
        <v>64</v>
      </c>
      <c r="R185" t="s">
        <v>382</v>
      </c>
      <c r="S185">
        <v>64</v>
      </c>
      <c r="U185" t="s">
        <v>382</v>
      </c>
      <c r="V185">
        <v>64</v>
      </c>
      <c r="X185" t="s">
        <v>382</v>
      </c>
      <c r="Y185">
        <v>64</v>
      </c>
      <c r="AA185" t="s">
        <v>382</v>
      </c>
      <c r="AB185">
        <v>64</v>
      </c>
    </row>
    <row r="186" spans="1:30" x14ac:dyDescent="0.2">
      <c r="A186" t="s">
        <v>383</v>
      </c>
      <c r="B186" t="s">
        <v>384</v>
      </c>
      <c r="L186" t="s">
        <v>383</v>
      </c>
      <c r="M186" t="s">
        <v>384</v>
      </c>
      <c r="O186" t="s">
        <v>383</v>
      </c>
      <c r="P186" t="s">
        <v>384</v>
      </c>
      <c r="R186" t="s">
        <v>383</v>
      </c>
      <c r="S186" t="s">
        <v>384</v>
      </c>
      <c r="U186" t="s">
        <v>383</v>
      </c>
      <c r="V186" t="s">
        <v>384</v>
      </c>
      <c r="X186" t="s">
        <v>383</v>
      </c>
      <c r="Y186" t="s">
        <v>384</v>
      </c>
      <c r="AA186" t="s">
        <v>383</v>
      </c>
      <c r="AB186" t="s">
        <v>384</v>
      </c>
    </row>
    <row r="187" spans="1:30" x14ac:dyDescent="0.2">
      <c r="A187" t="s">
        <v>385</v>
      </c>
      <c r="B187">
        <v>6</v>
      </c>
      <c r="L187" t="s">
        <v>385</v>
      </c>
      <c r="M187">
        <v>6</v>
      </c>
      <c r="N187" t="s">
        <v>386</v>
      </c>
      <c r="O187" t="s">
        <v>385</v>
      </c>
      <c r="P187">
        <v>6</v>
      </c>
      <c r="Q187" t="s">
        <v>386</v>
      </c>
      <c r="R187" t="s">
        <v>385</v>
      </c>
      <c r="S187">
        <v>6</v>
      </c>
      <c r="T187" t="s">
        <v>386</v>
      </c>
      <c r="U187" t="s">
        <v>385</v>
      </c>
      <c r="V187">
        <v>6</v>
      </c>
      <c r="W187" t="s">
        <v>386</v>
      </c>
      <c r="X187" t="s">
        <v>385</v>
      </c>
      <c r="Y187">
        <v>6</v>
      </c>
      <c r="Z187" t="s">
        <v>386</v>
      </c>
      <c r="AA187" t="s">
        <v>385</v>
      </c>
      <c r="AB187">
        <v>6</v>
      </c>
      <c r="AC187" t="s">
        <v>386</v>
      </c>
      <c r="AD187" t="s">
        <v>387</v>
      </c>
    </row>
    <row r="188" spans="1:30" x14ac:dyDescent="0.2">
      <c r="A188" t="s">
        <v>388</v>
      </c>
      <c r="B188">
        <v>12</v>
      </c>
      <c r="L188" t="s">
        <v>388</v>
      </c>
      <c r="M188">
        <v>12</v>
      </c>
      <c r="N188" t="s">
        <v>389</v>
      </c>
      <c r="O188" t="s">
        <v>388</v>
      </c>
      <c r="P188">
        <v>12</v>
      </c>
      <c r="Q188" t="s">
        <v>389</v>
      </c>
      <c r="R188" t="s">
        <v>388</v>
      </c>
      <c r="S188">
        <v>12</v>
      </c>
      <c r="T188" t="s">
        <v>389</v>
      </c>
      <c r="U188" t="s">
        <v>388</v>
      </c>
      <c r="V188">
        <v>12</v>
      </c>
      <c r="W188" t="s">
        <v>389</v>
      </c>
      <c r="X188" t="s">
        <v>388</v>
      </c>
      <c r="Y188">
        <v>12</v>
      </c>
      <c r="Z188" t="s">
        <v>389</v>
      </c>
      <c r="AA188" t="s">
        <v>388</v>
      </c>
      <c r="AB188">
        <v>12</v>
      </c>
      <c r="AC188" t="s">
        <v>389</v>
      </c>
      <c r="AD188" t="s">
        <v>390</v>
      </c>
    </row>
    <row r="189" spans="1:30" x14ac:dyDescent="0.2">
      <c r="A189" t="s">
        <v>391</v>
      </c>
      <c r="B189" t="s">
        <v>392</v>
      </c>
      <c r="L189" t="s">
        <v>391</v>
      </c>
      <c r="M189" t="s">
        <v>392</v>
      </c>
      <c r="O189" t="s">
        <v>391</v>
      </c>
      <c r="P189" t="s">
        <v>392</v>
      </c>
      <c r="R189" t="s">
        <v>391</v>
      </c>
      <c r="S189" t="s">
        <v>392</v>
      </c>
      <c r="U189" t="s">
        <v>391</v>
      </c>
      <c r="V189" t="s">
        <v>392</v>
      </c>
      <c r="X189" t="s">
        <v>391</v>
      </c>
      <c r="Y189" t="s">
        <v>392</v>
      </c>
      <c r="AA189" t="s">
        <v>391</v>
      </c>
      <c r="AB189" t="s">
        <v>392</v>
      </c>
    </row>
    <row r="190" spans="1:30" x14ac:dyDescent="0.2">
      <c r="A190" t="s">
        <v>393</v>
      </c>
      <c r="B190" t="s">
        <v>394</v>
      </c>
      <c r="L190" t="s">
        <v>393</v>
      </c>
      <c r="M190" t="s">
        <v>398</v>
      </c>
      <c r="O190" t="s">
        <v>393</v>
      </c>
      <c r="P190" t="s">
        <v>398</v>
      </c>
      <c r="R190" t="s">
        <v>393</v>
      </c>
      <c r="S190" t="s">
        <v>398</v>
      </c>
      <c r="U190" t="s">
        <v>393</v>
      </c>
      <c r="V190" t="s">
        <v>398</v>
      </c>
      <c r="X190" t="s">
        <v>393</v>
      </c>
      <c r="Y190" t="s">
        <v>398</v>
      </c>
      <c r="AA190" t="s">
        <v>393</v>
      </c>
      <c r="AB190" t="s">
        <v>398</v>
      </c>
    </row>
    <row r="191" spans="1:30" x14ac:dyDescent="0.2">
      <c r="A191" t="s">
        <v>1</v>
      </c>
      <c r="B191">
        <f t="shared" ref="B191:B194" si="18">SUM(P191,M191,S191,V191,Y191,AB191)</f>
        <v>2100000000</v>
      </c>
      <c r="L191" t="s">
        <v>1</v>
      </c>
      <c r="M191">
        <v>350000000</v>
      </c>
      <c r="O191" t="s">
        <v>1</v>
      </c>
      <c r="P191">
        <v>350000000</v>
      </c>
      <c r="R191" t="s">
        <v>1</v>
      </c>
      <c r="S191">
        <v>350000000</v>
      </c>
      <c r="U191" t="s">
        <v>1</v>
      </c>
      <c r="V191">
        <v>350000000</v>
      </c>
      <c r="X191" t="s">
        <v>1</v>
      </c>
      <c r="Y191">
        <v>350000000</v>
      </c>
      <c r="AA191" t="s">
        <v>1</v>
      </c>
      <c r="AB191">
        <v>350000000</v>
      </c>
    </row>
    <row r="192" spans="1:30" x14ac:dyDescent="0.2">
      <c r="A192" t="s">
        <v>395</v>
      </c>
      <c r="B192">
        <f t="shared" si="18"/>
        <v>597183944</v>
      </c>
      <c r="L192" t="s">
        <v>395</v>
      </c>
      <c r="M192">
        <v>98948611</v>
      </c>
      <c r="O192" t="s">
        <v>395</v>
      </c>
      <c r="P192">
        <v>99613939</v>
      </c>
      <c r="R192" t="s">
        <v>395</v>
      </c>
      <c r="S192">
        <v>100962833</v>
      </c>
      <c r="U192" t="s">
        <v>395</v>
      </c>
      <c r="V192">
        <v>98187910</v>
      </c>
      <c r="X192" t="s">
        <v>395</v>
      </c>
      <c r="Y192">
        <v>99914771</v>
      </c>
      <c r="AA192" t="s">
        <v>395</v>
      </c>
      <c r="AB192">
        <v>99555880</v>
      </c>
    </row>
    <row r="193" spans="1:28" x14ac:dyDescent="0.2">
      <c r="A193" t="s">
        <v>396</v>
      </c>
      <c r="B193">
        <f t="shared" si="18"/>
        <v>3815642</v>
      </c>
      <c r="L193" t="s">
        <v>396</v>
      </c>
      <c r="M193">
        <v>674850</v>
      </c>
      <c r="O193" t="s">
        <v>396</v>
      </c>
      <c r="P193">
        <v>559154</v>
      </c>
      <c r="R193" t="s">
        <v>396</v>
      </c>
      <c r="S193">
        <v>705604</v>
      </c>
      <c r="U193" t="s">
        <v>396</v>
      </c>
      <c r="V193">
        <v>333566</v>
      </c>
      <c r="X193" t="s">
        <v>396</v>
      </c>
      <c r="Y193">
        <v>675825</v>
      </c>
      <c r="AA193" t="s">
        <v>396</v>
      </c>
      <c r="AB193">
        <v>866643</v>
      </c>
    </row>
    <row r="194" spans="1:28" x14ac:dyDescent="0.2">
      <c r="A194" t="s">
        <v>397</v>
      </c>
      <c r="B194">
        <f t="shared" si="18"/>
        <v>3812570</v>
      </c>
      <c r="L194" t="s">
        <v>397</v>
      </c>
      <c r="M194">
        <v>674338</v>
      </c>
      <c r="O194" t="s">
        <v>397</v>
      </c>
      <c r="P194">
        <v>558642</v>
      </c>
      <c r="R194" t="s">
        <v>397</v>
      </c>
      <c r="S194">
        <v>705092</v>
      </c>
      <c r="U194" t="s">
        <v>397</v>
      </c>
      <c r="V194">
        <v>333054</v>
      </c>
      <c r="X194" t="s">
        <v>397</v>
      </c>
      <c r="Y194">
        <v>675313</v>
      </c>
      <c r="AA194" t="s">
        <v>397</v>
      </c>
      <c r="AB194">
        <v>866131</v>
      </c>
    </row>
    <row r="195" spans="1:28" x14ac:dyDescent="0.2">
      <c r="A195" s="13" t="s">
        <v>373</v>
      </c>
      <c r="B195" s="13">
        <f>AVERAGE(P195,M195,S195,V195,Y195,AB195)</f>
        <v>1.8169723809523808</v>
      </c>
      <c r="L195" s="13" t="s">
        <v>373</v>
      </c>
      <c r="M195" s="13">
        <f>M193/M191*1000</f>
        <v>1.9281428571428572</v>
      </c>
      <c r="O195" s="13" t="s">
        <v>373</v>
      </c>
      <c r="P195" s="13">
        <f>P193/P191*1000</f>
        <v>1.597582857142857</v>
      </c>
      <c r="R195" s="13" t="s">
        <v>373</v>
      </c>
      <c r="S195" s="13">
        <f>S193/S191*1000</f>
        <v>2.0160114285714288</v>
      </c>
      <c r="U195" s="13" t="s">
        <v>373</v>
      </c>
      <c r="V195" s="13">
        <f>V193/V191*1000</f>
        <v>0.95304571428571427</v>
      </c>
      <c r="X195" s="13" t="s">
        <v>373</v>
      </c>
      <c r="Y195" s="13">
        <f>Y193/Y191*1000</f>
        <v>1.9309285714285715</v>
      </c>
      <c r="AA195" s="13" t="s">
        <v>373</v>
      </c>
      <c r="AB195" s="13">
        <f>AB193/AB191*1000</f>
        <v>2.4761228571428568</v>
      </c>
    </row>
  </sheetData>
  <mergeCells count="2">
    <mergeCell ref="D1:E1"/>
    <mergeCell ref="B1:C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95"/>
  <sheetViews>
    <sheetView workbookViewId="0">
      <selection activeCell="C86" sqref="C86"/>
    </sheetView>
  </sheetViews>
  <sheetFormatPr baseColWidth="10" defaultRowHeight="16" x14ac:dyDescent="0.2"/>
  <cols>
    <col min="1" max="1" width="26.5" customWidth="1"/>
    <col min="2" max="2" width="15.83203125" customWidth="1"/>
    <col min="3" max="3" width="16" customWidth="1"/>
    <col min="4" max="4" width="17.6640625" customWidth="1"/>
    <col min="6" max="6" width="53.1640625" bestFit="1" customWidth="1"/>
    <col min="7" max="7" width="22" bestFit="1" customWidth="1"/>
    <col min="8" max="8" width="9.1640625" bestFit="1" customWidth="1"/>
    <col min="9" max="9" width="53.1640625" bestFit="1" customWidth="1"/>
    <col min="10" max="10" width="22" bestFit="1" customWidth="1"/>
    <col min="11" max="11" width="10.1640625" bestFit="1" customWidth="1"/>
    <col min="12" max="12" width="53.1640625" bestFit="1" customWidth="1"/>
    <col min="13" max="13" width="22" bestFit="1" customWidth="1"/>
    <col min="14" max="14" width="10.1640625" bestFit="1" customWidth="1"/>
    <col min="15" max="15" width="53.1640625" bestFit="1" customWidth="1"/>
    <col min="16" max="16" width="22" bestFit="1" customWidth="1"/>
    <col min="17" max="17" width="10.1640625" bestFit="1" customWidth="1"/>
    <col min="18" max="18" width="53.1640625" bestFit="1" customWidth="1"/>
    <col min="19" max="19" width="22" bestFit="1" customWidth="1"/>
    <col min="20" max="20" width="10.1640625" bestFit="1" customWidth="1"/>
    <col min="21" max="21" width="53.1640625" bestFit="1" customWidth="1"/>
    <col min="22" max="22" width="22" bestFit="1" customWidth="1"/>
    <col min="23" max="23" width="10.1640625" bestFit="1" customWidth="1"/>
    <col min="24" max="24" width="53.1640625" bestFit="1" customWidth="1"/>
    <col min="25" max="25" width="22" bestFit="1" customWidth="1"/>
    <col min="26" max="26" width="10.1640625" bestFit="1" customWidth="1"/>
    <col min="27" max="27" width="53.1640625" bestFit="1" customWidth="1"/>
    <col min="28" max="28" width="22" bestFit="1" customWidth="1"/>
    <col min="29" max="29" width="10.1640625" bestFit="1" customWidth="1"/>
  </cols>
  <sheetData>
    <row r="1" spans="1:29" x14ac:dyDescent="0.2">
      <c r="B1" s="15" t="s">
        <v>199</v>
      </c>
      <c r="C1" s="15"/>
      <c r="D1" s="15" t="s">
        <v>198</v>
      </c>
      <c r="E1" s="15"/>
    </row>
    <row r="2" spans="1:29" x14ac:dyDescent="0.2">
      <c r="A2" t="s">
        <v>1</v>
      </c>
      <c r="B2">
        <f t="shared" ref="B2:B7" si="0">SUM(Q2,N2,T2,W2,Z2,AC2)</f>
        <v>2100243632</v>
      </c>
      <c r="D2">
        <f t="shared" ref="D2:D7" si="1">SUM(Q2,N2,K2,H2,T2,W2,Z2)</f>
        <v>2111186441</v>
      </c>
      <c r="F2" t="s">
        <v>123</v>
      </c>
      <c r="G2" t="s">
        <v>1</v>
      </c>
      <c r="H2">
        <v>10962975</v>
      </c>
      <c r="I2" t="s">
        <v>128</v>
      </c>
      <c r="J2" t="s">
        <v>1</v>
      </c>
      <c r="K2">
        <v>350064096</v>
      </c>
      <c r="L2" t="s">
        <v>133</v>
      </c>
      <c r="M2" t="s">
        <v>1</v>
      </c>
      <c r="N2">
        <v>349953257</v>
      </c>
      <c r="O2" t="s">
        <v>138</v>
      </c>
      <c r="P2" t="s">
        <v>1</v>
      </c>
      <c r="Q2">
        <v>349952904</v>
      </c>
      <c r="R2" t="s">
        <v>143</v>
      </c>
      <c r="S2" t="s">
        <v>1</v>
      </c>
      <c r="T2">
        <v>350084310</v>
      </c>
      <c r="U2" t="s">
        <v>148</v>
      </c>
      <c r="V2" t="s">
        <v>1</v>
      </c>
      <c r="W2">
        <v>350084356</v>
      </c>
      <c r="X2" t="s">
        <v>153</v>
      </c>
      <c r="Y2" t="s">
        <v>1</v>
      </c>
      <c r="Z2">
        <v>350084543</v>
      </c>
      <c r="AA2" t="s">
        <v>158</v>
      </c>
      <c r="AB2" t="s">
        <v>1</v>
      </c>
      <c r="AC2">
        <v>350084262</v>
      </c>
    </row>
    <row r="3" spans="1:29" x14ac:dyDescent="0.2">
      <c r="A3" t="s">
        <v>2</v>
      </c>
      <c r="B3">
        <f t="shared" si="0"/>
        <v>494793984</v>
      </c>
      <c r="C3" s="2">
        <f>B3/B$2</f>
        <v>0.23558885096050608</v>
      </c>
      <c r="D3">
        <f t="shared" si="1"/>
        <v>533960566</v>
      </c>
      <c r="E3" s="2">
        <f t="shared" ref="E3:E8" si="2">D3/D$2</f>
        <v>0.25291966433200486</v>
      </c>
      <c r="F3" t="s">
        <v>123</v>
      </c>
      <c r="G3" t="s">
        <v>2</v>
      </c>
      <c r="H3">
        <v>3489740</v>
      </c>
      <c r="I3" t="s">
        <v>128</v>
      </c>
      <c r="J3" t="s">
        <v>2</v>
      </c>
      <c r="K3">
        <v>118032730</v>
      </c>
      <c r="L3" t="s">
        <v>133</v>
      </c>
      <c r="M3" t="s">
        <v>2</v>
      </c>
      <c r="N3">
        <v>82564654</v>
      </c>
      <c r="O3" t="s">
        <v>138</v>
      </c>
      <c r="P3" t="s">
        <v>2</v>
      </c>
      <c r="Q3">
        <v>85805063</v>
      </c>
      <c r="R3" t="s">
        <v>143</v>
      </c>
      <c r="S3" t="s">
        <v>2</v>
      </c>
      <c r="T3">
        <v>82483962</v>
      </c>
      <c r="U3" t="s">
        <v>148</v>
      </c>
      <c r="V3" t="s">
        <v>2</v>
      </c>
      <c r="W3">
        <v>77915028</v>
      </c>
      <c r="X3" t="s">
        <v>153</v>
      </c>
      <c r="Y3" t="s">
        <v>2</v>
      </c>
      <c r="Z3">
        <v>83669389</v>
      </c>
      <c r="AA3" t="s">
        <v>158</v>
      </c>
      <c r="AB3" t="s">
        <v>2</v>
      </c>
      <c r="AC3">
        <v>82355888</v>
      </c>
    </row>
    <row r="4" spans="1:29" x14ac:dyDescent="0.2">
      <c r="A4" t="s">
        <v>3</v>
      </c>
      <c r="B4">
        <f t="shared" si="0"/>
        <v>139770771</v>
      </c>
      <c r="C4" s="2">
        <f>B4/B$2</f>
        <v>6.6549789210359575E-2</v>
      </c>
      <c r="D4">
        <f t="shared" si="1"/>
        <v>156240994</v>
      </c>
      <c r="E4" s="2">
        <f t="shared" si="2"/>
        <v>7.40062511608372E-2</v>
      </c>
      <c r="F4" t="s">
        <v>123</v>
      </c>
      <c r="G4" t="s">
        <v>3</v>
      </c>
      <c r="H4">
        <v>1542999</v>
      </c>
      <c r="I4" t="s">
        <v>128</v>
      </c>
      <c r="J4" t="s">
        <v>3</v>
      </c>
      <c r="K4">
        <v>37759587</v>
      </c>
      <c r="L4" t="s">
        <v>133</v>
      </c>
      <c r="M4" t="s">
        <v>3</v>
      </c>
      <c r="N4">
        <v>23056445</v>
      </c>
      <c r="O4" t="s">
        <v>138</v>
      </c>
      <c r="P4" t="s">
        <v>3</v>
      </c>
      <c r="Q4">
        <v>26624561</v>
      </c>
      <c r="R4" t="s">
        <v>143</v>
      </c>
      <c r="S4" t="s">
        <v>3</v>
      </c>
      <c r="T4">
        <v>22302638</v>
      </c>
      <c r="U4" t="s">
        <v>148</v>
      </c>
      <c r="V4" t="s">
        <v>3</v>
      </c>
      <c r="W4">
        <v>22772914</v>
      </c>
      <c r="X4" t="s">
        <v>153</v>
      </c>
      <c r="Y4" t="s">
        <v>3</v>
      </c>
      <c r="Z4">
        <v>22181850</v>
      </c>
      <c r="AA4" t="s">
        <v>158</v>
      </c>
      <c r="AB4" t="s">
        <v>3</v>
      </c>
      <c r="AC4">
        <v>22832363</v>
      </c>
    </row>
    <row r="5" spans="1:29" x14ac:dyDescent="0.2">
      <c r="A5" t="s">
        <v>4</v>
      </c>
      <c r="B5">
        <f t="shared" si="0"/>
        <v>65838850</v>
      </c>
      <c r="C5" s="2">
        <f>B5/B$2</f>
        <v>3.1348196464856606E-2</v>
      </c>
      <c r="D5">
        <f t="shared" si="1"/>
        <v>81437683</v>
      </c>
      <c r="E5" s="2">
        <f t="shared" si="2"/>
        <v>3.8574368146010653E-2</v>
      </c>
      <c r="F5" t="s">
        <v>123</v>
      </c>
      <c r="G5" t="s">
        <v>4</v>
      </c>
      <c r="H5">
        <v>604060</v>
      </c>
      <c r="I5" t="s">
        <v>128</v>
      </c>
      <c r="J5" t="s">
        <v>4</v>
      </c>
      <c r="K5">
        <v>25790278</v>
      </c>
      <c r="L5" t="s">
        <v>133</v>
      </c>
      <c r="M5" t="s">
        <v>4</v>
      </c>
      <c r="N5">
        <v>11439920</v>
      </c>
      <c r="O5" t="s">
        <v>138</v>
      </c>
      <c r="P5" t="s">
        <v>4</v>
      </c>
      <c r="Q5">
        <v>10985449</v>
      </c>
      <c r="R5" t="s">
        <v>143</v>
      </c>
      <c r="S5" t="s">
        <v>4</v>
      </c>
      <c r="T5">
        <v>10865136</v>
      </c>
      <c r="U5" t="s">
        <v>148</v>
      </c>
      <c r="V5" t="s">
        <v>4</v>
      </c>
      <c r="W5">
        <v>11028873</v>
      </c>
      <c r="X5" t="s">
        <v>153</v>
      </c>
      <c r="Y5" t="s">
        <v>4</v>
      </c>
      <c r="Z5">
        <v>10723967</v>
      </c>
      <c r="AA5" t="s">
        <v>158</v>
      </c>
      <c r="AB5" t="s">
        <v>4</v>
      </c>
      <c r="AC5">
        <v>10795505</v>
      </c>
    </row>
    <row r="6" spans="1:29" x14ac:dyDescent="0.2">
      <c r="A6" t="s">
        <v>5</v>
      </c>
      <c r="B6">
        <f t="shared" si="0"/>
        <v>404420077</v>
      </c>
      <c r="C6" s="2">
        <f>B6/B$2</f>
        <v>0.19255864931007205</v>
      </c>
      <c r="D6">
        <f t="shared" si="1"/>
        <v>368114105</v>
      </c>
      <c r="E6" s="2">
        <f t="shared" si="2"/>
        <v>0.17436361746698051</v>
      </c>
      <c r="F6" t="s">
        <v>123</v>
      </c>
      <c r="G6" t="s">
        <v>5</v>
      </c>
      <c r="H6">
        <v>912208</v>
      </c>
      <c r="I6" t="s">
        <v>128</v>
      </c>
      <c r="J6" t="s">
        <v>5</v>
      </c>
      <c r="K6">
        <v>30619177</v>
      </c>
      <c r="L6" t="s">
        <v>133</v>
      </c>
      <c r="M6" t="s">
        <v>5</v>
      </c>
      <c r="N6">
        <v>67396594</v>
      </c>
      <c r="O6" t="s">
        <v>138</v>
      </c>
      <c r="P6" t="s">
        <v>5</v>
      </c>
      <c r="Q6">
        <v>64176938</v>
      </c>
      <c r="R6" t="s">
        <v>143</v>
      </c>
      <c r="S6" t="s">
        <v>5</v>
      </c>
      <c r="T6">
        <v>68153278</v>
      </c>
      <c r="U6" t="s">
        <v>148</v>
      </c>
      <c r="V6" t="s">
        <v>5</v>
      </c>
      <c r="W6">
        <v>69048716</v>
      </c>
      <c r="X6" t="s">
        <v>153</v>
      </c>
      <c r="Y6" t="s">
        <v>5</v>
      </c>
      <c r="Z6">
        <v>67807194</v>
      </c>
      <c r="AA6" t="s">
        <v>158</v>
      </c>
      <c r="AB6" t="s">
        <v>5</v>
      </c>
      <c r="AC6">
        <v>67837357</v>
      </c>
    </row>
    <row r="7" spans="1:29" x14ac:dyDescent="0.2">
      <c r="A7" t="s">
        <v>6</v>
      </c>
      <c r="B7">
        <f t="shared" si="0"/>
        <v>990577583</v>
      </c>
      <c r="C7" s="2">
        <f>B7/B$2</f>
        <v>0.47164889249382091</v>
      </c>
      <c r="D7">
        <f t="shared" si="1"/>
        <v>969013339</v>
      </c>
      <c r="E7" s="2">
        <f t="shared" si="2"/>
        <v>0.45898994052889525</v>
      </c>
      <c r="F7" t="s">
        <v>123</v>
      </c>
      <c r="G7" t="s">
        <v>6</v>
      </c>
      <c r="H7">
        <v>4434674</v>
      </c>
      <c r="I7" t="s">
        <v>128</v>
      </c>
      <c r="J7" t="s">
        <v>6</v>
      </c>
      <c r="K7">
        <v>139471044</v>
      </c>
      <c r="L7" t="s">
        <v>133</v>
      </c>
      <c r="M7" t="s">
        <v>6</v>
      </c>
      <c r="N7">
        <v>164999244</v>
      </c>
      <c r="O7" t="s">
        <v>138</v>
      </c>
      <c r="P7" t="s">
        <v>6</v>
      </c>
      <c r="Q7">
        <v>161123540</v>
      </c>
      <c r="R7" t="s">
        <v>143</v>
      </c>
      <c r="S7" t="s">
        <v>6</v>
      </c>
      <c r="T7">
        <v>165491453</v>
      </c>
      <c r="U7" t="s">
        <v>148</v>
      </c>
      <c r="V7" t="s">
        <v>6</v>
      </c>
      <c r="W7">
        <v>168638203</v>
      </c>
      <c r="X7" t="s">
        <v>153</v>
      </c>
      <c r="Y7" t="s">
        <v>6</v>
      </c>
      <c r="Z7">
        <v>164855181</v>
      </c>
      <c r="AA7" t="s">
        <v>158</v>
      </c>
      <c r="AB7" t="s">
        <v>6</v>
      </c>
      <c r="AC7">
        <v>165469962</v>
      </c>
    </row>
    <row r="8" spans="1:29" x14ac:dyDescent="0.2">
      <c r="A8" t="s">
        <v>27</v>
      </c>
      <c r="B8">
        <f>B2/(B5+B6)</f>
        <v>4.4661430361320926</v>
      </c>
      <c r="D8">
        <f>D2/(D5+D6)</f>
        <v>4.6962029678324848</v>
      </c>
      <c r="E8" s="2">
        <f t="shared" si="2"/>
        <v>2.2244378216108888E-9</v>
      </c>
      <c r="F8" t="s">
        <v>124</v>
      </c>
      <c r="I8" t="s">
        <v>129</v>
      </c>
      <c r="L8" t="s">
        <v>134</v>
      </c>
      <c r="O8" t="s">
        <v>139</v>
      </c>
      <c r="R8" t="s">
        <v>144</v>
      </c>
      <c r="U8" t="s">
        <v>149</v>
      </c>
      <c r="X8" t="s">
        <v>154</v>
      </c>
      <c r="AA8" t="s">
        <v>159</v>
      </c>
    </row>
    <row r="9" spans="1:29" x14ac:dyDescent="0.2">
      <c r="B9">
        <f>SUM(P9,M9,S9,V9,Y9,AB9)/4096</f>
        <v>6</v>
      </c>
      <c r="D9">
        <f>SUM(P9,M9,J9,G9,S9,V9,Y9)</f>
        <v>36864</v>
      </c>
      <c r="F9" s="1">
        <v>0.11516645801</v>
      </c>
      <c r="G9">
        <v>12288</v>
      </c>
      <c r="H9" t="s">
        <v>8</v>
      </c>
      <c r="I9" s="1">
        <v>0.115478272299</v>
      </c>
      <c r="J9">
        <v>4096</v>
      </c>
      <c r="K9" t="s">
        <v>8</v>
      </c>
      <c r="L9" s="1">
        <v>0.49619398455800001</v>
      </c>
      <c r="M9">
        <v>4096</v>
      </c>
      <c r="N9" t="s">
        <v>8</v>
      </c>
      <c r="O9" s="1">
        <v>0.36689261478500002</v>
      </c>
      <c r="P9">
        <v>4096</v>
      </c>
      <c r="Q9" t="s">
        <v>8</v>
      </c>
      <c r="R9" s="1">
        <v>0.500976439075</v>
      </c>
      <c r="S9">
        <v>4096</v>
      </c>
      <c r="T9" t="s">
        <v>8</v>
      </c>
      <c r="U9" s="1">
        <v>0.50788282867500001</v>
      </c>
      <c r="V9">
        <v>4096</v>
      </c>
      <c r="W9" t="s">
        <v>8</v>
      </c>
      <c r="X9" s="1">
        <v>0.49709486316899998</v>
      </c>
      <c r="Y9">
        <v>4096</v>
      </c>
      <c r="Z9" t="s">
        <v>8</v>
      </c>
      <c r="AA9" s="1">
        <v>0.49766693882399998</v>
      </c>
      <c r="AB9">
        <v>4096</v>
      </c>
      <c r="AC9" t="s">
        <v>8</v>
      </c>
    </row>
    <row r="10" spans="1:29" x14ac:dyDescent="0.2">
      <c r="B10">
        <f t="shared" ref="B10:B18" si="3">SUM(P10,M10,S10,V10,Y10,AB10)/4096</f>
        <v>12</v>
      </c>
      <c r="D10">
        <f t="shared" ref="D10:D51" si="4">SUM(P10,M10,J10,G10,S10,V10,Y10)</f>
        <v>77824</v>
      </c>
      <c r="F10" s="1">
        <v>0.20862484863799999</v>
      </c>
      <c r="G10">
        <v>28672</v>
      </c>
      <c r="H10" t="s">
        <v>8</v>
      </c>
      <c r="I10" s="1">
        <v>0.229349741711</v>
      </c>
      <c r="J10">
        <v>8192</v>
      </c>
      <c r="K10" t="s">
        <v>8</v>
      </c>
      <c r="L10" s="1">
        <v>0.70835051550899997</v>
      </c>
      <c r="M10">
        <v>8192</v>
      </c>
      <c r="N10" t="s">
        <v>8</v>
      </c>
      <c r="O10" s="1">
        <v>0.532032973214</v>
      </c>
      <c r="P10">
        <v>8192</v>
      </c>
      <c r="Q10" t="s">
        <v>8</v>
      </c>
      <c r="R10" s="1">
        <v>0.71998913633100003</v>
      </c>
      <c r="S10">
        <v>8192</v>
      </c>
      <c r="T10" t="s">
        <v>8</v>
      </c>
      <c r="U10" s="1">
        <v>0.72217653164700002</v>
      </c>
      <c r="V10">
        <v>8192</v>
      </c>
      <c r="W10" t="s">
        <v>8</v>
      </c>
      <c r="X10" s="1">
        <v>0.71847546836700005</v>
      </c>
      <c r="Y10">
        <v>8192</v>
      </c>
      <c r="Z10" t="s">
        <v>8</v>
      </c>
      <c r="AA10" s="1">
        <v>0.71254486441300002</v>
      </c>
      <c r="AB10">
        <v>8192</v>
      </c>
      <c r="AC10" t="s">
        <v>8</v>
      </c>
    </row>
    <row r="11" spans="1:29" x14ac:dyDescent="0.2">
      <c r="B11">
        <f t="shared" si="3"/>
        <v>18</v>
      </c>
      <c r="D11">
        <f t="shared" si="4"/>
        <v>135168</v>
      </c>
      <c r="F11" s="1">
        <v>0.30809501982800003</v>
      </c>
      <c r="G11">
        <v>57344</v>
      </c>
      <c r="H11" t="s">
        <v>8</v>
      </c>
      <c r="I11" s="1">
        <v>0.33868131109299998</v>
      </c>
      <c r="J11">
        <v>16384</v>
      </c>
      <c r="K11" t="s">
        <v>8</v>
      </c>
      <c r="L11" s="1">
        <v>0.77100711481600004</v>
      </c>
      <c r="M11">
        <v>12288</v>
      </c>
      <c r="N11" t="s">
        <v>8</v>
      </c>
      <c r="O11" s="1">
        <v>0.625860538651</v>
      </c>
      <c r="P11">
        <v>12288</v>
      </c>
      <c r="Q11" t="s">
        <v>8</v>
      </c>
      <c r="R11" s="1">
        <v>0.78470661252999996</v>
      </c>
      <c r="S11">
        <v>12288</v>
      </c>
      <c r="T11" t="s">
        <v>8</v>
      </c>
      <c r="U11" s="1">
        <v>0.78744020769699996</v>
      </c>
      <c r="V11">
        <v>12288</v>
      </c>
      <c r="W11" t="s">
        <v>8</v>
      </c>
      <c r="X11" s="1">
        <v>0.78364101896399996</v>
      </c>
      <c r="Y11">
        <v>12288</v>
      </c>
      <c r="Z11" t="s">
        <v>8</v>
      </c>
      <c r="AA11" s="1">
        <v>0.77737978978300004</v>
      </c>
      <c r="AB11">
        <v>12288</v>
      </c>
      <c r="AC11" t="s">
        <v>8</v>
      </c>
    </row>
    <row r="12" spans="1:29" x14ac:dyDescent="0.2">
      <c r="B12">
        <f t="shared" si="3"/>
        <v>24</v>
      </c>
      <c r="D12">
        <f t="shared" si="4"/>
        <v>200704</v>
      </c>
      <c r="F12" s="1">
        <v>0.40877644982299999</v>
      </c>
      <c r="G12">
        <v>94208</v>
      </c>
      <c r="H12" t="s">
        <v>8</v>
      </c>
      <c r="I12" s="1">
        <v>0.42524534706900002</v>
      </c>
      <c r="J12">
        <v>24576</v>
      </c>
      <c r="K12" t="s">
        <v>8</v>
      </c>
      <c r="L12" s="1">
        <v>0.80739340854300001</v>
      </c>
      <c r="M12">
        <v>16384</v>
      </c>
      <c r="N12" t="s">
        <v>8</v>
      </c>
      <c r="O12" s="1">
        <v>0.69250382045699999</v>
      </c>
      <c r="P12">
        <v>16384</v>
      </c>
      <c r="Q12" t="s">
        <v>8</v>
      </c>
      <c r="R12" s="1">
        <v>0.82148769820599998</v>
      </c>
      <c r="S12">
        <v>16384</v>
      </c>
      <c r="T12" t="s">
        <v>8</v>
      </c>
      <c r="U12" s="1">
        <v>0.82500371139100004</v>
      </c>
      <c r="V12">
        <v>16384</v>
      </c>
      <c r="W12" t="s">
        <v>8</v>
      </c>
      <c r="X12" s="1">
        <v>0.82040885478299996</v>
      </c>
      <c r="Y12">
        <v>16384</v>
      </c>
      <c r="Z12" t="s">
        <v>8</v>
      </c>
      <c r="AA12" s="1">
        <v>0.81422115170700005</v>
      </c>
      <c r="AB12">
        <v>16384</v>
      </c>
      <c r="AC12" t="s">
        <v>8</v>
      </c>
    </row>
    <row r="13" spans="1:29" x14ac:dyDescent="0.2">
      <c r="B13">
        <f t="shared" si="3"/>
        <v>30</v>
      </c>
      <c r="D13">
        <f t="shared" si="4"/>
        <v>282624</v>
      </c>
      <c r="F13" s="1">
        <v>0.50624789347800003</v>
      </c>
      <c r="G13">
        <v>139264</v>
      </c>
      <c r="H13" t="s">
        <v>8</v>
      </c>
      <c r="I13" s="1">
        <v>0.51920771674900001</v>
      </c>
      <c r="J13">
        <v>40960</v>
      </c>
      <c r="K13" t="s">
        <v>8</v>
      </c>
      <c r="L13" s="1">
        <v>0.83673077230399995</v>
      </c>
      <c r="M13">
        <v>20480</v>
      </c>
      <c r="N13" t="s">
        <v>8</v>
      </c>
      <c r="O13" s="1">
        <v>0.74427757856200005</v>
      </c>
      <c r="P13">
        <v>20480</v>
      </c>
      <c r="Q13" t="s">
        <v>8</v>
      </c>
      <c r="R13" s="1">
        <v>0.851160416187</v>
      </c>
      <c r="S13">
        <v>20480</v>
      </c>
      <c r="T13" t="s">
        <v>8</v>
      </c>
      <c r="U13" s="1">
        <v>0.85613224887999995</v>
      </c>
      <c r="V13">
        <v>20480</v>
      </c>
      <c r="W13" t="s">
        <v>8</v>
      </c>
      <c r="X13" s="1">
        <v>0.84855346212799998</v>
      </c>
      <c r="Y13">
        <v>20480</v>
      </c>
      <c r="Z13" t="s">
        <v>8</v>
      </c>
      <c r="AA13" s="1">
        <v>0.84395838965199999</v>
      </c>
      <c r="AB13">
        <v>20480</v>
      </c>
      <c r="AC13" t="s">
        <v>8</v>
      </c>
    </row>
    <row r="14" spans="1:29" x14ac:dyDescent="0.2">
      <c r="B14">
        <f t="shared" si="3"/>
        <v>36</v>
      </c>
      <c r="D14">
        <f t="shared" si="4"/>
        <v>389120</v>
      </c>
      <c r="F14" s="1">
        <v>0.60022430042899999</v>
      </c>
      <c r="G14">
        <v>200704</v>
      </c>
      <c r="H14" t="s">
        <v>8</v>
      </c>
      <c r="I14" s="1">
        <v>0.60436562451700004</v>
      </c>
      <c r="J14">
        <v>65536</v>
      </c>
      <c r="K14" t="s">
        <v>8</v>
      </c>
      <c r="L14" s="1">
        <v>0.86448795931599998</v>
      </c>
      <c r="M14">
        <v>24576</v>
      </c>
      <c r="N14" t="s">
        <v>8</v>
      </c>
      <c r="O14" s="1">
        <v>0.78861825932999996</v>
      </c>
      <c r="P14">
        <v>24576</v>
      </c>
      <c r="Q14" t="s">
        <v>8</v>
      </c>
      <c r="R14" s="1">
        <v>0.87910119993699998</v>
      </c>
      <c r="S14">
        <v>24576</v>
      </c>
      <c r="T14" t="s">
        <v>8</v>
      </c>
      <c r="U14" s="1">
        <v>0.88643532817600001</v>
      </c>
      <c r="V14">
        <v>24576</v>
      </c>
      <c r="W14" t="s">
        <v>8</v>
      </c>
      <c r="X14" s="1">
        <v>0.87362482324699997</v>
      </c>
      <c r="Y14">
        <v>24576</v>
      </c>
      <c r="Z14" t="s">
        <v>8</v>
      </c>
      <c r="AA14" s="1">
        <v>0.87214758314399998</v>
      </c>
      <c r="AB14">
        <v>24576</v>
      </c>
      <c r="AC14" t="s">
        <v>8</v>
      </c>
    </row>
    <row r="15" spans="1:29" x14ac:dyDescent="0.2">
      <c r="B15">
        <f t="shared" si="3"/>
        <v>42</v>
      </c>
      <c r="D15">
        <f t="shared" si="4"/>
        <v>548864</v>
      </c>
      <c r="F15" s="1">
        <v>0.70184151655899996</v>
      </c>
      <c r="G15">
        <v>299008</v>
      </c>
      <c r="H15" t="s">
        <v>8</v>
      </c>
      <c r="I15" s="1">
        <v>0.70320650364600001</v>
      </c>
      <c r="J15">
        <v>106496</v>
      </c>
      <c r="K15" t="s">
        <v>8</v>
      </c>
      <c r="L15" s="1">
        <v>0.88867593536900003</v>
      </c>
      <c r="M15">
        <v>28672</v>
      </c>
      <c r="N15" t="s">
        <v>8</v>
      </c>
      <c r="O15" s="1">
        <v>0.82596495898800004</v>
      </c>
      <c r="P15">
        <v>28672</v>
      </c>
      <c r="Q15" t="s">
        <v>8</v>
      </c>
      <c r="R15" s="1">
        <v>0.90629985959699999</v>
      </c>
      <c r="S15">
        <v>28672</v>
      </c>
      <c r="T15" t="s">
        <v>8</v>
      </c>
      <c r="U15" s="1">
        <v>0.914214190137</v>
      </c>
      <c r="V15">
        <v>28672</v>
      </c>
      <c r="W15" t="s">
        <v>8</v>
      </c>
      <c r="X15" s="1">
        <v>0.89790440419399997</v>
      </c>
      <c r="Y15">
        <v>28672</v>
      </c>
      <c r="Z15" t="s">
        <v>8</v>
      </c>
      <c r="AA15" s="1">
        <v>0.89634977650000003</v>
      </c>
      <c r="AB15">
        <v>28672</v>
      </c>
      <c r="AC15" t="s">
        <v>8</v>
      </c>
    </row>
    <row r="16" spans="1:29" x14ac:dyDescent="0.2">
      <c r="B16">
        <f t="shared" si="3"/>
        <v>48</v>
      </c>
      <c r="D16">
        <f t="shared" si="4"/>
        <v>778240</v>
      </c>
      <c r="F16" s="1">
        <v>0.80106348869699995</v>
      </c>
      <c r="G16">
        <v>442368</v>
      </c>
      <c r="H16" t="s">
        <v>8</v>
      </c>
      <c r="I16" s="1">
        <v>0.80232342365099996</v>
      </c>
      <c r="J16">
        <v>172032</v>
      </c>
      <c r="K16" t="s">
        <v>8</v>
      </c>
      <c r="L16" s="1">
        <v>0.90853997395399999</v>
      </c>
      <c r="M16">
        <v>32768</v>
      </c>
      <c r="N16" t="s">
        <v>8</v>
      </c>
      <c r="O16" s="1">
        <v>0.85275412088000002</v>
      </c>
      <c r="P16">
        <v>32768</v>
      </c>
      <c r="Q16" t="s">
        <v>8</v>
      </c>
      <c r="R16" s="1">
        <v>0.93044547183500004</v>
      </c>
      <c r="S16">
        <v>32768</v>
      </c>
      <c r="T16" t="s">
        <v>8</v>
      </c>
      <c r="U16" s="1">
        <v>0.93889408186000001</v>
      </c>
      <c r="V16">
        <v>32768</v>
      </c>
      <c r="W16" t="s">
        <v>8</v>
      </c>
      <c r="X16" s="1">
        <v>0.919978774956</v>
      </c>
      <c r="Y16">
        <v>32768</v>
      </c>
      <c r="Z16" t="s">
        <v>8</v>
      </c>
      <c r="AA16" s="1">
        <v>0.91646086335599997</v>
      </c>
      <c r="AB16">
        <v>32768</v>
      </c>
      <c r="AC16" t="s">
        <v>8</v>
      </c>
    </row>
    <row r="17" spans="1:29" x14ac:dyDescent="0.2">
      <c r="B17">
        <f t="shared" si="3"/>
        <v>56</v>
      </c>
      <c r="D17">
        <f t="shared" si="4"/>
        <v>1216512</v>
      </c>
      <c r="F17" s="1">
        <v>0.900401305303</v>
      </c>
      <c r="G17">
        <v>708608</v>
      </c>
      <c r="H17" t="s">
        <v>8</v>
      </c>
      <c r="I17" s="1">
        <v>0.90149055160500002</v>
      </c>
      <c r="J17">
        <v>315392</v>
      </c>
      <c r="K17" t="s">
        <v>8</v>
      </c>
      <c r="L17" s="1">
        <v>0.92246056449799996</v>
      </c>
      <c r="M17">
        <v>36864</v>
      </c>
      <c r="N17" t="s">
        <v>8</v>
      </c>
      <c r="O17" s="1">
        <v>0.90461720243400001</v>
      </c>
      <c r="P17">
        <v>45056</v>
      </c>
      <c r="Q17" t="s">
        <v>8</v>
      </c>
      <c r="R17" s="1">
        <v>0.94466008488099995</v>
      </c>
      <c r="S17">
        <v>36864</v>
      </c>
      <c r="T17" t="s">
        <v>8</v>
      </c>
      <c r="U17" s="1">
        <v>0.95223889124600003</v>
      </c>
      <c r="V17">
        <v>36864</v>
      </c>
      <c r="W17" t="s">
        <v>8</v>
      </c>
      <c r="X17" s="1">
        <v>0.93306411703000003</v>
      </c>
      <c r="Y17">
        <v>36864</v>
      </c>
      <c r="Z17" t="s">
        <v>8</v>
      </c>
      <c r="AA17" s="1">
        <v>0.93068024863099996</v>
      </c>
      <c r="AB17">
        <v>36864</v>
      </c>
      <c r="AC17" t="s">
        <v>8</v>
      </c>
    </row>
    <row r="18" spans="1:29" x14ac:dyDescent="0.2">
      <c r="B18">
        <f t="shared" si="3"/>
        <v>1606</v>
      </c>
      <c r="D18">
        <f t="shared" si="4"/>
        <v>11665408</v>
      </c>
      <c r="F18" s="1">
        <v>1</v>
      </c>
      <c r="G18">
        <v>2785280</v>
      </c>
      <c r="H18" t="s">
        <v>8</v>
      </c>
      <c r="I18" s="1">
        <v>1</v>
      </c>
      <c r="J18">
        <v>3457024</v>
      </c>
      <c r="K18" t="s">
        <v>8</v>
      </c>
      <c r="L18" s="1">
        <v>1</v>
      </c>
      <c r="M18">
        <v>1142784</v>
      </c>
      <c r="N18" t="s">
        <v>8</v>
      </c>
      <c r="O18" s="1">
        <v>1</v>
      </c>
      <c r="P18">
        <v>978944</v>
      </c>
      <c r="Q18" t="s">
        <v>8</v>
      </c>
      <c r="R18" s="1">
        <v>1</v>
      </c>
      <c r="S18">
        <v>1077248</v>
      </c>
      <c r="T18" t="s">
        <v>8</v>
      </c>
      <c r="U18" s="1">
        <v>1</v>
      </c>
      <c r="V18">
        <v>1179648</v>
      </c>
      <c r="W18" t="s">
        <v>8</v>
      </c>
      <c r="X18" s="1">
        <v>1</v>
      </c>
      <c r="Y18">
        <v>1044480</v>
      </c>
      <c r="Z18" t="s">
        <v>8</v>
      </c>
      <c r="AA18" s="1">
        <v>1</v>
      </c>
      <c r="AB18">
        <v>1155072</v>
      </c>
      <c r="AC18" t="s">
        <v>8</v>
      </c>
    </row>
    <row r="19" spans="1:29" x14ac:dyDescent="0.2">
      <c r="F19" t="s">
        <v>125</v>
      </c>
      <c r="I19" t="s">
        <v>130</v>
      </c>
      <c r="L19" t="s">
        <v>135</v>
      </c>
      <c r="O19" t="s">
        <v>140</v>
      </c>
      <c r="R19" t="s">
        <v>145</v>
      </c>
      <c r="U19" t="s">
        <v>150</v>
      </c>
      <c r="X19" t="s">
        <v>155</v>
      </c>
      <c r="AA19" t="s">
        <v>160</v>
      </c>
    </row>
    <row r="20" spans="1:29" x14ac:dyDescent="0.2">
      <c r="A20" s="2">
        <v>0.1</v>
      </c>
      <c r="B20" s="3">
        <f>AVERAGE(P20,M20,S20,V20,Y20,AB20)/1000</f>
        <v>6.4000000000000001E-2</v>
      </c>
      <c r="D20">
        <f t="shared" si="4"/>
        <v>1088</v>
      </c>
      <c r="F20" s="1">
        <v>0.105230195271</v>
      </c>
      <c r="G20">
        <v>576</v>
      </c>
      <c r="H20" t="s">
        <v>8</v>
      </c>
      <c r="I20" s="1">
        <v>0.105742435237</v>
      </c>
      <c r="J20">
        <v>192</v>
      </c>
      <c r="K20" t="s">
        <v>8</v>
      </c>
      <c r="L20" s="1">
        <v>0.238720592905</v>
      </c>
      <c r="M20">
        <v>64</v>
      </c>
      <c r="N20" t="s">
        <v>8</v>
      </c>
      <c r="O20" s="1">
        <v>0.191907857407</v>
      </c>
      <c r="P20">
        <v>64</v>
      </c>
      <c r="Q20" t="s">
        <v>8</v>
      </c>
      <c r="R20" s="1">
        <v>0.241040139731</v>
      </c>
      <c r="S20">
        <v>64</v>
      </c>
      <c r="T20" t="s">
        <v>8</v>
      </c>
      <c r="U20" s="1">
        <v>0.24383813654299999</v>
      </c>
      <c r="V20">
        <v>64</v>
      </c>
      <c r="W20" t="s">
        <v>8</v>
      </c>
      <c r="X20" s="1">
        <v>0.238682245963</v>
      </c>
      <c r="Y20">
        <v>64</v>
      </c>
      <c r="Z20" t="s">
        <v>8</v>
      </c>
      <c r="AA20" s="1">
        <v>0.238967394655</v>
      </c>
      <c r="AB20">
        <v>64</v>
      </c>
      <c r="AC20" t="s">
        <v>8</v>
      </c>
    </row>
    <row r="21" spans="1:29" x14ac:dyDescent="0.2">
      <c r="A21" s="2">
        <v>0.2</v>
      </c>
      <c r="B21" s="3">
        <f t="shared" ref="B21:B29" si="5">AVERAGE(P21,M21,S21,V21,Y21,AB21)/1000</f>
        <v>0.128</v>
      </c>
      <c r="D21">
        <f t="shared" si="4"/>
        <v>3264</v>
      </c>
      <c r="F21" s="1">
        <v>0.20116756628599999</v>
      </c>
      <c r="G21">
        <v>1984</v>
      </c>
      <c r="H21" t="s">
        <v>8</v>
      </c>
      <c r="I21" s="1">
        <v>0.20880816352000001</v>
      </c>
      <c r="J21">
        <v>640</v>
      </c>
      <c r="K21" t="s">
        <v>8</v>
      </c>
      <c r="L21" s="1">
        <v>0.40684272585600001</v>
      </c>
      <c r="M21">
        <v>128</v>
      </c>
      <c r="N21" t="s">
        <v>8</v>
      </c>
      <c r="O21" s="1">
        <v>0.31991260172500002</v>
      </c>
      <c r="P21">
        <v>128</v>
      </c>
      <c r="Q21" t="s">
        <v>8</v>
      </c>
      <c r="R21" s="1">
        <v>0.41078836980700001</v>
      </c>
      <c r="S21">
        <v>128</v>
      </c>
      <c r="T21" t="s">
        <v>8</v>
      </c>
      <c r="U21" s="1">
        <v>0.415766207502</v>
      </c>
      <c r="V21">
        <v>128</v>
      </c>
      <c r="W21" t="s">
        <v>8</v>
      </c>
      <c r="X21" s="1">
        <v>0.40696552832400001</v>
      </c>
      <c r="Y21">
        <v>128</v>
      </c>
      <c r="Z21" t="s">
        <v>8</v>
      </c>
      <c r="AA21" s="1">
        <v>0.40744750188200002</v>
      </c>
      <c r="AB21">
        <v>128</v>
      </c>
      <c r="AC21" t="s">
        <v>8</v>
      </c>
    </row>
    <row r="22" spans="1:29" x14ac:dyDescent="0.2">
      <c r="A22" s="2">
        <v>0.3</v>
      </c>
      <c r="B22" s="3">
        <f t="shared" si="5"/>
        <v>0.192</v>
      </c>
      <c r="D22">
        <f t="shared" si="4"/>
        <v>7488</v>
      </c>
      <c r="F22" s="1">
        <v>0.30158291886999999</v>
      </c>
      <c r="G22">
        <v>5120</v>
      </c>
      <c r="H22" t="s">
        <v>8</v>
      </c>
      <c r="I22" s="1">
        <v>0.30551723876300002</v>
      </c>
      <c r="J22">
        <v>1408</v>
      </c>
      <c r="K22" t="s">
        <v>8</v>
      </c>
      <c r="L22" s="1">
        <v>0.48501026524200003</v>
      </c>
      <c r="M22">
        <v>192</v>
      </c>
      <c r="N22" t="s">
        <v>8</v>
      </c>
      <c r="O22" s="1">
        <v>0.37940158084800002</v>
      </c>
      <c r="P22">
        <v>192</v>
      </c>
      <c r="Q22" t="s">
        <v>8</v>
      </c>
      <c r="R22" s="1">
        <v>0.48427527928899999</v>
      </c>
      <c r="S22">
        <v>192</v>
      </c>
      <c r="T22" t="s">
        <v>8</v>
      </c>
      <c r="U22" s="1">
        <v>0.49532954851599997</v>
      </c>
      <c r="V22">
        <v>192</v>
      </c>
      <c r="W22" t="s">
        <v>8</v>
      </c>
      <c r="X22" s="1">
        <v>0.48545749704800001</v>
      </c>
      <c r="Y22">
        <v>192</v>
      </c>
      <c r="Z22" t="s">
        <v>8</v>
      </c>
      <c r="AA22" s="1">
        <v>0.48038176306300001</v>
      </c>
      <c r="AB22">
        <v>192</v>
      </c>
      <c r="AC22" t="s">
        <v>8</v>
      </c>
    </row>
    <row r="23" spans="1:29" x14ac:dyDescent="0.2">
      <c r="A23" s="2">
        <v>0.4</v>
      </c>
      <c r="B23" s="3">
        <f t="shared" si="5"/>
        <v>0.25600000000000001</v>
      </c>
      <c r="D23">
        <f t="shared" si="4"/>
        <v>13952</v>
      </c>
      <c r="F23" s="1">
        <v>0.40050406025700003</v>
      </c>
      <c r="G23">
        <v>9856</v>
      </c>
      <c r="H23" t="s">
        <v>8</v>
      </c>
      <c r="I23" s="1">
        <v>0.40306433196699998</v>
      </c>
      <c r="J23">
        <v>2816</v>
      </c>
      <c r="K23" t="s">
        <v>8</v>
      </c>
      <c r="L23" s="1">
        <v>0.56214482953099998</v>
      </c>
      <c r="M23">
        <v>256</v>
      </c>
      <c r="N23" t="s">
        <v>8</v>
      </c>
      <c r="O23" s="1">
        <v>0.43803962546899999</v>
      </c>
      <c r="P23">
        <v>256</v>
      </c>
      <c r="Q23" t="s">
        <v>8</v>
      </c>
      <c r="R23" s="1">
        <v>0.54856509564800005</v>
      </c>
      <c r="S23">
        <v>256</v>
      </c>
      <c r="T23" t="s">
        <v>8</v>
      </c>
      <c r="U23" s="1">
        <v>0.56010496510200003</v>
      </c>
      <c r="V23">
        <v>256</v>
      </c>
      <c r="W23" t="s">
        <v>8</v>
      </c>
      <c r="X23" s="1">
        <v>0.56296952247900001</v>
      </c>
      <c r="Y23">
        <v>256</v>
      </c>
      <c r="Z23" t="s">
        <v>8</v>
      </c>
      <c r="AA23" s="1">
        <v>0.54419702820000004</v>
      </c>
      <c r="AB23">
        <v>256</v>
      </c>
      <c r="AC23" t="s">
        <v>8</v>
      </c>
    </row>
    <row r="24" spans="1:29" x14ac:dyDescent="0.2">
      <c r="A24" s="2">
        <v>0.5</v>
      </c>
      <c r="B24" s="3">
        <f t="shared" si="5"/>
        <v>0.34133333333333332</v>
      </c>
      <c r="D24">
        <f t="shared" si="4"/>
        <v>24448</v>
      </c>
      <c r="F24" s="1">
        <v>0.50024131223500001</v>
      </c>
      <c r="G24">
        <v>17280</v>
      </c>
      <c r="H24" t="s">
        <v>8</v>
      </c>
      <c r="I24" s="1">
        <v>0.50139262782299998</v>
      </c>
      <c r="J24">
        <v>5440</v>
      </c>
      <c r="K24" t="s">
        <v>8</v>
      </c>
      <c r="L24" s="1">
        <v>0.60523186958099995</v>
      </c>
      <c r="M24">
        <v>320</v>
      </c>
      <c r="N24" t="s">
        <v>8</v>
      </c>
      <c r="O24" s="1">
        <v>0.50377374208000003</v>
      </c>
      <c r="P24">
        <v>448</v>
      </c>
      <c r="Q24" t="s">
        <v>8</v>
      </c>
      <c r="R24" s="1">
        <v>0.61078407084300002</v>
      </c>
      <c r="S24">
        <v>320</v>
      </c>
      <c r="T24" t="s">
        <v>8</v>
      </c>
      <c r="U24" s="1">
        <v>0.60207953136900005</v>
      </c>
      <c r="V24">
        <v>320</v>
      </c>
      <c r="W24" t="s">
        <v>8</v>
      </c>
      <c r="X24" s="1">
        <v>0.60297255968800001</v>
      </c>
      <c r="Y24">
        <v>320</v>
      </c>
      <c r="Z24" t="s">
        <v>8</v>
      </c>
      <c r="AA24" s="1">
        <v>0.60593658448999999</v>
      </c>
      <c r="AB24">
        <v>320</v>
      </c>
      <c r="AC24" t="s">
        <v>8</v>
      </c>
    </row>
    <row r="25" spans="1:29" x14ac:dyDescent="0.2">
      <c r="A25" s="2">
        <v>0.6</v>
      </c>
      <c r="B25" s="3">
        <f t="shared" si="5"/>
        <v>0.56533333333333335</v>
      </c>
      <c r="D25">
        <f t="shared" si="4"/>
        <v>41408</v>
      </c>
      <c r="F25" s="1">
        <v>0.600048253325</v>
      </c>
      <c r="G25">
        <v>28672</v>
      </c>
      <c r="H25" t="s">
        <v>8</v>
      </c>
      <c r="I25" s="1">
        <v>0.60041591069099998</v>
      </c>
      <c r="J25">
        <v>9728</v>
      </c>
      <c r="K25" t="s">
        <v>8</v>
      </c>
      <c r="L25" s="1">
        <v>0.644889563065</v>
      </c>
      <c r="M25">
        <v>384</v>
      </c>
      <c r="N25" t="s">
        <v>8</v>
      </c>
      <c r="O25" s="1">
        <v>0.60035909574799995</v>
      </c>
      <c r="P25">
        <v>1472</v>
      </c>
      <c r="Q25" t="s">
        <v>8</v>
      </c>
      <c r="R25" s="1">
        <v>0.65081313984099998</v>
      </c>
      <c r="S25">
        <v>384</v>
      </c>
      <c r="T25" t="s">
        <v>8</v>
      </c>
      <c r="U25" s="1">
        <v>0.64296469734299999</v>
      </c>
      <c r="V25">
        <v>384</v>
      </c>
      <c r="W25" t="s">
        <v>8</v>
      </c>
      <c r="X25" s="1">
        <v>0.62860849871900004</v>
      </c>
      <c r="Y25">
        <v>384</v>
      </c>
      <c r="Z25" t="s">
        <v>8</v>
      </c>
      <c r="AA25" s="1">
        <v>0.64597954420500003</v>
      </c>
      <c r="AB25">
        <v>384</v>
      </c>
      <c r="AC25" t="s">
        <v>8</v>
      </c>
    </row>
    <row r="26" spans="1:29" x14ac:dyDescent="0.2">
      <c r="A26" s="2">
        <v>0.7</v>
      </c>
      <c r="B26" s="3">
        <f t="shared" si="5"/>
        <v>1.216</v>
      </c>
      <c r="D26">
        <f t="shared" si="4"/>
        <v>71232</v>
      </c>
      <c r="F26" s="1">
        <v>0.70017435960600005</v>
      </c>
      <c r="G26">
        <v>47424</v>
      </c>
      <c r="H26" t="s">
        <v>8</v>
      </c>
      <c r="I26" s="1">
        <v>0.70051427381999998</v>
      </c>
      <c r="J26">
        <v>17152</v>
      </c>
      <c r="K26" t="s">
        <v>8</v>
      </c>
      <c r="L26" s="1">
        <v>0.70085861495500001</v>
      </c>
      <c r="M26">
        <v>640</v>
      </c>
      <c r="N26" t="s">
        <v>8</v>
      </c>
      <c r="O26" s="1">
        <v>0.70182381455499998</v>
      </c>
      <c r="P26">
        <v>4032</v>
      </c>
      <c r="Q26" t="s">
        <v>8</v>
      </c>
      <c r="R26" s="1">
        <v>0.70733903784499996</v>
      </c>
      <c r="S26">
        <v>640</v>
      </c>
      <c r="T26" t="s">
        <v>8</v>
      </c>
      <c r="U26" s="1">
        <v>0.70069686290099997</v>
      </c>
      <c r="V26">
        <v>640</v>
      </c>
      <c r="W26" t="s">
        <v>8</v>
      </c>
      <c r="X26" s="1">
        <v>0.70822690392200005</v>
      </c>
      <c r="Y26">
        <v>704</v>
      </c>
      <c r="Z26" t="s">
        <v>8</v>
      </c>
      <c r="AA26" s="1">
        <v>0.70255376975499995</v>
      </c>
      <c r="AB26">
        <v>640</v>
      </c>
      <c r="AC26" t="s">
        <v>8</v>
      </c>
    </row>
    <row r="27" spans="1:29" x14ac:dyDescent="0.2">
      <c r="A27" s="2">
        <v>0.8</v>
      </c>
      <c r="B27" s="3">
        <f t="shared" si="5"/>
        <v>3.2</v>
      </c>
      <c r="D27">
        <f t="shared" si="4"/>
        <v>127936</v>
      </c>
      <c r="F27" s="1">
        <v>0.80011657419600002</v>
      </c>
      <c r="G27">
        <v>79808</v>
      </c>
      <c r="H27" t="s">
        <v>8</v>
      </c>
      <c r="I27" s="1">
        <v>0.80007824624199997</v>
      </c>
      <c r="J27">
        <v>31360</v>
      </c>
      <c r="K27" t="s">
        <v>8</v>
      </c>
      <c r="L27" s="1">
        <v>0.80152285023600001</v>
      </c>
      <c r="M27">
        <v>2496</v>
      </c>
      <c r="N27" t="s">
        <v>8</v>
      </c>
      <c r="O27" s="1">
        <v>0.80017605168999995</v>
      </c>
      <c r="P27">
        <v>7168</v>
      </c>
      <c r="Q27" t="s">
        <v>8</v>
      </c>
      <c r="R27" s="1">
        <v>0.80074554897899997</v>
      </c>
      <c r="S27">
        <v>2304</v>
      </c>
      <c r="T27" t="s">
        <v>8</v>
      </c>
      <c r="U27" s="1">
        <v>0.80110047819399999</v>
      </c>
      <c r="V27">
        <v>2432</v>
      </c>
      <c r="W27" t="s">
        <v>8</v>
      </c>
      <c r="X27" s="1">
        <v>0.80156611198899996</v>
      </c>
      <c r="Y27">
        <v>2368</v>
      </c>
      <c r="Z27" t="s">
        <v>8</v>
      </c>
      <c r="AA27" s="1">
        <v>0.80186811711100003</v>
      </c>
      <c r="AB27">
        <v>2432</v>
      </c>
      <c r="AC27" t="s">
        <v>8</v>
      </c>
    </row>
    <row r="28" spans="1:29" x14ac:dyDescent="0.2">
      <c r="A28" s="2">
        <v>0.9</v>
      </c>
      <c r="B28" s="3">
        <f t="shared" si="5"/>
        <v>6.016</v>
      </c>
      <c r="D28">
        <f t="shared" si="4"/>
        <v>250368</v>
      </c>
      <c r="F28" s="1">
        <v>0.90004145772499999</v>
      </c>
      <c r="G28">
        <v>152192</v>
      </c>
      <c r="H28" t="s">
        <v>8</v>
      </c>
      <c r="I28" s="1">
        <v>0.90007595923200001</v>
      </c>
      <c r="J28">
        <v>67200</v>
      </c>
      <c r="K28" t="s">
        <v>8</v>
      </c>
      <c r="L28" s="1">
        <v>0.90016188362000005</v>
      </c>
      <c r="M28">
        <v>5184</v>
      </c>
      <c r="N28" t="s">
        <v>8</v>
      </c>
      <c r="O28" s="1">
        <v>0.90113033324000003</v>
      </c>
      <c r="P28">
        <v>10688</v>
      </c>
      <c r="Q28" t="s">
        <v>8</v>
      </c>
      <c r="R28" s="1">
        <v>0.90205257699200003</v>
      </c>
      <c r="S28">
        <v>4992</v>
      </c>
      <c r="T28" t="s">
        <v>8</v>
      </c>
      <c r="U28" s="1">
        <v>0.90176848690699996</v>
      </c>
      <c r="V28">
        <v>5056</v>
      </c>
      <c r="W28" t="s">
        <v>8</v>
      </c>
      <c r="X28" s="1">
        <v>0.902003839684</v>
      </c>
      <c r="Y28">
        <v>5056</v>
      </c>
      <c r="Z28" t="s">
        <v>8</v>
      </c>
      <c r="AA28" s="1">
        <v>0.90153785604900005</v>
      </c>
      <c r="AB28">
        <v>5120</v>
      </c>
      <c r="AC28" t="s">
        <v>8</v>
      </c>
    </row>
    <row r="29" spans="1:29" x14ac:dyDescent="0.2">
      <c r="A29" s="2">
        <v>1</v>
      </c>
      <c r="B29" s="3">
        <f t="shared" si="5"/>
        <v>134.76266666666666</v>
      </c>
      <c r="D29">
        <f t="shared" si="4"/>
        <v>2609344</v>
      </c>
      <c r="F29" s="1">
        <v>1</v>
      </c>
      <c r="G29">
        <v>774976</v>
      </c>
      <c r="H29" t="s">
        <v>8</v>
      </c>
      <c r="I29" s="1">
        <v>1</v>
      </c>
      <c r="J29">
        <v>1172352</v>
      </c>
      <c r="K29" t="s">
        <v>8</v>
      </c>
      <c r="L29" s="1">
        <v>1</v>
      </c>
      <c r="M29">
        <v>141376</v>
      </c>
      <c r="N29" t="s">
        <v>8</v>
      </c>
      <c r="O29" s="1">
        <v>1</v>
      </c>
      <c r="P29">
        <v>117952</v>
      </c>
      <c r="Q29" t="s">
        <v>8</v>
      </c>
      <c r="R29" s="1">
        <v>1</v>
      </c>
      <c r="S29">
        <v>125632</v>
      </c>
      <c r="T29" t="s">
        <v>8</v>
      </c>
      <c r="U29" s="1">
        <v>1</v>
      </c>
      <c r="V29">
        <v>147200</v>
      </c>
      <c r="W29" t="s">
        <v>8</v>
      </c>
      <c r="X29" s="1">
        <v>1</v>
      </c>
      <c r="Y29">
        <v>129856</v>
      </c>
      <c r="Z29" t="s">
        <v>8</v>
      </c>
      <c r="AA29" s="1">
        <v>1</v>
      </c>
      <c r="AB29">
        <v>146560</v>
      </c>
      <c r="AC29" t="s">
        <v>8</v>
      </c>
    </row>
    <row r="30" spans="1:29" x14ac:dyDescent="0.2">
      <c r="F30" t="s">
        <v>126</v>
      </c>
      <c r="I30" t="s">
        <v>131</v>
      </c>
      <c r="L30" t="s">
        <v>136</v>
      </c>
      <c r="O30" t="s">
        <v>141</v>
      </c>
      <c r="R30" t="s">
        <v>146</v>
      </c>
      <c r="U30" t="s">
        <v>151</v>
      </c>
      <c r="X30" t="s">
        <v>156</v>
      </c>
      <c r="AA30" t="s">
        <v>161</v>
      </c>
    </row>
    <row r="31" spans="1:29" x14ac:dyDescent="0.2">
      <c r="B31">
        <f>SUM(P31,M31,S31,V31,Y31,AB31)</f>
        <v>24576</v>
      </c>
      <c r="D31">
        <f t="shared" si="4"/>
        <v>28672</v>
      </c>
      <c r="F31" s="1">
        <v>0.25703220453100001</v>
      </c>
      <c r="G31">
        <v>4096</v>
      </c>
      <c r="H31" t="s">
        <v>8</v>
      </c>
      <c r="I31" s="1">
        <v>0.37571481782400001</v>
      </c>
      <c r="J31">
        <v>4096</v>
      </c>
      <c r="K31" t="s">
        <v>8</v>
      </c>
      <c r="L31" s="1">
        <v>0.344075240118</v>
      </c>
      <c r="M31">
        <v>4096</v>
      </c>
      <c r="N31" t="s">
        <v>8</v>
      </c>
      <c r="O31" s="1">
        <v>0.35415000587399997</v>
      </c>
      <c r="P31">
        <v>4096</v>
      </c>
      <c r="Q31" t="s">
        <v>8</v>
      </c>
      <c r="R31" s="1">
        <v>0.34221343186999997</v>
      </c>
      <c r="S31">
        <v>4096</v>
      </c>
      <c r="T31" t="s">
        <v>8</v>
      </c>
      <c r="U31" s="1">
        <v>0.30659829158099999</v>
      </c>
      <c r="V31">
        <v>4096</v>
      </c>
      <c r="W31" t="s">
        <v>8</v>
      </c>
      <c r="X31" s="1">
        <v>0.35182928751499998</v>
      </c>
      <c r="Y31">
        <v>4096</v>
      </c>
      <c r="Z31" t="s">
        <v>8</v>
      </c>
      <c r="AA31" s="1">
        <v>0.343904082976</v>
      </c>
      <c r="AB31">
        <v>4096</v>
      </c>
      <c r="AC31" t="s">
        <v>8</v>
      </c>
    </row>
    <row r="32" spans="1:29" x14ac:dyDescent="0.2">
      <c r="B32">
        <f t="shared" ref="B32:B40" si="6">SUM(P32,M32,S32,V32,Y32,AB32)</f>
        <v>49152</v>
      </c>
      <c r="D32">
        <f t="shared" si="4"/>
        <v>57344</v>
      </c>
      <c r="F32" s="1">
        <v>0.43173826419400002</v>
      </c>
      <c r="G32">
        <v>8192</v>
      </c>
      <c r="H32" t="s">
        <v>8</v>
      </c>
      <c r="I32" s="1">
        <v>0.43523189914400001</v>
      </c>
      <c r="J32">
        <v>8192</v>
      </c>
      <c r="K32" t="s">
        <v>8</v>
      </c>
      <c r="L32" s="1">
        <v>0.42971051645699998</v>
      </c>
      <c r="M32">
        <v>8192</v>
      </c>
      <c r="N32" t="s">
        <v>8</v>
      </c>
      <c r="O32" s="1">
        <v>0.41199555199100002</v>
      </c>
      <c r="P32">
        <v>8192</v>
      </c>
      <c r="Q32" t="s">
        <v>8</v>
      </c>
      <c r="R32" s="1">
        <v>0.41389524996499999</v>
      </c>
      <c r="S32">
        <v>8192</v>
      </c>
      <c r="T32" t="s">
        <v>8</v>
      </c>
      <c r="U32" s="1">
        <v>0.38202617151500001</v>
      </c>
      <c r="V32">
        <v>8192</v>
      </c>
      <c r="W32" t="s">
        <v>8</v>
      </c>
      <c r="X32" s="1">
        <v>0.43544203578000001</v>
      </c>
      <c r="Y32">
        <v>8192</v>
      </c>
      <c r="Z32" t="s">
        <v>8</v>
      </c>
      <c r="AA32" s="1">
        <v>0.41594329769799998</v>
      </c>
      <c r="AB32">
        <v>8192</v>
      </c>
      <c r="AC32" t="s">
        <v>8</v>
      </c>
    </row>
    <row r="33" spans="2:29" x14ac:dyDescent="0.2">
      <c r="B33">
        <f t="shared" si="6"/>
        <v>73728</v>
      </c>
      <c r="D33">
        <f t="shared" si="4"/>
        <v>86016</v>
      </c>
      <c r="F33" s="1">
        <v>0.495404391128</v>
      </c>
      <c r="G33">
        <v>12288</v>
      </c>
      <c r="H33" t="s">
        <v>8</v>
      </c>
      <c r="I33" s="1">
        <v>0.45626735238799998</v>
      </c>
      <c r="J33">
        <v>12288</v>
      </c>
      <c r="K33" t="s">
        <v>8</v>
      </c>
      <c r="L33" s="1">
        <v>0.50228932952100003</v>
      </c>
      <c r="M33">
        <v>12288</v>
      </c>
      <c r="N33" t="s">
        <v>8</v>
      </c>
      <c r="O33" s="1">
        <v>0.469108355285</v>
      </c>
      <c r="P33">
        <v>12288</v>
      </c>
      <c r="Q33" t="s">
        <v>8</v>
      </c>
      <c r="R33" s="1">
        <v>0.459965968931</v>
      </c>
      <c r="S33">
        <v>12288</v>
      </c>
      <c r="T33" t="s">
        <v>8</v>
      </c>
      <c r="U33" s="1">
        <v>0.44488947842400001</v>
      </c>
      <c r="V33">
        <v>12288</v>
      </c>
      <c r="W33" t="s">
        <v>8</v>
      </c>
      <c r="X33" s="1">
        <v>0.50580825038800004</v>
      </c>
      <c r="Y33">
        <v>12288</v>
      </c>
      <c r="Z33" t="s">
        <v>8</v>
      </c>
      <c r="AA33" s="1">
        <v>0.48185130485700001</v>
      </c>
      <c r="AB33">
        <v>12288</v>
      </c>
      <c r="AC33" t="s">
        <v>8</v>
      </c>
    </row>
    <row r="34" spans="2:29" x14ac:dyDescent="0.2">
      <c r="B34">
        <f t="shared" si="6"/>
        <v>98304</v>
      </c>
      <c r="D34">
        <f t="shared" si="4"/>
        <v>114688</v>
      </c>
      <c r="F34" s="1">
        <v>0.51844095233200005</v>
      </c>
      <c r="G34">
        <v>16384</v>
      </c>
      <c r="H34" t="s">
        <v>8</v>
      </c>
      <c r="I34" s="1">
        <v>0.47452761743100003</v>
      </c>
      <c r="J34">
        <v>16384</v>
      </c>
      <c r="K34" t="s">
        <v>8</v>
      </c>
      <c r="L34" s="1">
        <v>0.56219138564399995</v>
      </c>
      <c r="M34">
        <v>16384</v>
      </c>
      <c r="N34" t="s">
        <v>8</v>
      </c>
      <c r="O34" s="1">
        <v>0.52558398665499995</v>
      </c>
      <c r="P34">
        <v>16384</v>
      </c>
      <c r="Q34" t="s">
        <v>8</v>
      </c>
      <c r="R34" s="1">
        <v>0.50526845989799996</v>
      </c>
      <c r="S34">
        <v>16384</v>
      </c>
      <c r="T34" t="s">
        <v>8</v>
      </c>
      <c r="U34" s="1">
        <v>0.49357825786100001</v>
      </c>
      <c r="V34">
        <v>16384</v>
      </c>
      <c r="W34" t="s">
        <v>8</v>
      </c>
      <c r="X34" s="1">
        <v>0.55155361950899995</v>
      </c>
      <c r="Y34">
        <v>16384</v>
      </c>
      <c r="Z34" t="s">
        <v>8</v>
      </c>
      <c r="AA34" s="1">
        <v>0.53404604093999997</v>
      </c>
      <c r="AB34">
        <v>16384</v>
      </c>
      <c r="AC34" t="s">
        <v>8</v>
      </c>
    </row>
    <row r="35" spans="2:29" x14ac:dyDescent="0.2">
      <c r="B35">
        <f t="shared" si="6"/>
        <v>122880</v>
      </c>
      <c r="D35">
        <f t="shared" si="4"/>
        <v>151552</v>
      </c>
      <c r="F35" s="1">
        <v>0.53888647911200005</v>
      </c>
      <c r="G35">
        <v>20480</v>
      </c>
      <c r="H35" t="s">
        <v>8</v>
      </c>
      <c r="I35" s="1">
        <v>0.50547169794000002</v>
      </c>
      <c r="J35">
        <v>28672</v>
      </c>
      <c r="K35" t="s">
        <v>8</v>
      </c>
      <c r="L35" s="1">
        <v>0.60970144800299997</v>
      </c>
      <c r="M35">
        <v>20480</v>
      </c>
      <c r="N35" t="s">
        <v>8</v>
      </c>
      <c r="O35" s="1">
        <v>0.57806753849900006</v>
      </c>
      <c r="P35">
        <v>20480</v>
      </c>
      <c r="Q35" t="s">
        <v>8</v>
      </c>
      <c r="R35" s="1">
        <v>0.53944941433399995</v>
      </c>
      <c r="S35">
        <v>20480</v>
      </c>
      <c r="T35" t="s">
        <v>8</v>
      </c>
      <c r="U35" s="1">
        <v>0.529073084044</v>
      </c>
      <c r="V35">
        <v>20480</v>
      </c>
      <c r="W35" t="s">
        <v>8</v>
      </c>
      <c r="X35" s="1">
        <v>0.58968558695899997</v>
      </c>
      <c r="Y35">
        <v>20480</v>
      </c>
      <c r="Z35" t="s">
        <v>8</v>
      </c>
      <c r="AA35" s="1">
        <v>0.58558240501600001</v>
      </c>
      <c r="AB35">
        <v>20480</v>
      </c>
      <c r="AC35" t="s">
        <v>8</v>
      </c>
    </row>
    <row r="36" spans="2:29" x14ac:dyDescent="0.2">
      <c r="B36">
        <f t="shared" si="6"/>
        <v>163840</v>
      </c>
      <c r="D36">
        <f t="shared" si="4"/>
        <v>438272</v>
      </c>
      <c r="F36" s="1">
        <v>0.60323553436800004</v>
      </c>
      <c r="G36">
        <v>53248</v>
      </c>
      <c r="H36" t="s">
        <v>8</v>
      </c>
      <c r="I36" s="1">
        <v>0.60079484535799998</v>
      </c>
      <c r="J36">
        <v>245760</v>
      </c>
      <c r="K36" t="s">
        <v>8</v>
      </c>
      <c r="L36" s="1">
        <v>0.63438067426300004</v>
      </c>
      <c r="M36">
        <v>24576</v>
      </c>
      <c r="N36" t="s">
        <v>8</v>
      </c>
      <c r="O36" s="1">
        <v>0.61618649547399995</v>
      </c>
      <c r="P36">
        <v>24576</v>
      </c>
      <c r="Q36" t="s">
        <v>8</v>
      </c>
      <c r="R36" s="1">
        <v>0.60897347561600002</v>
      </c>
      <c r="S36">
        <v>32768</v>
      </c>
      <c r="T36" t="s">
        <v>8</v>
      </c>
      <c r="U36" s="1">
        <v>0.60463239977600003</v>
      </c>
      <c r="V36">
        <v>32768</v>
      </c>
      <c r="W36" t="s">
        <v>8</v>
      </c>
      <c r="X36" s="1">
        <v>0.622491636588</v>
      </c>
      <c r="Y36">
        <v>24576</v>
      </c>
      <c r="Z36" t="s">
        <v>8</v>
      </c>
      <c r="AA36" s="1">
        <v>0.61951491141299997</v>
      </c>
      <c r="AB36">
        <v>24576</v>
      </c>
      <c r="AC36" t="s">
        <v>8</v>
      </c>
    </row>
    <row r="37" spans="2:29" x14ac:dyDescent="0.2">
      <c r="B37">
        <f t="shared" si="6"/>
        <v>278528</v>
      </c>
      <c r="D37">
        <f t="shared" si="4"/>
        <v>1306624</v>
      </c>
      <c r="F37" s="1">
        <v>0.702281799235</v>
      </c>
      <c r="G37">
        <v>159744</v>
      </c>
      <c r="H37" t="s">
        <v>8</v>
      </c>
      <c r="I37" s="1">
        <v>0.70029847492399999</v>
      </c>
      <c r="J37">
        <v>909312</v>
      </c>
      <c r="K37" t="s">
        <v>8</v>
      </c>
      <c r="L37" s="1">
        <v>0.712163438102</v>
      </c>
      <c r="M37">
        <v>40960</v>
      </c>
      <c r="N37" t="s">
        <v>8</v>
      </c>
      <c r="O37" s="1">
        <v>0.70788418717799995</v>
      </c>
      <c r="P37">
        <v>45056</v>
      </c>
      <c r="Q37" t="s">
        <v>8</v>
      </c>
      <c r="R37" s="1">
        <v>0.70877742001400001</v>
      </c>
      <c r="S37">
        <v>57344</v>
      </c>
      <c r="T37" t="s">
        <v>8</v>
      </c>
      <c r="U37" s="1">
        <v>0.70016017409499998</v>
      </c>
      <c r="V37">
        <v>53248</v>
      </c>
      <c r="W37" t="s">
        <v>8</v>
      </c>
      <c r="X37" s="1">
        <v>0.70077004011300004</v>
      </c>
      <c r="Y37">
        <v>40960</v>
      </c>
      <c r="Z37" t="s">
        <v>8</v>
      </c>
      <c r="AA37" s="1">
        <v>0.70717852319800001</v>
      </c>
      <c r="AB37">
        <v>40960</v>
      </c>
      <c r="AC37" t="s">
        <v>8</v>
      </c>
    </row>
    <row r="38" spans="2:29" x14ac:dyDescent="0.2">
      <c r="B38">
        <f t="shared" si="6"/>
        <v>466944</v>
      </c>
      <c r="D38">
        <f t="shared" si="4"/>
        <v>2936832</v>
      </c>
      <c r="F38" s="1">
        <v>0.80079356390199996</v>
      </c>
      <c r="G38">
        <v>356352</v>
      </c>
      <c r="H38" t="s">
        <v>8</v>
      </c>
      <c r="I38" s="1">
        <v>0.80015995910799997</v>
      </c>
      <c r="J38">
        <v>2183168</v>
      </c>
      <c r="K38" t="s">
        <v>8</v>
      </c>
      <c r="L38" s="1">
        <v>0.806345425359</v>
      </c>
      <c r="M38">
        <v>65536</v>
      </c>
      <c r="N38" t="s">
        <v>8</v>
      </c>
      <c r="O38" s="1">
        <v>0.80089913846899996</v>
      </c>
      <c r="P38">
        <v>81920</v>
      </c>
      <c r="Q38" t="s">
        <v>8</v>
      </c>
      <c r="R38" s="1">
        <v>0.801453544633</v>
      </c>
      <c r="S38">
        <v>90112</v>
      </c>
      <c r="T38" t="s">
        <v>8</v>
      </c>
      <c r="U38" s="1">
        <v>0.80721419452599996</v>
      </c>
      <c r="V38">
        <v>90112</v>
      </c>
      <c r="W38" t="s">
        <v>8</v>
      </c>
      <c r="X38" s="1">
        <v>0.80064347664400004</v>
      </c>
      <c r="Y38">
        <v>69632</v>
      </c>
      <c r="Z38" t="s">
        <v>8</v>
      </c>
      <c r="AA38" s="1">
        <v>0.811997891285</v>
      </c>
      <c r="AB38">
        <v>69632</v>
      </c>
      <c r="AC38" t="s">
        <v>8</v>
      </c>
    </row>
    <row r="39" spans="2:29" x14ac:dyDescent="0.2">
      <c r="B39">
        <f t="shared" si="6"/>
        <v>819200</v>
      </c>
      <c r="D39">
        <f t="shared" si="4"/>
        <v>5844992</v>
      </c>
      <c r="F39" s="1">
        <v>0.90052692976899995</v>
      </c>
      <c r="G39">
        <v>720896</v>
      </c>
      <c r="H39" t="s">
        <v>8</v>
      </c>
      <c r="I39" s="1">
        <v>0.90000617938000005</v>
      </c>
      <c r="J39">
        <v>4419584</v>
      </c>
      <c r="K39" t="s">
        <v>8</v>
      </c>
      <c r="L39" s="1">
        <v>0.902022066633</v>
      </c>
      <c r="M39">
        <v>131072</v>
      </c>
      <c r="N39" t="s">
        <v>8</v>
      </c>
      <c r="O39" s="1">
        <v>0.90056698046100003</v>
      </c>
      <c r="P39">
        <v>151552</v>
      </c>
      <c r="Q39" t="s">
        <v>8</v>
      </c>
      <c r="R39" s="1">
        <v>0.90344391362999998</v>
      </c>
      <c r="S39">
        <v>155648</v>
      </c>
      <c r="T39" t="s">
        <v>8</v>
      </c>
      <c r="U39" s="1">
        <v>0.90160876463200001</v>
      </c>
      <c r="V39">
        <v>143360</v>
      </c>
      <c r="W39" t="s">
        <v>8</v>
      </c>
      <c r="X39" s="1">
        <v>0.903176655306</v>
      </c>
      <c r="Y39">
        <v>122880</v>
      </c>
      <c r="Z39" t="s">
        <v>8</v>
      </c>
      <c r="AA39" s="1">
        <v>0.90016333668299997</v>
      </c>
      <c r="AB39">
        <v>114688</v>
      </c>
      <c r="AC39" t="s">
        <v>8</v>
      </c>
    </row>
    <row r="40" spans="2:29" x14ac:dyDescent="0.2">
      <c r="B40">
        <f t="shared" si="6"/>
        <v>17571840</v>
      </c>
      <c r="D40">
        <f t="shared" si="4"/>
        <v>49328128</v>
      </c>
      <c r="F40" s="1">
        <v>1</v>
      </c>
      <c r="G40">
        <v>7278592</v>
      </c>
      <c r="H40" t="s">
        <v>8</v>
      </c>
      <c r="I40" s="1">
        <v>1</v>
      </c>
      <c r="J40">
        <v>27238400</v>
      </c>
      <c r="K40" t="s">
        <v>8</v>
      </c>
      <c r="L40" s="1">
        <v>1</v>
      </c>
      <c r="M40">
        <v>2478080</v>
      </c>
      <c r="N40" t="s">
        <v>8</v>
      </c>
      <c r="O40" s="1">
        <v>1</v>
      </c>
      <c r="P40">
        <v>5185536</v>
      </c>
      <c r="Q40" t="s">
        <v>8</v>
      </c>
      <c r="R40" s="1">
        <v>1</v>
      </c>
      <c r="S40">
        <v>2187264</v>
      </c>
      <c r="T40" t="s">
        <v>8</v>
      </c>
      <c r="U40" s="1">
        <v>1</v>
      </c>
      <c r="V40">
        <v>2449408</v>
      </c>
      <c r="W40" t="s">
        <v>8</v>
      </c>
      <c r="X40" s="1">
        <v>1</v>
      </c>
      <c r="Y40">
        <v>2510848</v>
      </c>
      <c r="Z40" t="s">
        <v>8</v>
      </c>
      <c r="AA40" s="1">
        <v>1</v>
      </c>
      <c r="AB40">
        <v>2760704</v>
      </c>
      <c r="AC40" t="s">
        <v>8</v>
      </c>
    </row>
    <row r="41" spans="2:29" x14ac:dyDescent="0.2">
      <c r="F41" t="s">
        <v>127</v>
      </c>
      <c r="I41" t="s">
        <v>132</v>
      </c>
      <c r="L41" t="s">
        <v>137</v>
      </c>
      <c r="O41" t="s">
        <v>142</v>
      </c>
      <c r="R41" t="s">
        <v>147</v>
      </c>
      <c r="U41" t="s">
        <v>152</v>
      </c>
      <c r="X41" t="s">
        <v>157</v>
      </c>
      <c r="AA41" t="s">
        <v>162</v>
      </c>
    </row>
    <row r="42" spans="2:29" x14ac:dyDescent="0.2">
      <c r="B42">
        <f>SUM(P42,M42,S42,V42,Y42,AB42)</f>
        <v>512</v>
      </c>
      <c r="D42">
        <f t="shared" si="4"/>
        <v>1088</v>
      </c>
      <c r="F42" s="1">
        <v>0.101426082298</v>
      </c>
      <c r="G42">
        <v>448</v>
      </c>
      <c r="H42" t="s">
        <v>8</v>
      </c>
      <c r="I42" s="1">
        <v>0.11712187963700001</v>
      </c>
      <c r="J42">
        <v>192</v>
      </c>
      <c r="K42" t="s">
        <v>8</v>
      </c>
      <c r="L42" s="1">
        <v>0.100372454939</v>
      </c>
      <c r="M42">
        <v>64</v>
      </c>
      <c r="N42" t="s">
        <v>8</v>
      </c>
      <c r="O42" s="1">
        <v>0.140061217318</v>
      </c>
      <c r="P42">
        <v>64</v>
      </c>
      <c r="Q42" t="s">
        <v>8</v>
      </c>
      <c r="R42" s="1">
        <v>0.17645265711499999</v>
      </c>
      <c r="S42">
        <v>128</v>
      </c>
      <c r="T42" t="s">
        <v>8</v>
      </c>
      <c r="U42" s="1">
        <v>0.101299806088</v>
      </c>
      <c r="V42">
        <v>64</v>
      </c>
      <c r="W42" t="s">
        <v>8</v>
      </c>
      <c r="X42" s="1">
        <v>0.17345574008799999</v>
      </c>
      <c r="Y42">
        <v>128</v>
      </c>
      <c r="Z42" t="s">
        <v>8</v>
      </c>
      <c r="AA42" s="1">
        <v>0.170657395948</v>
      </c>
      <c r="AB42">
        <v>64</v>
      </c>
      <c r="AC42" t="s">
        <v>8</v>
      </c>
    </row>
    <row r="43" spans="2:29" x14ac:dyDescent="0.2">
      <c r="B43">
        <f t="shared" ref="B43:B51" si="7">SUM(P43,M43,S43,V43,Y43,AB43)</f>
        <v>1088</v>
      </c>
      <c r="D43">
        <f t="shared" si="4"/>
        <v>2688</v>
      </c>
      <c r="F43" s="1">
        <v>0.200719329971</v>
      </c>
      <c r="G43">
        <v>1216</v>
      </c>
      <c r="H43" t="s">
        <v>8</v>
      </c>
      <c r="I43" s="1">
        <v>0.21703024674800001</v>
      </c>
      <c r="J43">
        <v>512</v>
      </c>
      <c r="K43" t="s">
        <v>8</v>
      </c>
      <c r="L43" s="1">
        <v>0.24844665742399999</v>
      </c>
      <c r="M43">
        <v>192</v>
      </c>
      <c r="N43" t="s">
        <v>8</v>
      </c>
      <c r="O43" s="1">
        <v>0.250772243088</v>
      </c>
      <c r="P43">
        <v>192</v>
      </c>
      <c r="Q43" t="s">
        <v>8</v>
      </c>
      <c r="R43" s="1">
        <v>0.24640481702799999</v>
      </c>
      <c r="S43">
        <v>192</v>
      </c>
      <c r="T43" t="s">
        <v>8</v>
      </c>
      <c r="U43" s="1">
        <v>0.26008684336799998</v>
      </c>
      <c r="V43">
        <v>192</v>
      </c>
      <c r="W43" t="s">
        <v>8</v>
      </c>
      <c r="X43" s="1">
        <v>0.251357879713</v>
      </c>
      <c r="Y43">
        <v>192</v>
      </c>
      <c r="Z43" t="s">
        <v>8</v>
      </c>
      <c r="AA43" s="1">
        <v>0.24096933601500001</v>
      </c>
      <c r="AB43">
        <v>128</v>
      </c>
      <c r="AC43" t="s">
        <v>8</v>
      </c>
    </row>
    <row r="44" spans="2:29" x14ac:dyDescent="0.2">
      <c r="B44">
        <f t="shared" si="7"/>
        <v>1600</v>
      </c>
      <c r="D44">
        <f t="shared" si="4"/>
        <v>4608</v>
      </c>
      <c r="F44" s="1">
        <v>0.30260003548800002</v>
      </c>
      <c r="G44">
        <v>2240</v>
      </c>
      <c r="H44" t="s">
        <v>8</v>
      </c>
      <c r="I44" s="1">
        <v>0.30271888824900001</v>
      </c>
      <c r="J44">
        <v>960</v>
      </c>
      <c r="K44" t="s">
        <v>8</v>
      </c>
      <c r="L44" s="1">
        <v>0.308544195322</v>
      </c>
      <c r="M44">
        <v>256</v>
      </c>
      <c r="N44" t="s">
        <v>8</v>
      </c>
      <c r="O44" s="1">
        <v>0.32739540247900001</v>
      </c>
      <c r="P44">
        <v>320</v>
      </c>
      <c r="Q44" t="s">
        <v>8</v>
      </c>
      <c r="R44" s="1">
        <v>0.30959016706300002</v>
      </c>
      <c r="S44">
        <v>256</v>
      </c>
      <c r="T44" t="s">
        <v>8</v>
      </c>
      <c r="U44" s="1">
        <v>0.30637381584399997</v>
      </c>
      <c r="V44">
        <v>320</v>
      </c>
      <c r="W44" t="s">
        <v>8</v>
      </c>
      <c r="X44" s="1">
        <v>0.320011634441</v>
      </c>
      <c r="Y44">
        <v>256</v>
      </c>
      <c r="Z44" t="s">
        <v>8</v>
      </c>
      <c r="AA44" s="1">
        <v>0.30442801069100001</v>
      </c>
      <c r="AB44">
        <v>192</v>
      </c>
      <c r="AC44" t="s">
        <v>8</v>
      </c>
    </row>
    <row r="45" spans="2:29" x14ac:dyDescent="0.2">
      <c r="B45">
        <f t="shared" si="7"/>
        <v>3392</v>
      </c>
      <c r="D45">
        <f t="shared" si="4"/>
        <v>8384</v>
      </c>
      <c r="F45" s="1">
        <v>0.40364441708600002</v>
      </c>
      <c r="G45">
        <v>3648</v>
      </c>
      <c r="H45" t="s">
        <v>8</v>
      </c>
      <c r="I45" s="1">
        <v>0.40259143202800002</v>
      </c>
      <c r="J45">
        <v>1856</v>
      </c>
      <c r="K45" t="s">
        <v>8</v>
      </c>
      <c r="L45" s="1">
        <v>0.40944950781099998</v>
      </c>
      <c r="M45">
        <v>576</v>
      </c>
      <c r="N45" t="s">
        <v>8</v>
      </c>
      <c r="O45" s="1">
        <v>0.40897824224700002</v>
      </c>
      <c r="P45">
        <v>576</v>
      </c>
      <c r="Q45" t="s">
        <v>8</v>
      </c>
      <c r="R45" s="1">
        <v>0.40682772415599999</v>
      </c>
      <c r="S45">
        <v>512</v>
      </c>
      <c r="T45" t="s">
        <v>8</v>
      </c>
      <c r="U45" s="1">
        <v>0.41539992941800002</v>
      </c>
      <c r="V45">
        <v>704</v>
      </c>
      <c r="W45" t="s">
        <v>8</v>
      </c>
      <c r="X45" s="1">
        <v>0.40976264812500002</v>
      </c>
      <c r="Y45">
        <v>512</v>
      </c>
      <c r="Z45" t="s">
        <v>8</v>
      </c>
      <c r="AA45" s="1">
        <v>0.41464130818200001</v>
      </c>
      <c r="AB45">
        <v>512</v>
      </c>
      <c r="AC45" t="s">
        <v>8</v>
      </c>
    </row>
    <row r="46" spans="2:29" x14ac:dyDescent="0.2">
      <c r="B46">
        <f t="shared" si="7"/>
        <v>5952</v>
      </c>
      <c r="D46">
        <f t="shared" si="4"/>
        <v>16128</v>
      </c>
      <c r="F46" s="1">
        <v>0.50115831558099999</v>
      </c>
      <c r="G46">
        <v>5760</v>
      </c>
      <c r="H46" t="s">
        <v>8</v>
      </c>
      <c r="I46" s="1">
        <v>0.50008861476800004</v>
      </c>
      <c r="J46">
        <v>5312</v>
      </c>
      <c r="K46" t="s">
        <v>8</v>
      </c>
      <c r="L46" s="1">
        <v>0.510720646828</v>
      </c>
      <c r="M46">
        <v>1024</v>
      </c>
      <c r="N46" t="s">
        <v>8</v>
      </c>
      <c r="O46" s="1">
        <v>0.50583659338800002</v>
      </c>
      <c r="P46">
        <v>1088</v>
      </c>
      <c r="Q46" t="s">
        <v>8</v>
      </c>
      <c r="R46" s="1">
        <v>0.50111798646000005</v>
      </c>
      <c r="S46">
        <v>896</v>
      </c>
      <c r="T46" t="s">
        <v>8</v>
      </c>
      <c r="U46" s="1">
        <v>0.50949764173400003</v>
      </c>
      <c r="V46">
        <v>1152</v>
      </c>
      <c r="W46" t="s">
        <v>8</v>
      </c>
      <c r="X46" s="1">
        <v>0.50296796242499997</v>
      </c>
      <c r="Y46">
        <v>896</v>
      </c>
      <c r="Z46" t="s">
        <v>8</v>
      </c>
      <c r="AA46" s="1">
        <v>0.50333972184800002</v>
      </c>
      <c r="AB46">
        <v>896</v>
      </c>
      <c r="AC46" t="s">
        <v>8</v>
      </c>
    </row>
    <row r="47" spans="2:29" x14ac:dyDescent="0.2">
      <c r="B47">
        <f t="shared" si="7"/>
        <v>10880</v>
      </c>
      <c r="D47">
        <f t="shared" si="4"/>
        <v>53376</v>
      </c>
      <c r="F47" s="1">
        <v>0.60012510086500004</v>
      </c>
      <c r="G47">
        <v>11328</v>
      </c>
      <c r="H47" t="s">
        <v>8</v>
      </c>
      <c r="I47" s="1">
        <v>0.60011529965199994</v>
      </c>
      <c r="J47">
        <v>32832</v>
      </c>
      <c r="K47" t="s">
        <v>8</v>
      </c>
      <c r="L47" s="1">
        <v>0.60589106348900001</v>
      </c>
      <c r="M47">
        <v>1792</v>
      </c>
      <c r="N47" t="s">
        <v>8</v>
      </c>
      <c r="O47" s="1">
        <v>0.602460958155</v>
      </c>
      <c r="P47">
        <v>2368</v>
      </c>
      <c r="Q47" t="s">
        <v>8</v>
      </c>
      <c r="R47" s="1">
        <v>0.60349380550599996</v>
      </c>
      <c r="S47">
        <v>1600</v>
      </c>
      <c r="T47" t="s">
        <v>8</v>
      </c>
      <c r="U47" s="1">
        <v>0.60170618046799995</v>
      </c>
      <c r="V47">
        <v>1856</v>
      </c>
      <c r="W47" t="s">
        <v>8</v>
      </c>
      <c r="X47" s="1">
        <v>0.60139879893100001</v>
      </c>
      <c r="Y47">
        <v>1600</v>
      </c>
      <c r="Z47" t="s">
        <v>8</v>
      </c>
      <c r="AA47" s="1">
        <v>0.60526087652100002</v>
      </c>
      <c r="AB47">
        <v>1664</v>
      </c>
      <c r="AC47" t="s">
        <v>8</v>
      </c>
    </row>
    <row r="48" spans="2:29" x14ac:dyDescent="0.2">
      <c r="B48">
        <f t="shared" si="7"/>
        <v>24064</v>
      </c>
      <c r="D48">
        <f t="shared" si="4"/>
        <v>205056</v>
      </c>
      <c r="F48" s="1">
        <v>0.700027956944</v>
      </c>
      <c r="G48">
        <v>32000</v>
      </c>
      <c r="H48" t="s">
        <v>8</v>
      </c>
      <c r="I48" s="1">
        <v>0.70000742719599995</v>
      </c>
      <c r="J48">
        <v>152640</v>
      </c>
      <c r="K48" t="s">
        <v>8</v>
      </c>
      <c r="L48" s="1">
        <v>0.70210022147200002</v>
      </c>
      <c r="M48">
        <v>3648</v>
      </c>
      <c r="N48" t="s">
        <v>8</v>
      </c>
      <c r="O48" s="1">
        <v>0.70132642265199996</v>
      </c>
      <c r="P48">
        <v>5696</v>
      </c>
      <c r="Q48" t="s">
        <v>8</v>
      </c>
      <c r="R48" s="1">
        <v>0.70058037000899998</v>
      </c>
      <c r="S48">
        <v>3648</v>
      </c>
      <c r="T48" t="s">
        <v>8</v>
      </c>
      <c r="U48" s="1">
        <v>0.70189355940999998</v>
      </c>
      <c r="V48">
        <v>4032</v>
      </c>
      <c r="W48" t="s">
        <v>8</v>
      </c>
      <c r="X48" s="1">
        <v>0.70041916089400003</v>
      </c>
      <c r="Y48">
        <v>3392</v>
      </c>
      <c r="Z48" t="s">
        <v>8</v>
      </c>
      <c r="AA48" s="1">
        <v>0.700077159758</v>
      </c>
      <c r="AB48">
        <v>3648</v>
      </c>
      <c r="AC48" t="s">
        <v>8</v>
      </c>
    </row>
    <row r="49" spans="1:29" x14ac:dyDescent="0.2">
      <c r="B49">
        <f t="shared" si="7"/>
        <v>53824</v>
      </c>
      <c r="D49">
        <f t="shared" si="4"/>
        <v>894848</v>
      </c>
      <c r="F49" s="1">
        <v>0.80003652086900001</v>
      </c>
      <c r="G49">
        <v>105664</v>
      </c>
      <c r="H49" t="s">
        <v>8</v>
      </c>
      <c r="I49" s="1">
        <v>0.80000597847199995</v>
      </c>
      <c r="J49">
        <v>743616</v>
      </c>
      <c r="K49" t="s">
        <v>8</v>
      </c>
      <c r="L49" s="1">
        <v>0.80051427982199996</v>
      </c>
      <c r="M49">
        <v>8192</v>
      </c>
      <c r="N49" t="s">
        <v>8</v>
      </c>
      <c r="O49" s="1">
        <v>0.80034329742099997</v>
      </c>
      <c r="P49">
        <v>11904</v>
      </c>
      <c r="Q49" t="s">
        <v>8</v>
      </c>
      <c r="R49" s="1">
        <v>0.80003983333700002</v>
      </c>
      <c r="S49">
        <v>8512</v>
      </c>
      <c r="T49" t="s">
        <v>8</v>
      </c>
      <c r="U49" s="1">
        <v>0.80078765538800001</v>
      </c>
      <c r="V49">
        <v>8896</v>
      </c>
      <c r="W49" t="s">
        <v>8</v>
      </c>
      <c r="X49" s="1">
        <v>0.80015472468899995</v>
      </c>
      <c r="Y49">
        <v>8064</v>
      </c>
      <c r="Z49" t="s">
        <v>8</v>
      </c>
      <c r="AA49" s="1">
        <v>0.80089707927599996</v>
      </c>
      <c r="AB49">
        <v>8256</v>
      </c>
      <c r="AC49" t="s">
        <v>8</v>
      </c>
    </row>
    <row r="50" spans="1:29" x14ac:dyDescent="0.2">
      <c r="B50">
        <f t="shared" si="7"/>
        <v>134336</v>
      </c>
      <c r="D50">
        <f t="shared" si="4"/>
        <v>2839872</v>
      </c>
      <c r="F50" s="1">
        <v>0.90001249816499995</v>
      </c>
      <c r="G50">
        <v>296384</v>
      </c>
      <c r="H50" t="s">
        <v>8</v>
      </c>
      <c r="I50" s="1">
        <v>0.900001699057</v>
      </c>
      <c r="J50">
        <v>2430464</v>
      </c>
      <c r="K50" t="s">
        <v>8</v>
      </c>
      <c r="L50" s="1">
        <v>0.90011884841300005</v>
      </c>
      <c r="M50">
        <v>20736</v>
      </c>
      <c r="N50" t="s">
        <v>8</v>
      </c>
      <c r="O50" s="1">
        <v>0.90006281618399997</v>
      </c>
      <c r="P50">
        <v>27520</v>
      </c>
      <c r="Q50" t="s">
        <v>8</v>
      </c>
      <c r="R50" s="1">
        <v>0.90016661481500004</v>
      </c>
      <c r="S50">
        <v>21696</v>
      </c>
      <c r="T50" t="s">
        <v>8</v>
      </c>
      <c r="U50" s="1">
        <v>0.90002055062399999</v>
      </c>
      <c r="V50">
        <v>22016</v>
      </c>
      <c r="W50" t="s">
        <v>8</v>
      </c>
      <c r="X50" s="1">
        <v>0.90005852458699998</v>
      </c>
      <c r="Y50">
        <v>21056</v>
      </c>
      <c r="Z50" t="s">
        <v>8</v>
      </c>
      <c r="AA50" s="1">
        <v>0.90015936285499998</v>
      </c>
      <c r="AB50">
        <v>21312</v>
      </c>
      <c r="AC50" t="s">
        <v>8</v>
      </c>
    </row>
    <row r="51" spans="1:29" x14ac:dyDescent="0.2">
      <c r="B51">
        <f t="shared" si="7"/>
        <v>7069504</v>
      </c>
      <c r="D51">
        <f t="shared" si="4"/>
        <v>21185024</v>
      </c>
      <c r="F51" s="1">
        <v>1</v>
      </c>
      <c r="G51">
        <v>1547200</v>
      </c>
      <c r="H51" t="s">
        <v>8</v>
      </c>
      <c r="I51" s="1">
        <v>1</v>
      </c>
      <c r="J51">
        <v>13308096</v>
      </c>
      <c r="K51" t="s">
        <v>8</v>
      </c>
      <c r="L51" s="1">
        <v>1</v>
      </c>
      <c r="M51">
        <v>634560</v>
      </c>
      <c r="N51" t="s">
        <v>8</v>
      </c>
      <c r="O51" s="1">
        <v>1</v>
      </c>
      <c r="P51">
        <v>3870144</v>
      </c>
      <c r="Q51" t="s">
        <v>8</v>
      </c>
      <c r="R51" s="1">
        <v>1</v>
      </c>
      <c r="S51">
        <v>431232</v>
      </c>
      <c r="T51" t="s">
        <v>8</v>
      </c>
      <c r="U51" s="1">
        <v>1</v>
      </c>
      <c r="V51">
        <v>675264</v>
      </c>
      <c r="W51" t="s">
        <v>8</v>
      </c>
      <c r="X51" s="1">
        <v>1</v>
      </c>
      <c r="Y51">
        <v>718528</v>
      </c>
      <c r="Z51" t="s">
        <v>8</v>
      </c>
      <c r="AA51" s="1">
        <v>1</v>
      </c>
      <c r="AB51">
        <v>739776</v>
      </c>
      <c r="AC51" t="s">
        <v>8</v>
      </c>
    </row>
    <row r="52" spans="1:29" x14ac:dyDescent="0.2">
      <c r="C52" s="2">
        <f>SUM(B53:B68,B71:B85)/SUM(B53:B68,B70:B85)</f>
        <v>0.38075807099107151</v>
      </c>
      <c r="D52" s="2">
        <f>SUM(B53:B68,B71:B85)/SUM(B53:B85)</f>
        <v>3.5997765718251966E-2</v>
      </c>
      <c r="F52" t="s">
        <v>248</v>
      </c>
      <c r="G52" t="s">
        <v>201</v>
      </c>
      <c r="I52" t="s">
        <v>249</v>
      </c>
      <c r="J52" t="s">
        <v>201</v>
      </c>
      <c r="L52" t="s">
        <v>250</v>
      </c>
      <c r="M52" t="s">
        <v>201</v>
      </c>
      <c r="O52" t="s">
        <v>251</v>
      </c>
      <c r="P52" t="s">
        <v>201</v>
      </c>
      <c r="R52" t="s">
        <v>252</v>
      </c>
      <c r="S52" t="s">
        <v>201</v>
      </c>
      <c r="U52" t="s">
        <v>253</v>
      </c>
      <c r="V52" t="s">
        <v>201</v>
      </c>
      <c r="X52" t="s">
        <v>254</v>
      </c>
      <c r="Y52" t="s">
        <v>201</v>
      </c>
      <c r="AA52" t="s">
        <v>255</v>
      </c>
      <c r="AB52" t="s">
        <v>201</v>
      </c>
    </row>
    <row r="53" spans="1:29" x14ac:dyDescent="0.2">
      <c r="A53">
        <v>-32768</v>
      </c>
      <c r="B53">
        <f t="shared" ref="B53:B103" si="8">SUM(P53,M53,S53,V53,Y53,AB53)</f>
        <v>4644028</v>
      </c>
      <c r="C53" s="4">
        <f>SUM(P53,M53,S53,V53,Y53,AB53)/SUM(B$53:B$68,B$71:B$85)</f>
        <v>6.1425628390045311E-2</v>
      </c>
      <c r="D53" s="10">
        <f t="shared" ref="D53:D85" si="9">B53/SUM(B$53:B$85)</f>
        <v>2.2111853798812576E-3</v>
      </c>
      <c r="F53">
        <v>-32768</v>
      </c>
      <c r="G53">
        <v>169500</v>
      </c>
      <c r="I53">
        <v>-32768</v>
      </c>
      <c r="J53">
        <v>3037677</v>
      </c>
      <c r="L53">
        <v>-32768</v>
      </c>
      <c r="M53">
        <v>982878</v>
      </c>
      <c r="O53">
        <v>-32768</v>
      </c>
      <c r="P53">
        <v>847725</v>
      </c>
      <c r="R53">
        <v>-32768</v>
      </c>
      <c r="S53">
        <v>426124</v>
      </c>
      <c r="U53">
        <v>-32768</v>
      </c>
      <c r="V53">
        <v>721173</v>
      </c>
      <c r="X53">
        <v>-32768</v>
      </c>
      <c r="Y53">
        <v>422656</v>
      </c>
      <c r="AA53">
        <v>-32768</v>
      </c>
      <c r="AB53">
        <v>1243472</v>
      </c>
    </row>
    <row r="54" spans="1:29" x14ac:dyDescent="0.2">
      <c r="A54">
        <v>-16384</v>
      </c>
      <c r="B54">
        <f t="shared" si="8"/>
        <v>752304</v>
      </c>
      <c r="C54" s="4">
        <f t="shared" ref="C54:C68" si="10">SUM(P54,M54,S54,V54,Y54,AB54)/SUM(B$53:B$68,B$71:B$85)</f>
        <v>9.9505743592296705E-3</v>
      </c>
      <c r="D54" s="10">
        <f t="shared" si="9"/>
        <v>3.5819844454559484E-4</v>
      </c>
      <c r="F54">
        <v>-16384</v>
      </c>
      <c r="G54">
        <v>15568</v>
      </c>
      <c r="I54">
        <v>-16384</v>
      </c>
      <c r="J54">
        <v>263933</v>
      </c>
      <c r="L54">
        <v>-16384</v>
      </c>
      <c r="M54">
        <v>8321</v>
      </c>
      <c r="O54">
        <v>-16384</v>
      </c>
      <c r="P54">
        <v>95443</v>
      </c>
      <c r="R54">
        <v>-16384</v>
      </c>
      <c r="S54">
        <v>143097</v>
      </c>
      <c r="U54">
        <v>-16384</v>
      </c>
      <c r="V54">
        <v>239856</v>
      </c>
      <c r="X54">
        <v>-16384</v>
      </c>
      <c r="Y54">
        <v>258749</v>
      </c>
      <c r="AA54">
        <v>-16384</v>
      </c>
      <c r="AB54">
        <v>6838</v>
      </c>
    </row>
    <row r="55" spans="1:29" x14ac:dyDescent="0.2">
      <c r="A55">
        <v>-8192</v>
      </c>
      <c r="B55">
        <f t="shared" si="8"/>
        <v>808430</v>
      </c>
      <c r="C55" s="4">
        <f t="shared" si="10"/>
        <v>1.0692941722006053E-2</v>
      </c>
      <c r="D55" s="10">
        <f t="shared" si="9"/>
        <v>3.8492201094769566E-4</v>
      </c>
      <c r="F55">
        <v>-8192</v>
      </c>
      <c r="G55">
        <v>12739</v>
      </c>
      <c r="I55">
        <v>-8192</v>
      </c>
      <c r="J55">
        <v>132745</v>
      </c>
      <c r="L55">
        <v>-8192</v>
      </c>
      <c r="M55">
        <v>60895</v>
      </c>
      <c r="O55">
        <v>-8192</v>
      </c>
      <c r="P55">
        <v>323633</v>
      </c>
      <c r="R55">
        <v>-8192</v>
      </c>
      <c r="S55">
        <v>119154</v>
      </c>
      <c r="U55">
        <v>-8192</v>
      </c>
      <c r="V55">
        <v>60522</v>
      </c>
      <c r="X55">
        <v>-8192</v>
      </c>
      <c r="Y55">
        <v>233794</v>
      </c>
      <c r="AA55">
        <v>-8192</v>
      </c>
      <c r="AB55">
        <v>10432</v>
      </c>
    </row>
    <row r="56" spans="1:29" x14ac:dyDescent="0.2">
      <c r="A56">
        <v>-4096</v>
      </c>
      <c r="B56">
        <f t="shared" si="8"/>
        <v>1010735</v>
      </c>
      <c r="C56" s="4">
        <f t="shared" si="10"/>
        <v>1.336878944545822E-2</v>
      </c>
      <c r="D56" s="10">
        <f t="shared" si="9"/>
        <v>4.8124655039424462E-4</v>
      </c>
      <c r="F56">
        <v>-4096</v>
      </c>
      <c r="G56">
        <v>4903</v>
      </c>
      <c r="I56">
        <v>-4096</v>
      </c>
      <c r="J56">
        <v>91723</v>
      </c>
      <c r="L56">
        <v>-4096</v>
      </c>
      <c r="M56">
        <v>58851</v>
      </c>
      <c r="O56">
        <v>-4096</v>
      </c>
      <c r="P56">
        <v>139329</v>
      </c>
      <c r="R56">
        <v>-4096</v>
      </c>
      <c r="S56">
        <v>575924</v>
      </c>
      <c r="U56">
        <v>-4096</v>
      </c>
      <c r="V56">
        <v>146729</v>
      </c>
      <c r="X56">
        <v>-4096</v>
      </c>
      <c r="Y56">
        <v>29850</v>
      </c>
      <c r="AA56">
        <v>-4096</v>
      </c>
      <c r="AB56">
        <v>60052</v>
      </c>
    </row>
    <row r="57" spans="1:29" x14ac:dyDescent="0.2">
      <c r="A57">
        <v>-2048</v>
      </c>
      <c r="B57">
        <f t="shared" si="8"/>
        <v>386183</v>
      </c>
      <c r="C57" s="4">
        <f t="shared" si="10"/>
        <v>5.1079652079084941E-3</v>
      </c>
      <c r="D57" s="10">
        <f t="shared" si="9"/>
        <v>1.8387533485127215E-4</v>
      </c>
      <c r="F57">
        <v>-2048</v>
      </c>
      <c r="G57">
        <v>4354</v>
      </c>
      <c r="I57">
        <v>-2048</v>
      </c>
      <c r="J57">
        <v>104268</v>
      </c>
      <c r="L57">
        <v>-2048</v>
      </c>
      <c r="M57">
        <v>263399</v>
      </c>
      <c r="O57">
        <v>-2048</v>
      </c>
      <c r="P57">
        <v>47546</v>
      </c>
      <c r="R57">
        <v>-2048</v>
      </c>
      <c r="S57">
        <v>2800</v>
      </c>
      <c r="U57">
        <v>-2048</v>
      </c>
      <c r="V57">
        <v>3724</v>
      </c>
      <c r="X57">
        <v>-2048</v>
      </c>
      <c r="Y57">
        <v>4977</v>
      </c>
      <c r="AA57">
        <v>-2048</v>
      </c>
      <c r="AB57">
        <v>63737</v>
      </c>
    </row>
    <row r="58" spans="1:29" x14ac:dyDescent="0.2">
      <c r="A58">
        <v>-1024</v>
      </c>
      <c r="B58">
        <f t="shared" si="8"/>
        <v>237289</v>
      </c>
      <c r="C58" s="4">
        <f t="shared" si="10"/>
        <v>3.1385740859110802E-3</v>
      </c>
      <c r="D58" s="10">
        <f t="shared" si="9"/>
        <v>1.1298165463400387E-4</v>
      </c>
      <c r="F58">
        <v>-1024</v>
      </c>
      <c r="G58">
        <v>7719</v>
      </c>
      <c r="I58">
        <v>-1024</v>
      </c>
      <c r="J58">
        <v>188423</v>
      </c>
      <c r="L58">
        <v>-1024</v>
      </c>
      <c r="M58">
        <v>58007</v>
      </c>
      <c r="O58">
        <v>-1024</v>
      </c>
      <c r="P58">
        <v>471</v>
      </c>
      <c r="R58">
        <v>-1024</v>
      </c>
      <c r="S58">
        <v>503</v>
      </c>
      <c r="U58">
        <v>-1024</v>
      </c>
      <c r="V58">
        <v>1719</v>
      </c>
      <c r="X58">
        <v>-1024</v>
      </c>
      <c r="Y58">
        <v>115795</v>
      </c>
      <c r="AA58">
        <v>-1024</v>
      </c>
      <c r="AB58">
        <v>60794</v>
      </c>
    </row>
    <row r="59" spans="1:29" x14ac:dyDescent="0.2">
      <c r="A59">
        <v>-512</v>
      </c>
      <c r="B59">
        <f t="shared" si="8"/>
        <v>124594</v>
      </c>
      <c r="C59" s="4">
        <f t="shared" si="10"/>
        <v>1.6479798880690007E-3</v>
      </c>
      <c r="D59" s="10">
        <f t="shared" si="9"/>
        <v>5.9323593919098981E-5</v>
      </c>
      <c r="F59">
        <v>-512</v>
      </c>
      <c r="G59">
        <v>16328</v>
      </c>
      <c r="I59">
        <v>-512</v>
      </c>
      <c r="J59">
        <v>461292</v>
      </c>
      <c r="L59">
        <v>-512</v>
      </c>
      <c r="M59">
        <v>58357</v>
      </c>
      <c r="O59">
        <v>-512</v>
      </c>
      <c r="P59">
        <v>182</v>
      </c>
      <c r="R59">
        <v>-512</v>
      </c>
      <c r="S59">
        <v>1426</v>
      </c>
      <c r="U59">
        <v>-512</v>
      </c>
      <c r="V59">
        <v>58678</v>
      </c>
      <c r="X59">
        <v>-512</v>
      </c>
      <c r="Y59">
        <v>2597</v>
      </c>
      <c r="AA59">
        <v>-512</v>
      </c>
      <c r="AB59">
        <v>3354</v>
      </c>
    </row>
    <row r="60" spans="1:29" x14ac:dyDescent="0.2">
      <c r="A60">
        <v>-256</v>
      </c>
      <c r="B60">
        <f t="shared" si="8"/>
        <v>120771</v>
      </c>
      <c r="C60" s="4">
        <f t="shared" si="10"/>
        <v>1.5974138326242137E-3</v>
      </c>
      <c r="D60" s="10">
        <f t="shared" si="9"/>
        <v>5.7503328901901403E-5</v>
      </c>
      <c r="F60">
        <v>-256</v>
      </c>
      <c r="G60">
        <v>10464</v>
      </c>
      <c r="I60">
        <v>-256</v>
      </c>
      <c r="J60">
        <v>110592</v>
      </c>
      <c r="L60">
        <v>-256</v>
      </c>
      <c r="M60">
        <v>57712</v>
      </c>
      <c r="O60">
        <v>-256</v>
      </c>
      <c r="P60">
        <v>688</v>
      </c>
      <c r="R60">
        <v>-256</v>
      </c>
      <c r="S60">
        <v>57891</v>
      </c>
      <c r="U60">
        <v>-256</v>
      </c>
      <c r="V60">
        <v>1017</v>
      </c>
      <c r="X60">
        <v>-256</v>
      </c>
      <c r="Y60">
        <v>907</v>
      </c>
      <c r="AA60">
        <v>-256</v>
      </c>
      <c r="AB60">
        <v>2556</v>
      </c>
    </row>
    <row r="61" spans="1:29" x14ac:dyDescent="0.2">
      <c r="A61">
        <v>-128</v>
      </c>
      <c r="B61">
        <f t="shared" si="8"/>
        <v>246925</v>
      </c>
      <c r="C61" s="4">
        <f t="shared" si="10"/>
        <v>3.2660275283034335E-3</v>
      </c>
      <c r="D61" s="10">
        <f t="shared" si="9"/>
        <v>1.1756969379322854E-4</v>
      </c>
      <c r="F61">
        <v>-128</v>
      </c>
      <c r="G61">
        <v>7024</v>
      </c>
      <c r="I61">
        <v>-128</v>
      </c>
      <c r="J61">
        <v>209443</v>
      </c>
      <c r="L61">
        <v>-128</v>
      </c>
      <c r="M61">
        <v>2453</v>
      </c>
      <c r="O61">
        <v>-128</v>
      </c>
      <c r="P61">
        <v>93069</v>
      </c>
      <c r="R61">
        <v>-128</v>
      </c>
      <c r="S61">
        <v>2148</v>
      </c>
      <c r="U61">
        <v>-128</v>
      </c>
      <c r="V61">
        <v>2233</v>
      </c>
      <c r="X61">
        <v>-128</v>
      </c>
      <c r="Y61">
        <v>144529</v>
      </c>
      <c r="AA61">
        <v>-128</v>
      </c>
      <c r="AB61">
        <v>2493</v>
      </c>
    </row>
    <row r="62" spans="1:29" x14ac:dyDescent="0.2">
      <c r="A62">
        <v>-64</v>
      </c>
      <c r="B62">
        <f t="shared" si="8"/>
        <v>189098</v>
      </c>
      <c r="C62" s="4">
        <f t="shared" si="10"/>
        <v>2.5011613791520609E-3</v>
      </c>
      <c r="D62" s="10">
        <f t="shared" si="9"/>
        <v>9.0036221350255863E-5</v>
      </c>
      <c r="F62">
        <v>-64</v>
      </c>
      <c r="G62">
        <v>11006</v>
      </c>
      <c r="I62">
        <v>-64</v>
      </c>
      <c r="J62">
        <v>181319</v>
      </c>
      <c r="L62">
        <v>-64</v>
      </c>
      <c r="M62">
        <v>118915</v>
      </c>
      <c r="O62">
        <v>-64</v>
      </c>
      <c r="P62">
        <v>48413</v>
      </c>
      <c r="R62">
        <v>-64</v>
      </c>
      <c r="S62">
        <v>5428</v>
      </c>
      <c r="U62">
        <v>-64</v>
      </c>
      <c r="V62">
        <v>3719</v>
      </c>
      <c r="X62">
        <v>-64</v>
      </c>
      <c r="Y62">
        <v>5405</v>
      </c>
      <c r="AA62">
        <v>-64</v>
      </c>
      <c r="AB62">
        <v>7218</v>
      </c>
    </row>
    <row r="63" spans="1:29" x14ac:dyDescent="0.2">
      <c r="A63">
        <v>-32</v>
      </c>
      <c r="B63">
        <f t="shared" si="8"/>
        <v>156012</v>
      </c>
      <c r="C63" s="4">
        <f t="shared" si="10"/>
        <v>2.0635394826189137E-3</v>
      </c>
      <c r="D63" s="10">
        <f t="shared" si="9"/>
        <v>7.4282810845678528E-5</v>
      </c>
      <c r="F63">
        <v>-32</v>
      </c>
      <c r="G63">
        <v>13050</v>
      </c>
      <c r="I63">
        <v>-32</v>
      </c>
      <c r="J63">
        <v>423798</v>
      </c>
      <c r="L63">
        <v>-32</v>
      </c>
      <c r="M63">
        <v>20205</v>
      </c>
      <c r="O63">
        <v>-32</v>
      </c>
      <c r="P63">
        <v>317</v>
      </c>
      <c r="R63">
        <v>-32</v>
      </c>
      <c r="S63">
        <v>20692</v>
      </c>
      <c r="U63">
        <v>-32</v>
      </c>
      <c r="V63">
        <v>18011</v>
      </c>
      <c r="X63">
        <v>-32</v>
      </c>
      <c r="Y63">
        <v>78066</v>
      </c>
      <c r="AA63">
        <v>-32</v>
      </c>
      <c r="AB63">
        <v>18721</v>
      </c>
    </row>
    <row r="64" spans="1:29" x14ac:dyDescent="0.2">
      <c r="A64">
        <v>-16</v>
      </c>
      <c r="B64">
        <f t="shared" si="8"/>
        <v>506926</v>
      </c>
      <c r="C64" s="4">
        <f t="shared" si="10"/>
        <v>6.7050086901397042E-3</v>
      </c>
      <c r="D64" s="10">
        <f t="shared" si="9"/>
        <v>2.4136533196649255E-4</v>
      </c>
      <c r="F64">
        <v>-16</v>
      </c>
      <c r="G64">
        <v>32230</v>
      </c>
      <c r="I64">
        <v>-16</v>
      </c>
      <c r="J64">
        <v>606684</v>
      </c>
      <c r="L64">
        <v>-16</v>
      </c>
      <c r="M64">
        <v>12610</v>
      </c>
      <c r="O64">
        <v>-16</v>
      </c>
      <c r="P64">
        <v>145554</v>
      </c>
      <c r="R64">
        <v>-16</v>
      </c>
      <c r="S64">
        <v>129838</v>
      </c>
      <c r="U64">
        <v>-16</v>
      </c>
      <c r="V64">
        <v>77793</v>
      </c>
      <c r="X64">
        <v>-16</v>
      </c>
      <c r="Y64">
        <v>72695</v>
      </c>
      <c r="AA64">
        <v>-16</v>
      </c>
      <c r="AB64">
        <v>68436</v>
      </c>
    </row>
    <row r="65" spans="1:28" x14ac:dyDescent="0.2">
      <c r="A65">
        <v>-8</v>
      </c>
      <c r="B65">
        <f t="shared" si="8"/>
        <v>222933</v>
      </c>
      <c r="C65" s="4">
        <f t="shared" si="10"/>
        <v>2.9486901486980637E-3</v>
      </c>
      <c r="D65" s="10">
        <f t="shared" si="9"/>
        <v>1.0614625714855044E-4</v>
      </c>
      <c r="F65">
        <v>-8</v>
      </c>
      <c r="G65">
        <v>25110</v>
      </c>
      <c r="I65">
        <v>-8</v>
      </c>
      <c r="J65">
        <v>754463</v>
      </c>
      <c r="L65">
        <v>-8</v>
      </c>
      <c r="M65">
        <v>117520</v>
      </c>
      <c r="O65">
        <v>-8</v>
      </c>
      <c r="P65">
        <v>92812</v>
      </c>
      <c r="R65">
        <v>-8</v>
      </c>
      <c r="S65">
        <v>2759</v>
      </c>
      <c r="U65">
        <v>-8</v>
      </c>
      <c r="V65">
        <v>3102</v>
      </c>
      <c r="X65">
        <v>-8</v>
      </c>
      <c r="Y65">
        <v>3611</v>
      </c>
      <c r="AA65">
        <v>-8</v>
      </c>
      <c r="AB65">
        <v>3129</v>
      </c>
    </row>
    <row r="66" spans="1:28" x14ac:dyDescent="0.2">
      <c r="A66">
        <v>-4</v>
      </c>
      <c r="B66">
        <f t="shared" si="8"/>
        <v>8182088</v>
      </c>
      <c r="C66" s="4">
        <f t="shared" si="10"/>
        <v>0.10822283951402727</v>
      </c>
      <c r="D66" s="10">
        <f t="shared" si="9"/>
        <v>3.8957804221899351E-3</v>
      </c>
      <c r="F66">
        <v>-4</v>
      </c>
      <c r="G66">
        <v>30795</v>
      </c>
      <c r="I66">
        <v>-4</v>
      </c>
      <c r="J66">
        <v>2127709</v>
      </c>
      <c r="L66">
        <v>-4</v>
      </c>
      <c r="M66">
        <v>1081311</v>
      </c>
      <c r="O66">
        <v>-4</v>
      </c>
      <c r="P66">
        <v>925039</v>
      </c>
      <c r="R66">
        <v>-4</v>
      </c>
      <c r="S66">
        <v>1090839</v>
      </c>
      <c r="U66">
        <v>-4</v>
      </c>
      <c r="V66">
        <v>1115291</v>
      </c>
      <c r="X66">
        <v>-4</v>
      </c>
      <c r="Y66">
        <v>2877878</v>
      </c>
      <c r="AA66">
        <v>-4</v>
      </c>
      <c r="AB66">
        <v>1091730</v>
      </c>
    </row>
    <row r="67" spans="1:28" x14ac:dyDescent="0.2">
      <c r="A67">
        <v>-2</v>
      </c>
      <c r="B67">
        <f t="shared" si="8"/>
        <v>9049161</v>
      </c>
      <c r="C67" s="4">
        <f t="shared" si="10"/>
        <v>0.11969144045378081</v>
      </c>
      <c r="D67" s="10">
        <f t="shared" si="9"/>
        <v>4.3086244319353074E-3</v>
      </c>
      <c r="F67">
        <v>-2</v>
      </c>
      <c r="G67">
        <v>35684</v>
      </c>
      <c r="I67">
        <v>-2</v>
      </c>
      <c r="J67">
        <v>3414372</v>
      </c>
      <c r="L67">
        <v>-2</v>
      </c>
      <c r="M67">
        <v>1876836</v>
      </c>
      <c r="O67">
        <v>-2</v>
      </c>
      <c r="P67">
        <v>1555231</v>
      </c>
      <c r="R67">
        <v>-2</v>
      </c>
      <c r="S67">
        <v>1838686</v>
      </c>
      <c r="U67">
        <v>-2</v>
      </c>
      <c r="V67">
        <v>1861831</v>
      </c>
      <c r="X67">
        <v>-2</v>
      </c>
      <c r="Y67">
        <v>35108</v>
      </c>
      <c r="AA67">
        <v>-2</v>
      </c>
      <c r="AB67">
        <v>1881469</v>
      </c>
    </row>
    <row r="68" spans="1:28" x14ac:dyDescent="0.2">
      <c r="A68">
        <v>-1</v>
      </c>
      <c r="B68">
        <f t="shared" si="8"/>
        <v>36163929</v>
      </c>
      <c r="C68" s="4">
        <f t="shared" si="10"/>
        <v>0.47833304706129742</v>
      </c>
      <c r="D68" s="10">
        <f t="shared" si="9"/>
        <v>1.7218920963410177E-2</v>
      </c>
      <c r="F68">
        <v>-1</v>
      </c>
      <c r="G68">
        <v>118934</v>
      </c>
      <c r="I68">
        <v>-1</v>
      </c>
      <c r="J68">
        <v>4031597</v>
      </c>
      <c r="L68">
        <v>-1</v>
      </c>
      <c r="M68">
        <v>6115451</v>
      </c>
      <c r="O68">
        <v>-1</v>
      </c>
      <c r="P68">
        <v>5415421</v>
      </c>
      <c r="R68">
        <v>-1</v>
      </c>
      <c r="S68">
        <v>6174273</v>
      </c>
      <c r="U68">
        <v>-1</v>
      </c>
      <c r="V68">
        <v>6230002</v>
      </c>
      <c r="X68">
        <v>-1</v>
      </c>
      <c r="Y68">
        <v>6107903</v>
      </c>
      <c r="AA68">
        <v>-1</v>
      </c>
      <c r="AB68">
        <v>6120879</v>
      </c>
    </row>
    <row r="69" spans="1:28" x14ac:dyDescent="0.2">
      <c r="A69">
        <v>0</v>
      </c>
      <c r="B69">
        <f t="shared" si="8"/>
        <v>1901681642</v>
      </c>
      <c r="C69" s="4"/>
      <c r="D69" s="10">
        <f t="shared" si="9"/>
        <v>0.90545764236972381</v>
      </c>
      <c r="F69">
        <v>0</v>
      </c>
      <c r="G69">
        <v>9496260</v>
      </c>
      <c r="I69">
        <v>0</v>
      </c>
      <c r="J69">
        <v>304454272</v>
      </c>
      <c r="L69">
        <v>0</v>
      </c>
      <c r="M69">
        <v>316817424</v>
      </c>
      <c r="O69">
        <v>0</v>
      </c>
      <c r="P69">
        <v>316432030</v>
      </c>
      <c r="R69">
        <v>0</v>
      </c>
      <c r="S69">
        <v>317791195</v>
      </c>
      <c r="U69">
        <v>0</v>
      </c>
      <c r="V69">
        <v>317144693</v>
      </c>
      <c r="X69">
        <v>0</v>
      </c>
      <c r="Y69">
        <v>315894295</v>
      </c>
      <c r="AA69">
        <v>0</v>
      </c>
      <c r="AB69">
        <v>317602005</v>
      </c>
    </row>
    <row r="70" spans="1:28" x14ac:dyDescent="0.2">
      <c r="A70">
        <v>1</v>
      </c>
      <c r="B70">
        <f t="shared" si="8"/>
        <v>122957906</v>
      </c>
      <c r="C70" s="4"/>
      <c r="D70" s="10">
        <f t="shared" si="9"/>
        <v>5.8544591912024213E-2</v>
      </c>
      <c r="F70">
        <v>1</v>
      </c>
      <c r="G70">
        <v>582878</v>
      </c>
      <c r="I70">
        <v>1</v>
      </c>
      <c r="J70">
        <v>20211684</v>
      </c>
      <c r="L70">
        <v>1</v>
      </c>
      <c r="M70">
        <v>19995001</v>
      </c>
      <c r="O70">
        <v>1</v>
      </c>
      <c r="P70">
        <v>20859361</v>
      </c>
      <c r="R70">
        <v>1</v>
      </c>
      <c r="S70">
        <v>19877743</v>
      </c>
      <c r="U70">
        <v>1</v>
      </c>
      <c r="V70">
        <v>20503972</v>
      </c>
      <c r="X70">
        <v>1</v>
      </c>
      <c r="Y70">
        <v>21839806</v>
      </c>
      <c r="AA70">
        <v>1</v>
      </c>
      <c r="AB70">
        <v>19882023</v>
      </c>
    </row>
    <row r="71" spans="1:28" x14ac:dyDescent="0.2">
      <c r="A71">
        <v>2</v>
      </c>
      <c r="B71">
        <f t="shared" si="8"/>
        <v>919080</v>
      </c>
      <c r="C71" s="4">
        <f t="shared" ref="C71:C85" si="11">SUM(P71,M71,S71,V71,Y71,AB71)/SUM(B$53:B$68,B$71:B$85)</f>
        <v>1.2156487114359096E-2</v>
      </c>
      <c r="D71" s="10">
        <f t="shared" si="9"/>
        <v>4.3760637509964763E-4</v>
      </c>
      <c r="F71">
        <v>2</v>
      </c>
      <c r="G71">
        <v>33541</v>
      </c>
      <c r="I71">
        <v>2</v>
      </c>
      <c r="J71">
        <v>938385</v>
      </c>
      <c r="L71">
        <v>2</v>
      </c>
      <c r="M71">
        <v>175629</v>
      </c>
      <c r="O71">
        <v>2</v>
      </c>
      <c r="P71">
        <v>251431</v>
      </c>
      <c r="R71">
        <v>2</v>
      </c>
      <c r="S71">
        <v>133542</v>
      </c>
      <c r="U71">
        <v>2</v>
      </c>
      <c r="V71">
        <v>83138</v>
      </c>
      <c r="X71">
        <v>2</v>
      </c>
      <c r="Y71">
        <v>134933</v>
      </c>
      <c r="AA71">
        <v>2</v>
      </c>
      <c r="AB71">
        <v>140407</v>
      </c>
    </row>
    <row r="72" spans="1:28" x14ac:dyDescent="0.2">
      <c r="A72">
        <v>4</v>
      </c>
      <c r="B72">
        <f t="shared" si="8"/>
        <v>2027537</v>
      </c>
      <c r="C72" s="4">
        <f t="shared" si="11"/>
        <v>2.6817825885000542E-2</v>
      </c>
      <c r="D72" s="10">
        <f t="shared" si="9"/>
        <v>9.6538181328112264E-4</v>
      </c>
      <c r="F72">
        <v>4</v>
      </c>
      <c r="G72">
        <v>35609</v>
      </c>
      <c r="I72">
        <v>4</v>
      </c>
      <c r="J72">
        <v>2030734</v>
      </c>
      <c r="L72">
        <v>4</v>
      </c>
      <c r="M72">
        <v>343249</v>
      </c>
      <c r="O72">
        <v>4</v>
      </c>
      <c r="P72">
        <v>708780</v>
      </c>
      <c r="R72">
        <v>4</v>
      </c>
      <c r="S72">
        <v>231383</v>
      </c>
      <c r="U72">
        <v>4</v>
      </c>
      <c r="V72">
        <v>208410</v>
      </c>
      <c r="X72">
        <v>4</v>
      </c>
      <c r="Y72">
        <v>246558</v>
      </c>
      <c r="AA72">
        <v>4</v>
      </c>
      <c r="AB72">
        <v>289157</v>
      </c>
    </row>
    <row r="73" spans="1:28" x14ac:dyDescent="0.2">
      <c r="A73">
        <v>8</v>
      </c>
      <c r="B73">
        <f t="shared" si="8"/>
        <v>794067</v>
      </c>
      <c r="C73" s="4">
        <f t="shared" si="11"/>
        <v>1.0502965197194786E-2</v>
      </c>
      <c r="D73" s="10">
        <f t="shared" si="9"/>
        <v>3.7808328051557196E-4</v>
      </c>
      <c r="F73">
        <v>8</v>
      </c>
      <c r="G73">
        <v>35411</v>
      </c>
      <c r="I73">
        <v>8</v>
      </c>
      <c r="J73">
        <v>1006534</v>
      </c>
      <c r="L73">
        <v>8</v>
      </c>
      <c r="M73">
        <v>147182</v>
      </c>
      <c r="O73">
        <v>8</v>
      </c>
      <c r="P73">
        <v>47216</v>
      </c>
      <c r="R73">
        <v>8</v>
      </c>
      <c r="S73">
        <v>147303</v>
      </c>
      <c r="U73">
        <v>8</v>
      </c>
      <c r="V73">
        <v>154430</v>
      </c>
      <c r="X73">
        <v>8</v>
      </c>
      <c r="Y73">
        <v>148105</v>
      </c>
      <c r="AA73">
        <v>8</v>
      </c>
      <c r="AB73">
        <v>149831</v>
      </c>
    </row>
    <row r="74" spans="1:28" x14ac:dyDescent="0.2">
      <c r="A74">
        <v>16</v>
      </c>
      <c r="B74">
        <f t="shared" si="8"/>
        <v>847612</v>
      </c>
      <c r="C74" s="4">
        <f t="shared" si="11"/>
        <v>1.1211194189816058E-2</v>
      </c>
      <c r="D74" s="10">
        <f t="shared" si="9"/>
        <v>4.0357794186682608E-4</v>
      </c>
      <c r="F74">
        <v>16</v>
      </c>
      <c r="G74">
        <v>21476</v>
      </c>
      <c r="I74">
        <v>16</v>
      </c>
      <c r="J74">
        <v>621925</v>
      </c>
      <c r="L74">
        <v>16</v>
      </c>
      <c r="M74">
        <v>93205</v>
      </c>
      <c r="O74">
        <v>16</v>
      </c>
      <c r="P74">
        <v>190307</v>
      </c>
      <c r="R74">
        <v>16</v>
      </c>
      <c r="S74">
        <v>155004</v>
      </c>
      <c r="U74">
        <v>16</v>
      </c>
      <c r="V74">
        <v>160088</v>
      </c>
      <c r="X74">
        <v>16</v>
      </c>
      <c r="Y74">
        <v>154348</v>
      </c>
      <c r="AA74">
        <v>16</v>
      </c>
      <c r="AB74">
        <v>94660</v>
      </c>
    </row>
    <row r="75" spans="1:28" x14ac:dyDescent="0.2">
      <c r="A75">
        <v>32</v>
      </c>
      <c r="B75">
        <f t="shared" si="8"/>
        <v>305478</v>
      </c>
      <c r="C75" s="4">
        <f t="shared" si="11"/>
        <v>4.040496334073408E-3</v>
      </c>
      <c r="D75" s="10">
        <f t="shared" si="9"/>
        <v>1.4544884041943045E-4</v>
      </c>
      <c r="F75">
        <v>32</v>
      </c>
      <c r="G75">
        <v>10414</v>
      </c>
      <c r="I75">
        <v>32</v>
      </c>
      <c r="J75">
        <v>228818</v>
      </c>
      <c r="L75">
        <v>32</v>
      </c>
      <c r="M75">
        <v>25259</v>
      </c>
      <c r="O75">
        <v>32</v>
      </c>
      <c r="P75">
        <v>185667</v>
      </c>
      <c r="R75">
        <v>32</v>
      </c>
      <c r="S75">
        <v>24065</v>
      </c>
      <c r="U75">
        <v>32</v>
      </c>
      <c r="V75">
        <v>21832</v>
      </c>
      <c r="X75">
        <v>32</v>
      </c>
      <c r="Y75">
        <v>24446</v>
      </c>
      <c r="AA75">
        <v>32</v>
      </c>
      <c r="AB75">
        <v>24209</v>
      </c>
    </row>
    <row r="76" spans="1:28" x14ac:dyDescent="0.2">
      <c r="A76">
        <v>64</v>
      </c>
      <c r="B76">
        <f t="shared" si="8"/>
        <v>188368</v>
      </c>
      <c r="C76" s="4">
        <f t="shared" si="11"/>
        <v>2.4915058153344586E-3</v>
      </c>
      <c r="D76" s="10">
        <f t="shared" si="9"/>
        <v>8.9688642626072187E-5</v>
      </c>
      <c r="F76">
        <v>64</v>
      </c>
      <c r="G76">
        <v>10593</v>
      </c>
      <c r="I76">
        <v>64</v>
      </c>
      <c r="J76">
        <v>166724</v>
      </c>
      <c r="L76">
        <v>64</v>
      </c>
      <c r="M76">
        <v>118164</v>
      </c>
      <c r="O76">
        <v>64</v>
      </c>
      <c r="P76">
        <v>47477</v>
      </c>
      <c r="R76">
        <v>64</v>
      </c>
      <c r="S76">
        <v>6492</v>
      </c>
      <c r="U76">
        <v>64</v>
      </c>
      <c r="V76">
        <v>2977</v>
      </c>
      <c r="X76">
        <v>64</v>
      </c>
      <c r="Y76">
        <v>6722</v>
      </c>
      <c r="AA76">
        <v>64</v>
      </c>
      <c r="AB76">
        <v>6536</v>
      </c>
    </row>
    <row r="77" spans="1:28" x14ac:dyDescent="0.2">
      <c r="A77">
        <v>128</v>
      </c>
      <c r="B77">
        <f t="shared" si="8"/>
        <v>307170</v>
      </c>
      <c r="C77" s="4">
        <f t="shared" si="11"/>
        <v>4.062876079250646E-3</v>
      </c>
      <c r="D77" s="10">
        <f t="shared" si="9"/>
        <v>1.4625446124315485E-4</v>
      </c>
      <c r="F77">
        <v>128</v>
      </c>
      <c r="G77">
        <v>6770</v>
      </c>
      <c r="I77">
        <v>128</v>
      </c>
      <c r="J77">
        <v>202552</v>
      </c>
      <c r="L77">
        <v>128</v>
      </c>
      <c r="M77">
        <v>935</v>
      </c>
      <c r="O77">
        <v>128</v>
      </c>
      <c r="P77">
        <v>46623</v>
      </c>
      <c r="R77">
        <v>128</v>
      </c>
      <c r="S77">
        <v>587</v>
      </c>
      <c r="U77">
        <v>128</v>
      </c>
      <c r="V77">
        <v>850</v>
      </c>
      <c r="X77">
        <v>128</v>
      </c>
      <c r="Y77">
        <v>257127</v>
      </c>
      <c r="AA77">
        <v>128</v>
      </c>
      <c r="AB77">
        <v>1048</v>
      </c>
    </row>
    <row r="78" spans="1:28" x14ac:dyDescent="0.2">
      <c r="A78">
        <v>256</v>
      </c>
      <c r="B78">
        <f t="shared" si="8"/>
        <v>179149</v>
      </c>
      <c r="C78" s="4">
        <f t="shared" si="11"/>
        <v>2.3695679484379137E-3</v>
      </c>
      <c r="D78" s="10">
        <f t="shared" si="9"/>
        <v>8.5299151861346968E-5</v>
      </c>
      <c r="F78">
        <v>256</v>
      </c>
      <c r="G78">
        <v>8794</v>
      </c>
      <c r="I78">
        <v>256</v>
      </c>
      <c r="J78">
        <v>101913</v>
      </c>
      <c r="L78">
        <v>256</v>
      </c>
      <c r="M78">
        <v>57728</v>
      </c>
      <c r="O78">
        <v>256</v>
      </c>
      <c r="P78">
        <v>688</v>
      </c>
      <c r="R78">
        <v>256</v>
      </c>
      <c r="S78">
        <v>58117</v>
      </c>
      <c r="U78">
        <v>256</v>
      </c>
      <c r="V78">
        <v>61030</v>
      </c>
      <c r="X78">
        <v>256</v>
      </c>
      <c r="Y78">
        <v>794</v>
      </c>
      <c r="AA78">
        <v>256</v>
      </c>
      <c r="AB78">
        <v>792</v>
      </c>
    </row>
    <row r="79" spans="1:28" x14ac:dyDescent="0.2">
      <c r="A79">
        <v>512</v>
      </c>
      <c r="B79">
        <f t="shared" si="8"/>
        <v>66484</v>
      </c>
      <c r="C79" s="4">
        <f t="shared" si="11"/>
        <v>8.7937055458833845E-4</v>
      </c>
      <c r="D79" s="10">
        <f t="shared" si="9"/>
        <v>3.1655375203600307E-5</v>
      </c>
      <c r="F79">
        <v>512</v>
      </c>
      <c r="G79">
        <v>16214</v>
      </c>
      <c r="I79">
        <v>512</v>
      </c>
      <c r="J79">
        <v>461404</v>
      </c>
      <c r="L79">
        <v>512</v>
      </c>
      <c r="M79">
        <v>58357</v>
      </c>
      <c r="O79">
        <v>512</v>
      </c>
      <c r="P79">
        <v>267</v>
      </c>
      <c r="R79">
        <v>512</v>
      </c>
      <c r="S79">
        <v>1313</v>
      </c>
      <c r="U79">
        <v>512</v>
      </c>
      <c r="V79">
        <v>257</v>
      </c>
      <c r="X79">
        <v>512</v>
      </c>
      <c r="Y79">
        <v>2936</v>
      </c>
      <c r="AA79">
        <v>512</v>
      </c>
      <c r="AB79">
        <v>3354</v>
      </c>
    </row>
    <row r="80" spans="1:28" x14ac:dyDescent="0.2">
      <c r="A80">
        <v>1024</v>
      </c>
      <c r="B80">
        <f t="shared" si="8"/>
        <v>237559</v>
      </c>
      <c r="C80" s="4">
        <f t="shared" si="11"/>
        <v>3.142145321843618E-3</v>
      </c>
      <c r="D80" s="10">
        <f t="shared" si="9"/>
        <v>1.1311021114842797E-4</v>
      </c>
      <c r="F80">
        <v>1024</v>
      </c>
      <c r="G80">
        <v>8004</v>
      </c>
      <c r="I80">
        <v>1024</v>
      </c>
      <c r="J80">
        <v>189888</v>
      </c>
      <c r="L80">
        <v>1024</v>
      </c>
      <c r="M80">
        <v>57909</v>
      </c>
      <c r="O80">
        <v>1024</v>
      </c>
      <c r="P80">
        <v>303</v>
      </c>
      <c r="R80">
        <v>1024</v>
      </c>
      <c r="S80">
        <v>2452</v>
      </c>
      <c r="U80">
        <v>1024</v>
      </c>
      <c r="V80">
        <v>1613</v>
      </c>
      <c r="X80">
        <v>1024</v>
      </c>
      <c r="Y80">
        <v>115354</v>
      </c>
      <c r="AA80">
        <v>1024</v>
      </c>
      <c r="AB80">
        <v>59928</v>
      </c>
    </row>
    <row r="81" spans="1:28" x14ac:dyDescent="0.2">
      <c r="A81">
        <v>2048</v>
      </c>
      <c r="B81">
        <f t="shared" si="8"/>
        <v>189754</v>
      </c>
      <c r="C81" s="4">
        <f t="shared" si="11"/>
        <v>2.5098381597881531E-3</v>
      </c>
      <c r="D81" s="10">
        <f t="shared" si="9"/>
        <v>9.0348566066782583E-5</v>
      </c>
      <c r="F81">
        <v>2048</v>
      </c>
      <c r="G81">
        <v>4295</v>
      </c>
      <c r="I81">
        <v>2048</v>
      </c>
      <c r="J81">
        <v>104346</v>
      </c>
      <c r="L81">
        <v>2048</v>
      </c>
      <c r="M81">
        <v>66434</v>
      </c>
      <c r="O81">
        <v>2048</v>
      </c>
      <c r="P81">
        <v>47628</v>
      </c>
      <c r="R81">
        <v>2048</v>
      </c>
      <c r="S81">
        <v>2913</v>
      </c>
      <c r="U81">
        <v>2048</v>
      </c>
      <c r="V81">
        <v>3839</v>
      </c>
      <c r="X81">
        <v>2048</v>
      </c>
      <c r="Y81">
        <v>5089</v>
      </c>
      <c r="AA81">
        <v>2048</v>
      </c>
      <c r="AB81">
        <v>63851</v>
      </c>
    </row>
    <row r="82" spans="1:28" x14ac:dyDescent="0.2">
      <c r="A82">
        <v>4096</v>
      </c>
      <c r="B82">
        <f t="shared" si="8"/>
        <v>870273</v>
      </c>
      <c r="C82" s="4">
        <f t="shared" si="11"/>
        <v>1.151092669895399E-2</v>
      </c>
      <c r="D82" s="10">
        <f t="shared" si="9"/>
        <v>4.1436764250891718E-4</v>
      </c>
      <c r="F82">
        <v>4096</v>
      </c>
      <c r="G82">
        <v>4719</v>
      </c>
      <c r="I82">
        <v>4096</v>
      </c>
      <c r="J82">
        <v>91033</v>
      </c>
      <c r="L82">
        <v>4096</v>
      </c>
      <c r="M82">
        <v>58851</v>
      </c>
      <c r="O82">
        <v>4096</v>
      </c>
      <c r="P82">
        <v>139327</v>
      </c>
      <c r="R82">
        <v>4096</v>
      </c>
      <c r="S82">
        <v>461508</v>
      </c>
      <c r="U82">
        <v>4096</v>
      </c>
      <c r="V82">
        <v>119168</v>
      </c>
      <c r="X82">
        <v>4096</v>
      </c>
      <c r="Y82">
        <v>29848</v>
      </c>
      <c r="AA82">
        <v>4096</v>
      </c>
      <c r="AB82">
        <v>61571</v>
      </c>
    </row>
    <row r="83" spans="1:28" x14ac:dyDescent="0.2">
      <c r="A83">
        <v>8192</v>
      </c>
      <c r="B83">
        <f t="shared" si="8"/>
        <v>868221</v>
      </c>
      <c r="C83" s="4">
        <f t="shared" si="11"/>
        <v>1.1483785305866702E-2</v>
      </c>
      <c r="D83" s="10">
        <f t="shared" si="9"/>
        <v>4.1339061299929404E-4</v>
      </c>
      <c r="F83">
        <v>8192</v>
      </c>
      <c r="G83">
        <v>12404</v>
      </c>
      <c r="I83">
        <v>8192</v>
      </c>
      <c r="J83">
        <v>128729</v>
      </c>
      <c r="L83">
        <v>8192</v>
      </c>
      <c r="M83">
        <v>60992</v>
      </c>
      <c r="O83">
        <v>8192</v>
      </c>
      <c r="P83">
        <v>323687</v>
      </c>
      <c r="R83">
        <v>8192</v>
      </c>
      <c r="S83">
        <v>117792</v>
      </c>
      <c r="U83">
        <v>8192</v>
      </c>
      <c r="V83">
        <v>119143</v>
      </c>
      <c r="X83">
        <v>8192</v>
      </c>
      <c r="Y83">
        <v>236099</v>
      </c>
      <c r="AA83">
        <v>8192</v>
      </c>
      <c r="AB83">
        <v>10508</v>
      </c>
    </row>
    <row r="84" spans="1:28" x14ac:dyDescent="0.2">
      <c r="A84">
        <v>16384</v>
      </c>
      <c r="B84">
        <f t="shared" si="8"/>
        <v>578072</v>
      </c>
      <c r="C84" s="4">
        <f t="shared" si="11"/>
        <v>7.646042585163197E-3</v>
      </c>
      <c r="D84" s="10">
        <f t="shared" si="9"/>
        <v>2.7524044965248235E-4</v>
      </c>
      <c r="F84">
        <v>16384</v>
      </c>
      <c r="G84">
        <v>14221</v>
      </c>
      <c r="I84">
        <v>16384</v>
      </c>
      <c r="J84">
        <v>195766</v>
      </c>
      <c r="L84">
        <v>16384</v>
      </c>
      <c r="M84">
        <v>3965</v>
      </c>
      <c r="O84">
        <v>16384</v>
      </c>
      <c r="P84">
        <v>95313</v>
      </c>
      <c r="R84">
        <v>16384</v>
      </c>
      <c r="S84">
        <v>58745</v>
      </c>
      <c r="U84">
        <v>16384</v>
      </c>
      <c r="V84">
        <v>235258</v>
      </c>
      <c r="X84">
        <v>16384</v>
      </c>
      <c r="Y84">
        <v>175906</v>
      </c>
      <c r="AA84">
        <v>16384</v>
      </c>
      <c r="AB84">
        <v>8885</v>
      </c>
    </row>
    <row r="85" spans="1:28" x14ac:dyDescent="0.2">
      <c r="A85">
        <v>32768</v>
      </c>
      <c r="B85">
        <f t="shared" si="8"/>
        <v>4423848</v>
      </c>
      <c r="C85" s="4">
        <f t="shared" si="11"/>
        <v>5.8513351621059383E-2</v>
      </c>
      <c r="D85" s="10">
        <f t="shared" si="9"/>
        <v>2.1063499230445943E-3</v>
      </c>
      <c r="F85">
        <v>32768</v>
      </c>
      <c r="G85">
        <v>145963</v>
      </c>
      <c r="I85">
        <v>32768</v>
      </c>
      <c r="J85">
        <v>2789350</v>
      </c>
      <c r="L85">
        <v>32768</v>
      </c>
      <c r="M85">
        <v>979251</v>
      </c>
      <c r="O85">
        <v>32768</v>
      </c>
      <c r="P85">
        <v>845925</v>
      </c>
      <c r="R85">
        <v>32768</v>
      </c>
      <c r="S85">
        <v>422573</v>
      </c>
      <c r="U85">
        <v>32768</v>
      </c>
      <c r="V85">
        <v>718257</v>
      </c>
      <c r="X85">
        <v>32768</v>
      </c>
      <c r="Y85">
        <v>417656</v>
      </c>
      <c r="AA85">
        <v>32768</v>
      </c>
      <c r="AB85">
        <v>1040186</v>
      </c>
    </row>
    <row r="86" spans="1:28" x14ac:dyDescent="0.2">
      <c r="C86" s="4">
        <f>SUM(B88:B103)/SUM(B87:B103)</f>
        <v>9.4542363073809338E-2</v>
      </c>
      <c r="F86" t="s">
        <v>248</v>
      </c>
      <c r="G86" t="s">
        <v>202</v>
      </c>
      <c r="I86" t="s">
        <v>249</v>
      </c>
      <c r="J86" t="s">
        <v>202</v>
      </c>
      <c r="L86" t="s">
        <v>250</v>
      </c>
      <c r="M86" t="s">
        <v>202</v>
      </c>
      <c r="O86" t="s">
        <v>251</v>
      </c>
      <c r="P86" t="s">
        <v>202</v>
      </c>
      <c r="R86" t="s">
        <v>252</v>
      </c>
      <c r="S86" t="s">
        <v>202</v>
      </c>
      <c r="U86" t="s">
        <v>253</v>
      </c>
      <c r="V86" t="s">
        <v>202</v>
      </c>
      <c r="X86" t="s">
        <v>254</v>
      </c>
      <c r="Y86" t="s">
        <v>202</v>
      </c>
      <c r="AA86" t="s">
        <v>255</v>
      </c>
      <c r="AB86" t="s">
        <v>202</v>
      </c>
    </row>
    <row r="87" spans="1:28" x14ac:dyDescent="0.2">
      <c r="A87">
        <v>1</v>
      </c>
      <c r="B87">
        <f t="shared" si="8"/>
        <v>1901681636</v>
      </c>
      <c r="C87" s="4">
        <f>SUM(P87,M87,S87,V87,Y87,AB87)/SUM(B$87:B$103)</f>
        <v>0.90545763692619063</v>
      </c>
      <c r="F87">
        <v>1</v>
      </c>
      <c r="G87">
        <v>9496259</v>
      </c>
      <c r="I87">
        <v>1</v>
      </c>
      <c r="J87">
        <v>304454271</v>
      </c>
      <c r="L87">
        <v>1</v>
      </c>
      <c r="M87">
        <v>316817423</v>
      </c>
      <c r="O87">
        <v>1</v>
      </c>
      <c r="P87">
        <v>316432029</v>
      </c>
      <c r="R87">
        <v>1</v>
      </c>
      <c r="S87">
        <v>317791194</v>
      </c>
      <c r="U87">
        <v>1</v>
      </c>
      <c r="V87">
        <v>317144692</v>
      </c>
      <c r="X87">
        <v>1</v>
      </c>
      <c r="Y87">
        <v>315894294</v>
      </c>
      <c r="AA87">
        <v>1</v>
      </c>
      <c r="AB87">
        <v>317602004</v>
      </c>
    </row>
    <row r="88" spans="1:28" x14ac:dyDescent="0.2">
      <c r="A88">
        <v>2</v>
      </c>
      <c r="B88">
        <f t="shared" si="8"/>
        <v>508440</v>
      </c>
      <c r="C88" s="4">
        <f>SUM(P88,M88,S88,V88,Y88,AB88)/SUM(B$88:B$103)</f>
        <v>2.5606108431746426E-3</v>
      </c>
      <c r="F88">
        <v>2</v>
      </c>
      <c r="G88">
        <v>7776</v>
      </c>
      <c r="I88">
        <v>2</v>
      </c>
      <c r="J88">
        <v>269582</v>
      </c>
      <c r="L88">
        <v>2</v>
      </c>
      <c r="M88">
        <v>48175</v>
      </c>
      <c r="O88">
        <v>2</v>
      </c>
      <c r="P88">
        <v>273030</v>
      </c>
      <c r="R88">
        <v>2</v>
      </c>
      <c r="S88">
        <v>46315</v>
      </c>
      <c r="U88">
        <v>2</v>
      </c>
      <c r="V88">
        <v>46987</v>
      </c>
      <c r="X88">
        <v>2</v>
      </c>
      <c r="Y88">
        <v>45854</v>
      </c>
      <c r="AA88">
        <v>2</v>
      </c>
      <c r="AB88">
        <v>48079</v>
      </c>
    </row>
    <row r="89" spans="1:28" x14ac:dyDescent="0.2">
      <c r="A89">
        <v>4</v>
      </c>
      <c r="B89">
        <f t="shared" si="8"/>
        <v>5348576</v>
      </c>
      <c r="C89" s="4">
        <f t="shared" ref="C89:C103" si="12">SUM(P89,M89,S89,V89,Y89,AB89)/SUM(B$88:B$103)</f>
        <v>2.6936554364612651E-2</v>
      </c>
      <c r="F89">
        <v>4</v>
      </c>
      <c r="G89">
        <v>54925</v>
      </c>
      <c r="I89">
        <v>4</v>
      </c>
      <c r="J89">
        <v>2517323</v>
      </c>
      <c r="L89">
        <v>4</v>
      </c>
      <c r="M89">
        <v>871210</v>
      </c>
      <c r="O89">
        <v>4</v>
      </c>
      <c r="P89">
        <v>969134</v>
      </c>
      <c r="R89">
        <v>4</v>
      </c>
      <c r="S89">
        <v>875145</v>
      </c>
      <c r="U89">
        <v>4</v>
      </c>
      <c r="V89">
        <v>885981</v>
      </c>
      <c r="X89">
        <v>4</v>
      </c>
      <c r="Y89">
        <v>872163</v>
      </c>
      <c r="AA89">
        <v>4</v>
      </c>
      <c r="AB89">
        <v>874943</v>
      </c>
    </row>
    <row r="90" spans="1:28" x14ac:dyDescent="0.2">
      <c r="A90">
        <v>8</v>
      </c>
      <c r="B90">
        <f t="shared" si="8"/>
        <v>638022</v>
      </c>
      <c r="C90" s="4">
        <f t="shared" si="12"/>
        <v>3.2132130662103136E-3</v>
      </c>
      <c r="F90">
        <v>8</v>
      </c>
      <c r="G90">
        <v>171605</v>
      </c>
      <c r="I90">
        <v>8</v>
      </c>
      <c r="J90">
        <v>5383210</v>
      </c>
      <c r="L90">
        <v>8</v>
      </c>
      <c r="M90">
        <v>89385</v>
      </c>
      <c r="O90">
        <v>8</v>
      </c>
      <c r="P90">
        <v>186456</v>
      </c>
      <c r="R90">
        <v>8</v>
      </c>
      <c r="S90">
        <v>91368</v>
      </c>
      <c r="U90">
        <v>8</v>
      </c>
      <c r="V90">
        <v>86397</v>
      </c>
      <c r="X90">
        <v>8</v>
      </c>
      <c r="Y90">
        <v>92867</v>
      </c>
      <c r="AA90">
        <v>8</v>
      </c>
      <c r="AB90">
        <v>91549</v>
      </c>
    </row>
    <row r="91" spans="1:28" x14ac:dyDescent="0.2">
      <c r="A91">
        <v>16</v>
      </c>
      <c r="B91">
        <f t="shared" si="8"/>
        <v>67133096</v>
      </c>
      <c r="C91" s="4">
        <f t="shared" si="12"/>
        <v>0.33809639987704393</v>
      </c>
      <c r="F91">
        <v>16</v>
      </c>
      <c r="G91">
        <v>130541</v>
      </c>
      <c r="I91">
        <v>16</v>
      </c>
      <c r="J91">
        <v>9191571</v>
      </c>
      <c r="L91">
        <v>16</v>
      </c>
      <c r="M91">
        <v>11495344</v>
      </c>
      <c r="O91">
        <v>16</v>
      </c>
      <c r="P91">
        <v>9780108</v>
      </c>
      <c r="R91">
        <v>16</v>
      </c>
      <c r="S91">
        <v>11498540</v>
      </c>
      <c r="U91">
        <v>16</v>
      </c>
      <c r="V91">
        <v>11608310</v>
      </c>
      <c r="X91">
        <v>16</v>
      </c>
      <c r="Y91">
        <v>11371048</v>
      </c>
      <c r="AA91">
        <v>16</v>
      </c>
      <c r="AB91">
        <v>11379746</v>
      </c>
    </row>
    <row r="92" spans="1:28" x14ac:dyDescent="0.2">
      <c r="A92">
        <v>32</v>
      </c>
      <c r="B92">
        <f t="shared" si="8"/>
        <v>30802001</v>
      </c>
      <c r="C92" s="4">
        <f t="shared" si="12"/>
        <v>0.15512535943685821</v>
      </c>
      <c r="F92">
        <v>32</v>
      </c>
      <c r="G92">
        <v>188576</v>
      </c>
      <c r="I92">
        <v>32</v>
      </c>
      <c r="J92">
        <v>5219145</v>
      </c>
      <c r="L92">
        <v>32</v>
      </c>
      <c r="M92">
        <v>5633222</v>
      </c>
      <c r="O92">
        <v>32</v>
      </c>
      <c r="P92">
        <v>4486175</v>
      </c>
      <c r="R92">
        <v>32</v>
      </c>
      <c r="S92">
        <v>5613858</v>
      </c>
      <c r="U92">
        <v>32</v>
      </c>
      <c r="V92">
        <v>5683051</v>
      </c>
      <c r="X92">
        <v>32</v>
      </c>
      <c r="Y92">
        <v>3805450</v>
      </c>
      <c r="AA92">
        <v>32</v>
      </c>
      <c r="AB92">
        <v>5580245</v>
      </c>
    </row>
    <row r="93" spans="1:28" x14ac:dyDescent="0.2">
      <c r="A93">
        <v>64</v>
      </c>
      <c r="B93">
        <f t="shared" si="8"/>
        <v>18884803</v>
      </c>
      <c r="C93" s="4">
        <f t="shared" si="12"/>
        <v>9.5107842288209066E-2</v>
      </c>
      <c r="F93">
        <v>64</v>
      </c>
      <c r="G93">
        <v>138376</v>
      </c>
      <c r="I93">
        <v>64</v>
      </c>
      <c r="J93">
        <v>5207173</v>
      </c>
      <c r="L93">
        <v>64</v>
      </c>
      <c r="M93">
        <v>2688940</v>
      </c>
      <c r="O93">
        <v>64</v>
      </c>
      <c r="P93">
        <v>1748872</v>
      </c>
      <c r="R93">
        <v>64</v>
      </c>
      <c r="S93">
        <v>2717280</v>
      </c>
      <c r="U93">
        <v>64</v>
      </c>
      <c r="V93">
        <v>2775061</v>
      </c>
      <c r="X93">
        <v>64</v>
      </c>
      <c r="Y93">
        <v>6234756</v>
      </c>
      <c r="AA93">
        <v>64</v>
      </c>
      <c r="AB93">
        <v>2719894</v>
      </c>
    </row>
    <row r="94" spans="1:28" x14ac:dyDescent="0.2">
      <c r="A94">
        <v>128</v>
      </c>
      <c r="B94">
        <f t="shared" si="8"/>
        <v>8257455</v>
      </c>
      <c r="C94" s="4">
        <f t="shared" si="12"/>
        <v>4.1586281193506935E-2</v>
      </c>
      <c r="F94">
        <v>128</v>
      </c>
      <c r="G94">
        <v>109082</v>
      </c>
      <c r="I94">
        <v>128</v>
      </c>
      <c r="J94">
        <v>3915689</v>
      </c>
      <c r="L94">
        <v>128</v>
      </c>
      <c r="M94">
        <v>1495852</v>
      </c>
      <c r="O94">
        <v>128</v>
      </c>
      <c r="P94">
        <v>478069</v>
      </c>
      <c r="R94">
        <v>128</v>
      </c>
      <c r="S94">
        <v>1504329</v>
      </c>
      <c r="U94">
        <v>128</v>
      </c>
      <c r="V94">
        <v>1654658</v>
      </c>
      <c r="X94">
        <v>128</v>
      </c>
      <c r="Y94">
        <v>1618129</v>
      </c>
      <c r="AA94">
        <v>128</v>
      </c>
      <c r="AB94">
        <v>1506418</v>
      </c>
    </row>
    <row r="95" spans="1:28" x14ac:dyDescent="0.2">
      <c r="A95">
        <v>256</v>
      </c>
      <c r="B95">
        <f t="shared" si="8"/>
        <v>7185179</v>
      </c>
      <c r="C95" s="4">
        <f t="shared" si="12"/>
        <v>3.6186073592854091E-2</v>
      </c>
      <c r="F95">
        <v>256</v>
      </c>
      <c r="G95">
        <v>105149</v>
      </c>
      <c r="I95">
        <v>256</v>
      </c>
      <c r="J95">
        <v>3815642</v>
      </c>
      <c r="L95">
        <v>256</v>
      </c>
      <c r="M95">
        <v>1206047</v>
      </c>
      <c r="O95">
        <v>256</v>
      </c>
      <c r="P95">
        <v>1244757</v>
      </c>
      <c r="R95">
        <v>256</v>
      </c>
      <c r="S95">
        <v>1162569</v>
      </c>
      <c r="U95">
        <v>256</v>
      </c>
      <c r="V95">
        <v>1184639</v>
      </c>
      <c r="X95">
        <v>256</v>
      </c>
      <c r="Y95">
        <v>1162531</v>
      </c>
      <c r="AA95">
        <v>256</v>
      </c>
      <c r="AB95">
        <v>1224636</v>
      </c>
    </row>
    <row r="96" spans="1:28" x14ac:dyDescent="0.2">
      <c r="A96">
        <v>512</v>
      </c>
      <c r="B96">
        <f t="shared" si="8"/>
        <v>2046266</v>
      </c>
      <c r="C96" s="4">
        <f t="shared" si="12"/>
        <v>1.030542622063489E-2</v>
      </c>
      <c r="F96">
        <v>512</v>
      </c>
      <c r="G96">
        <v>103211</v>
      </c>
      <c r="I96">
        <v>512</v>
      </c>
      <c r="J96">
        <v>2735091</v>
      </c>
      <c r="L96">
        <v>512</v>
      </c>
      <c r="M96">
        <v>272471</v>
      </c>
      <c r="O96">
        <v>512</v>
      </c>
      <c r="P96">
        <v>670675</v>
      </c>
      <c r="R96">
        <v>512</v>
      </c>
      <c r="S96">
        <v>272992</v>
      </c>
      <c r="U96">
        <v>512</v>
      </c>
      <c r="V96">
        <v>280604</v>
      </c>
      <c r="X96">
        <v>512</v>
      </c>
      <c r="Y96">
        <v>273151</v>
      </c>
      <c r="AA96">
        <v>512</v>
      </c>
      <c r="AB96">
        <v>276373</v>
      </c>
    </row>
    <row r="97" spans="1:28" x14ac:dyDescent="0.2">
      <c r="A97">
        <v>1024</v>
      </c>
      <c r="B97">
        <f t="shared" si="8"/>
        <v>1199168</v>
      </c>
      <c r="C97" s="4">
        <f t="shared" si="12"/>
        <v>6.0392624175675588E-3</v>
      </c>
      <c r="F97">
        <v>1024</v>
      </c>
      <c r="G97">
        <v>113628</v>
      </c>
      <c r="I97">
        <v>1024</v>
      </c>
      <c r="J97">
        <v>2304088</v>
      </c>
      <c r="L97">
        <v>1024</v>
      </c>
      <c r="M97">
        <v>64471</v>
      </c>
      <c r="O97">
        <v>1024</v>
      </c>
      <c r="P97">
        <v>859121</v>
      </c>
      <c r="R97">
        <v>1024</v>
      </c>
      <c r="S97">
        <v>67373</v>
      </c>
      <c r="U97">
        <v>1024</v>
      </c>
      <c r="V97">
        <v>72187</v>
      </c>
      <c r="X97">
        <v>1024</v>
      </c>
      <c r="Y97">
        <v>65941</v>
      </c>
      <c r="AA97">
        <v>1024</v>
      </c>
      <c r="AB97">
        <v>70075</v>
      </c>
    </row>
    <row r="98" spans="1:28" x14ac:dyDescent="0.2">
      <c r="A98">
        <v>2048</v>
      </c>
      <c r="B98">
        <f t="shared" si="8"/>
        <v>3759734</v>
      </c>
      <c r="C98" s="4">
        <f t="shared" si="12"/>
        <v>1.8934811674636873E-2</v>
      </c>
      <c r="F98">
        <v>2048</v>
      </c>
      <c r="G98">
        <v>84418</v>
      </c>
      <c r="I98">
        <v>2048</v>
      </c>
      <c r="J98">
        <v>1560109</v>
      </c>
      <c r="L98">
        <v>2048</v>
      </c>
      <c r="M98">
        <v>618997</v>
      </c>
      <c r="O98">
        <v>2048</v>
      </c>
      <c r="P98">
        <v>616779</v>
      </c>
      <c r="R98">
        <v>2048</v>
      </c>
      <c r="S98">
        <v>650848</v>
      </c>
      <c r="U98">
        <v>2048</v>
      </c>
      <c r="V98">
        <v>573912</v>
      </c>
      <c r="X98">
        <v>2048</v>
      </c>
      <c r="Y98">
        <v>687094</v>
      </c>
      <c r="AA98">
        <v>2048</v>
      </c>
      <c r="AB98">
        <v>612104</v>
      </c>
    </row>
    <row r="99" spans="1:28" x14ac:dyDescent="0.2">
      <c r="A99">
        <v>4096</v>
      </c>
      <c r="B99">
        <f t="shared" si="8"/>
        <v>7948621</v>
      </c>
      <c r="C99" s="4">
        <f t="shared" si="12"/>
        <v>4.0030928174190995E-2</v>
      </c>
      <c r="F99">
        <v>4096</v>
      </c>
      <c r="G99">
        <v>54254</v>
      </c>
      <c r="I99">
        <v>4096</v>
      </c>
      <c r="J99">
        <v>1247875</v>
      </c>
      <c r="L99">
        <v>4096</v>
      </c>
      <c r="M99">
        <v>1439950</v>
      </c>
      <c r="O99">
        <v>4096</v>
      </c>
      <c r="P99">
        <v>1040808</v>
      </c>
      <c r="R99">
        <v>4096</v>
      </c>
      <c r="S99">
        <v>1342063</v>
      </c>
      <c r="U99">
        <v>4096</v>
      </c>
      <c r="V99">
        <v>1319349</v>
      </c>
      <c r="X99">
        <v>4096</v>
      </c>
      <c r="Y99">
        <v>1462837</v>
      </c>
      <c r="AA99">
        <v>4096</v>
      </c>
      <c r="AB99">
        <v>1343614</v>
      </c>
    </row>
    <row r="100" spans="1:28" x14ac:dyDescent="0.2">
      <c r="A100">
        <v>8192</v>
      </c>
      <c r="B100">
        <f t="shared" si="8"/>
        <v>41583426</v>
      </c>
      <c r="C100" s="4">
        <f t="shared" si="12"/>
        <v>0.20942288472966397</v>
      </c>
      <c r="F100">
        <v>8192</v>
      </c>
      <c r="G100">
        <v>51640</v>
      </c>
      <c r="I100">
        <v>8192</v>
      </c>
      <c r="J100">
        <v>789943</v>
      </c>
      <c r="L100">
        <v>8192</v>
      </c>
      <c r="M100">
        <v>6626871</v>
      </c>
      <c r="O100">
        <v>8192</v>
      </c>
      <c r="P100">
        <v>10776829</v>
      </c>
      <c r="R100">
        <v>8192</v>
      </c>
      <c r="S100">
        <v>5880850</v>
      </c>
      <c r="U100">
        <v>8192</v>
      </c>
      <c r="V100">
        <v>6219256</v>
      </c>
      <c r="X100">
        <v>8192</v>
      </c>
      <c r="Y100">
        <v>5918283</v>
      </c>
      <c r="AA100">
        <v>8192</v>
      </c>
      <c r="AB100">
        <v>6161337</v>
      </c>
    </row>
    <row r="101" spans="1:28" x14ac:dyDescent="0.2">
      <c r="A101">
        <v>16384</v>
      </c>
      <c r="B101">
        <f t="shared" si="8"/>
        <v>954245</v>
      </c>
      <c r="C101" s="4">
        <f t="shared" si="12"/>
        <v>4.8057786445700312E-3</v>
      </c>
      <c r="F101">
        <v>16384</v>
      </c>
      <c r="G101">
        <v>33876</v>
      </c>
      <c r="I101">
        <v>16384</v>
      </c>
      <c r="J101">
        <v>493061</v>
      </c>
      <c r="L101">
        <v>16384</v>
      </c>
      <c r="M101">
        <v>144721</v>
      </c>
      <c r="O101">
        <v>16384</v>
      </c>
      <c r="P101">
        <v>262792</v>
      </c>
      <c r="R101">
        <v>16384</v>
      </c>
      <c r="S101">
        <v>133931</v>
      </c>
      <c r="U101">
        <v>16384</v>
      </c>
      <c r="V101">
        <v>127019</v>
      </c>
      <c r="X101">
        <v>16384</v>
      </c>
      <c r="Y101">
        <v>137250</v>
      </c>
      <c r="AA101">
        <v>16384</v>
      </c>
      <c r="AB101">
        <v>148532</v>
      </c>
    </row>
    <row r="102" spans="1:28" x14ac:dyDescent="0.2">
      <c r="A102">
        <v>32768</v>
      </c>
      <c r="B102">
        <f t="shared" si="8"/>
        <v>2300324</v>
      </c>
      <c r="C102" s="4">
        <f t="shared" si="12"/>
        <v>1.158491577612868E-2</v>
      </c>
      <c r="F102">
        <v>32768</v>
      </c>
      <c r="G102">
        <v>107549</v>
      </c>
      <c r="I102">
        <v>32768</v>
      </c>
      <c r="J102">
        <v>942004</v>
      </c>
      <c r="L102">
        <v>32768</v>
      </c>
      <c r="M102">
        <v>437968</v>
      </c>
      <c r="O102">
        <v>32768</v>
      </c>
      <c r="P102">
        <v>125426</v>
      </c>
      <c r="R102">
        <v>32768</v>
      </c>
      <c r="S102">
        <v>433691</v>
      </c>
      <c r="U102">
        <v>32768</v>
      </c>
      <c r="V102">
        <v>419952</v>
      </c>
      <c r="X102">
        <v>32768</v>
      </c>
      <c r="Y102">
        <v>440865</v>
      </c>
      <c r="AA102">
        <v>32768</v>
      </c>
      <c r="AB102">
        <v>442422</v>
      </c>
    </row>
    <row r="103" spans="1:28" x14ac:dyDescent="0.2">
      <c r="A103" t="s">
        <v>203</v>
      </c>
      <c r="B103">
        <f t="shared" si="8"/>
        <v>12640</v>
      </c>
      <c r="C103" s="4">
        <f t="shared" si="12"/>
        <v>6.365770013714004E-5</v>
      </c>
      <c r="F103" t="s">
        <v>203</v>
      </c>
      <c r="G103">
        <v>12110</v>
      </c>
      <c r="I103" t="s">
        <v>203</v>
      </c>
      <c r="J103">
        <v>18319</v>
      </c>
      <c r="L103" t="s">
        <v>203</v>
      </c>
      <c r="M103">
        <v>2210</v>
      </c>
      <c r="O103" t="s">
        <v>203</v>
      </c>
      <c r="P103">
        <v>1844</v>
      </c>
      <c r="R103" t="s">
        <v>203</v>
      </c>
      <c r="S103">
        <v>1964</v>
      </c>
      <c r="U103" t="s">
        <v>203</v>
      </c>
      <c r="V103">
        <v>2301</v>
      </c>
      <c r="X103" t="s">
        <v>203</v>
      </c>
      <c r="Y103">
        <v>2030</v>
      </c>
      <c r="AA103" t="s">
        <v>203</v>
      </c>
      <c r="AB103">
        <v>2291</v>
      </c>
    </row>
    <row r="104" spans="1:28" x14ac:dyDescent="0.2">
      <c r="F104" t="s">
        <v>248</v>
      </c>
      <c r="G104" t="s">
        <v>204</v>
      </c>
      <c r="I104" t="s">
        <v>249</v>
      </c>
      <c r="J104" t="s">
        <v>204</v>
      </c>
      <c r="L104" t="s">
        <v>250</v>
      </c>
      <c r="M104" t="s">
        <v>204</v>
      </c>
      <c r="O104" t="s">
        <v>251</v>
      </c>
      <c r="P104" t="s">
        <v>204</v>
      </c>
      <c r="R104" t="s">
        <v>252</v>
      </c>
      <c r="S104" t="s">
        <v>204</v>
      </c>
      <c r="U104" t="s">
        <v>253</v>
      </c>
      <c r="V104" t="s">
        <v>204</v>
      </c>
      <c r="X104" t="s">
        <v>254</v>
      </c>
      <c r="Y104" t="s">
        <v>204</v>
      </c>
      <c r="AA104" t="s">
        <v>255</v>
      </c>
      <c r="AB104" t="s">
        <v>204</v>
      </c>
    </row>
    <row r="105" spans="1:28" x14ac:dyDescent="0.2">
      <c r="A105" t="s">
        <v>205</v>
      </c>
      <c r="B105">
        <f t="shared" ref="B105:B112" si="13">SUM(P105,M105,S105,V105,Y105,AB105)</f>
        <v>4418</v>
      </c>
      <c r="F105" t="s">
        <v>205</v>
      </c>
      <c r="G105">
        <v>7610</v>
      </c>
      <c r="I105" t="s">
        <v>205</v>
      </c>
      <c r="J105">
        <v>12163</v>
      </c>
      <c r="L105" t="s">
        <v>205</v>
      </c>
      <c r="M105">
        <v>777</v>
      </c>
      <c r="O105" t="s">
        <v>205</v>
      </c>
      <c r="P105">
        <v>610</v>
      </c>
      <c r="R105" t="s">
        <v>205</v>
      </c>
      <c r="S105">
        <v>676</v>
      </c>
      <c r="U105" t="s">
        <v>205</v>
      </c>
      <c r="V105">
        <v>851</v>
      </c>
      <c r="X105" t="s">
        <v>205</v>
      </c>
      <c r="Y105">
        <v>694</v>
      </c>
      <c r="AA105" t="s">
        <v>205</v>
      </c>
      <c r="AB105">
        <v>810</v>
      </c>
    </row>
    <row r="106" spans="1:28" x14ac:dyDescent="0.2">
      <c r="A106" t="s">
        <v>216</v>
      </c>
      <c r="B106">
        <f t="shared" si="13"/>
        <v>8117</v>
      </c>
      <c r="F106" t="s">
        <v>216</v>
      </c>
      <c r="G106">
        <v>11045</v>
      </c>
      <c r="I106" t="s">
        <v>216</v>
      </c>
      <c r="J106">
        <v>18174</v>
      </c>
      <c r="L106" t="s">
        <v>216</v>
      </c>
      <c r="M106">
        <v>1398</v>
      </c>
      <c r="O106" t="s">
        <v>216</v>
      </c>
      <c r="P106">
        <v>1199</v>
      </c>
      <c r="R106" t="s">
        <v>216</v>
      </c>
      <c r="S106">
        <v>1228</v>
      </c>
      <c r="U106" t="s">
        <v>216</v>
      </c>
      <c r="V106">
        <v>1523</v>
      </c>
      <c r="X106" t="s">
        <v>216</v>
      </c>
      <c r="Y106">
        <v>1301</v>
      </c>
      <c r="AA106" t="s">
        <v>216</v>
      </c>
      <c r="AB106">
        <v>1468</v>
      </c>
    </row>
    <row r="107" spans="1:28" x14ac:dyDescent="0.2">
      <c r="A107" t="s">
        <v>217</v>
      </c>
      <c r="B107">
        <f t="shared" si="13"/>
        <v>0</v>
      </c>
      <c r="F107" t="s">
        <v>217</v>
      </c>
      <c r="G107">
        <v>0</v>
      </c>
      <c r="I107" t="s">
        <v>217</v>
      </c>
      <c r="J107">
        <v>0</v>
      </c>
      <c r="L107" t="s">
        <v>217</v>
      </c>
      <c r="M107">
        <v>0</v>
      </c>
      <c r="O107" t="s">
        <v>217</v>
      </c>
      <c r="P107">
        <v>0</v>
      </c>
      <c r="R107" t="s">
        <v>217</v>
      </c>
      <c r="S107">
        <v>0</v>
      </c>
      <c r="U107" t="s">
        <v>217</v>
      </c>
      <c r="V107">
        <v>0</v>
      </c>
      <c r="X107" t="s">
        <v>217</v>
      </c>
      <c r="Y107">
        <v>0</v>
      </c>
      <c r="AA107" t="s">
        <v>217</v>
      </c>
      <c r="AB107">
        <v>0</v>
      </c>
    </row>
    <row r="108" spans="1:28" x14ac:dyDescent="0.2">
      <c r="A108" t="s">
        <v>206</v>
      </c>
      <c r="B108">
        <f t="shared" si="13"/>
        <v>4418</v>
      </c>
      <c r="F108" t="s">
        <v>206</v>
      </c>
      <c r="G108">
        <v>7610</v>
      </c>
      <c r="I108" t="s">
        <v>206</v>
      </c>
      <c r="J108">
        <v>12163</v>
      </c>
      <c r="L108" t="s">
        <v>206</v>
      </c>
      <c r="M108">
        <v>777</v>
      </c>
      <c r="O108" t="s">
        <v>206</v>
      </c>
      <c r="P108">
        <v>610</v>
      </c>
      <c r="R108" t="s">
        <v>206</v>
      </c>
      <c r="S108">
        <v>676</v>
      </c>
      <c r="U108" t="s">
        <v>206</v>
      </c>
      <c r="V108">
        <v>851</v>
      </c>
      <c r="X108" t="s">
        <v>206</v>
      </c>
      <c r="Y108">
        <v>694</v>
      </c>
      <c r="AA108" t="s">
        <v>206</v>
      </c>
      <c r="AB108">
        <v>810</v>
      </c>
    </row>
    <row r="109" spans="1:28" x14ac:dyDescent="0.2">
      <c r="A109" t="s">
        <v>218</v>
      </c>
      <c r="B109">
        <f t="shared" si="13"/>
        <v>8117</v>
      </c>
      <c r="F109" t="s">
        <v>218</v>
      </c>
      <c r="G109">
        <v>11045</v>
      </c>
      <c r="I109" t="s">
        <v>218</v>
      </c>
      <c r="J109">
        <v>18174</v>
      </c>
      <c r="L109" t="s">
        <v>218</v>
      </c>
      <c r="M109">
        <v>1398</v>
      </c>
      <c r="O109" t="s">
        <v>218</v>
      </c>
      <c r="P109">
        <v>1199</v>
      </c>
      <c r="R109" t="s">
        <v>218</v>
      </c>
      <c r="S109">
        <v>1228</v>
      </c>
      <c r="U109" t="s">
        <v>218</v>
      </c>
      <c r="V109">
        <v>1523</v>
      </c>
      <c r="X109" t="s">
        <v>218</v>
      </c>
      <c r="Y109">
        <v>1301</v>
      </c>
      <c r="AA109" t="s">
        <v>218</v>
      </c>
      <c r="AB109">
        <v>1468</v>
      </c>
    </row>
    <row r="110" spans="1:28" x14ac:dyDescent="0.2">
      <c r="A110" t="s">
        <v>207</v>
      </c>
      <c r="B110">
        <f t="shared" si="13"/>
        <v>16946040</v>
      </c>
      <c r="F110" t="s">
        <v>207</v>
      </c>
      <c r="G110">
        <v>192961</v>
      </c>
      <c r="I110" t="s">
        <v>207</v>
      </c>
      <c r="J110">
        <v>6026861</v>
      </c>
      <c r="L110" t="s">
        <v>207</v>
      </c>
      <c r="M110">
        <v>2659440</v>
      </c>
      <c r="O110" t="s">
        <v>207</v>
      </c>
      <c r="P110">
        <v>3280382</v>
      </c>
      <c r="R110" t="s">
        <v>207</v>
      </c>
      <c r="S110">
        <v>2722199</v>
      </c>
      <c r="U110" t="s">
        <v>207</v>
      </c>
      <c r="V110">
        <v>2808129</v>
      </c>
      <c r="X110" t="s">
        <v>207</v>
      </c>
      <c r="Y110">
        <v>2719095</v>
      </c>
      <c r="AA110" t="s">
        <v>207</v>
      </c>
      <c r="AB110">
        <v>2756795</v>
      </c>
    </row>
    <row r="111" spans="1:28" x14ac:dyDescent="0.2">
      <c r="A111" t="s">
        <v>208</v>
      </c>
      <c r="B111">
        <f t="shared" si="13"/>
        <v>470258927</v>
      </c>
      <c r="C111" t="s">
        <v>236</v>
      </c>
      <c r="D111" s="2">
        <f>B110/B111</f>
        <v>3.6035551963057154E-2</v>
      </c>
      <c r="F111" t="s">
        <v>208</v>
      </c>
      <c r="G111">
        <v>1516268</v>
      </c>
      <c r="I111" t="s">
        <v>208</v>
      </c>
      <c r="J111">
        <v>56409455</v>
      </c>
      <c r="L111" t="s">
        <v>208</v>
      </c>
      <c r="M111">
        <v>78836514</v>
      </c>
      <c r="O111" t="s">
        <v>208</v>
      </c>
      <c r="P111">
        <v>75162387</v>
      </c>
      <c r="R111" t="s">
        <v>208</v>
      </c>
      <c r="S111">
        <v>79018414</v>
      </c>
      <c r="U111" t="s">
        <v>208</v>
      </c>
      <c r="V111">
        <v>80077589</v>
      </c>
      <c r="X111" t="s">
        <v>208</v>
      </c>
      <c r="Y111">
        <v>78531161</v>
      </c>
      <c r="AA111" t="s">
        <v>208</v>
      </c>
      <c r="AB111">
        <v>78632862</v>
      </c>
    </row>
    <row r="112" spans="1:28" x14ac:dyDescent="0.2">
      <c r="A112" t="s">
        <v>219</v>
      </c>
      <c r="B112">
        <f t="shared" si="13"/>
        <v>22855908</v>
      </c>
      <c r="F112" t="s">
        <v>219</v>
      </c>
      <c r="G112">
        <v>611110</v>
      </c>
      <c r="I112" t="s">
        <v>219</v>
      </c>
      <c r="J112">
        <v>11966223</v>
      </c>
      <c r="L112" t="s">
        <v>219</v>
      </c>
      <c r="M112">
        <v>3905693</v>
      </c>
      <c r="O112" t="s">
        <v>219</v>
      </c>
      <c r="P112">
        <v>4600901</v>
      </c>
      <c r="R112" t="s">
        <v>219</v>
      </c>
      <c r="S112">
        <v>3531456</v>
      </c>
      <c r="U112" t="s">
        <v>219</v>
      </c>
      <c r="V112">
        <v>3437219</v>
      </c>
      <c r="X112" t="s">
        <v>219</v>
      </c>
      <c r="Y112">
        <v>3591815</v>
      </c>
      <c r="AA112" t="s">
        <v>219</v>
      </c>
      <c r="AB112">
        <v>3788824</v>
      </c>
    </row>
    <row r="113" spans="1:2" x14ac:dyDescent="0.2">
      <c r="A113" t="s">
        <v>235</v>
      </c>
      <c r="B113" s="2">
        <f>B112/B2</f>
        <v>1.0882503178088436E-2</v>
      </c>
    </row>
    <row r="114" spans="1:2" x14ac:dyDescent="0.2">
      <c r="A114" t="s">
        <v>236</v>
      </c>
      <c r="B114" s="2">
        <f>B110/B111</f>
        <v>3.6035551963057154E-2</v>
      </c>
    </row>
    <row r="115" spans="1:2" x14ac:dyDescent="0.2">
      <c r="A115" t="s">
        <v>237</v>
      </c>
      <c r="B115" s="2">
        <f>B5/SUM(B5:B6)</f>
        <v>0.14000552933682001</v>
      </c>
    </row>
    <row r="143" spans="6:7" x14ac:dyDescent="0.2">
      <c r="F143" t="s">
        <v>378</v>
      </c>
    </row>
    <row r="144" spans="6:7" x14ac:dyDescent="0.2">
      <c r="F144">
        <v>2</v>
      </c>
      <c r="G144">
        <v>11156466</v>
      </c>
    </row>
    <row r="145" spans="6:7" x14ac:dyDescent="0.2">
      <c r="F145">
        <v>4</v>
      </c>
      <c r="G145">
        <v>4516656</v>
      </c>
    </row>
    <row r="146" spans="6:7" x14ac:dyDescent="0.2">
      <c r="F146">
        <v>8</v>
      </c>
      <c r="G146">
        <v>1514821</v>
      </c>
    </row>
    <row r="147" spans="6:7" x14ac:dyDescent="0.2">
      <c r="F147">
        <v>16</v>
      </c>
      <c r="G147">
        <v>1139668</v>
      </c>
    </row>
    <row r="148" spans="6:7" x14ac:dyDescent="0.2">
      <c r="F148">
        <v>32</v>
      </c>
      <c r="G148">
        <v>963700</v>
      </c>
    </row>
    <row r="149" spans="6:7" x14ac:dyDescent="0.2">
      <c r="F149">
        <v>64</v>
      </c>
      <c r="G149">
        <v>908405</v>
      </c>
    </row>
    <row r="150" spans="6:7" x14ac:dyDescent="0.2">
      <c r="F150">
        <v>128</v>
      </c>
      <c r="G150">
        <v>814058</v>
      </c>
    </row>
    <row r="151" spans="6:7" x14ac:dyDescent="0.2">
      <c r="F151">
        <v>256</v>
      </c>
      <c r="G151">
        <v>352422</v>
      </c>
    </row>
    <row r="152" spans="6:7" x14ac:dyDescent="0.2">
      <c r="F152">
        <v>512</v>
      </c>
      <c r="G152">
        <v>1590566</v>
      </c>
    </row>
    <row r="153" spans="6:7" x14ac:dyDescent="0.2">
      <c r="F153">
        <v>1024</v>
      </c>
      <c r="G153">
        <v>10433821</v>
      </c>
    </row>
    <row r="154" spans="6:7" x14ac:dyDescent="0.2">
      <c r="F154">
        <v>2048</v>
      </c>
      <c r="G154">
        <v>9784</v>
      </c>
    </row>
    <row r="155" spans="6:7" x14ac:dyDescent="0.2">
      <c r="F155">
        <v>4096</v>
      </c>
      <c r="G155">
        <v>1206</v>
      </c>
    </row>
    <row r="156" spans="6:7" x14ac:dyDescent="0.2">
      <c r="F156">
        <v>8192</v>
      </c>
      <c r="G156">
        <v>21435</v>
      </c>
    </row>
    <row r="157" spans="6:7" x14ac:dyDescent="0.2">
      <c r="F157">
        <v>16384</v>
      </c>
      <c r="G157">
        <v>532</v>
      </c>
    </row>
    <row r="158" spans="6:7" x14ac:dyDescent="0.2">
      <c r="F158">
        <v>32768</v>
      </c>
      <c r="G158">
        <v>95490</v>
      </c>
    </row>
    <row r="159" spans="6:7" x14ac:dyDescent="0.2">
      <c r="F159" t="s">
        <v>203</v>
      </c>
      <c r="G159">
        <v>1844</v>
      </c>
    </row>
    <row r="160" spans="6:7" x14ac:dyDescent="0.2">
      <c r="F160" t="s">
        <v>375</v>
      </c>
      <c r="G160" s="2">
        <f>SUM(G152:G159)/SUM(G144:G159)</f>
        <v>0.36260027110271648</v>
      </c>
    </row>
    <row r="170" spans="1:30" x14ac:dyDescent="0.2">
      <c r="A170" t="s">
        <v>380</v>
      </c>
      <c r="B170">
        <v>64</v>
      </c>
      <c r="L170" t="s">
        <v>380</v>
      </c>
      <c r="M170">
        <v>64</v>
      </c>
      <c r="O170" t="s">
        <v>380</v>
      </c>
      <c r="P170">
        <v>64</v>
      </c>
      <c r="R170" t="s">
        <v>380</v>
      </c>
      <c r="S170">
        <v>64</v>
      </c>
      <c r="U170" t="s">
        <v>380</v>
      </c>
      <c r="V170">
        <v>64</v>
      </c>
      <c r="X170" t="s">
        <v>380</v>
      </c>
      <c r="Y170">
        <v>64</v>
      </c>
      <c r="AA170" t="s">
        <v>380</v>
      </c>
      <c r="AB170">
        <v>64</v>
      </c>
    </row>
    <row r="171" spans="1:30" x14ac:dyDescent="0.2">
      <c r="A171" t="s">
        <v>381</v>
      </c>
      <c r="B171">
        <v>8</v>
      </c>
      <c r="L171" t="s">
        <v>381</v>
      </c>
      <c r="M171">
        <v>8</v>
      </c>
      <c r="O171" t="s">
        <v>381</v>
      </c>
      <c r="P171">
        <v>8</v>
      </c>
      <c r="R171" t="s">
        <v>381</v>
      </c>
      <c r="S171">
        <v>8</v>
      </c>
      <c r="U171" t="s">
        <v>381</v>
      </c>
      <c r="V171">
        <v>8</v>
      </c>
      <c r="X171" t="s">
        <v>381</v>
      </c>
      <c r="Y171">
        <v>8</v>
      </c>
      <c r="AA171" t="s">
        <v>381</v>
      </c>
      <c r="AB171">
        <v>8</v>
      </c>
    </row>
    <row r="172" spans="1:30" x14ac:dyDescent="0.2">
      <c r="A172" t="s">
        <v>382</v>
      </c>
      <c r="B172">
        <v>64</v>
      </c>
      <c r="L172" t="s">
        <v>382</v>
      </c>
      <c r="M172">
        <v>64</v>
      </c>
      <c r="O172" t="s">
        <v>382</v>
      </c>
      <c r="P172">
        <v>64</v>
      </c>
      <c r="R172" t="s">
        <v>382</v>
      </c>
      <c r="S172">
        <v>64</v>
      </c>
      <c r="U172" t="s">
        <v>382</v>
      </c>
      <c r="V172">
        <v>64</v>
      </c>
      <c r="X172" t="s">
        <v>382</v>
      </c>
      <c r="Y172">
        <v>64</v>
      </c>
      <c r="AA172" t="s">
        <v>382</v>
      </c>
      <c r="AB172">
        <v>64</v>
      </c>
    </row>
    <row r="173" spans="1:30" x14ac:dyDescent="0.2">
      <c r="A173" t="s">
        <v>383</v>
      </c>
      <c r="B173" t="s">
        <v>384</v>
      </c>
      <c r="L173" t="s">
        <v>383</v>
      </c>
      <c r="M173" t="s">
        <v>384</v>
      </c>
      <c r="O173" t="s">
        <v>383</v>
      </c>
      <c r="P173" t="s">
        <v>384</v>
      </c>
      <c r="R173" t="s">
        <v>383</v>
      </c>
      <c r="S173" t="s">
        <v>384</v>
      </c>
      <c r="U173" t="s">
        <v>383</v>
      </c>
      <c r="V173" t="s">
        <v>384</v>
      </c>
      <c r="X173" t="s">
        <v>383</v>
      </c>
      <c r="Y173" t="s">
        <v>384</v>
      </c>
      <c r="AA173" t="s">
        <v>383</v>
      </c>
      <c r="AB173" t="s">
        <v>384</v>
      </c>
    </row>
    <row r="174" spans="1:30" x14ac:dyDescent="0.2">
      <c r="A174" t="s">
        <v>385</v>
      </c>
      <c r="B174">
        <v>6</v>
      </c>
      <c r="L174" t="s">
        <v>385</v>
      </c>
      <c r="M174">
        <v>6</v>
      </c>
      <c r="N174" t="s">
        <v>386</v>
      </c>
      <c r="O174" t="s">
        <v>385</v>
      </c>
      <c r="P174">
        <v>6</v>
      </c>
      <c r="Q174" t="s">
        <v>386</v>
      </c>
      <c r="R174" t="s">
        <v>385</v>
      </c>
      <c r="S174">
        <v>6</v>
      </c>
      <c r="T174" t="s">
        <v>386</v>
      </c>
      <c r="U174" t="s">
        <v>385</v>
      </c>
      <c r="V174">
        <v>6</v>
      </c>
      <c r="W174" t="s">
        <v>386</v>
      </c>
      <c r="X174" t="s">
        <v>385</v>
      </c>
      <c r="Y174">
        <v>6</v>
      </c>
      <c r="Z174" t="s">
        <v>386</v>
      </c>
      <c r="AA174" t="s">
        <v>385</v>
      </c>
      <c r="AB174">
        <v>6</v>
      </c>
      <c r="AC174" t="s">
        <v>386</v>
      </c>
      <c r="AD174" t="s">
        <v>387</v>
      </c>
    </row>
    <row r="175" spans="1:30" x14ac:dyDescent="0.2">
      <c r="A175" t="s">
        <v>388</v>
      </c>
      <c r="B175">
        <v>12</v>
      </c>
      <c r="L175" t="s">
        <v>388</v>
      </c>
      <c r="M175">
        <v>12</v>
      </c>
      <c r="N175" t="s">
        <v>389</v>
      </c>
      <c r="O175" t="s">
        <v>388</v>
      </c>
      <c r="P175">
        <v>12</v>
      </c>
      <c r="Q175" t="s">
        <v>389</v>
      </c>
      <c r="R175" t="s">
        <v>388</v>
      </c>
      <c r="S175">
        <v>12</v>
      </c>
      <c r="T175" t="s">
        <v>389</v>
      </c>
      <c r="U175" t="s">
        <v>388</v>
      </c>
      <c r="V175">
        <v>12</v>
      </c>
      <c r="W175" t="s">
        <v>389</v>
      </c>
      <c r="X175" t="s">
        <v>388</v>
      </c>
      <c r="Y175">
        <v>12</v>
      </c>
      <c r="Z175" t="s">
        <v>389</v>
      </c>
      <c r="AA175" t="s">
        <v>388</v>
      </c>
      <c r="AB175">
        <v>12</v>
      </c>
      <c r="AC175" t="s">
        <v>389</v>
      </c>
      <c r="AD175" t="s">
        <v>390</v>
      </c>
    </row>
    <row r="176" spans="1:30" x14ac:dyDescent="0.2">
      <c r="A176" t="s">
        <v>391</v>
      </c>
      <c r="B176" t="s">
        <v>392</v>
      </c>
      <c r="L176" t="s">
        <v>391</v>
      </c>
      <c r="M176" t="s">
        <v>392</v>
      </c>
      <c r="O176" t="s">
        <v>391</v>
      </c>
      <c r="P176" t="s">
        <v>392</v>
      </c>
      <c r="R176" t="s">
        <v>391</v>
      </c>
      <c r="S176" t="s">
        <v>392</v>
      </c>
      <c r="U176" t="s">
        <v>391</v>
      </c>
      <c r="V176" t="s">
        <v>392</v>
      </c>
      <c r="X176" t="s">
        <v>391</v>
      </c>
      <c r="Y176" t="s">
        <v>392</v>
      </c>
      <c r="AA176" t="s">
        <v>391</v>
      </c>
      <c r="AB176" t="s">
        <v>392</v>
      </c>
    </row>
    <row r="177" spans="1:30" x14ac:dyDescent="0.2">
      <c r="A177" t="s">
        <v>393</v>
      </c>
      <c r="B177" t="s">
        <v>394</v>
      </c>
      <c r="L177" t="s">
        <v>393</v>
      </c>
      <c r="M177" t="s">
        <v>394</v>
      </c>
      <c r="O177" t="s">
        <v>393</v>
      </c>
      <c r="P177" t="s">
        <v>394</v>
      </c>
      <c r="R177" t="s">
        <v>393</v>
      </c>
      <c r="S177" t="s">
        <v>394</v>
      </c>
      <c r="U177" t="s">
        <v>393</v>
      </c>
      <c r="V177" t="s">
        <v>394</v>
      </c>
      <c r="X177" t="s">
        <v>393</v>
      </c>
      <c r="Y177" t="s">
        <v>394</v>
      </c>
      <c r="AA177" t="s">
        <v>393</v>
      </c>
      <c r="AB177" t="s">
        <v>394</v>
      </c>
    </row>
    <row r="178" spans="1:30" x14ac:dyDescent="0.2">
      <c r="A178" t="s">
        <v>1</v>
      </c>
      <c r="B178">
        <f t="shared" ref="B178:B181" si="14">SUM(P178,M178,S178,V178,Y178,AB178)</f>
        <v>2099906165</v>
      </c>
      <c r="L178" t="s">
        <v>1</v>
      </c>
      <c r="M178">
        <v>349953259</v>
      </c>
      <c r="O178" t="s">
        <v>1</v>
      </c>
      <c r="P178">
        <v>349952906</v>
      </c>
      <c r="R178" t="s">
        <v>1</v>
      </c>
      <c r="S178">
        <v>350000000</v>
      </c>
      <c r="U178" t="s">
        <v>1</v>
      </c>
      <c r="V178">
        <v>350000000</v>
      </c>
      <c r="X178" t="s">
        <v>1</v>
      </c>
      <c r="Y178">
        <v>350000000</v>
      </c>
      <c r="AA178" t="s">
        <v>1</v>
      </c>
      <c r="AB178">
        <v>350000000</v>
      </c>
    </row>
    <row r="179" spans="1:30" x14ac:dyDescent="0.2">
      <c r="A179" t="s">
        <v>395</v>
      </c>
      <c r="B179">
        <f t="shared" si="14"/>
        <v>594771313</v>
      </c>
      <c r="L179" t="s">
        <v>395</v>
      </c>
      <c r="M179">
        <v>99186531</v>
      </c>
      <c r="O179" t="s">
        <v>395</v>
      </c>
      <c r="P179">
        <v>99998341</v>
      </c>
      <c r="R179" t="s">
        <v>395</v>
      </c>
      <c r="S179">
        <v>98758957</v>
      </c>
      <c r="U179" t="s">
        <v>395</v>
      </c>
      <c r="V179">
        <v>98264268</v>
      </c>
      <c r="X179" t="s">
        <v>395</v>
      </c>
      <c r="Y179">
        <v>100078864</v>
      </c>
      <c r="AA179" t="s">
        <v>395</v>
      </c>
      <c r="AB179">
        <v>98484352</v>
      </c>
    </row>
    <row r="180" spans="1:30" x14ac:dyDescent="0.2">
      <c r="A180" t="s">
        <v>396</v>
      </c>
      <c r="B180">
        <f t="shared" si="14"/>
        <v>381528</v>
      </c>
      <c r="L180" t="s">
        <v>396</v>
      </c>
      <c r="M180">
        <v>82440</v>
      </c>
      <c r="O180" t="s">
        <v>396</v>
      </c>
      <c r="P180">
        <v>27015</v>
      </c>
      <c r="R180" t="s">
        <v>396</v>
      </c>
      <c r="S180">
        <v>67562</v>
      </c>
      <c r="U180" t="s">
        <v>396</v>
      </c>
      <c r="V180">
        <v>56287</v>
      </c>
      <c r="X180" t="s">
        <v>396</v>
      </c>
      <c r="Y180">
        <v>70419</v>
      </c>
      <c r="AA180" t="s">
        <v>396</v>
      </c>
      <c r="AB180">
        <v>77805</v>
      </c>
    </row>
    <row r="181" spans="1:30" x14ac:dyDescent="0.2">
      <c r="A181" t="s">
        <v>397</v>
      </c>
      <c r="B181">
        <f t="shared" si="14"/>
        <v>2035100</v>
      </c>
      <c r="L181" t="s">
        <v>397</v>
      </c>
      <c r="M181">
        <v>435905</v>
      </c>
      <c r="O181" t="s">
        <v>397</v>
      </c>
      <c r="P181">
        <v>141740</v>
      </c>
      <c r="R181" t="s">
        <v>397</v>
      </c>
      <c r="S181">
        <v>366532</v>
      </c>
      <c r="U181" t="s">
        <v>397</v>
      </c>
      <c r="V181">
        <v>283800</v>
      </c>
      <c r="X181" t="s">
        <v>397</v>
      </c>
      <c r="Y181">
        <v>394503</v>
      </c>
      <c r="AA181" t="s">
        <v>397</v>
      </c>
      <c r="AB181">
        <v>412620</v>
      </c>
    </row>
    <row r="182" spans="1:30" x14ac:dyDescent="0.2">
      <c r="A182" s="13" t="s">
        <v>373</v>
      </c>
      <c r="B182" s="13">
        <f>AVERAGE(P182,M182,S182,V182,Y182,AB182)</f>
        <v>0.18168697450111992</v>
      </c>
      <c r="L182" s="13" t="s">
        <v>373</v>
      </c>
      <c r="M182" s="13">
        <f>M180/M178*1000</f>
        <v>0.2355743170832994</v>
      </c>
      <c r="O182" s="13" t="s">
        <v>373</v>
      </c>
      <c r="P182" s="13">
        <f>P180/P178*1000</f>
        <v>7.7196101351991633E-2</v>
      </c>
      <c r="R182" s="13" t="s">
        <v>373</v>
      </c>
      <c r="S182" s="13">
        <f>S180/S178*1000</f>
        <v>0.19303428571428571</v>
      </c>
      <c r="U182" s="13" t="s">
        <v>373</v>
      </c>
      <c r="V182" s="13">
        <f>V180/V178*1000</f>
        <v>0.16081999999999999</v>
      </c>
      <c r="X182" s="13" t="s">
        <v>373</v>
      </c>
      <c r="Y182" s="13">
        <f>Y180/Y178*1000</f>
        <v>0.20119714285714285</v>
      </c>
      <c r="AA182" s="13" t="s">
        <v>373</v>
      </c>
      <c r="AB182" s="13">
        <f>AB180/AB178*1000</f>
        <v>0.2223</v>
      </c>
    </row>
    <row r="183" spans="1:30" x14ac:dyDescent="0.2">
      <c r="A183" t="s">
        <v>380</v>
      </c>
      <c r="B183">
        <v>64</v>
      </c>
      <c r="L183" t="s">
        <v>380</v>
      </c>
      <c r="M183">
        <v>64</v>
      </c>
      <c r="O183" t="s">
        <v>380</v>
      </c>
      <c r="P183">
        <v>64</v>
      </c>
      <c r="R183" t="s">
        <v>380</v>
      </c>
      <c r="S183">
        <v>64</v>
      </c>
      <c r="U183" t="s">
        <v>380</v>
      </c>
      <c r="V183">
        <v>64</v>
      </c>
      <c r="X183" t="s">
        <v>380</v>
      </c>
      <c r="Y183">
        <v>64</v>
      </c>
      <c r="AA183" t="s">
        <v>380</v>
      </c>
      <c r="AB183">
        <v>64</v>
      </c>
    </row>
    <row r="184" spans="1:30" x14ac:dyDescent="0.2">
      <c r="A184" t="s">
        <v>381</v>
      </c>
      <c r="B184">
        <v>8</v>
      </c>
      <c r="L184" t="s">
        <v>381</v>
      </c>
      <c r="M184">
        <v>8</v>
      </c>
      <c r="O184" t="s">
        <v>381</v>
      </c>
      <c r="P184">
        <v>8</v>
      </c>
      <c r="R184" t="s">
        <v>381</v>
      </c>
      <c r="S184">
        <v>8</v>
      </c>
      <c r="U184" t="s">
        <v>381</v>
      </c>
      <c r="V184">
        <v>8</v>
      </c>
      <c r="X184" t="s">
        <v>381</v>
      </c>
      <c r="Y184">
        <v>8</v>
      </c>
      <c r="AA184" t="s">
        <v>381</v>
      </c>
      <c r="AB184">
        <v>8</v>
      </c>
    </row>
    <row r="185" spans="1:30" x14ac:dyDescent="0.2">
      <c r="A185" t="s">
        <v>382</v>
      </c>
      <c r="B185">
        <v>64</v>
      </c>
      <c r="L185" t="s">
        <v>382</v>
      </c>
      <c r="M185">
        <v>64</v>
      </c>
      <c r="O185" t="s">
        <v>382</v>
      </c>
      <c r="P185">
        <v>64</v>
      </c>
      <c r="R185" t="s">
        <v>382</v>
      </c>
      <c r="S185">
        <v>64</v>
      </c>
      <c r="U185" t="s">
        <v>382</v>
      </c>
      <c r="V185">
        <v>64</v>
      </c>
      <c r="X185" t="s">
        <v>382</v>
      </c>
      <c r="Y185">
        <v>64</v>
      </c>
      <c r="AA185" t="s">
        <v>382</v>
      </c>
      <c r="AB185">
        <v>64</v>
      </c>
    </row>
    <row r="186" spans="1:30" x14ac:dyDescent="0.2">
      <c r="A186" t="s">
        <v>383</v>
      </c>
      <c r="B186" t="s">
        <v>384</v>
      </c>
      <c r="L186" t="s">
        <v>383</v>
      </c>
      <c r="M186" t="s">
        <v>384</v>
      </c>
      <c r="O186" t="s">
        <v>383</v>
      </c>
      <c r="P186" t="s">
        <v>384</v>
      </c>
      <c r="R186" t="s">
        <v>383</v>
      </c>
      <c r="S186" t="s">
        <v>384</v>
      </c>
      <c r="U186" t="s">
        <v>383</v>
      </c>
      <c r="V186" t="s">
        <v>384</v>
      </c>
      <c r="X186" t="s">
        <v>383</v>
      </c>
      <c r="Y186" t="s">
        <v>384</v>
      </c>
      <c r="AA186" t="s">
        <v>383</v>
      </c>
      <c r="AB186" t="s">
        <v>384</v>
      </c>
    </row>
    <row r="187" spans="1:30" x14ac:dyDescent="0.2">
      <c r="A187" t="s">
        <v>385</v>
      </c>
      <c r="B187">
        <v>6</v>
      </c>
      <c r="L187" t="s">
        <v>385</v>
      </c>
      <c r="M187">
        <v>6</v>
      </c>
      <c r="N187" t="s">
        <v>386</v>
      </c>
      <c r="O187" t="s">
        <v>385</v>
      </c>
      <c r="P187">
        <v>6</v>
      </c>
      <c r="Q187" t="s">
        <v>386</v>
      </c>
      <c r="R187" t="s">
        <v>385</v>
      </c>
      <c r="S187">
        <v>6</v>
      </c>
      <c r="T187" t="s">
        <v>386</v>
      </c>
      <c r="U187" t="s">
        <v>385</v>
      </c>
      <c r="V187">
        <v>6</v>
      </c>
      <c r="W187" t="s">
        <v>386</v>
      </c>
      <c r="X187" t="s">
        <v>385</v>
      </c>
      <c r="Y187">
        <v>6</v>
      </c>
      <c r="Z187" t="s">
        <v>386</v>
      </c>
      <c r="AA187" t="s">
        <v>385</v>
      </c>
      <c r="AB187">
        <v>6</v>
      </c>
      <c r="AC187" t="s">
        <v>386</v>
      </c>
      <c r="AD187" t="s">
        <v>387</v>
      </c>
    </row>
    <row r="188" spans="1:30" x14ac:dyDescent="0.2">
      <c r="A188" t="s">
        <v>388</v>
      </c>
      <c r="B188">
        <v>12</v>
      </c>
      <c r="L188" t="s">
        <v>388</v>
      </c>
      <c r="M188">
        <v>12</v>
      </c>
      <c r="N188" t="s">
        <v>389</v>
      </c>
      <c r="O188" t="s">
        <v>388</v>
      </c>
      <c r="P188">
        <v>12</v>
      </c>
      <c r="Q188" t="s">
        <v>389</v>
      </c>
      <c r="R188" t="s">
        <v>388</v>
      </c>
      <c r="S188">
        <v>12</v>
      </c>
      <c r="T188" t="s">
        <v>389</v>
      </c>
      <c r="U188" t="s">
        <v>388</v>
      </c>
      <c r="V188">
        <v>12</v>
      </c>
      <c r="W188" t="s">
        <v>389</v>
      </c>
      <c r="X188" t="s">
        <v>388</v>
      </c>
      <c r="Y188">
        <v>12</v>
      </c>
      <c r="Z188" t="s">
        <v>389</v>
      </c>
      <c r="AA188" t="s">
        <v>388</v>
      </c>
      <c r="AB188">
        <v>12</v>
      </c>
      <c r="AC188" t="s">
        <v>389</v>
      </c>
      <c r="AD188" t="s">
        <v>390</v>
      </c>
    </row>
    <row r="189" spans="1:30" x14ac:dyDescent="0.2">
      <c r="A189" t="s">
        <v>391</v>
      </c>
      <c r="B189" t="s">
        <v>392</v>
      </c>
      <c r="L189" t="s">
        <v>391</v>
      </c>
      <c r="M189" t="s">
        <v>392</v>
      </c>
      <c r="O189" t="s">
        <v>391</v>
      </c>
      <c r="P189" t="s">
        <v>392</v>
      </c>
      <c r="R189" t="s">
        <v>391</v>
      </c>
      <c r="S189" t="s">
        <v>392</v>
      </c>
      <c r="U189" t="s">
        <v>391</v>
      </c>
      <c r="V189" t="s">
        <v>392</v>
      </c>
      <c r="X189" t="s">
        <v>391</v>
      </c>
      <c r="Y189" t="s">
        <v>392</v>
      </c>
      <c r="AA189" t="s">
        <v>391</v>
      </c>
      <c r="AB189" t="s">
        <v>392</v>
      </c>
    </row>
    <row r="190" spans="1:30" x14ac:dyDescent="0.2">
      <c r="A190" t="s">
        <v>393</v>
      </c>
      <c r="B190" t="s">
        <v>394</v>
      </c>
      <c r="L190" t="s">
        <v>393</v>
      </c>
      <c r="M190" t="s">
        <v>398</v>
      </c>
      <c r="O190" t="s">
        <v>393</v>
      </c>
      <c r="P190" t="s">
        <v>398</v>
      </c>
      <c r="R190" t="s">
        <v>393</v>
      </c>
      <c r="S190" t="s">
        <v>398</v>
      </c>
      <c r="U190" t="s">
        <v>393</v>
      </c>
      <c r="V190" t="s">
        <v>398</v>
      </c>
      <c r="X190" t="s">
        <v>393</v>
      </c>
      <c r="Y190" t="s">
        <v>398</v>
      </c>
      <c r="AA190" t="s">
        <v>393</v>
      </c>
      <c r="AB190" t="s">
        <v>398</v>
      </c>
    </row>
    <row r="191" spans="1:30" x14ac:dyDescent="0.2">
      <c r="A191" t="s">
        <v>1</v>
      </c>
      <c r="B191">
        <f t="shared" ref="B191:B194" si="15">SUM(P191,M191,S191,V191,Y191,AB191)</f>
        <v>2099906165</v>
      </c>
      <c r="L191" t="s">
        <v>1</v>
      </c>
      <c r="M191">
        <v>349953259</v>
      </c>
      <c r="O191" t="s">
        <v>1</v>
      </c>
      <c r="P191">
        <v>349952906</v>
      </c>
      <c r="R191" t="s">
        <v>1</v>
      </c>
      <c r="S191">
        <v>350000000</v>
      </c>
      <c r="U191" t="s">
        <v>1</v>
      </c>
      <c r="V191">
        <v>350000000</v>
      </c>
      <c r="X191" t="s">
        <v>1</v>
      </c>
      <c r="Y191">
        <v>350000000</v>
      </c>
      <c r="AA191" t="s">
        <v>1</v>
      </c>
      <c r="AB191">
        <v>350000000</v>
      </c>
    </row>
    <row r="192" spans="1:30" x14ac:dyDescent="0.2">
      <c r="A192" t="s">
        <v>395</v>
      </c>
      <c r="B192">
        <f t="shared" si="15"/>
        <v>594771313</v>
      </c>
      <c r="L192" t="s">
        <v>395</v>
      </c>
      <c r="M192">
        <v>99186531</v>
      </c>
      <c r="O192" t="s">
        <v>395</v>
      </c>
      <c r="P192">
        <v>99998341</v>
      </c>
      <c r="R192" t="s">
        <v>395</v>
      </c>
      <c r="S192">
        <v>98758957</v>
      </c>
      <c r="U192" t="s">
        <v>395</v>
      </c>
      <c r="V192">
        <v>98264268</v>
      </c>
      <c r="X192" t="s">
        <v>395</v>
      </c>
      <c r="Y192">
        <v>100078864</v>
      </c>
      <c r="AA192" t="s">
        <v>395</v>
      </c>
      <c r="AB192">
        <v>98484352</v>
      </c>
    </row>
    <row r="193" spans="1:28" x14ac:dyDescent="0.2">
      <c r="A193" t="s">
        <v>396</v>
      </c>
      <c r="B193">
        <f t="shared" si="15"/>
        <v>1315681</v>
      </c>
      <c r="L193" t="s">
        <v>396</v>
      </c>
      <c r="M193">
        <v>262829</v>
      </c>
      <c r="O193" t="s">
        <v>396</v>
      </c>
      <c r="P193">
        <v>105456</v>
      </c>
      <c r="R193" t="s">
        <v>396</v>
      </c>
      <c r="S193">
        <v>228474</v>
      </c>
      <c r="U193" t="s">
        <v>396</v>
      </c>
      <c r="V193">
        <v>183457</v>
      </c>
      <c r="X193" t="s">
        <v>396</v>
      </c>
      <c r="Y193">
        <v>265602</v>
      </c>
      <c r="AA193" t="s">
        <v>396</v>
      </c>
      <c r="AB193">
        <v>269863</v>
      </c>
    </row>
    <row r="194" spans="1:28" x14ac:dyDescent="0.2">
      <c r="A194" t="s">
        <v>397</v>
      </c>
      <c r="B194">
        <f t="shared" si="15"/>
        <v>1312609</v>
      </c>
      <c r="L194" t="s">
        <v>397</v>
      </c>
      <c r="M194">
        <v>262317</v>
      </c>
      <c r="O194" t="s">
        <v>397</v>
      </c>
      <c r="P194">
        <v>104944</v>
      </c>
      <c r="R194" t="s">
        <v>397</v>
      </c>
      <c r="S194">
        <v>227962</v>
      </c>
      <c r="U194" t="s">
        <v>397</v>
      </c>
      <c r="V194">
        <v>182945</v>
      </c>
      <c r="X194" t="s">
        <v>397</v>
      </c>
      <c r="Y194">
        <v>265090</v>
      </c>
      <c r="AA194" t="s">
        <v>397</v>
      </c>
      <c r="AB194">
        <v>269351</v>
      </c>
    </row>
    <row r="195" spans="1:28" x14ac:dyDescent="0.2">
      <c r="A195" s="13" t="s">
        <v>373</v>
      </c>
      <c r="B195" s="13">
        <f>AVERAGE(P195,M195,S195,V195,Y195,AB195)</f>
        <v>0.62653823611469317</v>
      </c>
      <c r="L195" s="13" t="s">
        <v>373</v>
      </c>
      <c r="M195" s="13">
        <f>M193/M191*1000</f>
        <v>0.75104029821308216</v>
      </c>
      <c r="O195" s="13" t="s">
        <v>373</v>
      </c>
      <c r="P195" s="13">
        <f>P193/P191*1000</f>
        <v>0.30134340418936256</v>
      </c>
      <c r="R195" s="13" t="s">
        <v>373</v>
      </c>
      <c r="S195" s="13">
        <f>S193/S191*1000</f>
        <v>0.65278285714285711</v>
      </c>
      <c r="U195" s="13" t="s">
        <v>373</v>
      </c>
      <c r="V195" s="13">
        <f>V193/V191*1000</f>
        <v>0.52416285714285715</v>
      </c>
      <c r="X195" s="13" t="s">
        <v>373</v>
      </c>
      <c r="Y195" s="13">
        <f>Y193/Y191*1000</f>
        <v>0.75886285714285717</v>
      </c>
      <c r="AA195" s="13" t="s">
        <v>373</v>
      </c>
      <c r="AB195" s="13">
        <f>AB193/AB191*1000</f>
        <v>0.77103714285714275</v>
      </c>
    </row>
  </sheetData>
  <mergeCells count="2">
    <mergeCell ref="D1:E1"/>
    <mergeCell ref="B1:C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95"/>
  <sheetViews>
    <sheetView topLeftCell="A170" workbookViewId="0">
      <selection activeCell="E183" sqref="E183"/>
    </sheetView>
  </sheetViews>
  <sheetFormatPr baseColWidth="10" defaultRowHeight="16" x14ac:dyDescent="0.2"/>
  <cols>
    <col min="1" max="1" width="28.83203125" customWidth="1"/>
    <col min="2" max="3" width="15.1640625" customWidth="1"/>
    <col min="4" max="4" width="18" customWidth="1"/>
    <col min="6" max="6" width="53.1640625" bestFit="1" customWidth="1"/>
    <col min="7" max="7" width="22" bestFit="1" customWidth="1"/>
    <col min="8" max="8" width="9.1640625" bestFit="1" customWidth="1"/>
    <col min="12" max="12" width="53.1640625" bestFit="1" customWidth="1"/>
    <col min="13" max="13" width="22" bestFit="1" customWidth="1"/>
    <col min="14" max="14" width="10.1640625" bestFit="1" customWidth="1"/>
    <col min="15" max="15" width="53.1640625" bestFit="1" customWidth="1"/>
    <col min="16" max="16" width="22" bestFit="1" customWidth="1"/>
    <col min="17" max="17" width="10.1640625" bestFit="1" customWidth="1"/>
    <col min="18" max="18" width="53.1640625" bestFit="1" customWidth="1"/>
    <col min="19" max="19" width="22" bestFit="1" customWidth="1"/>
    <col min="20" max="20" width="10.1640625" bestFit="1" customWidth="1"/>
    <col min="21" max="21" width="53.1640625" bestFit="1" customWidth="1"/>
    <col min="22" max="22" width="22" bestFit="1" customWidth="1"/>
    <col min="23" max="23" width="10.1640625" bestFit="1" customWidth="1"/>
    <col min="24" max="24" width="53.1640625" bestFit="1" customWidth="1"/>
    <col min="25" max="25" width="22" bestFit="1" customWidth="1"/>
    <col min="26" max="26" width="10.1640625" bestFit="1" customWidth="1"/>
    <col min="27" max="27" width="53.1640625" bestFit="1" customWidth="1"/>
    <col min="28" max="28" width="22" bestFit="1" customWidth="1"/>
    <col min="29" max="29" width="10.1640625" bestFit="1" customWidth="1"/>
  </cols>
  <sheetData>
    <row r="1" spans="1:29" x14ac:dyDescent="0.2">
      <c r="B1" s="15" t="s">
        <v>199</v>
      </c>
      <c r="C1" s="15"/>
      <c r="D1" s="15" t="s">
        <v>198</v>
      </c>
      <c r="E1" s="15"/>
    </row>
    <row r="2" spans="1:29" x14ac:dyDescent="0.2">
      <c r="A2" t="s">
        <v>1</v>
      </c>
      <c r="B2">
        <f t="shared" ref="B2:B7" si="0">SUM(Q2,N2,T2,W2,Z2,AC2)</f>
        <v>2099714357</v>
      </c>
      <c r="D2">
        <f t="shared" ref="D2:D7" si="1">SUM(Q2,N2,K2,H2,T2,W2,Z2)</f>
        <v>1839020442</v>
      </c>
      <c r="F2" t="s">
        <v>163</v>
      </c>
      <c r="G2" t="s">
        <v>1</v>
      </c>
      <c r="H2">
        <v>89258338</v>
      </c>
      <c r="L2" t="s">
        <v>168</v>
      </c>
      <c r="M2" t="s">
        <v>1</v>
      </c>
      <c r="N2">
        <v>349952255</v>
      </c>
      <c r="O2" t="s">
        <v>173</v>
      </c>
      <c r="P2" t="s">
        <v>1</v>
      </c>
      <c r="Q2">
        <v>349952945</v>
      </c>
      <c r="R2" t="s">
        <v>178</v>
      </c>
      <c r="S2" t="s">
        <v>1</v>
      </c>
      <c r="T2">
        <v>349952243</v>
      </c>
      <c r="U2" t="s">
        <v>183</v>
      </c>
      <c r="V2" t="s">
        <v>1</v>
      </c>
      <c r="W2">
        <v>349952377</v>
      </c>
      <c r="X2" t="s">
        <v>188</v>
      </c>
      <c r="Y2" t="s">
        <v>1</v>
      </c>
      <c r="Z2">
        <v>349952284</v>
      </c>
      <c r="AA2" t="s">
        <v>193</v>
      </c>
      <c r="AB2" t="s">
        <v>1</v>
      </c>
      <c r="AC2">
        <v>349952253</v>
      </c>
    </row>
    <row r="3" spans="1:29" x14ac:dyDescent="0.2">
      <c r="A3" t="s">
        <v>2</v>
      </c>
      <c r="B3">
        <f t="shared" si="0"/>
        <v>504827935</v>
      </c>
      <c r="C3" s="2">
        <f>B3/B$2</f>
        <v>0.24042695775118711</v>
      </c>
      <c r="D3">
        <f t="shared" si="1"/>
        <v>447585029</v>
      </c>
      <c r="E3" s="2">
        <f t="shared" ref="E3:E8" si="2">D3/D$2</f>
        <v>0.24338230221804136</v>
      </c>
      <c r="F3" t="s">
        <v>163</v>
      </c>
      <c r="G3" t="s">
        <v>2</v>
      </c>
      <c r="H3">
        <v>28642635</v>
      </c>
      <c r="L3" t="s">
        <v>168</v>
      </c>
      <c r="M3" t="s">
        <v>2</v>
      </c>
      <c r="N3">
        <v>83141901</v>
      </c>
      <c r="O3" t="s">
        <v>173</v>
      </c>
      <c r="P3" t="s">
        <v>2</v>
      </c>
      <c r="Q3">
        <v>85827446</v>
      </c>
      <c r="R3" t="s">
        <v>178</v>
      </c>
      <c r="S3" t="s">
        <v>2</v>
      </c>
      <c r="T3">
        <v>83520388</v>
      </c>
      <c r="U3" t="s">
        <v>183</v>
      </c>
      <c r="V3" t="s">
        <v>2</v>
      </c>
      <c r="W3">
        <v>83403769</v>
      </c>
      <c r="X3" t="s">
        <v>188</v>
      </c>
      <c r="Y3" t="s">
        <v>2</v>
      </c>
      <c r="Z3">
        <v>83048890</v>
      </c>
      <c r="AA3" t="s">
        <v>193</v>
      </c>
      <c r="AB3" t="s">
        <v>2</v>
      </c>
      <c r="AC3">
        <v>85885541</v>
      </c>
    </row>
    <row r="4" spans="1:29" x14ac:dyDescent="0.2">
      <c r="A4" t="s">
        <v>3</v>
      </c>
      <c r="B4">
        <f t="shared" si="0"/>
        <v>200716358</v>
      </c>
      <c r="C4" s="2">
        <f>B4/B$2</f>
        <v>9.5592220594603483E-2</v>
      </c>
      <c r="D4">
        <f t="shared" si="1"/>
        <v>177587028</v>
      </c>
      <c r="E4" s="2">
        <f t="shared" si="2"/>
        <v>9.656609787701316E-2</v>
      </c>
      <c r="F4" t="s">
        <v>163</v>
      </c>
      <c r="G4" t="s">
        <v>3</v>
      </c>
      <c r="H4">
        <v>11204334</v>
      </c>
      <c r="L4" t="s">
        <v>168</v>
      </c>
      <c r="M4" t="s">
        <v>3</v>
      </c>
      <c r="N4">
        <v>34655418</v>
      </c>
      <c r="O4" t="s">
        <v>173</v>
      </c>
      <c r="P4" t="s">
        <v>3</v>
      </c>
      <c r="Q4">
        <v>27491681</v>
      </c>
      <c r="R4" t="s">
        <v>178</v>
      </c>
      <c r="S4" t="s">
        <v>3</v>
      </c>
      <c r="T4">
        <v>34859698</v>
      </c>
      <c r="U4" t="s">
        <v>183</v>
      </c>
      <c r="V4" t="s">
        <v>3</v>
      </c>
      <c r="W4">
        <v>34777004</v>
      </c>
      <c r="X4" t="s">
        <v>188</v>
      </c>
      <c r="Y4" t="s">
        <v>3</v>
      </c>
      <c r="Z4">
        <v>34598893</v>
      </c>
      <c r="AA4" t="s">
        <v>193</v>
      </c>
      <c r="AB4" t="s">
        <v>3</v>
      </c>
      <c r="AC4">
        <v>34333664</v>
      </c>
    </row>
    <row r="5" spans="1:29" x14ac:dyDescent="0.2">
      <c r="A5" t="s">
        <v>4</v>
      </c>
      <c r="B5">
        <f t="shared" si="0"/>
        <v>60428871</v>
      </c>
      <c r="C5" s="2">
        <f>B5/B$2</f>
        <v>2.8779567467614359E-2</v>
      </c>
      <c r="D5">
        <f t="shared" si="1"/>
        <v>56137534</v>
      </c>
      <c r="E5" s="2">
        <f t="shared" si="2"/>
        <v>3.0525780311038E-2</v>
      </c>
      <c r="F5" t="s">
        <v>163</v>
      </c>
      <c r="G5" t="s">
        <v>4</v>
      </c>
      <c r="H5">
        <v>5359465</v>
      </c>
      <c r="L5" t="s">
        <v>168</v>
      </c>
      <c r="M5" t="s">
        <v>4</v>
      </c>
      <c r="N5">
        <v>9850978</v>
      </c>
      <c r="O5" t="s">
        <v>173</v>
      </c>
      <c r="P5" t="s">
        <v>4</v>
      </c>
      <c r="Q5">
        <v>11326021</v>
      </c>
      <c r="R5" t="s">
        <v>178</v>
      </c>
      <c r="S5" t="s">
        <v>4</v>
      </c>
      <c r="T5">
        <v>9688665</v>
      </c>
      <c r="U5" t="s">
        <v>183</v>
      </c>
      <c r="V5" t="s">
        <v>4</v>
      </c>
      <c r="W5">
        <v>9761890</v>
      </c>
      <c r="X5" t="s">
        <v>188</v>
      </c>
      <c r="Y5" t="s">
        <v>4</v>
      </c>
      <c r="Z5">
        <v>10150515</v>
      </c>
      <c r="AA5" t="s">
        <v>193</v>
      </c>
      <c r="AB5" t="s">
        <v>4</v>
      </c>
      <c r="AC5">
        <v>9650802</v>
      </c>
    </row>
    <row r="6" spans="1:29" x14ac:dyDescent="0.2">
      <c r="A6" t="s">
        <v>5</v>
      </c>
      <c r="B6">
        <f t="shared" si="0"/>
        <v>351699305</v>
      </c>
      <c r="C6" s="2">
        <f>B6/B$2</f>
        <v>0.1674986427689602</v>
      </c>
      <c r="D6">
        <f t="shared" si="1"/>
        <v>302262173</v>
      </c>
      <c r="E6" s="2">
        <f t="shared" si="2"/>
        <v>0.16436042041559862</v>
      </c>
      <c r="F6" t="s">
        <v>163</v>
      </c>
      <c r="G6" t="s">
        <v>5</v>
      </c>
      <c r="H6">
        <v>8136606</v>
      </c>
      <c r="L6" t="s">
        <v>168</v>
      </c>
      <c r="M6" t="s">
        <v>5</v>
      </c>
      <c r="N6">
        <v>58098548</v>
      </c>
      <c r="O6" t="s">
        <v>173</v>
      </c>
      <c r="P6" t="s">
        <v>5</v>
      </c>
      <c r="Q6">
        <v>62425493</v>
      </c>
      <c r="R6" t="s">
        <v>178</v>
      </c>
      <c r="S6" t="s">
        <v>5</v>
      </c>
      <c r="T6">
        <v>57835567</v>
      </c>
      <c r="U6" t="s">
        <v>183</v>
      </c>
      <c r="V6" t="s">
        <v>5</v>
      </c>
      <c r="W6">
        <v>57836396</v>
      </c>
      <c r="X6" t="s">
        <v>188</v>
      </c>
      <c r="Y6" t="s">
        <v>5</v>
      </c>
      <c r="Z6">
        <v>57929563</v>
      </c>
      <c r="AA6" t="s">
        <v>193</v>
      </c>
      <c r="AB6" t="s">
        <v>5</v>
      </c>
      <c r="AC6">
        <v>57573738</v>
      </c>
    </row>
    <row r="7" spans="1:29" x14ac:dyDescent="0.2">
      <c r="A7" t="s">
        <v>6</v>
      </c>
      <c r="B7">
        <f t="shared" si="0"/>
        <v>970974919</v>
      </c>
      <c r="C7" s="2">
        <f>B7/B$2</f>
        <v>0.46243190925612171</v>
      </c>
      <c r="D7">
        <f t="shared" si="1"/>
        <v>846491805</v>
      </c>
      <c r="E7" s="2">
        <f t="shared" si="2"/>
        <v>0.46029494053878495</v>
      </c>
      <c r="F7" t="s">
        <v>163</v>
      </c>
      <c r="G7" t="s">
        <v>6</v>
      </c>
      <c r="H7">
        <v>36140726</v>
      </c>
      <c r="L7" t="s">
        <v>168</v>
      </c>
      <c r="M7" t="s">
        <v>6</v>
      </c>
      <c r="N7">
        <v>162327337</v>
      </c>
      <c r="O7" t="s">
        <v>173</v>
      </c>
      <c r="P7" t="s">
        <v>6</v>
      </c>
      <c r="Q7">
        <v>161092667</v>
      </c>
      <c r="R7" t="s">
        <v>178</v>
      </c>
      <c r="S7" t="s">
        <v>6</v>
      </c>
      <c r="T7">
        <v>162198978</v>
      </c>
      <c r="U7" t="s">
        <v>183</v>
      </c>
      <c r="V7" t="s">
        <v>6</v>
      </c>
      <c r="W7">
        <v>162300048</v>
      </c>
      <c r="X7" t="s">
        <v>188</v>
      </c>
      <c r="Y7" t="s">
        <v>6</v>
      </c>
      <c r="Z7">
        <v>162432049</v>
      </c>
      <c r="AA7" t="s">
        <v>193</v>
      </c>
      <c r="AB7" t="s">
        <v>6</v>
      </c>
      <c r="AC7">
        <v>160623840</v>
      </c>
    </row>
    <row r="8" spans="1:29" x14ac:dyDescent="0.2">
      <c r="A8" t="s">
        <v>27</v>
      </c>
      <c r="B8">
        <f>B2/(B5+B6)</f>
        <v>5.0948090406708806</v>
      </c>
      <c r="D8">
        <f>D2/(D5+D6)</f>
        <v>5.1311996245577287</v>
      </c>
      <c r="E8" s="2">
        <f t="shared" si="2"/>
        <v>2.790180852463699E-9</v>
      </c>
      <c r="F8" t="s">
        <v>164</v>
      </c>
      <c r="L8" t="s">
        <v>169</v>
      </c>
      <c r="O8" t="s">
        <v>174</v>
      </c>
      <c r="R8" t="s">
        <v>179</v>
      </c>
      <c r="U8" t="s">
        <v>184</v>
      </c>
      <c r="X8" t="s">
        <v>189</v>
      </c>
      <c r="AA8" t="s">
        <v>194</v>
      </c>
    </row>
    <row r="9" spans="1:29" x14ac:dyDescent="0.2">
      <c r="B9">
        <f>SUM(P9,M9,S9,V9,Y9,AB9)/4096</f>
        <v>6</v>
      </c>
      <c r="D9">
        <f>SUM(P9,M9,J9,G9,S9,V9,Y9)</f>
        <v>28672</v>
      </c>
      <c r="F9" s="1">
        <v>0.111878556376</v>
      </c>
      <c r="G9">
        <v>8192</v>
      </c>
      <c r="H9" t="s">
        <v>8</v>
      </c>
      <c r="L9" s="1">
        <v>0.23454796997999999</v>
      </c>
      <c r="M9">
        <v>4096</v>
      </c>
      <c r="N9" t="s">
        <v>8</v>
      </c>
      <c r="O9" s="1">
        <v>0.31141411597500002</v>
      </c>
      <c r="P9">
        <v>4096</v>
      </c>
      <c r="Q9" t="s">
        <v>8</v>
      </c>
      <c r="R9" s="1">
        <v>0.231939630688</v>
      </c>
      <c r="S9">
        <v>4096</v>
      </c>
      <c r="T9" t="s">
        <v>8</v>
      </c>
      <c r="U9" s="1">
        <v>0.233107455075</v>
      </c>
      <c r="V9">
        <v>4096</v>
      </c>
      <c r="W9" t="s">
        <v>8</v>
      </c>
      <c r="X9" s="1">
        <v>0.235039126077</v>
      </c>
      <c r="Y9">
        <v>4096</v>
      </c>
      <c r="Z9" t="s">
        <v>8</v>
      </c>
      <c r="AA9" s="1">
        <v>0.23268972638999999</v>
      </c>
      <c r="AB9">
        <v>4096</v>
      </c>
      <c r="AC9" t="s">
        <v>8</v>
      </c>
    </row>
    <row r="10" spans="1:29" x14ac:dyDescent="0.2">
      <c r="B10">
        <f t="shared" ref="B10:B18" si="3">SUM(P10,M10,S10,V10,Y10,AB10)/4096</f>
        <v>12</v>
      </c>
      <c r="D10">
        <f t="shared" ref="D10:D51" si="4">SUM(P10,M10,J10,G10,S10,V10,Y10)</f>
        <v>61440</v>
      </c>
      <c r="F10" s="1">
        <v>0.21398543181499999</v>
      </c>
      <c r="G10">
        <v>20480</v>
      </c>
      <c r="H10" t="s">
        <v>8</v>
      </c>
      <c r="L10" s="1">
        <v>0.33524201180000002</v>
      </c>
      <c r="M10">
        <v>8192</v>
      </c>
      <c r="N10" t="s">
        <v>8</v>
      </c>
      <c r="O10" s="1">
        <v>0.452955096577</v>
      </c>
      <c r="P10">
        <v>8192</v>
      </c>
      <c r="Q10" t="s">
        <v>8</v>
      </c>
      <c r="R10" s="1">
        <v>0.33331368874799999</v>
      </c>
      <c r="S10">
        <v>8192</v>
      </c>
      <c r="T10" t="s">
        <v>8</v>
      </c>
      <c r="U10" s="1">
        <v>0.33496129103299999</v>
      </c>
      <c r="V10">
        <v>8192</v>
      </c>
      <c r="W10" t="s">
        <v>8</v>
      </c>
      <c r="X10" s="1">
        <v>0.33619015614100001</v>
      </c>
      <c r="Y10">
        <v>8192</v>
      </c>
      <c r="Z10" t="s">
        <v>8</v>
      </c>
      <c r="AA10" s="1">
        <v>0.33634598717699998</v>
      </c>
      <c r="AB10">
        <v>8192</v>
      </c>
      <c r="AC10" t="s">
        <v>8</v>
      </c>
    </row>
    <row r="11" spans="1:29" x14ac:dyDescent="0.2">
      <c r="B11">
        <f t="shared" si="3"/>
        <v>18</v>
      </c>
      <c r="D11">
        <f t="shared" si="4"/>
        <v>98304</v>
      </c>
      <c r="F11" s="1">
        <v>0.30444806176</v>
      </c>
      <c r="G11">
        <v>36864</v>
      </c>
      <c r="H11" t="s">
        <v>8</v>
      </c>
      <c r="L11" s="1">
        <v>0.42594717956599998</v>
      </c>
      <c r="M11">
        <v>12288</v>
      </c>
      <c r="N11" t="s">
        <v>8</v>
      </c>
      <c r="O11" s="1">
        <v>0.54585644935800004</v>
      </c>
      <c r="P11">
        <v>12288</v>
      </c>
      <c r="Q11" t="s">
        <v>8</v>
      </c>
      <c r="R11" s="1">
        <v>0.42618456656100001</v>
      </c>
      <c r="S11">
        <v>12288</v>
      </c>
      <c r="T11" t="s">
        <v>8</v>
      </c>
      <c r="U11" s="1">
        <v>0.40727698214800001</v>
      </c>
      <c r="V11">
        <v>12288</v>
      </c>
      <c r="W11" t="s">
        <v>8</v>
      </c>
      <c r="X11" s="1">
        <v>0.43104097014600001</v>
      </c>
      <c r="Y11">
        <v>12288</v>
      </c>
      <c r="Z11" t="s">
        <v>8</v>
      </c>
      <c r="AA11" s="1">
        <v>0.41361797719299997</v>
      </c>
      <c r="AB11">
        <v>12288</v>
      </c>
      <c r="AC11" t="s">
        <v>8</v>
      </c>
    </row>
    <row r="12" spans="1:29" x14ac:dyDescent="0.2">
      <c r="B12">
        <f t="shared" si="3"/>
        <v>24</v>
      </c>
      <c r="D12">
        <f t="shared" si="4"/>
        <v>143360</v>
      </c>
      <c r="F12" s="1">
        <v>0.40056905384000002</v>
      </c>
      <c r="G12">
        <v>61440</v>
      </c>
      <c r="H12" t="s">
        <v>8</v>
      </c>
      <c r="L12" s="1">
        <v>0.50436031623800004</v>
      </c>
      <c r="M12">
        <v>16384</v>
      </c>
      <c r="N12" t="s">
        <v>8</v>
      </c>
      <c r="O12" s="1">
        <v>0.61989664067600003</v>
      </c>
      <c r="P12">
        <v>16384</v>
      </c>
      <c r="Q12" t="s">
        <v>8</v>
      </c>
      <c r="R12" s="1">
        <v>0.48850952785599999</v>
      </c>
      <c r="S12">
        <v>16384</v>
      </c>
      <c r="T12" t="s">
        <v>8</v>
      </c>
      <c r="U12" s="1">
        <v>0.47890482252700001</v>
      </c>
      <c r="V12">
        <v>16384</v>
      </c>
      <c r="W12" t="s">
        <v>8</v>
      </c>
      <c r="X12" s="1">
        <v>0.506653535657</v>
      </c>
      <c r="Y12">
        <v>16384</v>
      </c>
      <c r="Z12" t="s">
        <v>8</v>
      </c>
      <c r="AA12" s="1">
        <v>0.47533422795300001</v>
      </c>
      <c r="AB12">
        <v>16384</v>
      </c>
      <c r="AC12" t="s">
        <v>8</v>
      </c>
    </row>
    <row r="13" spans="1:29" x14ac:dyDescent="0.2">
      <c r="B13">
        <f t="shared" si="3"/>
        <v>30</v>
      </c>
      <c r="D13">
        <f t="shared" si="4"/>
        <v>200704</v>
      </c>
      <c r="F13" s="1">
        <v>0.50201852290799998</v>
      </c>
      <c r="G13">
        <v>98304</v>
      </c>
      <c r="H13" t="s">
        <v>8</v>
      </c>
      <c r="L13" s="1">
        <v>0.56162203326899995</v>
      </c>
      <c r="M13">
        <v>20480</v>
      </c>
      <c r="N13" t="s">
        <v>8</v>
      </c>
      <c r="O13" s="1">
        <v>0.68335692102800005</v>
      </c>
      <c r="P13">
        <v>20480</v>
      </c>
      <c r="Q13" t="s">
        <v>8</v>
      </c>
      <c r="R13" s="1">
        <v>0.550527804447</v>
      </c>
      <c r="S13">
        <v>20480</v>
      </c>
      <c r="T13" t="s">
        <v>8</v>
      </c>
      <c r="U13" s="1">
        <v>0.53168543844500005</v>
      </c>
      <c r="V13">
        <v>20480</v>
      </c>
      <c r="W13" t="s">
        <v>8</v>
      </c>
      <c r="X13" s="1">
        <v>0.58000761326600003</v>
      </c>
      <c r="Y13">
        <v>20480</v>
      </c>
      <c r="Z13" t="s">
        <v>8</v>
      </c>
      <c r="AA13" s="1">
        <v>0.53584784607699998</v>
      </c>
      <c r="AB13">
        <v>20480</v>
      </c>
      <c r="AC13" t="s">
        <v>8</v>
      </c>
    </row>
    <row r="14" spans="1:29" x14ac:dyDescent="0.2">
      <c r="B14">
        <f t="shared" si="3"/>
        <v>38</v>
      </c>
      <c r="D14">
        <f t="shared" si="4"/>
        <v>274432</v>
      </c>
      <c r="F14" s="1">
        <v>0.60650070585000004</v>
      </c>
      <c r="G14">
        <v>147456</v>
      </c>
      <c r="H14" t="s">
        <v>8</v>
      </c>
      <c r="L14" s="1">
        <v>0.61361524302799997</v>
      </c>
      <c r="M14">
        <v>24576</v>
      </c>
      <c r="N14" t="s">
        <v>8</v>
      </c>
      <c r="O14" s="1">
        <v>0.73953147901100003</v>
      </c>
      <c r="P14">
        <v>24576</v>
      </c>
      <c r="Q14" t="s">
        <v>8</v>
      </c>
      <c r="R14" s="1">
        <v>0.61169693660199997</v>
      </c>
      <c r="S14">
        <v>24576</v>
      </c>
      <c r="T14" t="s">
        <v>8</v>
      </c>
      <c r="U14" s="1">
        <v>0.62007468519099995</v>
      </c>
      <c r="V14">
        <v>28672</v>
      </c>
      <c r="W14" t="s">
        <v>8</v>
      </c>
      <c r="X14" s="1">
        <v>0.64118151890700004</v>
      </c>
      <c r="Y14">
        <v>24576</v>
      </c>
      <c r="Z14" t="s">
        <v>8</v>
      </c>
      <c r="AA14" s="1">
        <v>0.63374350100300003</v>
      </c>
      <c r="AB14">
        <v>28672</v>
      </c>
      <c r="AC14" t="s">
        <v>8</v>
      </c>
    </row>
    <row r="15" spans="1:29" x14ac:dyDescent="0.2">
      <c r="B15">
        <f t="shared" si="3"/>
        <v>52</v>
      </c>
      <c r="D15">
        <f t="shared" si="4"/>
        <v>397312</v>
      </c>
      <c r="F15" s="1">
        <v>0.70311301337499998</v>
      </c>
      <c r="G15">
        <v>221184</v>
      </c>
      <c r="H15" t="s">
        <v>8</v>
      </c>
      <c r="L15" s="1">
        <v>0.72820790367499999</v>
      </c>
      <c r="M15">
        <v>36864</v>
      </c>
      <c r="N15" t="s">
        <v>8</v>
      </c>
      <c r="O15" s="1">
        <v>0.79052160569800001</v>
      </c>
      <c r="P15">
        <v>28672</v>
      </c>
      <c r="Q15" t="s">
        <v>8</v>
      </c>
      <c r="R15" s="1">
        <v>0.72357247614499998</v>
      </c>
      <c r="S15">
        <v>36864</v>
      </c>
      <c r="T15" t="s">
        <v>8</v>
      </c>
      <c r="U15" s="1">
        <v>0.71212054090400001</v>
      </c>
      <c r="V15">
        <v>40960</v>
      </c>
      <c r="W15" t="s">
        <v>8</v>
      </c>
      <c r="X15" s="1">
        <v>0.72032989503199996</v>
      </c>
      <c r="Y15">
        <v>32768</v>
      </c>
      <c r="Z15" t="s">
        <v>8</v>
      </c>
      <c r="AA15" s="1">
        <v>0.70594956564</v>
      </c>
      <c r="AB15">
        <v>36864</v>
      </c>
      <c r="AC15" t="s">
        <v>8</v>
      </c>
    </row>
    <row r="16" spans="1:29" x14ac:dyDescent="0.2">
      <c r="B16">
        <f t="shared" si="3"/>
        <v>70</v>
      </c>
      <c r="D16">
        <f t="shared" si="4"/>
        <v>573440</v>
      </c>
      <c r="F16" s="1">
        <v>0.80174363094199996</v>
      </c>
      <c r="G16">
        <v>339968</v>
      </c>
      <c r="H16" t="s">
        <v>8</v>
      </c>
      <c r="L16" s="1">
        <v>0.80778177868900003</v>
      </c>
      <c r="M16">
        <v>49152</v>
      </c>
      <c r="N16" t="s">
        <v>8</v>
      </c>
      <c r="O16" s="1">
        <v>0.828175945197</v>
      </c>
      <c r="P16">
        <v>32768</v>
      </c>
      <c r="Q16" t="s">
        <v>8</v>
      </c>
      <c r="R16" s="1">
        <v>0.80437092097700003</v>
      </c>
      <c r="S16">
        <v>49152</v>
      </c>
      <c r="T16" t="s">
        <v>8</v>
      </c>
      <c r="U16" s="1">
        <v>0.80236209682899995</v>
      </c>
      <c r="V16">
        <v>57344</v>
      </c>
      <c r="W16" t="s">
        <v>8</v>
      </c>
      <c r="X16" s="1">
        <v>0.81063103448700002</v>
      </c>
      <c r="Y16">
        <v>45056</v>
      </c>
      <c r="Z16" t="s">
        <v>8</v>
      </c>
      <c r="AA16" s="1">
        <v>0.81408446597399997</v>
      </c>
      <c r="AB16">
        <v>53248</v>
      </c>
      <c r="AC16" t="s">
        <v>8</v>
      </c>
    </row>
    <row r="17" spans="1:29" x14ac:dyDescent="0.2">
      <c r="B17">
        <f t="shared" si="3"/>
        <v>100</v>
      </c>
      <c r="D17">
        <f t="shared" si="4"/>
        <v>888832</v>
      </c>
      <c r="F17" s="1">
        <v>0.90044801192699997</v>
      </c>
      <c r="G17">
        <v>552960</v>
      </c>
      <c r="H17" t="s">
        <v>8</v>
      </c>
      <c r="L17" s="1">
        <v>0.90378325466099996</v>
      </c>
      <c r="M17">
        <v>69632</v>
      </c>
      <c r="N17" t="s">
        <v>8</v>
      </c>
      <c r="O17" s="1">
        <v>0.91749290179599996</v>
      </c>
      <c r="P17">
        <v>45056</v>
      </c>
      <c r="Q17" t="s">
        <v>8</v>
      </c>
      <c r="R17" s="1">
        <v>0.91146498809599996</v>
      </c>
      <c r="S17">
        <v>73728</v>
      </c>
      <c r="T17" t="s">
        <v>8</v>
      </c>
      <c r="U17" s="1">
        <v>0.90485089632600002</v>
      </c>
      <c r="V17">
        <v>81920</v>
      </c>
      <c r="W17" t="s">
        <v>8</v>
      </c>
      <c r="X17" s="1">
        <v>0.90422345693299999</v>
      </c>
      <c r="Y17">
        <v>65536</v>
      </c>
      <c r="Z17" t="s">
        <v>8</v>
      </c>
      <c r="AA17" s="1">
        <v>0.90092216951699999</v>
      </c>
      <c r="AB17">
        <v>73728</v>
      </c>
      <c r="AC17" t="s">
        <v>8</v>
      </c>
    </row>
    <row r="18" spans="1:29" x14ac:dyDescent="0.2">
      <c r="B18">
        <f t="shared" si="3"/>
        <v>1466</v>
      </c>
      <c r="D18">
        <f t="shared" si="4"/>
        <v>8060928</v>
      </c>
      <c r="F18" s="1">
        <v>1</v>
      </c>
      <c r="G18">
        <v>3035136</v>
      </c>
      <c r="H18" t="s">
        <v>8</v>
      </c>
      <c r="L18" s="1">
        <v>1</v>
      </c>
      <c r="M18">
        <v>970752</v>
      </c>
      <c r="N18" t="s">
        <v>8</v>
      </c>
      <c r="O18" s="1">
        <v>1</v>
      </c>
      <c r="P18">
        <v>1122304</v>
      </c>
      <c r="Q18" t="s">
        <v>8</v>
      </c>
      <c r="R18" s="1">
        <v>1</v>
      </c>
      <c r="S18">
        <v>999424</v>
      </c>
      <c r="T18" t="s">
        <v>8</v>
      </c>
      <c r="U18" s="1">
        <v>1</v>
      </c>
      <c r="V18">
        <v>958464</v>
      </c>
      <c r="W18" t="s">
        <v>8</v>
      </c>
      <c r="X18" s="1">
        <v>1</v>
      </c>
      <c r="Y18">
        <v>974848</v>
      </c>
      <c r="Z18" t="s">
        <v>8</v>
      </c>
      <c r="AA18" s="1">
        <v>1</v>
      </c>
      <c r="AB18">
        <v>978944</v>
      </c>
      <c r="AC18" t="s">
        <v>8</v>
      </c>
    </row>
    <row r="19" spans="1:29" x14ac:dyDescent="0.2">
      <c r="F19" t="s">
        <v>165</v>
      </c>
      <c r="L19" t="s">
        <v>170</v>
      </c>
      <c r="O19" t="s">
        <v>175</v>
      </c>
      <c r="R19" t="s">
        <v>180</v>
      </c>
      <c r="U19" t="s">
        <v>185</v>
      </c>
      <c r="X19" t="s">
        <v>190</v>
      </c>
      <c r="AA19" t="s">
        <v>195</v>
      </c>
    </row>
    <row r="20" spans="1:29" x14ac:dyDescent="0.2">
      <c r="A20" s="2">
        <v>0.1</v>
      </c>
      <c r="B20" s="3">
        <f>AVERAGE(P20,M20,S20,V20,Y20,AB20)/1000</f>
        <v>6.4000000000000001E-2</v>
      </c>
      <c r="D20">
        <f t="shared" si="4"/>
        <v>960</v>
      </c>
      <c r="F20" s="1">
        <v>0.106574368436</v>
      </c>
      <c r="G20">
        <v>640</v>
      </c>
      <c r="H20" t="s">
        <v>8</v>
      </c>
      <c r="L20" s="1">
        <v>0.11258098908399999</v>
      </c>
      <c r="M20">
        <v>64</v>
      </c>
      <c r="N20" t="s">
        <v>8</v>
      </c>
      <c r="O20" s="1">
        <v>0.16287444873500001</v>
      </c>
      <c r="P20">
        <v>64</v>
      </c>
      <c r="Q20" t="s">
        <v>8</v>
      </c>
      <c r="R20" s="1">
        <v>0.11112479139000001</v>
      </c>
      <c r="S20">
        <v>64</v>
      </c>
      <c r="T20" t="s">
        <v>8</v>
      </c>
      <c r="U20" s="1">
        <v>0.11191140159100001</v>
      </c>
      <c r="V20">
        <v>64</v>
      </c>
      <c r="W20" t="s">
        <v>8</v>
      </c>
      <c r="X20" s="1">
        <v>0.113077355997</v>
      </c>
      <c r="Y20">
        <v>64</v>
      </c>
      <c r="Z20" t="s">
        <v>8</v>
      </c>
      <c r="AA20" s="1">
        <v>0.11190584048</v>
      </c>
      <c r="AB20">
        <v>64</v>
      </c>
      <c r="AC20" t="s">
        <v>8</v>
      </c>
    </row>
    <row r="21" spans="1:29" x14ac:dyDescent="0.2">
      <c r="A21" s="2">
        <v>0.2</v>
      </c>
      <c r="B21" s="3">
        <f t="shared" ref="B21:B29" si="5">AVERAGE(P21,M21,S21,V21,Y21,AB21)/1000</f>
        <v>0.18133333333333335</v>
      </c>
      <c r="D21">
        <f t="shared" si="4"/>
        <v>2816</v>
      </c>
      <c r="F21" s="1">
        <v>0.2024679868</v>
      </c>
      <c r="G21">
        <v>1920</v>
      </c>
      <c r="H21" t="s">
        <v>8</v>
      </c>
      <c r="L21" s="1">
        <v>0.22624217123599999</v>
      </c>
      <c r="M21">
        <v>192</v>
      </c>
      <c r="N21" t="s">
        <v>8</v>
      </c>
      <c r="O21" s="1">
        <v>0.27151844942999998</v>
      </c>
      <c r="P21">
        <v>128</v>
      </c>
      <c r="Q21" t="s">
        <v>8</v>
      </c>
      <c r="R21" s="1">
        <v>0.22842421672900001</v>
      </c>
      <c r="S21">
        <v>192</v>
      </c>
      <c r="T21" t="s">
        <v>8</v>
      </c>
      <c r="U21" s="1">
        <v>0.22990547368100001</v>
      </c>
      <c r="V21">
        <v>192</v>
      </c>
      <c r="W21" t="s">
        <v>8</v>
      </c>
      <c r="X21" s="1">
        <v>0.23172438560200001</v>
      </c>
      <c r="Y21">
        <v>192</v>
      </c>
      <c r="Z21" t="s">
        <v>8</v>
      </c>
      <c r="AA21" s="1">
        <v>0.227499226873</v>
      </c>
      <c r="AB21">
        <v>192</v>
      </c>
      <c r="AC21" t="s">
        <v>8</v>
      </c>
    </row>
    <row r="22" spans="1:29" x14ac:dyDescent="0.2">
      <c r="A22" s="2">
        <v>0.3</v>
      </c>
      <c r="B22" s="3">
        <f t="shared" si="5"/>
        <v>0.40533333333333332</v>
      </c>
      <c r="D22">
        <f t="shared" si="4"/>
        <v>5952</v>
      </c>
      <c r="F22" s="1">
        <v>0.30048565322800003</v>
      </c>
      <c r="G22">
        <v>3968</v>
      </c>
      <c r="H22" t="s">
        <v>8</v>
      </c>
      <c r="L22" s="1">
        <v>0.30670506180899998</v>
      </c>
      <c r="M22">
        <v>448</v>
      </c>
      <c r="N22" t="s">
        <v>8</v>
      </c>
      <c r="O22" s="1">
        <v>0.32530410052699998</v>
      </c>
      <c r="P22">
        <v>192</v>
      </c>
      <c r="Q22" t="s">
        <v>8</v>
      </c>
      <c r="R22" s="1">
        <v>0.30343658348800001</v>
      </c>
      <c r="S22">
        <v>448</v>
      </c>
      <c r="T22" t="s">
        <v>8</v>
      </c>
      <c r="U22" s="1">
        <v>0.305141456433</v>
      </c>
      <c r="V22">
        <v>448</v>
      </c>
      <c r="W22" t="s">
        <v>8</v>
      </c>
      <c r="X22" s="1">
        <v>0.308150719199</v>
      </c>
      <c r="Y22">
        <v>448</v>
      </c>
      <c r="Z22" t="s">
        <v>8</v>
      </c>
      <c r="AA22" s="1">
        <v>0.30527121652799999</v>
      </c>
      <c r="AB22">
        <v>448</v>
      </c>
      <c r="AC22" t="s">
        <v>8</v>
      </c>
    </row>
    <row r="23" spans="1:29" x14ac:dyDescent="0.2">
      <c r="A23" s="2">
        <v>0.4</v>
      </c>
      <c r="B23" s="3">
        <f t="shared" si="5"/>
        <v>1.1093333333333333</v>
      </c>
      <c r="D23">
        <f t="shared" si="4"/>
        <v>12608</v>
      </c>
      <c r="F23" s="1">
        <v>0.40159557978799998</v>
      </c>
      <c r="G23">
        <v>7168</v>
      </c>
      <c r="H23" t="s">
        <v>8</v>
      </c>
      <c r="L23" s="1">
        <v>0.40461151193299999</v>
      </c>
      <c r="M23">
        <v>1280</v>
      </c>
      <c r="N23" t="s">
        <v>8</v>
      </c>
      <c r="O23" s="1">
        <v>0.40465864632199999</v>
      </c>
      <c r="P23">
        <v>384</v>
      </c>
      <c r="Q23" t="s">
        <v>8</v>
      </c>
      <c r="R23" s="1">
        <v>0.40200322419399998</v>
      </c>
      <c r="S23">
        <v>1280</v>
      </c>
      <c r="T23" t="s">
        <v>8</v>
      </c>
      <c r="U23" s="1">
        <v>0.403566257245</v>
      </c>
      <c r="V23">
        <v>1280</v>
      </c>
      <c r="W23" t="s">
        <v>8</v>
      </c>
      <c r="X23" s="1">
        <v>0.40109551049499997</v>
      </c>
      <c r="Y23">
        <v>1216</v>
      </c>
      <c r="Z23" t="s">
        <v>8</v>
      </c>
      <c r="AA23" s="1">
        <v>0.40027794305999997</v>
      </c>
      <c r="AB23">
        <v>1216</v>
      </c>
      <c r="AC23" t="s">
        <v>8</v>
      </c>
    </row>
    <row r="24" spans="1:29" x14ac:dyDescent="0.2">
      <c r="A24" s="2">
        <v>0.5</v>
      </c>
      <c r="B24" s="3">
        <f t="shared" si="5"/>
        <v>2.1546666666666665</v>
      </c>
      <c r="D24">
        <f t="shared" si="4"/>
        <v>22272</v>
      </c>
      <c r="F24" s="1">
        <v>0.50064353651799998</v>
      </c>
      <c r="G24">
        <v>11712</v>
      </c>
      <c r="H24" t="s">
        <v>8</v>
      </c>
      <c r="L24" s="1">
        <v>0.50249485319099996</v>
      </c>
      <c r="M24">
        <v>2368</v>
      </c>
      <c r="N24" t="s">
        <v>8</v>
      </c>
      <c r="O24" s="1">
        <v>0.50438771132500004</v>
      </c>
      <c r="P24">
        <v>1088</v>
      </c>
      <c r="Q24" t="s">
        <v>8</v>
      </c>
      <c r="R24" s="1">
        <v>0.50472090273199999</v>
      </c>
      <c r="S24">
        <v>2432</v>
      </c>
      <c r="T24" t="s">
        <v>8</v>
      </c>
      <c r="U24" s="1">
        <v>0.500741130842</v>
      </c>
      <c r="V24">
        <v>2368</v>
      </c>
      <c r="W24" t="s">
        <v>8</v>
      </c>
      <c r="X24" s="1">
        <v>0.50046518341900004</v>
      </c>
      <c r="Y24">
        <v>2304</v>
      </c>
      <c r="Z24" t="s">
        <v>8</v>
      </c>
      <c r="AA24" s="1">
        <v>0.50455050220800002</v>
      </c>
      <c r="AB24">
        <v>2368</v>
      </c>
      <c r="AC24" t="s">
        <v>8</v>
      </c>
    </row>
    <row r="25" spans="1:29" x14ac:dyDescent="0.2">
      <c r="A25" s="2">
        <v>0.6</v>
      </c>
      <c r="B25" s="3">
        <f t="shared" si="5"/>
        <v>3.6586666666666665</v>
      </c>
      <c r="D25">
        <f t="shared" si="4"/>
        <v>36736</v>
      </c>
      <c r="F25" s="1">
        <v>0.60071112908199997</v>
      </c>
      <c r="G25">
        <v>18688</v>
      </c>
      <c r="H25" t="s">
        <v>8</v>
      </c>
      <c r="L25" s="1">
        <v>0.60152165614700004</v>
      </c>
      <c r="M25">
        <v>3904</v>
      </c>
      <c r="N25" t="s">
        <v>8</v>
      </c>
      <c r="O25" s="1">
        <v>0.60166030321599995</v>
      </c>
      <c r="P25">
        <v>2304</v>
      </c>
      <c r="Q25" t="s">
        <v>8</v>
      </c>
      <c r="R25" s="1">
        <v>0.60224321808400005</v>
      </c>
      <c r="S25">
        <v>3968</v>
      </c>
      <c r="T25" t="s">
        <v>8</v>
      </c>
      <c r="U25" s="1">
        <v>0.60126009945600001</v>
      </c>
      <c r="V25">
        <v>3968</v>
      </c>
      <c r="W25" t="s">
        <v>8</v>
      </c>
      <c r="X25" s="1">
        <v>0.601897420392</v>
      </c>
      <c r="Y25">
        <v>3904</v>
      </c>
      <c r="Z25" t="s">
        <v>8</v>
      </c>
      <c r="AA25" s="1">
        <v>0.601887892403</v>
      </c>
      <c r="AB25">
        <v>3904</v>
      </c>
      <c r="AC25" t="s">
        <v>8</v>
      </c>
    </row>
    <row r="26" spans="1:29" x14ac:dyDescent="0.2">
      <c r="A26" s="2">
        <v>0.7</v>
      </c>
      <c r="B26" s="3">
        <f t="shared" si="5"/>
        <v>5.6639999999999997</v>
      </c>
      <c r="D26">
        <f t="shared" si="4"/>
        <v>58624</v>
      </c>
      <c r="F26" s="1">
        <v>0.70010870020899996</v>
      </c>
      <c r="G26">
        <v>30592</v>
      </c>
      <c r="H26" t="s">
        <v>8</v>
      </c>
      <c r="L26" s="1">
        <v>0.70231722896000004</v>
      </c>
      <c r="M26">
        <v>5952</v>
      </c>
      <c r="N26" t="s">
        <v>8</v>
      </c>
      <c r="O26" s="1">
        <v>0.70224727498700001</v>
      </c>
      <c r="P26">
        <v>4160</v>
      </c>
      <c r="Q26" t="s">
        <v>8</v>
      </c>
      <c r="R26" s="1">
        <v>0.70020672506399995</v>
      </c>
      <c r="S26">
        <v>5952</v>
      </c>
      <c r="T26" t="s">
        <v>8</v>
      </c>
      <c r="U26" s="1">
        <v>0.70231565822499997</v>
      </c>
      <c r="V26">
        <v>6016</v>
      </c>
      <c r="W26" t="s">
        <v>8</v>
      </c>
      <c r="X26" s="1">
        <v>0.70222093192599999</v>
      </c>
      <c r="Y26">
        <v>5952</v>
      </c>
      <c r="Z26" t="s">
        <v>8</v>
      </c>
      <c r="AA26" s="1">
        <v>0.70185211809500003</v>
      </c>
      <c r="AB26">
        <v>5952</v>
      </c>
      <c r="AC26" t="s">
        <v>8</v>
      </c>
    </row>
    <row r="27" spans="1:29" x14ac:dyDescent="0.2">
      <c r="A27" s="2">
        <v>0.8</v>
      </c>
      <c r="B27" s="3">
        <f t="shared" si="5"/>
        <v>8.48</v>
      </c>
      <c r="D27">
        <f t="shared" si="4"/>
        <v>96064</v>
      </c>
      <c r="F27" s="1">
        <v>0.80000584371200001</v>
      </c>
      <c r="G27">
        <v>53888</v>
      </c>
      <c r="H27" t="s">
        <v>8</v>
      </c>
      <c r="L27" s="1">
        <v>0.80050301433299997</v>
      </c>
      <c r="M27">
        <v>8768</v>
      </c>
      <c r="N27" t="s">
        <v>8</v>
      </c>
      <c r="O27" s="1">
        <v>0.80119910692600005</v>
      </c>
      <c r="P27">
        <v>7232</v>
      </c>
      <c r="Q27" t="s">
        <v>8</v>
      </c>
      <c r="R27" s="1">
        <v>0.80000012173099999</v>
      </c>
      <c r="S27">
        <v>8704</v>
      </c>
      <c r="T27" t="s">
        <v>8</v>
      </c>
      <c r="U27" s="1">
        <v>0.80105602768899997</v>
      </c>
      <c r="V27">
        <v>8768</v>
      </c>
      <c r="W27" t="s">
        <v>8</v>
      </c>
      <c r="X27" s="1">
        <v>0.800332396173</v>
      </c>
      <c r="Y27">
        <v>8704</v>
      </c>
      <c r="Z27" t="s">
        <v>8</v>
      </c>
      <c r="AA27" s="1">
        <v>0.80148552436999998</v>
      </c>
      <c r="AB27">
        <v>8704</v>
      </c>
      <c r="AC27" t="s">
        <v>8</v>
      </c>
    </row>
    <row r="28" spans="1:29" x14ac:dyDescent="0.2">
      <c r="A28" s="2">
        <v>0.9</v>
      </c>
      <c r="B28" s="3">
        <f t="shared" si="5"/>
        <v>13.493333333333334</v>
      </c>
      <c r="D28">
        <f t="shared" si="4"/>
        <v>177728</v>
      </c>
      <c r="F28" s="1">
        <v>0.900023088039</v>
      </c>
      <c r="G28">
        <v>110656</v>
      </c>
      <c r="H28" t="s">
        <v>8</v>
      </c>
      <c r="L28" s="1">
        <v>0.90078499708500004</v>
      </c>
      <c r="M28">
        <v>14016</v>
      </c>
      <c r="N28" t="s">
        <v>8</v>
      </c>
      <c r="O28" s="1">
        <v>0.90080351231199995</v>
      </c>
      <c r="P28">
        <v>11136</v>
      </c>
      <c r="Q28" t="s">
        <v>8</v>
      </c>
      <c r="R28" s="1">
        <v>0.9004003612</v>
      </c>
      <c r="S28">
        <v>13952</v>
      </c>
      <c r="T28" t="s">
        <v>8</v>
      </c>
      <c r="U28" s="1">
        <v>0.90104895901299997</v>
      </c>
      <c r="V28">
        <v>14016</v>
      </c>
      <c r="W28" t="s">
        <v>8</v>
      </c>
      <c r="X28" s="1">
        <v>0.90099207353699995</v>
      </c>
      <c r="Y28">
        <v>13952</v>
      </c>
      <c r="Z28" t="s">
        <v>8</v>
      </c>
      <c r="AA28" s="1">
        <v>0.90092451840900001</v>
      </c>
      <c r="AB28">
        <v>13888</v>
      </c>
      <c r="AC28" t="s">
        <v>8</v>
      </c>
    </row>
    <row r="29" spans="1:29" x14ac:dyDescent="0.2">
      <c r="A29" s="2">
        <v>1</v>
      </c>
      <c r="B29" s="3">
        <f t="shared" si="5"/>
        <v>123.86133333333333</v>
      </c>
      <c r="D29">
        <f t="shared" si="4"/>
        <v>1601344</v>
      </c>
      <c r="F29" s="1">
        <v>1</v>
      </c>
      <c r="G29">
        <v>978816</v>
      </c>
      <c r="H29" t="s">
        <v>8</v>
      </c>
      <c r="L29" s="1">
        <v>1</v>
      </c>
      <c r="M29">
        <v>116928</v>
      </c>
      <c r="N29" t="s">
        <v>8</v>
      </c>
      <c r="O29" s="1">
        <v>1</v>
      </c>
      <c r="P29">
        <v>141888</v>
      </c>
      <c r="Q29" t="s">
        <v>8</v>
      </c>
      <c r="R29" s="1">
        <v>1</v>
      </c>
      <c r="S29">
        <v>121088</v>
      </c>
      <c r="T29" t="s">
        <v>8</v>
      </c>
      <c r="U29" s="1">
        <v>1</v>
      </c>
      <c r="V29">
        <v>121216</v>
      </c>
      <c r="W29" t="s">
        <v>8</v>
      </c>
      <c r="X29" s="1">
        <v>1</v>
      </c>
      <c r="Y29">
        <v>121408</v>
      </c>
      <c r="Z29" t="s">
        <v>8</v>
      </c>
      <c r="AA29" s="1">
        <v>1</v>
      </c>
      <c r="AB29">
        <v>120640</v>
      </c>
      <c r="AC29" t="s">
        <v>8</v>
      </c>
    </row>
    <row r="30" spans="1:29" x14ac:dyDescent="0.2">
      <c r="F30" t="s">
        <v>166</v>
      </c>
      <c r="L30" t="s">
        <v>171</v>
      </c>
      <c r="O30" t="s">
        <v>176</v>
      </c>
      <c r="R30" t="s">
        <v>181</v>
      </c>
      <c r="U30" t="s">
        <v>186</v>
      </c>
      <c r="X30" t="s">
        <v>191</v>
      </c>
      <c r="AA30" t="s">
        <v>196</v>
      </c>
    </row>
    <row r="31" spans="1:29" x14ac:dyDescent="0.2">
      <c r="B31">
        <f>SUM(P31,M31,S31,V31,Y31,AB31)</f>
        <v>24576</v>
      </c>
      <c r="D31">
        <f t="shared" si="4"/>
        <v>24576</v>
      </c>
      <c r="F31" s="1">
        <v>0.23621713862400001</v>
      </c>
      <c r="G31">
        <v>4096</v>
      </c>
      <c r="H31" t="s">
        <v>8</v>
      </c>
      <c r="L31" s="1">
        <v>0.31350362906000001</v>
      </c>
      <c r="M31">
        <v>4096</v>
      </c>
      <c r="N31" t="s">
        <v>8</v>
      </c>
      <c r="O31" s="1">
        <v>0.349104092551</v>
      </c>
      <c r="P31">
        <v>4096</v>
      </c>
      <c r="Q31" t="s">
        <v>8</v>
      </c>
      <c r="R31" s="1">
        <v>0.32034859309000002</v>
      </c>
      <c r="S31">
        <v>4096</v>
      </c>
      <c r="T31" t="s">
        <v>8</v>
      </c>
      <c r="U31" s="1">
        <v>0.31914562785900003</v>
      </c>
      <c r="V31">
        <v>4096</v>
      </c>
      <c r="W31" t="s">
        <v>8</v>
      </c>
      <c r="X31" s="1">
        <v>0.313666820224</v>
      </c>
      <c r="Y31">
        <v>4096</v>
      </c>
      <c r="Z31" t="s">
        <v>8</v>
      </c>
      <c r="AA31" s="1">
        <v>0.33543390176299998</v>
      </c>
      <c r="AB31">
        <v>4096</v>
      </c>
      <c r="AC31" t="s">
        <v>8</v>
      </c>
    </row>
    <row r="32" spans="1:29" x14ac:dyDescent="0.2">
      <c r="B32">
        <f t="shared" ref="B32:B40" si="6">SUM(P32,M32,S32,V32,Y32,AB32)</f>
        <v>49152</v>
      </c>
      <c r="D32">
        <f t="shared" si="4"/>
        <v>49152</v>
      </c>
      <c r="F32" s="1">
        <v>0.36874483476999997</v>
      </c>
      <c r="G32">
        <v>8192</v>
      </c>
      <c r="H32" t="s">
        <v>8</v>
      </c>
      <c r="L32" s="1">
        <v>0.483922108618</v>
      </c>
      <c r="M32">
        <v>8192</v>
      </c>
      <c r="N32" t="s">
        <v>8</v>
      </c>
      <c r="O32" s="1">
        <v>0.40923956288500002</v>
      </c>
      <c r="P32">
        <v>8192</v>
      </c>
      <c r="Q32" t="s">
        <v>8</v>
      </c>
      <c r="R32" s="1">
        <v>0.39983411568100002</v>
      </c>
      <c r="S32">
        <v>8192</v>
      </c>
      <c r="T32" t="s">
        <v>8</v>
      </c>
      <c r="U32" s="1">
        <v>0.50310895326399996</v>
      </c>
      <c r="V32">
        <v>8192</v>
      </c>
      <c r="W32" t="s">
        <v>8</v>
      </c>
      <c r="X32" s="1">
        <v>0.41484150194300001</v>
      </c>
      <c r="Y32">
        <v>8192</v>
      </c>
      <c r="Z32" t="s">
        <v>8</v>
      </c>
      <c r="AA32" s="1">
        <v>0.50308481910199998</v>
      </c>
      <c r="AB32">
        <v>8192</v>
      </c>
      <c r="AC32" t="s">
        <v>8</v>
      </c>
    </row>
    <row r="33" spans="2:29" x14ac:dyDescent="0.2">
      <c r="B33">
        <f t="shared" si="6"/>
        <v>73728</v>
      </c>
      <c r="D33">
        <f t="shared" si="4"/>
        <v>73728</v>
      </c>
      <c r="F33" s="1">
        <v>0.48100037420699998</v>
      </c>
      <c r="G33">
        <v>12288</v>
      </c>
      <c r="H33" t="s">
        <v>8</v>
      </c>
      <c r="L33" s="1">
        <v>0.54701878232099999</v>
      </c>
      <c r="M33">
        <v>12288</v>
      </c>
      <c r="N33" t="s">
        <v>8</v>
      </c>
      <c r="O33" s="1">
        <v>0.46436887040300001</v>
      </c>
      <c r="P33">
        <v>12288</v>
      </c>
      <c r="Q33" t="s">
        <v>8</v>
      </c>
      <c r="R33" s="1">
        <v>0.45924207218399998</v>
      </c>
      <c r="S33">
        <v>12288</v>
      </c>
      <c r="T33" t="s">
        <v>8</v>
      </c>
      <c r="U33" s="1">
        <v>0.56058929314999995</v>
      </c>
      <c r="V33">
        <v>12288</v>
      </c>
      <c r="W33" t="s">
        <v>8</v>
      </c>
      <c r="X33" s="1">
        <v>0.46013145866100003</v>
      </c>
      <c r="Y33">
        <v>12288</v>
      </c>
      <c r="Z33" t="s">
        <v>8</v>
      </c>
      <c r="AA33" s="1">
        <v>0.55228462873299999</v>
      </c>
      <c r="AB33">
        <v>12288</v>
      </c>
      <c r="AC33" t="s">
        <v>8</v>
      </c>
    </row>
    <row r="34" spans="2:29" x14ac:dyDescent="0.2">
      <c r="B34">
        <f t="shared" si="6"/>
        <v>98304</v>
      </c>
      <c r="D34">
        <f t="shared" si="4"/>
        <v>98304</v>
      </c>
      <c r="F34" s="1">
        <v>0.50512873388199997</v>
      </c>
      <c r="G34">
        <v>16384</v>
      </c>
      <c r="H34" t="s">
        <v>8</v>
      </c>
      <c r="L34" s="1">
        <v>0.58639973801099998</v>
      </c>
      <c r="M34">
        <v>16384</v>
      </c>
      <c r="N34" t="s">
        <v>8</v>
      </c>
      <c r="O34" s="1">
        <v>0.51335711401999995</v>
      </c>
      <c r="P34">
        <v>16384</v>
      </c>
      <c r="Q34" t="s">
        <v>8</v>
      </c>
      <c r="R34" s="1">
        <v>0.505178987621</v>
      </c>
      <c r="S34">
        <v>16384</v>
      </c>
      <c r="T34" t="s">
        <v>8</v>
      </c>
      <c r="U34" s="1">
        <v>0.60004460285600003</v>
      </c>
      <c r="V34">
        <v>16384</v>
      </c>
      <c r="W34" t="s">
        <v>8</v>
      </c>
      <c r="X34" s="1">
        <v>0.49958903178000003</v>
      </c>
      <c r="Y34">
        <v>16384</v>
      </c>
      <c r="Z34" t="s">
        <v>8</v>
      </c>
      <c r="AA34" s="1">
        <v>0.59118254026100003</v>
      </c>
      <c r="AB34">
        <v>16384</v>
      </c>
      <c r="AC34" t="s">
        <v>8</v>
      </c>
    </row>
    <row r="35" spans="2:29" x14ac:dyDescent="0.2">
      <c r="B35">
        <f t="shared" si="6"/>
        <v>122880</v>
      </c>
      <c r="D35">
        <f t="shared" si="4"/>
        <v>122880</v>
      </c>
      <c r="F35" s="1">
        <v>0.52184026845300002</v>
      </c>
      <c r="G35">
        <v>20480</v>
      </c>
      <c r="H35" t="s">
        <v>8</v>
      </c>
      <c r="L35" s="1">
        <v>0.62302916248899998</v>
      </c>
      <c r="M35">
        <v>20480</v>
      </c>
      <c r="N35" t="s">
        <v>8</v>
      </c>
      <c r="O35" s="1">
        <v>0.56161149211799999</v>
      </c>
      <c r="P35">
        <v>20480</v>
      </c>
      <c r="Q35" t="s">
        <v>8</v>
      </c>
      <c r="R35" s="1">
        <v>0.54781645453399996</v>
      </c>
      <c r="S35">
        <v>20480</v>
      </c>
      <c r="T35" t="s">
        <v>8</v>
      </c>
      <c r="U35" s="1">
        <v>0.63291896051499996</v>
      </c>
      <c r="V35">
        <v>20480</v>
      </c>
      <c r="W35" t="s">
        <v>8</v>
      </c>
      <c r="X35" s="1">
        <v>0.53295362990399997</v>
      </c>
      <c r="Y35">
        <v>20480</v>
      </c>
      <c r="Z35" t="s">
        <v>8</v>
      </c>
      <c r="AA35" s="1">
        <v>0.62331621640699997</v>
      </c>
      <c r="AB35">
        <v>20480</v>
      </c>
      <c r="AC35" t="s">
        <v>8</v>
      </c>
    </row>
    <row r="36" spans="2:29" x14ac:dyDescent="0.2">
      <c r="B36">
        <f t="shared" si="6"/>
        <v>163840</v>
      </c>
      <c r="D36">
        <f t="shared" si="4"/>
        <v>245760</v>
      </c>
      <c r="F36" s="1">
        <v>0.60107603165500001</v>
      </c>
      <c r="G36">
        <v>106496</v>
      </c>
      <c r="H36" t="s">
        <v>8</v>
      </c>
      <c r="L36" s="1">
        <v>0.65263080393200001</v>
      </c>
      <c r="M36">
        <v>24576</v>
      </c>
      <c r="N36" t="s">
        <v>8</v>
      </c>
      <c r="O36" s="1">
        <v>0.60965863247399998</v>
      </c>
      <c r="P36">
        <v>28672</v>
      </c>
      <c r="Q36" t="s">
        <v>8</v>
      </c>
      <c r="R36" s="1">
        <v>0.60565884366699996</v>
      </c>
      <c r="S36">
        <v>28672</v>
      </c>
      <c r="T36" t="s">
        <v>8</v>
      </c>
      <c r="U36" s="1">
        <v>0.65845242863700004</v>
      </c>
      <c r="V36">
        <v>24576</v>
      </c>
      <c r="W36" t="s">
        <v>8</v>
      </c>
      <c r="X36" s="1">
        <v>0.62836221911599999</v>
      </c>
      <c r="Y36">
        <v>32768</v>
      </c>
      <c r="Z36" t="s">
        <v>8</v>
      </c>
      <c r="AA36" s="1">
        <v>0.65513667304699996</v>
      </c>
      <c r="AB36">
        <v>24576</v>
      </c>
      <c r="AC36" t="s">
        <v>8</v>
      </c>
    </row>
    <row r="37" spans="2:29" x14ac:dyDescent="0.2">
      <c r="B37">
        <f t="shared" si="6"/>
        <v>274432</v>
      </c>
      <c r="D37">
        <f t="shared" si="4"/>
        <v>667648</v>
      </c>
      <c r="F37" s="1">
        <v>0.70065494818399998</v>
      </c>
      <c r="G37">
        <v>430080</v>
      </c>
      <c r="H37" t="s">
        <v>8</v>
      </c>
      <c r="L37" s="1">
        <v>0.71174798129299999</v>
      </c>
      <c r="M37">
        <v>36864</v>
      </c>
      <c r="N37" t="s">
        <v>8</v>
      </c>
      <c r="O37" s="1">
        <v>0.71101683478400002</v>
      </c>
      <c r="P37">
        <v>53248</v>
      </c>
      <c r="Q37" t="s">
        <v>8</v>
      </c>
      <c r="R37" s="1">
        <v>0.70413188414100003</v>
      </c>
      <c r="S37">
        <v>57344</v>
      </c>
      <c r="T37" t="s">
        <v>8</v>
      </c>
      <c r="U37" s="1">
        <v>0.70300602958500003</v>
      </c>
      <c r="V37">
        <v>36864</v>
      </c>
      <c r="W37" t="s">
        <v>8</v>
      </c>
      <c r="X37" s="1">
        <v>0.70597967834200004</v>
      </c>
      <c r="Y37">
        <v>53248</v>
      </c>
      <c r="Z37" t="s">
        <v>8</v>
      </c>
      <c r="AA37" s="1">
        <v>0.70474809744400002</v>
      </c>
      <c r="AB37">
        <v>36864</v>
      </c>
      <c r="AC37" t="s">
        <v>8</v>
      </c>
    </row>
    <row r="38" spans="2:29" x14ac:dyDescent="0.2">
      <c r="B38">
        <f t="shared" si="6"/>
        <v>647168</v>
      </c>
      <c r="D38">
        <f t="shared" si="4"/>
        <v>1675264</v>
      </c>
      <c r="F38" s="1">
        <v>0.80041939952800001</v>
      </c>
      <c r="G38">
        <v>1126400</v>
      </c>
      <c r="H38" t="s">
        <v>8</v>
      </c>
      <c r="L38" s="1">
        <v>0.80101893490499998</v>
      </c>
      <c r="M38">
        <v>98304</v>
      </c>
      <c r="N38" t="s">
        <v>8</v>
      </c>
      <c r="O38" s="1">
        <v>0.80108917535199997</v>
      </c>
      <c r="P38">
        <v>90112</v>
      </c>
      <c r="Q38" t="s">
        <v>8</v>
      </c>
      <c r="R38" s="1">
        <v>0.80227472549699996</v>
      </c>
      <c r="S38">
        <v>135168</v>
      </c>
      <c r="T38" t="s">
        <v>8</v>
      </c>
      <c r="U38" s="1">
        <v>0.802367471399</v>
      </c>
      <c r="V38">
        <v>102400</v>
      </c>
      <c r="W38" t="s">
        <v>8</v>
      </c>
      <c r="X38" s="1">
        <v>0.80279226341200005</v>
      </c>
      <c r="Y38">
        <v>122880</v>
      </c>
      <c r="Z38" t="s">
        <v>8</v>
      </c>
      <c r="AA38" s="1">
        <v>0.802184784037</v>
      </c>
      <c r="AB38">
        <v>98304</v>
      </c>
      <c r="AC38" t="s">
        <v>8</v>
      </c>
    </row>
    <row r="39" spans="2:29" x14ac:dyDescent="0.2">
      <c r="B39">
        <f t="shared" si="6"/>
        <v>17063936</v>
      </c>
      <c r="D39">
        <f t="shared" si="4"/>
        <v>16412672</v>
      </c>
      <c r="F39" s="1">
        <v>0.90007844762300004</v>
      </c>
      <c r="G39">
        <v>2285568</v>
      </c>
      <c r="H39" t="s">
        <v>8</v>
      </c>
      <c r="L39" s="1">
        <v>0.90002229167900005</v>
      </c>
      <c r="M39">
        <v>3129344</v>
      </c>
      <c r="N39" t="s">
        <v>8</v>
      </c>
      <c r="O39" s="1">
        <v>0.90097324876100005</v>
      </c>
      <c r="P39">
        <v>172032</v>
      </c>
      <c r="Q39" t="s">
        <v>8</v>
      </c>
      <c r="R39" s="1">
        <v>0.90002999321999999</v>
      </c>
      <c r="S39">
        <v>3219456</v>
      </c>
      <c r="T39" t="s">
        <v>8</v>
      </c>
      <c r="U39" s="1">
        <v>0.90000860799899995</v>
      </c>
      <c r="V39">
        <v>4263936</v>
      </c>
      <c r="W39" t="s">
        <v>8</v>
      </c>
      <c r="X39" s="1">
        <v>0.90002353890499998</v>
      </c>
      <c r="Y39">
        <v>3342336</v>
      </c>
      <c r="Z39" t="s">
        <v>8</v>
      </c>
      <c r="AA39" s="1">
        <v>0.90000737402999997</v>
      </c>
      <c r="AB39">
        <v>2936832</v>
      </c>
      <c r="AC39" t="s">
        <v>8</v>
      </c>
    </row>
    <row r="40" spans="2:29" x14ac:dyDescent="0.2">
      <c r="B40">
        <f t="shared" si="6"/>
        <v>111022080</v>
      </c>
      <c r="D40">
        <f t="shared" si="4"/>
        <v>105660416</v>
      </c>
      <c r="F40" s="1">
        <v>1</v>
      </c>
      <c r="G40">
        <v>15286272</v>
      </c>
      <c r="H40" t="s">
        <v>8</v>
      </c>
      <c r="L40" s="1">
        <v>1</v>
      </c>
      <c r="M40">
        <v>20652032</v>
      </c>
      <c r="N40" t="s">
        <v>8</v>
      </c>
      <c r="O40" s="1">
        <v>1</v>
      </c>
      <c r="P40">
        <v>5656576</v>
      </c>
      <c r="Q40" t="s">
        <v>8</v>
      </c>
      <c r="R40" s="1">
        <v>1</v>
      </c>
      <c r="S40">
        <v>20357120</v>
      </c>
      <c r="T40" t="s">
        <v>8</v>
      </c>
      <c r="U40" s="1">
        <v>1</v>
      </c>
      <c r="V40">
        <v>22388736</v>
      </c>
      <c r="W40" t="s">
        <v>8</v>
      </c>
      <c r="X40" s="1">
        <v>1</v>
      </c>
      <c r="Y40">
        <v>21319680</v>
      </c>
      <c r="Z40" t="s">
        <v>8</v>
      </c>
      <c r="AA40" s="1">
        <v>1</v>
      </c>
      <c r="AB40">
        <v>20647936</v>
      </c>
      <c r="AC40" t="s">
        <v>8</v>
      </c>
    </row>
    <row r="41" spans="2:29" x14ac:dyDescent="0.2">
      <c r="F41" t="s">
        <v>167</v>
      </c>
      <c r="L41" t="s">
        <v>172</v>
      </c>
      <c r="O41" t="s">
        <v>177</v>
      </c>
      <c r="R41" t="s">
        <v>182</v>
      </c>
      <c r="U41" t="s">
        <v>187</v>
      </c>
      <c r="X41" t="s">
        <v>192</v>
      </c>
      <c r="AA41" t="s">
        <v>197</v>
      </c>
    </row>
    <row r="42" spans="2:29" x14ac:dyDescent="0.2">
      <c r="B42">
        <f>SUM(P42,M42,S42,V42,Y42,AB42)</f>
        <v>384</v>
      </c>
      <c r="D42">
        <f t="shared" si="4"/>
        <v>640</v>
      </c>
      <c r="F42" s="1">
        <v>0.110100444528</v>
      </c>
      <c r="G42">
        <v>320</v>
      </c>
      <c r="H42" t="s">
        <v>8</v>
      </c>
      <c r="L42" s="1">
        <v>0.127049504412</v>
      </c>
      <c r="M42">
        <v>64</v>
      </c>
      <c r="N42" t="s">
        <v>8</v>
      </c>
      <c r="O42" s="1">
        <v>0.13441555193099999</v>
      </c>
      <c r="P42">
        <v>64</v>
      </c>
      <c r="Q42" t="s">
        <v>8</v>
      </c>
      <c r="R42" s="1">
        <v>0.126613508289</v>
      </c>
      <c r="S42">
        <v>64</v>
      </c>
      <c r="T42" t="s">
        <v>8</v>
      </c>
      <c r="U42" s="1">
        <v>0.127039065822</v>
      </c>
      <c r="V42">
        <v>64</v>
      </c>
      <c r="W42" t="s">
        <v>8</v>
      </c>
      <c r="X42" s="1">
        <v>0.128197885378</v>
      </c>
      <c r="Y42">
        <v>64</v>
      </c>
      <c r="Z42" t="s">
        <v>8</v>
      </c>
      <c r="AA42" s="1">
        <v>0.124498302913</v>
      </c>
      <c r="AB42">
        <v>64</v>
      </c>
      <c r="AC42" t="s">
        <v>8</v>
      </c>
    </row>
    <row r="43" spans="2:29" x14ac:dyDescent="0.2">
      <c r="B43">
        <f t="shared" ref="B43:B51" si="7">SUM(P43,M43,S43,V43,Y43,AB43)</f>
        <v>1088</v>
      </c>
      <c r="D43">
        <f t="shared" si="4"/>
        <v>1728</v>
      </c>
      <c r="F43" s="1">
        <v>0.20192958716600001</v>
      </c>
      <c r="G43">
        <v>832</v>
      </c>
      <c r="H43" t="s">
        <v>8</v>
      </c>
      <c r="L43" s="1">
        <v>0.21098837572000001</v>
      </c>
      <c r="M43">
        <v>192</v>
      </c>
      <c r="N43" t="s">
        <v>8</v>
      </c>
      <c r="O43" s="1">
        <v>0.20414606618</v>
      </c>
      <c r="P43">
        <v>128</v>
      </c>
      <c r="Q43" t="s">
        <v>8</v>
      </c>
      <c r="R43" s="1">
        <v>0.211806029605</v>
      </c>
      <c r="S43">
        <v>192</v>
      </c>
      <c r="T43" t="s">
        <v>8</v>
      </c>
      <c r="U43" s="1">
        <v>0.210626613519</v>
      </c>
      <c r="V43">
        <v>192</v>
      </c>
      <c r="W43" t="s">
        <v>8</v>
      </c>
      <c r="X43" s="1">
        <v>0.20087230203100001</v>
      </c>
      <c r="Y43">
        <v>192</v>
      </c>
      <c r="Z43" t="s">
        <v>8</v>
      </c>
      <c r="AA43" s="1">
        <v>0.201071750558</v>
      </c>
      <c r="AB43">
        <v>192</v>
      </c>
      <c r="AC43" t="s">
        <v>8</v>
      </c>
    </row>
    <row r="44" spans="2:29" x14ac:dyDescent="0.2">
      <c r="B44">
        <f t="shared" si="7"/>
        <v>2368</v>
      </c>
      <c r="D44">
        <f t="shared" si="4"/>
        <v>3776</v>
      </c>
      <c r="F44" s="1">
        <v>0.30258592566999998</v>
      </c>
      <c r="G44">
        <v>1792</v>
      </c>
      <c r="H44" t="s">
        <v>8</v>
      </c>
      <c r="L44" s="1">
        <v>0.30005704119600002</v>
      </c>
      <c r="M44">
        <v>384</v>
      </c>
      <c r="N44" t="s">
        <v>8</v>
      </c>
      <c r="O44" s="1">
        <v>0.31651427212299998</v>
      </c>
      <c r="P44">
        <v>320</v>
      </c>
      <c r="Q44" t="s">
        <v>8</v>
      </c>
      <c r="R44" s="1">
        <v>0.30024304932500001</v>
      </c>
      <c r="S44">
        <v>384</v>
      </c>
      <c r="T44" t="s">
        <v>8</v>
      </c>
      <c r="U44" s="1">
        <v>0.32365317157000001</v>
      </c>
      <c r="V44">
        <v>448</v>
      </c>
      <c r="W44" t="s">
        <v>8</v>
      </c>
      <c r="X44" s="1">
        <v>0.31433248512599998</v>
      </c>
      <c r="Y44">
        <v>448</v>
      </c>
      <c r="Z44" t="s">
        <v>8</v>
      </c>
      <c r="AA44" s="1">
        <v>0.30093988726699999</v>
      </c>
      <c r="AB44">
        <v>384</v>
      </c>
      <c r="AC44" t="s">
        <v>8</v>
      </c>
    </row>
    <row r="45" spans="2:29" x14ac:dyDescent="0.2">
      <c r="B45">
        <f t="shared" si="7"/>
        <v>4352</v>
      </c>
      <c r="D45">
        <f t="shared" si="4"/>
        <v>7040</v>
      </c>
      <c r="F45" s="1">
        <v>0.400093040954</v>
      </c>
      <c r="G45">
        <v>3392</v>
      </c>
      <c r="H45" t="s">
        <v>8</v>
      </c>
      <c r="L45" s="1">
        <v>0.40025484790499999</v>
      </c>
      <c r="M45">
        <v>704</v>
      </c>
      <c r="N45" t="s">
        <v>8</v>
      </c>
      <c r="O45" s="1">
        <v>0.41676762123299999</v>
      </c>
      <c r="P45">
        <v>640</v>
      </c>
      <c r="Q45" t="s">
        <v>8</v>
      </c>
      <c r="R45" s="1">
        <v>0.41009394096899998</v>
      </c>
      <c r="S45">
        <v>768</v>
      </c>
      <c r="T45" t="s">
        <v>8</v>
      </c>
      <c r="U45" s="1">
        <v>0.416198733105</v>
      </c>
      <c r="V45">
        <v>768</v>
      </c>
      <c r="W45" t="s">
        <v>8</v>
      </c>
      <c r="X45" s="1">
        <v>0.40411245998599998</v>
      </c>
      <c r="Y45">
        <v>768</v>
      </c>
      <c r="Z45" t="s">
        <v>8</v>
      </c>
      <c r="AA45" s="1">
        <v>0.40387492164799998</v>
      </c>
      <c r="AB45">
        <v>704</v>
      </c>
      <c r="AC45" t="s">
        <v>8</v>
      </c>
    </row>
    <row r="46" spans="2:29" x14ac:dyDescent="0.2">
      <c r="B46">
        <f t="shared" si="7"/>
        <v>7552</v>
      </c>
      <c r="D46">
        <f t="shared" si="4"/>
        <v>13184</v>
      </c>
      <c r="F46" s="1">
        <v>0.50075871517399995</v>
      </c>
      <c r="G46">
        <v>6848</v>
      </c>
      <c r="H46" t="s">
        <v>8</v>
      </c>
      <c r="L46" s="1">
        <v>0.50095856595900001</v>
      </c>
      <c r="M46">
        <v>1280</v>
      </c>
      <c r="N46" t="s">
        <v>8</v>
      </c>
      <c r="O46" s="1">
        <v>0.50142173262599998</v>
      </c>
      <c r="P46">
        <v>1088</v>
      </c>
      <c r="Q46" t="s">
        <v>8</v>
      </c>
      <c r="R46" s="1">
        <v>0.50227733404399999</v>
      </c>
      <c r="S46">
        <v>1344</v>
      </c>
      <c r="T46" t="s">
        <v>8</v>
      </c>
      <c r="U46" s="1">
        <v>0.50316742301200001</v>
      </c>
      <c r="V46">
        <v>1280</v>
      </c>
      <c r="W46" t="s">
        <v>8</v>
      </c>
      <c r="X46" s="1">
        <v>0.507628792291</v>
      </c>
      <c r="Y46">
        <v>1344</v>
      </c>
      <c r="Z46" t="s">
        <v>8</v>
      </c>
      <c r="AA46" s="1">
        <v>0.50368890727600002</v>
      </c>
      <c r="AB46">
        <v>1216</v>
      </c>
      <c r="AC46" t="s">
        <v>8</v>
      </c>
    </row>
    <row r="47" spans="2:29" x14ac:dyDescent="0.2">
      <c r="B47">
        <f t="shared" si="7"/>
        <v>15232</v>
      </c>
      <c r="D47">
        <f t="shared" si="4"/>
        <v>29824</v>
      </c>
      <c r="F47" s="1">
        <v>0.60008476428900004</v>
      </c>
      <c r="G47">
        <v>17024</v>
      </c>
      <c r="H47" t="s">
        <v>8</v>
      </c>
      <c r="L47" s="1">
        <v>0.60138088541699997</v>
      </c>
      <c r="M47">
        <v>2560</v>
      </c>
      <c r="N47" t="s">
        <v>8</v>
      </c>
      <c r="O47" s="1">
        <v>0.60063936955700004</v>
      </c>
      <c r="P47">
        <v>2368</v>
      </c>
      <c r="Q47" t="s">
        <v>8</v>
      </c>
      <c r="R47" s="1">
        <v>0.60041424534900001</v>
      </c>
      <c r="S47">
        <v>2624</v>
      </c>
      <c r="T47" t="s">
        <v>8</v>
      </c>
      <c r="U47" s="1">
        <v>0.60332479801899996</v>
      </c>
      <c r="V47">
        <v>2624</v>
      </c>
      <c r="W47" t="s">
        <v>8</v>
      </c>
      <c r="X47" s="1">
        <v>0.60318953056699998</v>
      </c>
      <c r="Y47">
        <v>2624</v>
      </c>
      <c r="Z47" t="s">
        <v>8</v>
      </c>
      <c r="AA47" s="1">
        <v>0.60050427883000002</v>
      </c>
      <c r="AB47">
        <v>2432</v>
      </c>
      <c r="AC47" t="s">
        <v>8</v>
      </c>
    </row>
    <row r="48" spans="2:29" x14ac:dyDescent="0.2">
      <c r="B48">
        <f t="shared" si="7"/>
        <v>30656</v>
      </c>
      <c r="D48">
        <f t="shared" si="4"/>
        <v>116608</v>
      </c>
      <c r="F48" s="1">
        <v>0.70001254047700001</v>
      </c>
      <c r="G48">
        <v>90816</v>
      </c>
      <c r="H48" t="s">
        <v>8</v>
      </c>
      <c r="L48" s="1">
        <v>0.70176874738499995</v>
      </c>
      <c r="M48">
        <v>5120</v>
      </c>
      <c r="N48" t="s">
        <v>8</v>
      </c>
      <c r="O48" s="1">
        <v>0.70008194644800004</v>
      </c>
      <c r="P48">
        <v>5056</v>
      </c>
      <c r="Q48" t="s">
        <v>8</v>
      </c>
      <c r="R48" s="1">
        <v>0.70043456464499998</v>
      </c>
      <c r="S48">
        <v>5248</v>
      </c>
      <c r="T48" t="s">
        <v>8</v>
      </c>
      <c r="U48" s="1">
        <v>0.70177518639199998</v>
      </c>
      <c r="V48">
        <v>5184</v>
      </c>
      <c r="W48" t="s">
        <v>8</v>
      </c>
      <c r="X48" s="1">
        <v>0.70073492162600004</v>
      </c>
      <c r="Y48">
        <v>5184</v>
      </c>
      <c r="Z48" t="s">
        <v>8</v>
      </c>
      <c r="AA48" s="1">
        <v>0.70002683015599998</v>
      </c>
      <c r="AB48">
        <v>4864</v>
      </c>
      <c r="AC48" t="s">
        <v>8</v>
      </c>
    </row>
    <row r="49" spans="1:29" x14ac:dyDescent="0.2">
      <c r="B49">
        <f t="shared" si="7"/>
        <v>66880</v>
      </c>
      <c r="D49">
        <f t="shared" si="4"/>
        <v>412160</v>
      </c>
      <c r="F49" s="1">
        <v>0.80001372249900005</v>
      </c>
      <c r="G49">
        <v>356160</v>
      </c>
      <c r="H49" t="s">
        <v>8</v>
      </c>
      <c r="L49" s="1">
        <v>0.80045533973500005</v>
      </c>
      <c r="M49">
        <v>11264</v>
      </c>
      <c r="N49" t="s">
        <v>8</v>
      </c>
      <c r="O49" s="1">
        <v>0.80066505454100001</v>
      </c>
      <c r="P49">
        <v>10112</v>
      </c>
      <c r="Q49" t="s">
        <v>8</v>
      </c>
      <c r="R49" s="1">
        <v>0.80025349027000003</v>
      </c>
      <c r="S49">
        <v>11712</v>
      </c>
      <c r="T49" t="s">
        <v>8</v>
      </c>
      <c r="U49" s="1">
        <v>0.80024819265699998</v>
      </c>
      <c r="V49">
        <v>11456</v>
      </c>
      <c r="W49" t="s">
        <v>8</v>
      </c>
      <c r="X49" s="1">
        <v>0.80007847661700005</v>
      </c>
      <c r="Y49">
        <v>11456</v>
      </c>
      <c r="Z49" t="s">
        <v>8</v>
      </c>
      <c r="AA49" s="1">
        <v>0.80053874087800003</v>
      </c>
      <c r="AB49">
        <v>10880</v>
      </c>
      <c r="AC49" t="s">
        <v>8</v>
      </c>
    </row>
    <row r="50" spans="1:29" x14ac:dyDescent="0.2">
      <c r="B50">
        <f t="shared" si="7"/>
        <v>13379968</v>
      </c>
      <c r="D50">
        <f t="shared" si="4"/>
        <v>12084096</v>
      </c>
      <c r="F50" s="1">
        <v>0.90000393756399999</v>
      </c>
      <c r="G50">
        <v>1086208</v>
      </c>
      <c r="H50" t="s">
        <v>8</v>
      </c>
      <c r="L50" s="1">
        <v>0.90000014346699997</v>
      </c>
      <c r="M50">
        <v>2586880</v>
      </c>
      <c r="N50" t="s">
        <v>8</v>
      </c>
      <c r="O50" s="1">
        <v>0.90009232951499996</v>
      </c>
      <c r="P50">
        <v>22144</v>
      </c>
      <c r="Q50" t="s">
        <v>8</v>
      </c>
      <c r="R50" s="1">
        <v>0.90000019935800002</v>
      </c>
      <c r="S50">
        <v>2579456</v>
      </c>
      <c r="T50" t="s">
        <v>8</v>
      </c>
      <c r="U50" s="1">
        <v>0.90000030715699997</v>
      </c>
      <c r="V50">
        <v>3103936</v>
      </c>
      <c r="W50" t="s">
        <v>8</v>
      </c>
      <c r="X50" s="1">
        <v>0.90000026604799999</v>
      </c>
      <c r="Y50">
        <v>2705472</v>
      </c>
      <c r="Z50" t="s">
        <v>8</v>
      </c>
      <c r="AA50" s="1">
        <v>0.90000004575000003</v>
      </c>
      <c r="AB50">
        <v>2382080</v>
      </c>
      <c r="AC50" t="s">
        <v>8</v>
      </c>
    </row>
    <row r="51" spans="1:29" x14ac:dyDescent="0.2">
      <c r="B51">
        <f t="shared" si="7"/>
        <v>102719104</v>
      </c>
      <c r="D51">
        <f t="shared" si="4"/>
        <v>89857792</v>
      </c>
      <c r="F51" s="1">
        <v>1</v>
      </c>
      <c r="G51">
        <v>6462912</v>
      </c>
      <c r="H51" t="s">
        <v>8</v>
      </c>
      <c r="L51" s="1">
        <v>1</v>
      </c>
      <c r="M51">
        <v>19297088</v>
      </c>
      <c r="N51" t="s">
        <v>8</v>
      </c>
      <c r="O51" s="1">
        <v>1</v>
      </c>
      <c r="P51">
        <v>4103744</v>
      </c>
      <c r="Q51" t="s">
        <v>8</v>
      </c>
      <c r="R51" s="1">
        <v>1</v>
      </c>
      <c r="S51">
        <v>18972608</v>
      </c>
      <c r="T51" t="s">
        <v>8</v>
      </c>
      <c r="U51" s="1">
        <v>1</v>
      </c>
      <c r="V51">
        <v>21028992</v>
      </c>
      <c r="W51" t="s">
        <v>8</v>
      </c>
      <c r="X51" s="1">
        <v>1</v>
      </c>
      <c r="Y51">
        <v>19992448</v>
      </c>
      <c r="Z51" t="s">
        <v>8</v>
      </c>
      <c r="AA51" s="1">
        <v>1</v>
      </c>
      <c r="AB51">
        <v>19324224</v>
      </c>
      <c r="AC51" t="s">
        <v>8</v>
      </c>
    </row>
    <row r="52" spans="1:29" x14ac:dyDescent="0.2">
      <c r="C52" s="2">
        <f>SUM(B53:B68,B71:B85)/SUM(B53:B68,B70:B85)</f>
        <v>0.38034445629709712</v>
      </c>
      <c r="D52" s="2">
        <f>SUM(B53:B68,B71:B85)/SUM(B53:B85)</f>
        <v>3.6772827200627155E-2</v>
      </c>
      <c r="F52" t="s">
        <v>256</v>
      </c>
      <c r="G52" t="s">
        <v>201</v>
      </c>
      <c r="L52" t="s">
        <v>257</v>
      </c>
      <c r="M52" t="s">
        <v>201</v>
      </c>
      <c r="O52" t="s">
        <v>258</v>
      </c>
      <c r="P52" t="s">
        <v>201</v>
      </c>
      <c r="R52" t="s">
        <v>259</v>
      </c>
      <c r="S52" t="s">
        <v>201</v>
      </c>
      <c r="U52" t="s">
        <v>260</v>
      </c>
      <c r="V52" t="s">
        <v>201</v>
      </c>
      <c r="X52" t="s">
        <v>261</v>
      </c>
      <c r="Y52" t="s">
        <v>201</v>
      </c>
      <c r="AA52" t="s">
        <v>262</v>
      </c>
      <c r="AB52" t="s">
        <v>201</v>
      </c>
    </row>
    <row r="53" spans="1:29" x14ac:dyDescent="0.2">
      <c r="A53">
        <v>-32768</v>
      </c>
      <c r="B53">
        <f t="shared" ref="B53:B103" si="8">SUM(P53,M53,S53,V53,Y53,AB53)</f>
        <v>5954161</v>
      </c>
      <c r="C53" s="4">
        <f>SUM(P53,M53,S53,V53,Y53,AB53)/SUM(B$53:B$68,B$71:B$85)</f>
        <v>7.7114018671060394E-2</v>
      </c>
      <c r="D53" s="10">
        <f t="shared" ref="D53:D85" si="9">B53/SUM(B$53:B$85)</f>
        <v>2.8357004833368402E-3</v>
      </c>
      <c r="F53">
        <v>-32768</v>
      </c>
      <c r="G53">
        <v>1088238</v>
      </c>
      <c r="L53">
        <v>-32768</v>
      </c>
      <c r="M53">
        <v>856019</v>
      </c>
      <c r="O53">
        <v>-32768</v>
      </c>
      <c r="P53">
        <v>613107</v>
      </c>
      <c r="R53">
        <v>-32768</v>
      </c>
      <c r="S53">
        <v>1333892</v>
      </c>
      <c r="U53">
        <v>-32768</v>
      </c>
      <c r="V53">
        <v>1013190</v>
      </c>
      <c r="X53">
        <v>-32768</v>
      </c>
      <c r="Y53">
        <v>1088479</v>
      </c>
      <c r="AA53">
        <v>-32768</v>
      </c>
      <c r="AB53">
        <v>1049474</v>
      </c>
    </row>
    <row r="54" spans="1:29" x14ac:dyDescent="0.2">
      <c r="A54">
        <v>-16384</v>
      </c>
      <c r="B54">
        <f t="shared" si="8"/>
        <v>2702882</v>
      </c>
      <c r="C54" s="4">
        <f t="shared" ref="C54:C68" si="10">SUM(P54,M54,S54,V54,Y54,AB54)/SUM(B$53:B$68,B$71:B$85)</f>
        <v>3.5005787215641813E-2</v>
      </c>
      <c r="D54" s="10">
        <f t="shared" si="9"/>
        <v>1.2872617643027197E-3</v>
      </c>
      <c r="F54">
        <v>-16384</v>
      </c>
      <c r="G54">
        <v>105709</v>
      </c>
      <c r="L54">
        <v>-16384</v>
      </c>
      <c r="M54">
        <v>650662</v>
      </c>
      <c r="O54">
        <v>-16384</v>
      </c>
      <c r="P54">
        <v>277282</v>
      </c>
      <c r="R54">
        <v>-16384</v>
      </c>
      <c r="S54">
        <v>351344</v>
      </c>
      <c r="U54">
        <v>-16384</v>
      </c>
      <c r="V54">
        <v>699248</v>
      </c>
      <c r="X54">
        <v>-16384</v>
      </c>
      <c r="Y54">
        <v>296511</v>
      </c>
      <c r="AA54">
        <v>-16384</v>
      </c>
      <c r="AB54">
        <v>427835</v>
      </c>
    </row>
    <row r="55" spans="1:29" x14ac:dyDescent="0.2">
      <c r="A55">
        <v>-8192</v>
      </c>
      <c r="B55">
        <f t="shared" si="8"/>
        <v>1125196</v>
      </c>
      <c r="C55" s="4">
        <f t="shared" si="10"/>
        <v>1.457273079323896E-2</v>
      </c>
      <c r="D55" s="10">
        <f t="shared" si="9"/>
        <v>5.3588051130103458E-4</v>
      </c>
      <c r="F55">
        <v>-8192</v>
      </c>
      <c r="G55">
        <v>93040</v>
      </c>
      <c r="L55">
        <v>-8192</v>
      </c>
      <c r="M55">
        <v>81325</v>
      </c>
      <c r="O55">
        <v>-8192</v>
      </c>
      <c r="P55">
        <v>237028</v>
      </c>
      <c r="R55">
        <v>-8192</v>
      </c>
      <c r="S55">
        <v>323511</v>
      </c>
      <c r="U55">
        <v>-8192</v>
      </c>
      <c r="V55">
        <v>81565</v>
      </c>
      <c r="X55">
        <v>-8192</v>
      </c>
      <c r="Y55">
        <v>241788</v>
      </c>
      <c r="AA55">
        <v>-8192</v>
      </c>
      <c r="AB55">
        <v>159979</v>
      </c>
    </row>
    <row r="56" spans="1:29" x14ac:dyDescent="0.2">
      <c r="A56">
        <v>-4096</v>
      </c>
      <c r="B56">
        <f t="shared" si="8"/>
        <v>1005854</v>
      </c>
      <c r="C56" s="4">
        <f t="shared" si="10"/>
        <v>1.302709888704064E-2</v>
      </c>
      <c r="D56" s="10">
        <f t="shared" si="9"/>
        <v>4.7904325629862784E-4</v>
      </c>
      <c r="F56">
        <v>-4096</v>
      </c>
      <c r="G56">
        <v>22682</v>
      </c>
      <c r="L56">
        <v>-4096</v>
      </c>
      <c r="M56">
        <v>270091</v>
      </c>
      <c r="O56">
        <v>-4096</v>
      </c>
      <c r="P56">
        <v>39909</v>
      </c>
      <c r="R56">
        <v>-4096</v>
      </c>
      <c r="S56">
        <v>80809</v>
      </c>
      <c r="U56">
        <v>-4096</v>
      </c>
      <c r="V56">
        <v>241293</v>
      </c>
      <c r="X56">
        <v>-4096</v>
      </c>
      <c r="Y56">
        <v>134292</v>
      </c>
      <c r="AA56">
        <v>-4096</v>
      </c>
      <c r="AB56">
        <v>239460</v>
      </c>
    </row>
    <row r="57" spans="1:29" x14ac:dyDescent="0.2">
      <c r="A57">
        <v>-2048</v>
      </c>
      <c r="B57">
        <f t="shared" si="8"/>
        <v>760449</v>
      </c>
      <c r="C57" s="4">
        <f t="shared" si="10"/>
        <v>9.8487895077726661E-3</v>
      </c>
      <c r="D57" s="10">
        <f t="shared" si="9"/>
        <v>3.6216783470467408E-4</v>
      </c>
      <c r="F57">
        <v>-2048</v>
      </c>
      <c r="G57">
        <v>34708</v>
      </c>
      <c r="L57">
        <v>-2048</v>
      </c>
      <c r="M57">
        <v>161028</v>
      </c>
      <c r="O57">
        <v>-2048</v>
      </c>
      <c r="P57">
        <v>196819</v>
      </c>
      <c r="R57">
        <v>-2048</v>
      </c>
      <c r="S57">
        <v>524</v>
      </c>
      <c r="U57">
        <v>-2048</v>
      </c>
      <c r="V57">
        <v>680</v>
      </c>
      <c r="X57">
        <v>-2048</v>
      </c>
      <c r="Y57">
        <v>161596</v>
      </c>
      <c r="AA57">
        <v>-2048</v>
      </c>
      <c r="AB57">
        <v>239802</v>
      </c>
    </row>
    <row r="58" spans="1:29" x14ac:dyDescent="0.2">
      <c r="A58">
        <v>-1024</v>
      </c>
      <c r="B58">
        <f t="shared" si="8"/>
        <v>361385</v>
      </c>
      <c r="C58" s="4">
        <f t="shared" si="10"/>
        <v>4.6803990751075027E-3</v>
      </c>
      <c r="D58" s="10">
        <f t="shared" si="9"/>
        <v>1.7211150641890336E-4</v>
      </c>
      <c r="F58">
        <v>-1024</v>
      </c>
      <c r="G58">
        <v>76658</v>
      </c>
      <c r="L58">
        <v>-1024</v>
      </c>
      <c r="M58">
        <v>27590</v>
      </c>
      <c r="O58">
        <v>-1024</v>
      </c>
      <c r="P58">
        <v>39742</v>
      </c>
      <c r="R58">
        <v>-1024</v>
      </c>
      <c r="S58">
        <v>27339</v>
      </c>
      <c r="U58">
        <v>-1024</v>
      </c>
      <c r="V58">
        <v>188051</v>
      </c>
      <c r="X58">
        <v>-1024</v>
      </c>
      <c r="Y58">
        <v>78465</v>
      </c>
      <c r="AA58">
        <v>-1024</v>
      </c>
      <c r="AB58">
        <v>198</v>
      </c>
    </row>
    <row r="59" spans="1:29" x14ac:dyDescent="0.2">
      <c r="A59">
        <v>-512</v>
      </c>
      <c r="B59">
        <f t="shared" si="8"/>
        <v>457215</v>
      </c>
      <c r="C59" s="4">
        <f t="shared" si="10"/>
        <v>5.9215204370000876E-3</v>
      </c>
      <c r="D59" s="10">
        <f t="shared" si="9"/>
        <v>2.1775104779478644E-4</v>
      </c>
      <c r="F59">
        <v>-512</v>
      </c>
      <c r="G59">
        <v>149218</v>
      </c>
      <c r="L59">
        <v>-512</v>
      </c>
      <c r="M59">
        <v>189354</v>
      </c>
      <c r="O59">
        <v>-512</v>
      </c>
      <c r="P59">
        <v>78914</v>
      </c>
      <c r="R59">
        <v>-512</v>
      </c>
      <c r="S59">
        <v>27340</v>
      </c>
      <c r="U59">
        <v>-512</v>
      </c>
      <c r="V59">
        <v>27448</v>
      </c>
      <c r="X59">
        <v>-512</v>
      </c>
      <c r="Y59">
        <v>80751</v>
      </c>
      <c r="AA59">
        <v>-512</v>
      </c>
      <c r="AB59">
        <v>53408</v>
      </c>
    </row>
    <row r="60" spans="1:29" x14ac:dyDescent="0.2">
      <c r="A60">
        <v>-256</v>
      </c>
      <c r="B60">
        <f t="shared" si="8"/>
        <v>309865</v>
      </c>
      <c r="C60" s="4">
        <f t="shared" si="10"/>
        <v>4.0131490222565583E-3</v>
      </c>
      <c r="D60" s="10">
        <f t="shared" si="9"/>
        <v>1.4757483552580624E-4</v>
      </c>
      <c r="F60">
        <v>-256</v>
      </c>
      <c r="G60">
        <v>76684</v>
      </c>
      <c r="L60">
        <v>-256</v>
      </c>
      <c r="M60">
        <v>749</v>
      </c>
      <c r="O60">
        <v>-256</v>
      </c>
      <c r="P60">
        <v>40184</v>
      </c>
      <c r="R60">
        <v>-256</v>
      </c>
      <c r="S60">
        <v>188933</v>
      </c>
      <c r="U60">
        <v>-256</v>
      </c>
      <c r="V60">
        <v>78877</v>
      </c>
      <c r="X60">
        <v>-256</v>
      </c>
      <c r="Y60">
        <v>496</v>
      </c>
      <c r="AA60">
        <v>-256</v>
      </c>
      <c r="AB60">
        <v>626</v>
      </c>
    </row>
    <row r="61" spans="1:29" x14ac:dyDescent="0.2">
      <c r="A61">
        <v>-128</v>
      </c>
      <c r="B61">
        <f t="shared" si="8"/>
        <v>547969</v>
      </c>
      <c r="C61" s="4">
        <f t="shared" si="10"/>
        <v>7.0969010910457908E-3</v>
      </c>
      <c r="D61" s="10">
        <f t="shared" si="9"/>
        <v>2.6097311748096919E-4</v>
      </c>
      <c r="F61">
        <v>-128</v>
      </c>
      <c r="G61">
        <v>62351</v>
      </c>
      <c r="L61">
        <v>-128</v>
      </c>
      <c r="M61">
        <v>54317</v>
      </c>
      <c r="O61">
        <v>-128</v>
      </c>
      <c r="P61">
        <v>118144</v>
      </c>
      <c r="R61">
        <v>-128</v>
      </c>
      <c r="S61">
        <v>54211</v>
      </c>
      <c r="U61">
        <v>-128</v>
      </c>
      <c r="V61">
        <v>54055</v>
      </c>
      <c r="X61">
        <v>-128</v>
      </c>
      <c r="Y61">
        <v>54121</v>
      </c>
      <c r="AA61">
        <v>-128</v>
      </c>
      <c r="AB61">
        <v>213121</v>
      </c>
    </row>
    <row r="62" spans="1:29" x14ac:dyDescent="0.2">
      <c r="A62">
        <v>-64</v>
      </c>
      <c r="B62">
        <f t="shared" si="8"/>
        <v>432965</v>
      </c>
      <c r="C62" s="4">
        <f t="shared" si="10"/>
        <v>5.6074518465180339E-3</v>
      </c>
      <c r="D62" s="10">
        <f t="shared" si="9"/>
        <v>2.0620185778784535E-4</v>
      </c>
      <c r="F62">
        <v>-64</v>
      </c>
      <c r="G62">
        <v>67256</v>
      </c>
      <c r="L62">
        <v>-64</v>
      </c>
      <c r="M62">
        <v>28577</v>
      </c>
      <c r="O62">
        <v>-64</v>
      </c>
      <c r="P62">
        <v>237475</v>
      </c>
      <c r="R62">
        <v>-64</v>
      </c>
      <c r="S62">
        <v>28471</v>
      </c>
      <c r="U62">
        <v>-64</v>
      </c>
      <c r="V62">
        <v>28440</v>
      </c>
      <c r="X62">
        <v>-64</v>
      </c>
      <c r="Y62">
        <v>81960</v>
      </c>
      <c r="AA62">
        <v>-64</v>
      </c>
      <c r="AB62">
        <v>28042</v>
      </c>
    </row>
    <row r="63" spans="1:29" x14ac:dyDescent="0.2">
      <c r="A63">
        <v>-32</v>
      </c>
      <c r="B63">
        <f t="shared" si="8"/>
        <v>1798303</v>
      </c>
      <c r="C63" s="4">
        <f t="shared" si="10"/>
        <v>2.32903294214288E-2</v>
      </c>
      <c r="D63" s="10">
        <f t="shared" si="9"/>
        <v>8.56451259259884E-4</v>
      </c>
      <c r="F63">
        <v>-32</v>
      </c>
      <c r="G63">
        <v>93894</v>
      </c>
      <c r="L63">
        <v>-32</v>
      </c>
      <c r="M63">
        <v>297327</v>
      </c>
      <c r="O63">
        <v>-32</v>
      </c>
      <c r="P63">
        <v>268055</v>
      </c>
      <c r="R63">
        <v>-32</v>
      </c>
      <c r="S63">
        <v>295850</v>
      </c>
      <c r="U63">
        <v>-32</v>
      </c>
      <c r="V63">
        <v>295273</v>
      </c>
      <c r="X63">
        <v>-32</v>
      </c>
      <c r="Y63">
        <v>349050</v>
      </c>
      <c r="AA63">
        <v>-32</v>
      </c>
      <c r="AB63">
        <v>292748</v>
      </c>
    </row>
    <row r="64" spans="1:29" x14ac:dyDescent="0.2">
      <c r="A64">
        <v>-16</v>
      </c>
      <c r="B64">
        <f t="shared" si="8"/>
        <v>256078</v>
      </c>
      <c r="C64" s="4">
        <f t="shared" si="10"/>
        <v>3.3165384129263224E-3</v>
      </c>
      <c r="D64" s="10">
        <f t="shared" si="9"/>
        <v>1.2195849396278189E-4</v>
      </c>
      <c r="F64">
        <v>-16</v>
      </c>
      <c r="G64">
        <v>211026</v>
      </c>
      <c r="L64">
        <v>-16</v>
      </c>
      <c r="M64">
        <v>61103</v>
      </c>
      <c r="O64">
        <v>-16</v>
      </c>
      <c r="P64">
        <v>6452</v>
      </c>
      <c r="R64">
        <v>-16</v>
      </c>
      <c r="S64">
        <v>31583</v>
      </c>
      <c r="U64">
        <v>-16</v>
      </c>
      <c r="V64">
        <v>36349</v>
      </c>
      <c r="X64">
        <v>-16</v>
      </c>
      <c r="Y64">
        <v>33839</v>
      </c>
      <c r="AA64">
        <v>-16</v>
      </c>
      <c r="AB64">
        <v>86752</v>
      </c>
    </row>
    <row r="65" spans="1:28" x14ac:dyDescent="0.2">
      <c r="A65">
        <v>-8</v>
      </c>
      <c r="B65">
        <f t="shared" si="8"/>
        <v>1807709</v>
      </c>
      <c r="C65" s="4">
        <f t="shared" si="10"/>
        <v>2.3412149180689592E-2</v>
      </c>
      <c r="D65" s="10">
        <f t="shared" si="9"/>
        <v>8.6093091621680304E-4</v>
      </c>
      <c r="F65">
        <v>-8</v>
      </c>
      <c r="G65">
        <v>257631</v>
      </c>
      <c r="L65">
        <v>-8</v>
      </c>
      <c r="M65">
        <v>353179</v>
      </c>
      <c r="O65">
        <v>-8</v>
      </c>
      <c r="P65">
        <v>79241</v>
      </c>
      <c r="R65">
        <v>-8</v>
      </c>
      <c r="S65">
        <v>327093</v>
      </c>
      <c r="U65">
        <v>-8</v>
      </c>
      <c r="V65">
        <v>375307</v>
      </c>
      <c r="X65">
        <v>-8</v>
      </c>
      <c r="Y65">
        <v>377783</v>
      </c>
      <c r="AA65">
        <v>-8</v>
      </c>
      <c r="AB65">
        <v>295106</v>
      </c>
    </row>
    <row r="66" spans="1:28" x14ac:dyDescent="0.2">
      <c r="A66">
        <v>-4</v>
      </c>
      <c r="B66">
        <f t="shared" si="8"/>
        <v>7218959</v>
      </c>
      <c r="C66" s="4">
        <f t="shared" si="10"/>
        <v>9.3494774345473611E-2</v>
      </c>
      <c r="D66" s="10">
        <f t="shared" si="9"/>
        <v>3.4380671811677301E-3</v>
      </c>
      <c r="F66">
        <v>-4</v>
      </c>
      <c r="G66">
        <v>323371</v>
      </c>
      <c r="L66">
        <v>-4</v>
      </c>
      <c r="M66">
        <v>1068519</v>
      </c>
      <c r="O66">
        <v>-4</v>
      </c>
      <c r="P66">
        <v>1023525</v>
      </c>
      <c r="R66">
        <v>-4</v>
      </c>
      <c r="S66">
        <v>1090612</v>
      </c>
      <c r="U66">
        <v>-4</v>
      </c>
      <c r="V66">
        <v>1088844</v>
      </c>
      <c r="X66">
        <v>-4</v>
      </c>
      <c r="Y66">
        <v>1059647</v>
      </c>
      <c r="AA66">
        <v>-4</v>
      </c>
      <c r="AB66">
        <v>1887812</v>
      </c>
    </row>
    <row r="67" spans="1:28" x14ac:dyDescent="0.2">
      <c r="A67">
        <v>-2</v>
      </c>
      <c r="B67">
        <f t="shared" si="8"/>
        <v>6515984</v>
      </c>
      <c r="C67" s="4">
        <f t="shared" si="10"/>
        <v>8.4390346824066528E-2</v>
      </c>
      <c r="D67" s="10">
        <f t="shared" si="9"/>
        <v>3.1032716411623935E-3</v>
      </c>
      <c r="F67">
        <v>-2</v>
      </c>
      <c r="G67">
        <v>472488</v>
      </c>
      <c r="L67">
        <v>-2</v>
      </c>
      <c r="M67">
        <v>1097747</v>
      </c>
      <c r="O67">
        <v>-2</v>
      </c>
      <c r="P67">
        <v>1598224</v>
      </c>
      <c r="R67">
        <v>-2</v>
      </c>
      <c r="S67">
        <v>1086059</v>
      </c>
      <c r="U67">
        <v>-2</v>
      </c>
      <c r="V67">
        <v>1091163</v>
      </c>
      <c r="X67">
        <v>-2</v>
      </c>
      <c r="Y67">
        <v>1259463</v>
      </c>
      <c r="AA67">
        <v>-2</v>
      </c>
      <c r="AB67">
        <v>383328</v>
      </c>
    </row>
    <row r="68" spans="1:28" x14ac:dyDescent="0.2">
      <c r="A68">
        <v>-1</v>
      </c>
      <c r="B68">
        <f t="shared" si="8"/>
        <v>21630828</v>
      </c>
      <c r="C68" s="4">
        <f t="shared" si="10"/>
        <v>0.28014695508947374</v>
      </c>
      <c r="D68" s="10">
        <f t="shared" si="9"/>
        <v>1.0301795570287075E-2</v>
      </c>
      <c r="F68">
        <v>-1</v>
      </c>
      <c r="G68">
        <v>890479</v>
      </c>
      <c r="L68">
        <v>-1</v>
      </c>
      <c r="M68">
        <v>3570341</v>
      </c>
      <c r="O68">
        <v>-1</v>
      </c>
      <c r="P68">
        <v>4568989</v>
      </c>
      <c r="R68">
        <v>-1</v>
      </c>
      <c r="S68">
        <v>3472696</v>
      </c>
      <c r="U68">
        <v>-1</v>
      </c>
      <c r="V68">
        <v>3495076</v>
      </c>
      <c r="X68">
        <v>-1</v>
      </c>
      <c r="Y68">
        <v>3268622</v>
      </c>
      <c r="AA68">
        <v>-1</v>
      </c>
      <c r="AB68">
        <v>3255104</v>
      </c>
    </row>
    <row r="69" spans="1:28" x14ac:dyDescent="0.2">
      <c r="A69">
        <v>0</v>
      </c>
      <c r="B69">
        <f t="shared" si="8"/>
        <v>1896707756</v>
      </c>
      <c r="C69" s="4"/>
      <c r="D69" s="10">
        <f t="shared" si="9"/>
        <v>0.90331704171888094</v>
      </c>
      <c r="F69">
        <v>0</v>
      </c>
      <c r="G69">
        <v>78025182</v>
      </c>
      <c r="L69">
        <v>0</v>
      </c>
      <c r="M69">
        <v>316229986</v>
      </c>
      <c r="O69">
        <v>0</v>
      </c>
      <c r="P69">
        <v>315315047</v>
      </c>
      <c r="R69">
        <v>0</v>
      </c>
      <c r="S69">
        <v>316619665</v>
      </c>
      <c r="U69">
        <v>0</v>
      </c>
      <c r="V69">
        <v>316248428</v>
      </c>
      <c r="X69">
        <v>0</v>
      </c>
      <c r="Y69">
        <v>316152362</v>
      </c>
      <c r="AA69">
        <v>0</v>
      </c>
      <c r="AB69">
        <v>316142268</v>
      </c>
    </row>
    <row r="70" spans="1:28" x14ac:dyDescent="0.2">
      <c r="A70">
        <v>1</v>
      </c>
      <c r="B70">
        <f t="shared" si="8"/>
        <v>125794162</v>
      </c>
      <c r="C70" s="4"/>
      <c r="D70" s="10">
        <f t="shared" si="9"/>
        <v>5.991013108049191E-2</v>
      </c>
      <c r="F70">
        <v>1</v>
      </c>
      <c r="G70">
        <v>4336534</v>
      </c>
      <c r="L70">
        <v>1</v>
      </c>
      <c r="M70">
        <v>20940698</v>
      </c>
      <c r="O70">
        <v>1</v>
      </c>
      <c r="P70">
        <v>21320823</v>
      </c>
      <c r="R70">
        <v>1</v>
      </c>
      <c r="S70">
        <v>20564093</v>
      </c>
      <c r="U70">
        <v>1</v>
      </c>
      <c r="V70">
        <v>20896271</v>
      </c>
      <c r="X70">
        <v>1</v>
      </c>
      <c r="Y70">
        <v>20908988</v>
      </c>
      <c r="AA70">
        <v>1</v>
      </c>
      <c r="AB70">
        <v>21163289</v>
      </c>
    </row>
    <row r="71" spans="1:28" x14ac:dyDescent="0.2">
      <c r="A71">
        <v>2</v>
      </c>
      <c r="B71">
        <f t="shared" si="8"/>
        <v>2294803</v>
      </c>
      <c r="C71" s="4">
        <f t="shared" ref="C71:C85" si="11">SUM(P71,M71,S71,V71,Y71,AB71)/SUM(B$53:B$68,B$71:B$85)</f>
        <v>2.9720640975009815E-2</v>
      </c>
      <c r="D71" s="10">
        <f t="shared" si="9"/>
        <v>1.0929119948659149E-3</v>
      </c>
      <c r="F71">
        <v>2</v>
      </c>
      <c r="G71">
        <v>361105</v>
      </c>
      <c r="L71">
        <v>2</v>
      </c>
      <c r="M71">
        <v>348122</v>
      </c>
      <c r="O71">
        <v>2</v>
      </c>
      <c r="P71">
        <v>113414</v>
      </c>
      <c r="R71">
        <v>2</v>
      </c>
      <c r="S71">
        <v>454059</v>
      </c>
      <c r="U71">
        <v>2</v>
      </c>
      <c r="V71">
        <v>423981</v>
      </c>
      <c r="X71">
        <v>2</v>
      </c>
      <c r="Y71">
        <v>506573</v>
      </c>
      <c r="AA71">
        <v>2</v>
      </c>
      <c r="AB71">
        <v>448654</v>
      </c>
    </row>
    <row r="72" spans="1:28" x14ac:dyDescent="0.2">
      <c r="A72">
        <v>4</v>
      </c>
      <c r="B72">
        <f t="shared" si="8"/>
        <v>3732095</v>
      </c>
      <c r="C72" s="4">
        <f t="shared" si="11"/>
        <v>4.8335415100829685E-2</v>
      </c>
      <c r="D72" s="10">
        <f t="shared" si="9"/>
        <v>1.7774298671733944E-3</v>
      </c>
      <c r="F72">
        <v>4</v>
      </c>
      <c r="G72">
        <v>364614</v>
      </c>
      <c r="L72">
        <v>4</v>
      </c>
      <c r="M72">
        <v>610480</v>
      </c>
      <c r="O72">
        <v>4</v>
      </c>
      <c r="P72">
        <v>916706</v>
      </c>
      <c r="R72">
        <v>4</v>
      </c>
      <c r="S72">
        <v>552779</v>
      </c>
      <c r="U72">
        <v>4</v>
      </c>
      <c r="V72">
        <v>552095</v>
      </c>
      <c r="X72">
        <v>4</v>
      </c>
      <c r="Y72">
        <v>545712</v>
      </c>
      <c r="AA72">
        <v>4</v>
      </c>
      <c r="AB72">
        <v>554323</v>
      </c>
    </row>
    <row r="73" spans="1:28" x14ac:dyDescent="0.2">
      <c r="A73">
        <v>8</v>
      </c>
      <c r="B73">
        <f t="shared" si="8"/>
        <v>2463048</v>
      </c>
      <c r="C73" s="4">
        <f t="shared" si="11"/>
        <v>3.1899629428851183E-2</v>
      </c>
      <c r="D73" s="10">
        <f t="shared" si="9"/>
        <v>1.1730395607511851E-3</v>
      </c>
      <c r="F73">
        <v>8</v>
      </c>
      <c r="G73">
        <v>233855</v>
      </c>
      <c r="L73">
        <v>8</v>
      </c>
      <c r="M73">
        <v>405345</v>
      </c>
      <c r="O73">
        <v>8</v>
      </c>
      <c r="P73">
        <v>401785</v>
      </c>
      <c r="R73">
        <v>8</v>
      </c>
      <c r="S73">
        <v>404205</v>
      </c>
      <c r="U73">
        <v>8</v>
      </c>
      <c r="V73">
        <v>401142</v>
      </c>
      <c r="X73">
        <v>8</v>
      </c>
      <c r="Y73">
        <v>427002</v>
      </c>
      <c r="AA73">
        <v>8</v>
      </c>
      <c r="AB73">
        <v>423569</v>
      </c>
    </row>
    <row r="74" spans="1:28" x14ac:dyDescent="0.2">
      <c r="A74">
        <v>16</v>
      </c>
      <c r="B74">
        <f t="shared" si="8"/>
        <v>1029077</v>
      </c>
      <c r="C74" s="4">
        <f t="shared" si="11"/>
        <v>1.3327866510824753E-2</v>
      </c>
      <c r="D74" s="10">
        <f t="shared" si="9"/>
        <v>4.9010333215558427E-4</v>
      </c>
      <c r="F74">
        <v>16</v>
      </c>
      <c r="G74">
        <v>198112</v>
      </c>
      <c r="L74">
        <v>16</v>
      </c>
      <c r="M74">
        <v>170438</v>
      </c>
      <c r="O74">
        <v>16</v>
      </c>
      <c r="P74">
        <v>201163</v>
      </c>
      <c r="R74">
        <v>16</v>
      </c>
      <c r="S74">
        <v>169727</v>
      </c>
      <c r="U74">
        <v>16</v>
      </c>
      <c r="V74">
        <v>171727</v>
      </c>
      <c r="X74">
        <v>16</v>
      </c>
      <c r="Y74">
        <v>171994</v>
      </c>
      <c r="AA74">
        <v>16</v>
      </c>
      <c r="AB74">
        <v>144028</v>
      </c>
    </row>
    <row r="75" spans="1:28" x14ac:dyDescent="0.2">
      <c r="A75">
        <v>32</v>
      </c>
      <c r="B75">
        <f t="shared" si="8"/>
        <v>2427573</v>
      </c>
      <c r="C75" s="4">
        <f t="shared" si="11"/>
        <v>3.1440182697001662E-2</v>
      </c>
      <c r="D75" s="10">
        <f t="shared" si="9"/>
        <v>1.15614440547299E-3</v>
      </c>
      <c r="F75">
        <v>32</v>
      </c>
      <c r="G75">
        <v>62650</v>
      </c>
      <c r="L75">
        <v>32</v>
      </c>
      <c r="M75">
        <v>405610</v>
      </c>
      <c r="O75">
        <v>32</v>
      </c>
      <c r="P75">
        <v>386156</v>
      </c>
      <c r="R75">
        <v>32</v>
      </c>
      <c r="S75">
        <v>403590</v>
      </c>
      <c r="U75">
        <v>32</v>
      </c>
      <c r="V75">
        <v>402804</v>
      </c>
      <c r="X75">
        <v>32</v>
      </c>
      <c r="Y75">
        <v>429919</v>
      </c>
      <c r="AA75">
        <v>32</v>
      </c>
      <c r="AB75">
        <v>399494</v>
      </c>
    </row>
    <row r="76" spans="1:28" x14ac:dyDescent="0.2">
      <c r="A76">
        <v>64</v>
      </c>
      <c r="B76">
        <f t="shared" si="8"/>
        <v>333978</v>
      </c>
      <c r="C76" s="4">
        <f t="shared" si="11"/>
        <v>4.3254432870934141E-3</v>
      </c>
      <c r="D76" s="10">
        <f t="shared" si="9"/>
        <v>1.5905877856239883E-4</v>
      </c>
      <c r="F76">
        <v>64</v>
      </c>
      <c r="G76">
        <v>59604</v>
      </c>
      <c r="L76">
        <v>64</v>
      </c>
      <c r="M76">
        <v>903</v>
      </c>
      <c r="O76">
        <v>64</v>
      </c>
      <c r="P76">
        <v>275757</v>
      </c>
      <c r="R76">
        <v>64</v>
      </c>
      <c r="S76">
        <v>1044</v>
      </c>
      <c r="U76">
        <v>64</v>
      </c>
      <c r="V76">
        <v>955</v>
      </c>
      <c r="X76">
        <v>64</v>
      </c>
      <c r="Y76">
        <v>54554</v>
      </c>
      <c r="AA76">
        <v>64</v>
      </c>
      <c r="AB76">
        <v>765</v>
      </c>
    </row>
    <row r="77" spans="1:28" x14ac:dyDescent="0.2">
      <c r="A77">
        <v>128</v>
      </c>
      <c r="B77">
        <f t="shared" si="8"/>
        <v>348555</v>
      </c>
      <c r="C77" s="4">
        <f t="shared" si="11"/>
        <v>4.5142341259988535E-3</v>
      </c>
      <c r="D77" s="10">
        <f t="shared" si="9"/>
        <v>1.6600115145853E-4</v>
      </c>
      <c r="F77">
        <v>128</v>
      </c>
      <c r="G77">
        <v>68638</v>
      </c>
      <c r="L77">
        <v>128</v>
      </c>
      <c r="M77">
        <v>54258</v>
      </c>
      <c r="O77">
        <v>128</v>
      </c>
      <c r="P77">
        <v>78835</v>
      </c>
      <c r="R77">
        <v>128</v>
      </c>
      <c r="S77">
        <v>54046</v>
      </c>
      <c r="U77">
        <v>128</v>
      </c>
      <c r="V77">
        <v>53994</v>
      </c>
      <c r="X77">
        <v>128</v>
      </c>
      <c r="Y77">
        <v>53950</v>
      </c>
      <c r="AA77">
        <v>128</v>
      </c>
      <c r="AB77">
        <v>53472</v>
      </c>
    </row>
    <row r="78" spans="1:28" x14ac:dyDescent="0.2">
      <c r="A78">
        <v>256</v>
      </c>
      <c r="B78">
        <f t="shared" si="8"/>
        <v>148855</v>
      </c>
      <c r="C78" s="4">
        <f t="shared" si="11"/>
        <v>1.9278630942765396E-3</v>
      </c>
      <c r="D78" s="10">
        <f t="shared" si="9"/>
        <v>7.0892976432297578E-5</v>
      </c>
      <c r="F78">
        <v>256</v>
      </c>
      <c r="G78">
        <v>63346</v>
      </c>
      <c r="L78">
        <v>256</v>
      </c>
      <c r="M78">
        <v>802</v>
      </c>
      <c r="O78">
        <v>256</v>
      </c>
      <c r="P78">
        <v>40183</v>
      </c>
      <c r="R78">
        <v>256</v>
      </c>
      <c r="S78">
        <v>27770</v>
      </c>
      <c r="U78">
        <v>256</v>
      </c>
      <c r="V78">
        <v>78978</v>
      </c>
      <c r="X78">
        <v>256</v>
      </c>
      <c r="Y78">
        <v>496</v>
      </c>
      <c r="AA78">
        <v>256</v>
      </c>
      <c r="AB78">
        <v>626</v>
      </c>
    </row>
    <row r="79" spans="1:28" x14ac:dyDescent="0.2">
      <c r="A79">
        <v>512</v>
      </c>
      <c r="B79">
        <f t="shared" si="8"/>
        <v>295195</v>
      </c>
      <c r="C79" s="4">
        <f t="shared" si="11"/>
        <v>3.8231537141175179E-3</v>
      </c>
      <c r="D79" s="10">
        <f t="shared" si="9"/>
        <v>1.405881708906794E-4</v>
      </c>
      <c r="F79">
        <v>512</v>
      </c>
      <c r="G79">
        <v>146913</v>
      </c>
      <c r="L79">
        <v>512</v>
      </c>
      <c r="M79">
        <v>27352</v>
      </c>
      <c r="O79">
        <v>512</v>
      </c>
      <c r="P79">
        <v>78928</v>
      </c>
      <c r="R79">
        <v>512</v>
      </c>
      <c r="S79">
        <v>27392</v>
      </c>
      <c r="U79">
        <v>512</v>
      </c>
      <c r="V79">
        <v>27355</v>
      </c>
      <c r="X79">
        <v>512</v>
      </c>
      <c r="Y79">
        <v>80759</v>
      </c>
      <c r="AA79">
        <v>512</v>
      </c>
      <c r="AB79">
        <v>53409</v>
      </c>
    </row>
    <row r="80" spans="1:28" x14ac:dyDescent="0.2">
      <c r="A80">
        <v>1024</v>
      </c>
      <c r="B80">
        <f t="shared" si="8"/>
        <v>200201</v>
      </c>
      <c r="C80" s="4">
        <f t="shared" si="11"/>
        <v>2.5928596240452624E-3</v>
      </c>
      <c r="D80" s="10">
        <f t="shared" si="9"/>
        <v>9.5346778910499527E-5</v>
      </c>
      <c r="F80">
        <v>1024</v>
      </c>
      <c r="G80">
        <v>79320</v>
      </c>
      <c r="L80">
        <v>1024</v>
      </c>
      <c r="M80">
        <v>27535</v>
      </c>
      <c r="O80">
        <v>1024</v>
      </c>
      <c r="P80">
        <v>39669</v>
      </c>
      <c r="R80">
        <v>1024</v>
      </c>
      <c r="S80">
        <v>27244</v>
      </c>
      <c r="U80">
        <v>1024</v>
      </c>
      <c r="V80">
        <v>27143</v>
      </c>
      <c r="X80">
        <v>1024</v>
      </c>
      <c r="Y80">
        <v>78464</v>
      </c>
      <c r="AA80">
        <v>1024</v>
      </c>
      <c r="AB80">
        <v>146</v>
      </c>
    </row>
    <row r="81" spans="1:28" x14ac:dyDescent="0.2">
      <c r="A81">
        <v>2048</v>
      </c>
      <c r="B81">
        <f t="shared" si="8"/>
        <v>760658</v>
      </c>
      <c r="C81" s="4">
        <f t="shared" si="11"/>
        <v>9.8514963257277498E-3</v>
      </c>
      <c r="D81" s="10">
        <f t="shared" si="9"/>
        <v>3.6226737205359989E-4</v>
      </c>
      <c r="F81">
        <v>2048</v>
      </c>
      <c r="G81">
        <v>34432</v>
      </c>
      <c r="L81">
        <v>2048</v>
      </c>
      <c r="M81">
        <v>161085</v>
      </c>
      <c r="O81">
        <v>2048</v>
      </c>
      <c r="P81">
        <v>196827</v>
      </c>
      <c r="R81">
        <v>2048</v>
      </c>
      <c r="S81">
        <v>576</v>
      </c>
      <c r="U81">
        <v>2048</v>
      </c>
      <c r="V81">
        <v>732</v>
      </c>
      <c r="X81">
        <v>2048</v>
      </c>
      <c r="Y81">
        <v>161588</v>
      </c>
      <c r="AA81">
        <v>2048</v>
      </c>
      <c r="AB81">
        <v>239850</v>
      </c>
    </row>
    <row r="82" spans="1:28" x14ac:dyDescent="0.2">
      <c r="A82">
        <v>4096</v>
      </c>
      <c r="B82">
        <f t="shared" si="8"/>
        <v>1166815</v>
      </c>
      <c r="C82" s="4">
        <f t="shared" si="11"/>
        <v>1.5111750202198654E-2</v>
      </c>
      <c r="D82" s="10">
        <f t="shared" si="9"/>
        <v>5.557017788844936E-4</v>
      </c>
      <c r="F82">
        <v>4096</v>
      </c>
      <c r="G82">
        <v>22646</v>
      </c>
      <c r="L82">
        <v>4096</v>
      </c>
      <c r="M82">
        <v>270072</v>
      </c>
      <c r="O82">
        <v>4096</v>
      </c>
      <c r="P82">
        <v>39908</v>
      </c>
      <c r="R82">
        <v>4096</v>
      </c>
      <c r="S82">
        <v>80808</v>
      </c>
      <c r="U82">
        <v>4096</v>
      </c>
      <c r="V82">
        <v>241279</v>
      </c>
      <c r="X82">
        <v>4096</v>
      </c>
      <c r="Y82">
        <v>295294</v>
      </c>
      <c r="AA82">
        <v>4096</v>
      </c>
      <c r="AB82">
        <v>239454</v>
      </c>
    </row>
    <row r="83" spans="1:28" x14ac:dyDescent="0.2">
      <c r="A83">
        <v>8192</v>
      </c>
      <c r="B83">
        <f t="shared" si="8"/>
        <v>1071890</v>
      </c>
      <c r="C83" s="4">
        <f t="shared" si="11"/>
        <v>1.3882349750590038E-2</v>
      </c>
      <c r="D83" s="10">
        <f t="shared" si="9"/>
        <v>5.1049324851711703E-4</v>
      </c>
      <c r="F83">
        <v>8192</v>
      </c>
      <c r="G83">
        <v>91201</v>
      </c>
      <c r="L83">
        <v>8192</v>
      </c>
      <c r="M83">
        <v>81350</v>
      </c>
      <c r="O83">
        <v>8192</v>
      </c>
      <c r="P83">
        <v>237222</v>
      </c>
      <c r="R83">
        <v>8192</v>
      </c>
      <c r="S83">
        <v>323550</v>
      </c>
      <c r="U83">
        <v>8192</v>
      </c>
      <c r="V83">
        <v>81671</v>
      </c>
      <c r="X83">
        <v>8192</v>
      </c>
      <c r="Y83">
        <v>188119</v>
      </c>
      <c r="AA83">
        <v>8192</v>
      </c>
      <c r="AB83">
        <v>159978</v>
      </c>
    </row>
    <row r="84" spans="1:28" x14ac:dyDescent="0.2">
      <c r="A84">
        <v>16384</v>
      </c>
      <c r="B84">
        <f t="shared" si="8"/>
        <v>2058495</v>
      </c>
      <c r="C84" s="4">
        <f t="shared" si="11"/>
        <v>2.6660149408839377E-2</v>
      </c>
      <c r="D84" s="10">
        <f t="shared" si="9"/>
        <v>9.8036906735415267E-4</v>
      </c>
      <c r="F84">
        <v>16384</v>
      </c>
      <c r="G84">
        <v>122467</v>
      </c>
      <c r="L84">
        <v>16384</v>
      </c>
      <c r="M84">
        <v>542467</v>
      </c>
      <c r="O84">
        <v>16384</v>
      </c>
      <c r="P84">
        <v>277039</v>
      </c>
      <c r="R84">
        <v>16384</v>
      </c>
      <c r="S84">
        <v>189949</v>
      </c>
      <c r="U84">
        <v>16384</v>
      </c>
      <c r="V84">
        <v>538166</v>
      </c>
      <c r="X84">
        <v>16384</v>
      </c>
      <c r="Y84">
        <v>242710</v>
      </c>
      <c r="AA84">
        <v>16384</v>
      </c>
      <c r="AB84">
        <v>268164</v>
      </c>
    </row>
    <row r="85" spans="1:28" x14ac:dyDescent="0.2">
      <c r="A85">
        <v>32768</v>
      </c>
      <c r="B85">
        <f t="shared" si="8"/>
        <v>5995393</v>
      </c>
      <c r="C85" s="4">
        <f t="shared" si="11"/>
        <v>7.7648025933854461E-2</v>
      </c>
      <c r="D85" s="10">
        <f t="shared" si="9"/>
        <v>2.8553374401354462E-3</v>
      </c>
      <c r="F85">
        <v>32768</v>
      </c>
      <c r="G85">
        <v>962285</v>
      </c>
      <c r="L85">
        <v>32768</v>
      </c>
      <c r="M85">
        <v>907823</v>
      </c>
      <c r="O85">
        <v>32768</v>
      </c>
      <c r="P85">
        <v>610392</v>
      </c>
      <c r="R85">
        <v>32768</v>
      </c>
      <c r="S85">
        <v>1331478</v>
      </c>
      <c r="U85">
        <v>32768</v>
      </c>
      <c r="V85">
        <v>1010796</v>
      </c>
      <c r="X85">
        <v>32768</v>
      </c>
      <c r="Y85">
        <v>1086936</v>
      </c>
      <c r="AA85">
        <v>32768</v>
      </c>
      <c r="AB85">
        <v>1047968</v>
      </c>
    </row>
    <row r="86" spans="1:28" x14ac:dyDescent="0.2">
      <c r="C86" s="4">
        <f>SUM(B88:B103)/SUM(B87:B103)</f>
        <v>9.6682963719907547E-2</v>
      </c>
      <c r="F86" t="s">
        <v>256</v>
      </c>
      <c r="G86" t="s">
        <v>202</v>
      </c>
      <c r="L86" t="s">
        <v>257</v>
      </c>
      <c r="M86" t="s">
        <v>202</v>
      </c>
      <c r="O86" t="s">
        <v>258</v>
      </c>
      <c r="P86" t="s">
        <v>202</v>
      </c>
      <c r="R86" t="s">
        <v>259</v>
      </c>
      <c r="S86" t="s">
        <v>202</v>
      </c>
      <c r="U86" t="s">
        <v>260</v>
      </c>
      <c r="V86" t="s">
        <v>202</v>
      </c>
      <c r="X86" t="s">
        <v>261</v>
      </c>
      <c r="Y86" t="s">
        <v>202</v>
      </c>
      <c r="AA86" t="s">
        <v>262</v>
      </c>
      <c r="AB86" t="s">
        <v>202</v>
      </c>
    </row>
    <row r="87" spans="1:28" x14ac:dyDescent="0.2">
      <c r="A87">
        <v>1</v>
      </c>
      <c r="B87">
        <f t="shared" si="8"/>
        <v>1896707750</v>
      </c>
      <c r="C87" s="4">
        <f>SUM(P87,M87,S87,V87,Y87,AB87)/SUM(B$87:B$103)</f>
        <v>0.90331703628009241</v>
      </c>
      <c r="F87">
        <v>1</v>
      </c>
      <c r="G87">
        <v>78025181</v>
      </c>
      <c r="L87">
        <v>1</v>
      </c>
      <c r="M87">
        <v>316229985</v>
      </c>
      <c r="O87">
        <v>1</v>
      </c>
      <c r="P87">
        <v>315315046</v>
      </c>
      <c r="R87">
        <v>1</v>
      </c>
      <c r="S87">
        <v>316619664</v>
      </c>
      <c r="U87">
        <v>1</v>
      </c>
      <c r="V87">
        <v>316248427</v>
      </c>
      <c r="X87">
        <v>1</v>
      </c>
      <c r="Y87">
        <v>316152361</v>
      </c>
      <c r="AA87">
        <v>1</v>
      </c>
      <c r="AB87">
        <v>316142267</v>
      </c>
    </row>
    <row r="88" spans="1:28" x14ac:dyDescent="0.2">
      <c r="A88">
        <v>2</v>
      </c>
      <c r="B88">
        <f t="shared" si="8"/>
        <v>585401</v>
      </c>
      <c r="C88" s="4">
        <f>SUM(P88,M88,S88,V88,Y88,AB88)/SUM(B$88:B$103)</f>
        <v>2.8836549147388093E-3</v>
      </c>
      <c r="F88">
        <v>2</v>
      </c>
      <c r="G88">
        <v>60556</v>
      </c>
      <c r="L88">
        <v>2</v>
      </c>
      <c r="M88">
        <v>87466</v>
      </c>
      <c r="O88">
        <v>2</v>
      </c>
      <c r="P88">
        <v>124156</v>
      </c>
      <c r="R88">
        <v>2</v>
      </c>
      <c r="S88">
        <v>86887</v>
      </c>
      <c r="U88">
        <v>2</v>
      </c>
      <c r="V88">
        <v>113882</v>
      </c>
      <c r="X88">
        <v>2</v>
      </c>
      <c r="Y88">
        <v>87203</v>
      </c>
      <c r="AA88">
        <v>2</v>
      </c>
      <c r="AB88">
        <v>85807</v>
      </c>
    </row>
    <row r="89" spans="1:28" x14ac:dyDescent="0.2">
      <c r="A89">
        <v>4</v>
      </c>
      <c r="B89">
        <f t="shared" si="8"/>
        <v>4528924</v>
      </c>
      <c r="C89" s="4">
        <f t="shared" ref="C89:C103" si="12">SUM(P89,M89,S89,V89,Y89,AB89)/SUM(B$88:B$103)</f>
        <v>2.230924434887974E-2</v>
      </c>
      <c r="F89">
        <v>4</v>
      </c>
      <c r="G89">
        <v>428256</v>
      </c>
      <c r="L89">
        <v>4</v>
      </c>
      <c r="M89">
        <v>767291</v>
      </c>
      <c r="O89">
        <v>4</v>
      </c>
      <c r="P89">
        <v>790184</v>
      </c>
      <c r="R89">
        <v>4</v>
      </c>
      <c r="S89">
        <v>760382</v>
      </c>
      <c r="U89">
        <v>4</v>
      </c>
      <c r="V89">
        <v>734159</v>
      </c>
      <c r="X89">
        <v>4</v>
      </c>
      <c r="Y89">
        <v>747117</v>
      </c>
      <c r="AA89">
        <v>4</v>
      </c>
      <c r="AB89">
        <v>729791</v>
      </c>
    </row>
    <row r="90" spans="1:28" x14ac:dyDescent="0.2">
      <c r="A90">
        <v>8</v>
      </c>
      <c r="B90">
        <f t="shared" si="8"/>
        <v>1560565</v>
      </c>
      <c r="C90" s="4">
        <f t="shared" si="12"/>
        <v>7.687262119503332E-3</v>
      </c>
      <c r="F90">
        <v>8</v>
      </c>
      <c r="G90">
        <v>1326106</v>
      </c>
      <c r="L90">
        <v>8</v>
      </c>
      <c r="M90">
        <v>268905</v>
      </c>
      <c r="O90">
        <v>8</v>
      </c>
      <c r="P90">
        <v>354834</v>
      </c>
      <c r="R90">
        <v>8</v>
      </c>
      <c r="S90">
        <v>283286</v>
      </c>
      <c r="U90">
        <v>8</v>
      </c>
      <c r="V90">
        <v>256617</v>
      </c>
      <c r="X90">
        <v>8</v>
      </c>
      <c r="Y90">
        <v>199236</v>
      </c>
      <c r="AA90">
        <v>8</v>
      </c>
      <c r="AB90">
        <v>197687</v>
      </c>
    </row>
    <row r="91" spans="1:28" x14ac:dyDescent="0.2">
      <c r="A91">
        <v>16</v>
      </c>
      <c r="B91">
        <f t="shared" si="8"/>
        <v>38172139</v>
      </c>
      <c r="C91" s="4">
        <f t="shared" si="12"/>
        <v>0.18803397369229466</v>
      </c>
      <c r="F91">
        <v>16</v>
      </c>
      <c r="G91">
        <v>981511</v>
      </c>
      <c r="L91">
        <v>16</v>
      </c>
      <c r="M91">
        <v>6085877</v>
      </c>
      <c r="O91">
        <v>16</v>
      </c>
      <c r="P91">
        <v>8424143</v>
      </c>
      <c r="R91">
        <v>16</v>
      </c>
      <c r="S91">
        <v>5909332</v>
      </c>
      <c r="U91">
        <v>16</v>
      </c>
      <c r="V91">
        <v>5976391</v>
      </c>
      <c r="X91">
        <v>16</v>
      </c>
      <c r="Y91">
        <v>5878538</v>
      </c>
      <c r="AA91">
        <v>16</v>
      </c>
      <c r="AB91">
        <v>5897858</v>
      </c>
    </row>
    <row r="92" spans="1:28" x14ac:dyDescent="0.2">
      <c r="A92">
        <v>32</v>
      </c>
      <c r="B92">
        <f t="shared" si="8"/>
        <v>20126538</v>
      </c>
      <c r="C92" s="4">
        <f t="shared" si="12"/>
        <v>9.9142280625378859E-2</v>
      </c>
      <c r="F92">
        <v>32</v>
      </c>
      <c r="G92">
        <v>1395025</v>
      </c>
      <c r="L92">
        <v>32</v>
      </c>
      <c r="M92">
        <v>3344476</v>
      </c>
      <c r="O92">
        <v>32</v>
      </c>
      <c r="P92">
        <v>4201620</v>
      </c>
      <c r="R92">
        <v>32</v>
      </c>
      <c r="S92">
        <v>3344869</v>
      </c>
      <c r="U92">
        <v>32</v>
      </c>
      <c r="V92">
        <v>3338696</v>
      </c>
      <c r="X92">
        <v>32</v>
      </c>
      <c r="Y92">
        <v>3446245</v>
      </c>
      <c r="AA92">
        <v>32</v>
      </c>
      <c r="AB92">
        <v>2450632</v>
      </c>
    </row>
    <row r="93" spans="1:28" x14ac:dyDescent="0.2">
      <c r="A93">
        <v>64</v>
      </c>
      <c r="B93">
        <f t="shared" si="8"/>
        <v>12824445</v>
      </c>
      <c r="C93" s="4">
        <f t="shared" si="12"/>
        <v>6.3172549847109169E-2</v>
      </c>
      <c r="F93">
        <v>64</v>
      </c>
      <c r="G93">
        <v>1478135</v>
      </c>
      <c r="L93">
        <v>64</v>
      </c>
      <c r="M93">
        <v>1916856</v>
      </c>
      <c r="O93">
        <v>64</v>
      </c>
      <c r="P93">
        <v>1756569</v>
      </c>
      <c r="R93">
        <v>64</v>
      </c>
      <c r="S93">
        <v>1873032</v>
      </c>
      <c r="U93">
        <v>64</v>
      </c>
      <c r="V93">
        <v>1867620</v>
      </c>
      <c r="X93">
        <v>64</v>
      </c>
      <c r="Y93">
        <v>1910363</v>
      </c>
      <c r="AA93">
        <v>64</v>
      </c>
      <c r="AB93">
        <v>3500005</v>
      </c>
    </row>
    <row r="94" spans="1:28" x14ac:dyDescent="0.2">
      <c r="A94">
        <v>128</v>
      </c>
      <c r="B94">
        <f t="shared" si="8"/>
        <v>8906235</v>
      </c>
      <c r="C94" s="4">
        <f t="shared" si="12"/>
        <v>4.3871650935971757E-2</v>
      </c>
      <c r="F94">
        <v>128</v>
      </c>
      <c r="G94">
        <v>1086998</v>
      </c>
      <c r="L94">
        <v>128</v>
      </c>
      <c r="M94">
        <v>1532960</v>
      </c>
      <c r="O94">
        <v>128</v>
      </c>
      <c r="P94">
        <v>1182974</v>
      </c>
      <c r="R94">
        <v>128</v>
      </c>
      <c r="S94">
        <v>1562023</v>
      </c>
      <c r="U94">
        <v>128</v>
      </c>
      <c r="V94">
        <v>1588114</v>
      </c>
      <c r="X94">
        <v>128</v>
      </c>
      <c r="Y94">
        <v>1588339</v>
      </c>
      <c r="AA94">
        <v>128</v>
      </c>
      <c r="AB94">
        <v>1451825</v>
      </c>
    </row>
    <row r="95" spans="1:28" x14ac:dyDescent="0.2">
      <c r="A95">
        <v>256</v>
      </c>
      <c r="B95">
        <f t="shared" si="8"/>
        <v>16063891</v>
      </c>
      <c r="C95" s="4">
        <f t="shared" si="12"/>
        <v>7.9129892555664452E-2</v>
      </c>
      <c r="F95">
        <v>256</v>
      </c>
      <c r="G95">
        <v>1026337</v>
      </c>
      <c r="L95">
        <v>256</v>
      </c>
      <c r="M95">
        <v>2762504</v>
      </c>
      <c r="O95">
        <v>256</v>
      </c>
      <c r="P95">
        <v>2054648</v>
      </c>
      <c r="R95">
        <v>256</v>
      </c>
      <c r="S95">
        <v>2809815</v>
      </c>
      <c r="U95">
        <v>256</v>
      </c>
      <c r="V95">
        <v>2801195</v>
      </c>
      <c r="X95">
        <v>256</v>
      </c>
      <c r="Y95">
        <v>2833446</v>
      </c>
      <c r="AA95">
        <v>256</v>
      </c>
      <c r="AB95">
        <v>2802283</v>
      </c>
    </row>
    <row r="96" spans="1:28" x14ac:dyDescent="0.2">
      <c r="A96">
        <v>512</v>
      </c>
      <c r="B96">
        <f t="shared" si="8"/>
        <v>11755630</v>
      </c>
      <c r="C96" s="4">
        <f t="shared" si="12"/>
        <v>5.7907622681462774E-2</v>
      </c>
      <c r="F96">
        <v>512</v>
      </c>
      <c r="G96">
        <v>790010</v>
      </c>
      <c r="L96">
        <v>512</v>
      </c>
      <c r="M96">
        <v>1786560</v>
      </c>
      <c r="O96">
        <v>512</v>
      </c>
      <c r="P96">
        <v>2975913</v>
      </c>
      <c r="R96">
        <v>512</v>
      </c>
      <c r="S96">
        <v>1717693</v>
      </c>
      <c r="U96">
        <v>512</v>
      </c>
      <c r="V96">
        <v>1771869</v>
      </c>
      <c r="X96">
        <v>512</v>
      </c>
      <c r="Y96">
        <v>1770618</v>
      </c>
      <c r="AA96">
        <v>512</v>
      </c>
      <c r="AB96">
        <v>1732977</v>
      </c>
    </row>
    <row r="97" spans="1:28" x14ac:dyDescent="0.2">
      <c r="A97">
        <v>1024</v>
      </c>
      <c r="B97">
        <f t="shared" si="8"/>
        <v>8363761</v>
      </c>
      <c r="C97" s="4">
        <f t="shared" si="12"/>
        <v>4.1199452193198816E-2</v>
      </c>
      <c r="F97">
        <v>1024</v>
      </c>
      <c r="G97">
        <v>640961</v>
      </c>
      <c r="L97">
        <v>1024</v>
      </c>
      <c r="M97">
        <v>1613407</v>
      </c>
      <c r="O97">
        <v>1024</v>
      </c>
      <c r="P97">
        <v>1258750</v>
      </c>
      <c r="R97">
        <v>1024</v>
      </c>
      <c r="S97">
        <v>1296117</v>
      </c>
      <c r="U97">
        <v>1024</v>
      </c>
      <c r="V97">
        <v>1300817</v>
      </c>
      <c r="X97">
        <v>1024</v>
      </c>
      <c r="Y97">
        <v>1632381</v>
      </c>
      <c r="AA97">
        <v>1024</v>
      </c>
      <c r="AB97">
        <v>1262289</v>
      </c>
    </row>
    <row r="98" spans="1:28" x14ac:dyDescent="0.2">
      <c r="A98">
        <v>2048</v>
      </c>
      <c r="B98">
        <f t="shared" si="8"/>
        <v>21869013</v>
      </c>
      <c r="C98" s="4">
        <f t="shared" si="12"/>
        <v>0.10772562195475736</v>
      </c>
      <c r="F98">
        <v>2048</v>
      </c>
      <c r="G98">
        <v>481662</v>
      </c>
      <c r="L98">
        <v>2048</v>
      </c>
      <c r="M98">
        <v>4010963</v>
      </c>
      <c r="O98">
        <v>2048</v>
      </c>
      <c r="P98">
        <v>941753</v>
      </c>
      <c r="R98">
        <v>2048</v>
      </c>
      <c r="S98">
        <v>4219636</v>
      </c>
      <c r="U98">
        <v>2048</v>
      </c>
      <c r="V98">
        <v>4445681</v>
      </c>
      <c r="X98">
        <v>2048</v>
      </c>
      <c r="Y98">
        <v>3925314</v>
      </c>
      <c r="AA98">
        <v>2048</v>
      </c>
      <c r="AB98">
        <v>4325666</v>
      </c>
    </row>
    <row r="99" spans="1:28" x14ac:dyDescent="0.2">
      <c r="A99">
        <v>4096</v>
      </c>
      <c r="B99">
        <f t="shared" si="8"/>
        <v>2724396</v>
      </c>
      <c r="C99" s="4">
        <f t="shared" si="12"/>
        <v>1.3420233165120582E-2</v>
      </c>
      <c r="F99">
        <v>4096</v>
      </c>
      <c r="G99">
        <v>345551</v>
      </c>
      <c r="L99">
        <v>4096</v>
      </c>
      <c r="M99">
        <v>416742</v>
      </c>
      <c r="O99">
        <v>4096</v>
      </c>
      <c r="P99">
        <v>637942</v>
      </c>
      <c r="R99">
        <v>4096</v>
      </c>
      <c r="S99">
        <v>414021</v>
      </c>
      <c r="U99">
        <v>4096</v>
      </c>
      <c r="V99">
        <v>413423</v>
      </c>
      <c r="X99">
        <v>4096</v>
      </c>
      <c r="Y99">
        <v>433497</v>
      </c>
      <c r="AA99">
        <v>4096</v>
      </c>
      <c r="AB99">
        <v>408771</v>
      </c>
    </row>
    <row r="100" spans="1:28" x14ac:dyDescent="0.2">
      <c r="A100">
        <v>8192</v>
      </c>
      <c r="B100">
        <f t="shared" si="8"/>
        <v>4738243</v>
      </c>
      <c r="C100" s="4">
        <f t="shared" si="12"/>
        <v>2.3340338868872382E-2</v>
      </c>
      <c r="F100">
        <v>8192</v>
      </c>
      <c r="G100">
        <v>310244</v>
      </c>
      <c r="L100">
        <v>8192</v>
      </c>
      <c r="M100">
        <v>541409</v>
      </c>
      <c r="O100">
        <v>8192</v>
      </c>
      <c r="P100">
        <v>2204504</v>
      </c>
      <c r="R100">
        <v>8192</v>
      </c>
      <c r="S100">
        <v>482828</v>
      </c>
      <c r="U100">
        <v>8192</v>
      </c>
      <c r="V100">
        <v>543658</v>
      </c>
      <c r="X100">
        <v>8192</v>
      </c>
      <c r="Y100">
        <v>529005</v>
      </c>
      <c r="AA100">
        <v>8192</v>
      </c>
      <c r="AB100">
        <v>436839</v>
      </c>
    </row>
    <row r="101" spans="1:28" x14ac:dyDescent="0.2">
      <c r="A101">
        <v>16384</v>
      </c>
      <c r="B101">
        <f t="shared" si="8"/>
        <v>49979537</v>
      </c>
      <c r="C101" s="4">
        <f t="shared" si="12"/>
        <v>0.24619660285243819</v>
      </c>
      <c r="F101">
        <v>16384</v>
      </c>
      <c r="G101">
        <v>217508</v>
      </c>
      <c r="L101">
        <v>16384</v>
      </c>
      <c r="M101">
        <v>8448220</v>
      </c>
      <c r="O101">
        <v>16384</v>
      </c>
      <c r="P101">
        <v>7592367</v>
      </c>
      <c r="R101">
        <v>16384</v>
      </c>
      <c r="S101">
        <v>8433807</v>
      </c>
      <c r="U101">
        <v>16384</v>
      </c>
      <c r="V101">
        <v>8410527</v>
      </c>
      <c r="X101">
        <v>16384</v>
      </c>
      <c r="Y101">
        <v>8690055</v>
      </c>
      <c r="AA101">
        <v>16384</v>
      </c>
      <c r="AB101">
        <v>8404561</v>
      </c>
    </row>
    <row r="102" spans="1:28" x14ac:dyDescent="0.2">
      <c r="A102">
        <v>32768</v>
      </c>
      <c r="B102">
        <f t="shared" si="8"/>
        <v>796271</v>
      </c>
      <c r="C102" s="4">
        <f t="shared" si="12"/>
        <v>3.9223895801578515E-3</v>
      </c>
      <c r="F102">
        <v>32768</v>
      </c>
      <c r="G102">
        <v>649002</v>
      </c>
      <c r="L102">
        <v>32768</v>
      </c>
      <c r="M102">
        <v>136806</v>
      </c>
      <c r="O102">
        <v>32768</v>
      </c>
      <c r="P102">
        <v>135324</v>
      </c>
      <c r="R102">
        <v>32768</v>
      </c>
      <c r="S102">
        <v>136958</v>
      </c>
      <c r="U102">
        <v>32768</v>
      </c>
      <c r="V102">
        <v>139406</v>
      </c>
      <c r="X102">
        <v>32768</v>
      </c>
      <c r="Y102">
        <v>126668</v>
      </c>
      <c r="AA102">
        <v>32768</v>
      </c>
      <c r="AB102">
        <v>121109</v>
      </c>
    </row>
    <row r="103" spans="1:28" x14ac:dyDescent="0.2">
      <c r="A103" t="s">
        <v>203</v>
      </c>
      <c r="B103">
        <f t="shared" si="8"/>
        <v>11618</v>
      </c>
      <c r="C103" s="4">
        <f t="shared" si="12"/>
        <v>5.7229664451265863E-5</v>
      </c>
      <c r="F103" t="s">
        <v>203</v>
      </c>
      <c r="G103">
        <v>15295</v>
      </c>
      <c r="L103" t="s">
        <v>203</v>
      </c>
      <c r="M103">
        <v>1828</v>
      </c>
      <c r="O103" t="s">
        <v>203</v>
      </c>
      <c r="P103">
        <v>2218</v>
      </c>
      <c r="R103" t="s">
        <v>203</v>
      </c>
      <c r="S103">
        <v>1893</v>
      </c>
      <c r="U103" t="s">
        <v>203</v>
      </c>
      <c r="V103">
        <v>1895</v>
      </c>
      <c r="X103" t="s">
        <v>203</v>
      </c>
      <c r="Y103">
        <v>1898</v>
      </c>
      <c r="AA103" t="s">
        <v>203</v>
      </c>
      <c r="AB103">
        <v>1886</v>
      </c>
    </row>
    <row r="104" spans="1:28" x14ac:dyDescent="0.2">
      <c r="F104" t="s">
        <v>256</v>
      </c>
      <c r="G104" t="s">
        <v>204</v>
      </c>
      <c r="L104" t="s">
        <v>257</v>
      </c>
      <c r="M104" t="s">
        <v>204</v>
      </c>
      <c r="O104" t="s">
        <v>258</v>
      </c>
      <c r="P104" t="s">
        <v>204</v>
      </c>
      <c r="R104" t="s">
        <v>259</v>
      </c>
      <c r="S104" t="s">
        <v>204</v>
      </c>
      <c r="U104" t="s">
        <v>260</v>
      </c>
      <c r="V104" t="s">
        <v>204</v>
      </c>
      <c r="X104" t="s">
        <v>261</v>
      </c>
      <c r="Y104" t="s">
        <v>204</v>
      </c>
      <c r="AA104" t="s">
        <v>262</v>
      </c>
      <c r="AB104" t="s">
        <v>204</v>
      </c>
    </row>
    <row r="105" spans="1:28" x14ac:dyDescent="0.2">
      <c r="A105" t="s">
        <v>205</v>
      </c>
      <c r="B105">
        <f t="shared" ref="B105:B112" si="13">SUM(P105,M105,S105,V105,Y105,AB105)</f>
        <v>4039</v>
      </c>
      <c r="F105" t="s">
        <v>205</v>
      </c>
      <c r="G105">
        <v>10303</v>
      </c>
      <c r="L105" t="s">
        <v>205</v>
      </c>
      <c r="M105">
        <v>632</v>
      </c>
      <c r="O105" t="s">
        <v>205</v>
      </c>
      <c r="P105">
        <v>799</v>
      </c>
      <c r="R105" t="s">
        <v>205</v>
      </c>
      <c r="S105">
        <v>656</v>
      </c>
      <c r="U105" t="s">
        <v>205</v>
      </c>
      <c r="V105">
        <v>650</v>
      </c>
      <c r="X105" t="s">
        <v>205</v>
      </c>
      <c r="Y105">
        <v>660</v>
      </c>
      <c r="AA105" t="s">
        <v>205</v>
      </c>
      <c r="AB105">
        <v>642</v>
      </c>
    </row>
    <row r="106" spans="1:28" x14ac:dyDescent="0.2">
      <c r="A106" t="s">
        <v>216</v>
      </c>
      <c r="B106">
        <f t="shared" si="13"/>
        <v>7536</v>
      </c>
      <c r="F106" t="s">
        <v>216</v>
      </c>
      <c r="G106">
        <v>14893</v>
      </c>
      <c r="L106" t="s">
        <v>216</v>
      </c>
      <c r="M106">
        <v>1143</v>
      </c>
      <c r="O106" t="s">
        <v>216</v>
      </c>
      <c r="P106">
        <v>1516</v>
      </c>
      <c r="R106" t="s">
        <v>216</v>
      </c>
      <c r="S106">
        <v>1220</v>
      </c>
      <c r="U106" t="s">
        <v>216</v>
      </c>
      <c r="V106">
        <v>1223</v>
      </c>
      <c r="X106" t="s">
        <v>216</v>
      </c>
      <c r="Y106">
        <v>1216</v>
      </c>
      <c r="AA106" t="s">
        <v>216</v>
      </c>
      <c r="AB106">
        <v>1218</v>
      </c>
    </row>
    <row r="107" spans="1:28" x14ac:dyDescent="0.2">
      <c r="A107" t="s">
        <v>217</v>
      </c>
      <c r="B107">
        <f t="shared" si="13"/>
        <v>0</v>
      </c>
      <c r="F107" t="s">
        <v>217</v>
      </c>
      <c r="G107">
        <v>0</v>
      </c>
      <c r="L107" t="s">
        <v>217</v>
      </c>
      <c r="M107">
        <v>0</v>
      </c>
      <c r="O107" t="s">
        <v>217</v>
      </c>
      <c r="P107">
        <v>0</v>
      </c>
      <c r="R107" t="s">
        <v>217</v>
      </c>
      <c r="S107">
        <v>0</v>
      </c>
      <c r="U107" t="s">
        <v>217</v>
      </c>
      <c r="V107">
        <v>0</v>
      </c>
      <c r="X107" t="s">
        <v>217</v>
      </c>
      <c r="Y107">
        <v>0</v>
      </c>
      <c r="AA107" t="s">
        <v>217</v>
      </c>
      <c r="AB107">
        <v>0</v>
      </c>
    </row>
    <row r="108" spans="1:28" x14ac:dyDescent="0.2">
      <c r="A108" t="s">
        <v>206</v>
      </c>
      <c r="B108">
        <f t="shared" si="13"/>
        <v>4039</v>
      </c>
      <c r="F108" t="s">
        <v>206</v>
      </c>
      <c r="G108">
        <v>10303</v>
      </c>
      <c r="L108" t="s">
        <v>206</v>
      </c>
      <c r="M108">
        <v>632</v>
      </c>
      <c r="O108" t="s">
        <v>206</v>
      </c>
      <c r="P108">
        <v>799</v>
      </c>
      <c r="R108" t="s">
        <v>206</v>
      </c>
      <c r="S108">
        <v>656</v>
      </c>
      <c r="U108" t="s">
        <v>206</v>
      </c>
      <c r="V108">
        <v>650</v>
      </c>
      <c r="X108" t="s">
        <v>206</v>
      </c>
      <c r="Y108">
        <v>660</v>
      </c>
      <c r="AA108" t="s">
        <v>206</v>
      </c>
      <c r="AB108">
        <v>642</v>
      </c>
    </row>
    <row r="109" spans="1:28" x14ac:dyDescent="0.2">
      <c r="A109" t="s">
        <v>218</v>
      </c>
      <c r="B109">
        <f t="shared" si="13"/>
        <v>7536</v>
      </c>
      <c r="F109" t="s">
        <v>218</v>
      </c>
      <c r="G109">
        <v>14893</v>
      </c>
      <c r="L109" t="s">
        <v>218</v>
      </c>
      <c r="M109">
        <v>1143</v>
      </c>
      <c r="O109" t="s">
        <v>218</v>
      </c>
      <c r="P109">
        <v>1516</v>
      </c>
      <c r="R109" t="s">
        <v>218</v>
      </c>
      <c r="S109">
        <v>1220</v>
      </c>
      <c r="U109" t="s">
        <v>218</v>
      </c>
      <c r="V109">
        <v>1223</v>
      </c>
      <c r="X109" t="s">
        <v>218</v>
      </c>
      <c r="Y109">
        <v>1216</v>
      </c>
      <c r="AA109" t="s">
        <v>218</v>
      </c>
      <c r="AB109">
        <v>1218</v>
      </c>
    </row>
    <row r="110" spans="1:28" x14ac:dyDescent="0.2">
      <c r="A110" t="s">
        <v>207</v>
      </c>
      <c r="B110">
        <f t="shared" si="13"/>
        <v>20973563</v>
      </c>
      <c r="F110" t="s">
        <v>207</v>
      </c>
      <c r="G110">
        <v>1566329</v>
      </c>
      <c r="L110" t="s">
        <v>207</v>
      </c>
      <c r="M110">
        <v>3466832</v>
      </c>
      <c r="O110" t="s">
        <v>207</v>
      </c>
      <c r="P110">
        <v>3637842</v>
      </c>
      <c r="R110" t="s">
        <v>207</v>
      </c>
      <c r="S110">
        <v>3507067</v>
      </c>
      <c r="U110" t="s">
        <v>207</v>
      </c>
      <c r="V110">
        <v>3444935</v>
      </c>
      <c r="X110" t="s">
        <v>207</v>
      </c>
      <c r="Y110">
        <v>3501614</v>
      </c>
      <c r="AA110" t="s">
        <v>207</v>
      </c>
      <c r="AB110">
        <v>3415273</v>
      </c>
    </row>
    <row r="111" spans="1:28" x14ac:dyDescent="0.2">
      <c r="A111" t="s">
        <v>208</v>
      </c>
      <c r="B111">
        <f t="shared" si="13"/>
        <v>412128176</v>
      </c>
      <c r="F111" t="s">
        <v>208</v>
      </c>
      <c r="G111">
        <v>13496071</v>
      </c>
      <c r="L111" t="s">
        <v>208</v>
      </c>
      <c r="M111">
        <v>67949526</v>
      </c>
      <c r="O111" t="s">
        <v>208</v>
      </c>
      <c r="P111">
        <v>73751514</v>
      </c>
      <c r="R111" t="s">
        <v>208</v>
      </c>
      <c r="S111">
        <v>67524232</v>
      </c>
      <c r="U111" t="s">
        <v>208</v>
      </c>
      <c r="V111">
        <v>67598286</v>
      </c>
      <c r="X111" t="s">
        <v>208</v>
      </c>
      <c r="Y111">
        <v>68080078</v>
      </c>
      <c r="AA111" t="s">
        <v>208</v>
      </c>
      <c r="AB111">
        <v>67224540</v>
      </c>
    </row>
    <row r="112" spans="1:28" x14ac:dyDescent="0.2">
      <c r="A112" t="s">
        <v>219</v>
      </c>
      <c r="B112">
        <f t="shared" si="13"/>
        <v>38144003</v>
      </c>
      <c r="F112" t="s">
        <v>219</v>
      </c>
      <c r="G112">
        <v>4374541</v>
      </c>
      <c r="L112" t="s">
        <v>219</v>
      </c>
      <c r="M112">
        <v>6525136</v>
      </c>
      <c r="O112" t="s">
        <v>219</v>
      </c>
      <c r="P112">
        <v>5353374</v>
      </c>
      <c r="R112" t="s">
        <v>219</v>
      </c>
      <c r="S112">
        <v>6578670</v>
      </c>
      <c r="U112" t="s">
        <v>219</v>
      </c>
      <c r="V112">
        <v>6596855</v>
      </c>
      <c r="X112" t="s">
        <v>219</v>
      </c>
      <c r="Y112">
        <v>6492718</v>
      </c>
      <c r="AA112" t="s">
        <v>219</v>
      </c>
      <c r="AB112">
        <v>6597250</v>
      </c>
    </row>
    <row r="113" spans="1:2" x14ac:dyDescent="0.2">
      <c r="A113" t="s">
        <v>235</v>
      </c>
      <c r="B113" s="2">
        <f>B112/B2</f>
        <v>1.8166281938700866E-2</v>
      </c>
    </row>
    <row r="114" spans="1:2" x14ac:dyDescent="0.2">
      <c r="A114" t="s">
        <v>236</v>
      </c>
      <c r="B114" s="2">
        <f>B110/B111</f>
        <v>5.0890873813975779E-2</v>
      </c>
    </row>
    <row r="115" spans="1:2" x14ac:dyDescent="0.2">
      <c r="A115" t="s">
        <v>237</v>
      </c>
      <c r="B115" s="2">
        <f>B5/SUM(B5:B6)</f>
        <v>0.14662640052059919</v>
      </c>
    </row>
    <row r="143" spans="6:7" x14ac:dyDescent="0.2">
      <c r="F143" t="s">
        <v>377</v>
      </c>
    </row>
    <row r="144" spans="6:7" x14ac:dyDescent="0.2">
      <c r="F144">
        <v>2</v>
      </c>
      <c r="G144">
        <v>9492307</v>
      </c>
    </row>
    <row r="145" spans="6:7" x14ac:dyDescent="0.2">
      <c r="F145">
        <v>4</v>
      </c>
      <c r="G145">
        <v>3947847</v>
      </c>
    </row>
    <row r="146" spans="6:7" x14ac:dyDescent="0.2">
      <c r="F146">
        <v>8</v>
      </c>
      <c r="G146">
        <v>2094429</v>
      </c>
    </row>
    <row r="147" spans="6:7" x14ac:dyDescent="0.2">
      <c r="F147">
        <v>16</v>
      </c>
      <c r="G147">
        <v>1653524</v>
      </c>
    </row>
    <row r="148" spans="6:7" x14ac:dyDescent="0.2">
      <c r="F148">
        <v>32</v>
      </c>
      <c r="G148">
        <v>2760026</v>
      </c>
    </row>
    <row r="149" spans="6:7" x14ac:dyDescent="0.2">
      <c r="F149">
        <v>64</v>
      </c>
      <c r="G149">
        <v>2358736</v>
      </c>
    </row>
    <row r="150" spans="6:7" x14ac:dyDescent="0.2">
      <c r="F150">
        <v>128</v>
      </c>
      <c r="G150">
        <v>1121257</v>
      </c>
    </row>
    <row r="151" spans="6:7" x14ac:dyDescent="0.2">
      <c r="F151">
        <v>256</v>
      </c>
      <c r="G151">
        <v>645928</v>
      </c>
    </row>
    <row r="152" spans="6:7" x14ac:dyDescent="0.2">
      <c r="F152">
        <v>512</v>
      </c>
      <c r="G152">
        <v>963097</v>
      </c>
    </row>
    <row r="153" spans="6:7" x14ac:dyDescent="0.2">
      <c r="F153">
        <v>1024</v>
      </c>
      <c r="G153">
        <v>9310356</v>
      </c>
    </row>
    <row r="154" spans="6:7" x14ac:dyDescent="0.2">
      <c r="F154">
        <v>2048</v>
      </c>
      <c r="G154">
        <v>164519</v>
      </c>
    </row>
    <row r="155" spans="6:7" x14ac:dyDescent="0.2">
      <c r="F155">
        <v>4096</v>
      </c>
      <c r="G155">
        <v>12854</v>
      </c>
    </row>
    <row r="156" spans="6:7" x14ac:dyDescent="0.2">
      <c r="F156">
        <v>8192</v>
      </c>
      <c r="G156">
        <v>17944</v>
      </c>
    </row>
    <row r="157" spans="6:7" x14ac:dyDescent="0.2">
      <c r="F157">
        <v>16384</v>
      </c>
      <c r="G157">
        <v>3674</v>
      </c>
    </row>
    <row r="158" spans="6:7" x14ac:dyDescent="0.2">
      <c r="F158">
        <v>32768</v>
      </c>
      <c r="G158">
        <v>89182</v>
      </c>
    </row>
    <row r="159" spans="6:7" x14ac:dyDescent="0.2">
      <c r="F159" t="s">
        <v>203</v>
      </c>
      <c r="G159">
        <v>2218</v>
      </c>
    </row>
    <row r="160" spans="6:7" x14ac:dyDescent="0.2">
      <c r="F160" t="s">
        <v>375</v>
      </c>
      <c r="G160" s="2">
        <f>SUM(G152:G159)/SUM(G144:G159)</f>
        <v>0.30497936104552303</v>
      </c>
    </row>
    <row r="170" spans="1:30" x14ac:dyDescent="0.2">
      <c r="A170" t="s">
        <v>380</v>
      </c>
      <c r="B170">
        <v>64</v>
      </c>
      <c r="L170" t="s">
        <v>380</v>
      </c>
      <c r="M170">
        <v>64</v>
      </c>
      <c r="O170" t="s">
        <v>380</v>
      </c>
      <c r="P170">
        <v>64</v>
      </c>
      <c r="R170" t="s">
        <v>380</v>
      </c>
      <c r="S170">
        <v>64</v>
      </c>
      <c r="U170" t="s">
        <v>380</v>
      </c>
      <c r="V170">
        <v>64</v>
      </c>
      <c r="X170" t="s">
        <v>380</v>
      </c>
      <c r="Y170">
        <v>64</v>
      </c>
      <c r="AA170" t="s">
        <v>380</v>
      </c>
      <c r="AB170">
        <v>64</v>
      </c>
    </row>
    <row r="171" spans="1:30" x14ac:dyDescent="0.2">
      <c r="A171" t="s">
        <v>381</v>
      </c>
      <c r="B171">
        <v>8</v>
      </c>
      <c r="L171" t="s">
        <v>381</v>
      </c>
      <c r="M171">
        <v>8</v>
      </c>
      <c r="O171" t="s">
        <v>381</v>
      </c>
      <c r="P171">
        <v>8</v>
      </c>
      <c r="R171" t="s">
        <v>381</v>
      </c>
      <c r="S171">
        <v>8</v>
      </c>
      <c r="U171" t="s">
        <v>381</v>
      </c>
      <c r="V171">
        <v>8</v>
      </c>
      <c r="X171" t="s">
        <v>381</v>
      </c>
      <c r="Y171">
        <v>8</v>
      </c>
      <c r="AA171" t="s">
        <v>381</v>
      </c>
      <c r="AB171">
        <v>8</v>
      </c>
    </row>
    <row r="172" spans="1:30" x14ac:dyDescent="0.2">
      <c r="A172" t="s">
        <v>382</v>
      </c>
      <c r="B172">
        <v>64</v>
      </c>
      <c r="L172" t="s">
        <v>382</v>
      </c>
      <c r="M172">
        <v>64</v>
      </c>
      <c r="O172" t="s">
        <v>382</v>
      </c>
      <c r="P172">
        <v>64</v>
      </c>
      <c r="R172" t="s">
        <v>382</v>
      </c>
      <c r="S172">
        <v>64</v>
      </c>
      <c r="U172" t="s">
        <v>382</v>
      </c>
      <c r="V172">
        <v>64</v>
      </c>
      <c r="X172" t="s">
        <v>382</v>
      </c>
      <c r="Y172">
        <v>64</v>
      </c>
      <c r="AA172" t="s">
        <v>382</v>
      </c>
      <c r="AB172">
        <v>64</v>
      </c>
    </row>
    <row r="173" spans="1:30" x14ac:dyDescent="0.2">
      <c r="A173" t="s">
        <v>383</v>
      </c>
      <c r="B173" t="s">
        <v>384</v>
      </c>
      <c r="L173" t="s">
        <v>383</v>
      </c>
      <c r="M173" t="s">
        <v>384</v>
      </c>
      <c r="O173" t="s">
        <v>383</v>
      </c>
      <c r="P173" t="s">
        <v>384</v>
      </c>
      <c r="R173" t="s">
        <v>383</v>
      </c>
      <c r="S173" t="s">
        <v>384</v>
      </c>
      <c r="U173" t="s">
        <v>383</v>
      </c>
      <c r="V173" t="s">
        <v>384</v>
      </c>
      <c r="X173" t="s">
        <v>383</v>
      </c>
      <c r="Y173" t="s">
        <v>384</v>
      </c>
      <c r="AA173" t="s">
        <v>383</v>
      </c>
      <c r="AB173" t="s">
        <v>384</v>
      </c>
    </row>
    <row r="174" spans="1:30" x14ac:dyDescent="0.2">
      <c r="A174" t="s">
        <v>385</v>
      </c>
      <c r="B174">
        <v>6</v>
      </c>
      <c r="L174" t="s">
        <v>385</v>
      </c>
      <c r="M174">
        <v>6</v>
      </c>
      <c r="N174" t="s">
        <v>386</v>
      </c>
      <c r="O174" t="s">
        <v>385</v>
      </c>
      <c r="P174">
        <v>6</v>
      </c>
      <c r="Q174" t="s">
        <v>386</v>
      </c>
      <c r="R174" t="s">
        <v>385</v>
      </c>
      <c r="S174">
        <v>6</v>
      </c>
      <c r="T174" t="s">
        <v>386</v>
      </c>
      <c r="U174" t="s">
        <v>385</v>
      </c>
      <c r="V174">
        <v>6</v>
      </c>
      <c r="W174" t="s">
        <v>386</v>
      </c>
      <c r="X174" t="s">
        <v>385</v>
      </c>
      <c r="Y174">
        <v>6</v>
      </c>
      <c r="Z174" t="s">
        <v>386</v>
      </c>
      <c r="AA174" t="s">
        <v>385</v>
      </c>
      <c r="AB174">
        <v>6</v>
      </c>
      <c r="AC174" t="s">
        <v>386</v>
      </c>
      <c r="AD174" t="s">
        <v>387</v>
      </c>
    </row>
    <row r="175" spans="1:30" x14ac:dyDescent="0.2">
      <c r="A175" t="s">
        <v>388</v>
      </c>
      <c r="B175">
        <v>12</v>
      </c>
      <c r="L175" t="s">
        <v>388</v>
      </c>
      <c r="M175">
        <v>12</v>
      </c>
      <c r="N175" t="s">
        <v>389</v>
      </c>
      <c r="O175" t="s">
        <v>388</v>
      </c>
      <c r="P175">
        <v>12</v>
      </c>
      <c r="Q175" t="s">
        <v>389</v>
      </c>
      <c r="R175" t="s">
        <v>388</v>
      </c>
      <c r="S175">
        <v>12</v>
      </c>
      <c r="T175" t="s">
        <v>389</v>
      </c>
      <c r="U175" t="s">
        <v>388</v>
      </c>
      <c r="V175">
        <v>12</v>
      </c>
      <c r="W175" t="s">
        <v>389</v>
      </c>
      <c r="X175" t="s">
        <v>388</v>
      </c>
      <c r="Y175">
        <v>12</v>
      </c>
      <c r="Z175" t="s">
        <v>389</v>
      </c>
      <c r="AA175" t="s">
        <v>388</v>
      </c>
      <c r="AB175">
        <v>12</v>
      </c>
      <c r="AC175" t="s">
        <v>389</v>
      </c>
      <c r="AD175" t="s">
        <v>390</v>
      </c>
    </row>
    <row r="176" spans="1:30" x14ac:dyDescent="0.2">
      <c r="A176" t="s">
        <v>391</v>
      </c>
      <c r="B176" t="s">
        <v>392</v>
      </c>
      <c r="L176" t="s">
        <v>391</v>
      </c>
      <c r="M176" t="s">
        <v>392</v>
      </c>
      <c r="O176" t="s">
        <v>391</v>
      </c>
      <c r="P176" t="s">
        <v>392</v>
      </c>
      <c r="R176" t="s">
        <v>391</v>
      </c>
      <c r="S176" t="s">
        <v>392</v>
      </c>
      <c r="U176" t="s">
        <v>391</v>
      </c>
      <c r="V176" t="s">
        <v>392</v>
      </c>
      <c r="X176" t="s">
        <v>391</v>
      </c>
      <c r="Y176" t="s">
        <v>392</v>
      </c>
      <c r="AA176" t="s">
        <v>391</v>
      </c>
      <c r="AB176" t="s">
        <v>392</v>
      </c>
    </row>
    <row r="177" spans="1:30" x14ac:dyDescent="0.2">
      <c r="A177" t="s">
        <v>393</v>
      </c>
      <c r="B177" t="s">
        <v>394</v>
      </c>
      <c r="L177" t="s">
        <v>393</v>
      </c>
      <c r="M177" t="s">
        <v>394</v>
      </c>
      <c r="O177" t="s">
        <v>393</v>
      </c>
      <c r="P177" t="s">
        <v>394</v>
      </c>
      <c r="R177" t="s">
        <v>393</v>
      </c>
      <c r="S177" t="s">
        <v>394</v>
      </c>
      <c r="U177" t="s">
        <v>393</v>
      </c>
      <c r="V177" t="s">
        <v>394</v>
      </c>
      <c r="X177" t="s">
        <v>393</v>
      </c>
      <c r="Y177" t="s">
        <v>394</v>
      </c>
      <c r="AA177" t="s">
        <v>393</v>
      </c>
      <c r="AB177" t="s">
        <v>394</v>
      </c>
    </row>
    <row r="178" spans="1:30" x14ac:dyDescent="0.2">
      <c r="A178" t="s">
        <v>1</v>
      </c>
      <c r="B178">
        <f t="shared" ref="B178:B181" si="14">SUM(P178,M178,S178,V178,Y178,AB178)</f>
        <v>2099714369</v>
      </c>
      <c r="L178" t="s">
        <v>1</v>
      </c>
      <c r="M178">
        <v>349952257</v>
      </c>
      <c r="O178" t="s">
        <v>1</v>
      </c>
      <c r="P178">
        <v>349952947</v>
      </c>
      <c r="R178" t="s">
        <v>1</v>
      </c>
      <c r="S178">
        <v>349952245</v>
      </c>
      <c r="U178" t="s">
        <v>1</v>
      </c>
      <c r="V178">
        <v>349952379</v>
      </c>
      <c r="X178" t="s">
        <v>1</v>
      </c>
      <c r="Y178">
        <v>349952286</v>
      </c>
      <c r="AA178" t="s">
        <v>1</v>
      </c>
      <c r="AB178">
        <v>349952255</v>
      </c>
    </row>
    <row r="179" spans="1:30" x14ac:dyDescent="0.2">
      <c r="A179" t="s">
        <v>395</v>
      </c>
      <c r="B179">
        <f t="shared" si="14"/>
        <v>603198665</v>
      </c>
      <c r="L179" t="s">
        <v>395</v>
      </c>
      <c r="M179">
        <v>100554342</v>
      </c>
      <c r="O179" t="s">
        <v>395</v>
      </c>
      <c r="P179">
        <v>100796907</v>
      </c>
      <c r="R179" t="s">
        <v>395</v>
      </c>
      <c r="S179">
        <v>100064356</v>
      </c>
      <c r="U179" t="s">
        <v>395</v>
      </c>
      <c r="V179">
        <v>100057561</v>
      </c>
      <c r="X179" t="s">
        <v>395</v>
      </c>
      <c r="Y179">
        <v>100587476</v>
      </c>
      <c r="AA179" t="s">
        <v>395</v>
      </c>
      <c r="AB179">
        <v>101138023</v>
      </c>
    </row>
    <row r="180" spans="1:30" x14ac:dyDescent="0.2">
      <c r="A180" t="s">
        <v>396</v>
      </c>
      <c r="B180">
        <f t="shared" si="14"/>
        <v>1176208</v>
      </c>
      <c r="L180" t="s">
        <v>396</v>
      </c>
      <c r="M180">
        <v>133524</v>
      </c>
      <c r="O180" t="s">
        <v>396</v>
      </c>
      <c r="P180">
        <v>102826</v>
      </c>
      <c r="R180" t="s">
        <v>396</v>
      </c>
      <c r="S180">
        <v>185177</v>
      </c>
      <c r="U180" t="s">
        <v>396</v>
      </c>
      <c r="V180">
        <v>484883</v>
      </c>
      <c r="X180" t="s">
        <v>396</v>
      </c>
      <c r="Y180">
        <v>161625</v>
      </c>
      <c r="AA180" t="s">
        <v>396</v>
      </c>
      <c r="AB180">
        <v>108173</v>
      </c>
    </row>
    <row r="181" spans="1:30" x14ac:dyDescent="0.2">
      <c r="A181" t="s">
        <v>397</v>
      </c>
      <c r="B181">
        <f t="shared" si="14"/>
        <v>7319213</v>
      </c>
      <c r="L181" t="s">
        <v>397</v>
      </c>
      <c r="M181">
        <v>598860</v>
      </c>
      <c r="O181" t="s">
        <v>397</v>
      </c>
      <c r="P181">
        <v>745937</v>
      </c>
      <c r="R181" t="s">
        <v>397</v>
      </c>
      <c r="S181">
        <v>1301551</v>
      </c>
      <c r="U181" t="s">
        <v>397</v>
      </c>
      <c r="V181">
        <v>2685800</v>
      </c>
      <c r="X181" t="s">
        <v>397</v>
      </c>
      <c r="Y181">
        <v>1508155</v>
      </c>
      <c r="AA181" t="s">
        <v>397</v>
      </c>
      <c r="AB181">
        <v>478910</v>
      </c>
    </row>
    <row r="182" spans="1:30" x14ac:dyDescent="0.2">
      <c r="A182" s="13" t="s">
        <v>373</v>
      </c>
      <c r="B182" s="13">
        <f>AVERAGE(P182,M182,S182,V182,Y182,AB182)</f>
        <v>0.56017528023051943</v>
      </c>
      <c r="L182" s="13" t="s">
        <v>373</v>
      </c>
      <c r="M182" s="13">
        <f>M180/M178*1000</f>
        <v>0.38154918943700372</v>
      </c>
      <c r="O182" s="13" t="s">
        <v>373</v>
      </c>
      <c r="P182" s="13">
        <f>P180/P178*1000</f>
        <v>0.29382807283517465</v>
      </c>
      <c r="R182" s="13" t="s">
        <v>373</v>
      </c>
      <c r="S182" s="13">
        <f>S180/S178*1000</f>
        <v>0.52914934150515303</v>
      </c>
      <c r="U182" s="13" t="s">
        <v>373</v>
      </c>
      <c r="V182" s="13">
        <f>V180/V178*1000</f>
        <v>1.3855685204528929</v>
      </c>
      <c r="X182" s="13" t="s">
        <v>373</v>
      </c>
      <c r="Y182" s="13">
        <f>Y180/Y178*1000</f>
        <v>0.46184867613638048</v>
      </c>
      <c r="AA182" s="13" t="s">
        <v>373</v>
      </c>
      <c r="AB182" s="13">
        <f>AB180/AB178*1000</f>
        <v>0.30910788101651177</v>
      </c>
    </row>
    <row r="183" spans="1:30" x14ac:dyDescent="0.2">
      <c r="A183" t="s">
        <v>380</v>
      </c>
      <c r="B183">
        <v>64</v>
      </c>
      <c r="L183" t="s">
        <v>380</v>
      </c>
      <c r="M183">
        <v>64</v>
      </c>
      <c r="O183" t="s">
        <v>380</v>
      </c>
      <c r="P183">
        <v>64</v>
      </c>
      <c r="R183" t="s">
        <v>380</v>
      </c>
      <c r="S183">
        <v>64</v>
      </c>
      <c r="U183" t="s">
        <v>380</v>
      </c>
      <c r="V183">
        <v>64</v>
      </c>
      <c r="X183" t="s">
        <v>380</v>
      </c>
      <c r="Y183">
        <v>64</v>
      </c>
      <c r="AA183" t="s">
        <v>380</v>
      </c>
      <c r="AB183">
        <v>64</v>
      </c>
    </row>
    <row r="184" spans="1:30" x14ac:dyDescent="0.2">
      <c r="A184" t="s">
        <v>381</v>
      </c>
      <c r="B184">
        <v>8</v>
      </c>
      <c r="L184" t="s">
        <v>381</v>
      </c>
      <c r="M184">
        <v>8</v>
      </c>
      <c r="O184" t="s">
        <v>381</v>
      </c>
      <c r="P184">
        <v>8</v>
      </c>
      <c r="R184" t="s">
        <v>381</v>
      </c>
      <c r="S184">
        <v>8</v>
      </c>
      <c r="U184" t="s">
        <v>381</v>
      </c>
      <c r="V184">
        <v>8</v>
      </c>
      <c r="X184" t="s">
        <v>381</v>
      </c>
      <c r="Y184">
        <v>8</v>
      </c>
      <c r="AA184" t="s">
        <v>381</v>
      </c>
      <c r="AB184">
        <v>8</v>
      </c>
    </row>
    <row r="185" spans="1:30" x14ac:dyDescent="0.2">
      <c r="A185" t="s">
        <v>382</v>
      </c>
      <c r="B185">
        <v>64</v>
      </c>
      <c r="L185" t="s">
        <v>382</v>
      </c>
      <c r="M185">
        <v>64</v>
      </c>
      <c r="O185" t="s">
        <v>382</v>
      </c>
      <c r="P185">
        <v>64</v>
      </c>
      <c r="R185" t="s">
        <v>382</v>
      </c>
      <c r="S185">
        <v>64</v>
      </c>
      <c r="U185" t="s">
        <v>382</v>
      </c>
      <c r="V185">
        <v>64</v>
      </c>
      <c r="X185" t="s">
        <v>382</v>
      </c>
      <c r="Y185">
        <v>64</v>
      </c>
      <c r="AA185" t="s">
        <v>382</v>
      </c>
      <c r="AB185">
        <v>64</v>
      </c>
    </row>
    <row r="186" spans="1:30" x14ac:dyDescent="0.2">
      <c r="A186" t="s">
        <v>383</v>
      </c>
      <c r="B186" t="s">
        <v>384</v>
      </c>
      <c r="L186" t="s">
        <v>383</v>
      </c>
      <c r="M186" t="s">
        <v>384</v>
      </c>
      <c r="O186" t="s">
        <v>383</v>
      </c>
      <c r="P186" t="s">
        <v>384</v>
      </c>
      <c r="R186" t="s">
        <v>383</v>
      </c>
      <c r="S186" t="s">
        <v>384</v>
      </c>
      <c r="U186" t="s">
        <v>383</v>
      </c>
      <c r="V186" t="s">
        <v>384</v>
      </c>
      <c r="X186" t="s">
        <v>383</v>
      </c>
      <c r="Y186" t="s">
        <v>384</v>
      </c>
      <c r="AA186" t="s">
        <v>383</v>
      </c>
      <c r="AB186" t="s">
        <v>384</v>
      </c>
    </row>
    <row r="187" spans="1:30" x14ac:dyDescent="0.2">
      <c r="A187" t="s">
        <v>385</v>
      </c>
      <c r="B187">
        <v>6</v>
      </c>
      <c r="L187" t="s">
        <v>385</v>
      </c>
      <c r="M187">
        <v>6</v>
      </c>
      <c r="N187" t="s">
        <v>386</v>
      </c>
      <c r="O187" t="s">
        <v>385</v>
      </c>
      <c r="P187">
        <v>6</v>
      </c>
      <c r="Q187" t="s">
        <v>386</v>
      </c>
      <c r="R187" t="s">
        <v>385</v>
      </c>
      <c r="S187">
        <v>6</v>
      </c>
      <c r="T187" t="s">
        <v>386</v>
      </c>
      <c r="U187" t="s">
        <v>385</v>
      </c>
      <c r="V187">
        <v>6</v>
      </c>
      <c r="W187" t="s">
        <v>386</v>
      </c>
      <c r="X187" t="s">
        <v>385</v>
      </c>
      <c r="Y187">
        <v>6</v>
      </c>
      <c r="Z187" t="s">
        <v>386</v>
      </c>
      <c r="AA187" t="s">
        <v>385</v>
      </c>
      <c r="AB187">
        <v>6</v>
      </c>
      <c r="AC187" t="s">
        <v>386</v>
      </c>
      <c r="AD187" t="s">
        <v>387</v>
      </c>
    </row>
    <row r="188" spans="1:30" x14ac:dyDescent="0.2">
      <c r="A188" t="s">
        <v>388</v>
      </c>
      <c r="B188">
        <v>12</v>
      </c>
      <c r="L188" t="s">
        <v>388</v>
      </c>
      <c r="M188">
        <v>12</v>
      </c>
      <c r="N188" t="s">
        <v>389</v>
      </c>
      <c r="O188" t="s">
        <v>388</v>
      </c>
      <c r="P188">
        <v>12</v>
      </c>
      <c r="Q188" t="s">
        <v>389</v>
      </c>
      <c r="R188" t="s">
        <v>388</v>
      </c>
      <c r="S188">
        <v>12</v>
      </c>
      <c r="T188" t="s">
        <v>389</v>
      </c>
      <c r="U188" t="s">
        <v>388</v>
      </c>
      <c r="V188">
        <v>12</v>
      </c>
      <c r="W188" t="s">
        <v>389</v>
      </c>
      <c r="X188" t="s">
        <v>388</v>
      </c>
      <c r="Y188">
        <v>12</v>
      </c>
      <c r="Z188" t="s">
        <v>389</v>
      </c>
      <c r="AA188" t="s">
        <v>388</v>
      </c>
      <c r="AB188">
        <v>12</v>
      </c>
      <c r="AC188" t="s">
        <v>389</v>
      </c>
      <c r="AD188" t="s">
        <v>390</v>
      </c>
    </row>
    <row r="189" spans="1:30" x14ac:dyDescent="0.2">
      <c r="A189" t="s">
        <v>391</v>
      </c>
      <c r="B189" t="s">
        <v>392</v>
      </c>
      <c r="L189" t="s">
        <v>391</v>
      </c>
      <c r="M189" t="s">
        <v>392</v>
      </c>
      <c r="O189" t="s">
        <v>391</v>
      </c>
      <c r="P189" t="s">
        <v>392</v>
      </c>
      <c r="R189" t="s">
        <v>391</v>
      </c>
      <c r="S189" t="s">
        <v>392</v>
      </c>
      <c r="U189" t="s">
        <v>391</v>
      </c>
      <c r="V189" t="s">
        <v>392</v>
      </c>
      <c r="X189" t="s">
        <v>391</v>
      </c>
      <c r="Y189" t="s">
        <v>392</v>
      </c>
      <c r="AA189" t="s">
        <v>391</v>
      </c>
      <c r="AB189" t="s">
        <v>392</v>
      </c>
    </row>
    <row r="190" spans="1:30" x14ac:dyDescent="0.2">
      <c r="A190" t="s">
        <v>393</v>
      </c>
      <c r="B190" t="s">
        <v>394</v>
      </c>
      <c r="L190" t="s">
        <v>393</v>
      </c>
      <c r="M190" t="s">
        <v>398</v>
      </c>
      <c r="O190" t="s">
        <v>393</v>
      </c>
      <c r="P190" t="s">
        <v>398</v>
      </c>
      <c r="R190" t="s">
        <v>393</v>
      </c>
      <c r="S190" t="s">
        <v>398</v>
      </c>
      <c r="U190" t="s">
        <v>393</v>
      </c>
      <c r="V190" t="s">
        <v>398</v>
      </c>
      <c r="X190" t="s">
        <v>393</v>
      </c>
      <c r="Y190" t="s">
        <v>398</v>
      </c>
      <c r="AA190" t="s">
        <v>393</v>
      </c>
      <c r="AB190" t="s">
        <v>398</v>
      </c>
    </row>
    <row r="191" spans="1:30" x14ac:dyDescent="0.2">
      <c r="A191" t="s">
        <v>1</v>
      </c>
      <c r="B191">
        <f t="shared" ref="B191:B194" si="15">SUM(P191,M191,S191,V191,Y191,AB191)</f>
        <v>2099714369</v>
      </c>
      <c r="L191" t="s">
        <v>1</v>
      </c>
      <c r="M191">
        <v>349952257</v>
      </c>
      <c r="O191" t="s">
        <v>1</v>
      </c>
      <c r="P191">
        <v>349952947</v>
      </c>
      <c r="R191" t="s">
        <v>1</v>
      </c>
      <c r="S191">
        <v>349952245</v>
      </c>
      <c r="U191" t="s">
        <v>1</v>
      </c>
      <c r="V191">
        <v>349952379</v>
      </c>
      <c r="X191" t="s">
        <v>1</v>
      </c>
      <c r="Y191">
        <v>349952286</v>
      </c>
      <c r="AA191" t="s">
        <v>1</v>
      </c>
      <c r="AB191">
        <v>349952255</v>
      </c>
    </row>
    <row r="192" spans="1:30" x14ac:dyDescent="0.2">
      <c r="A192" t="s">
        <v>395</v>
      </c>
      <c r="B192">
        <f t="shared" si="15"/>
        <v>603198665</v>
      </c>
      <c r="L192" t="s">
        <v>395</v>
      </c>
      <c r="M192">
        <v>100554342</v>
      </c>
      <c r="O192" t="s">
        <v>395</v>
      </c>
      <c r="P192">
        <v>100796907</v>
      </c>
      <c r="R192" t="s">
        <v>395</v>
      </c>
      <c r="S192">
        <v>100064356</v>
      </c>
      <c r="U192" t="s">
        <v>395</v>
      </c>
      <c r="V192">
        <v>100057561</v>
      </c>
      <c r="X192" t="s">
        <v>395</v>
      </c>
      <c r="Y192">
        <v>100587476</v>
      </c>
      <c r="AA192" t="s">
        <v>395</v>
      </c>
      <c r="AB192">
        <v>101138023</v>
      </c>
    </row>
    <row r="193" spans="1:28" x14ac:dyDescent="0.2">
      <c r="A193" t="s">
        <v>396</v>
      </c>
      <c r="B193">
        <f t="shared" si="15"/>
        <v>3056220</v>
      </c>
      <c r="L193" t="s">
        <v>396</v>
      </c>
      <c r="M193">
        <v>86916</v>
      </c>
      <c r="O193" t="s">
        <v>396</v>
      </c>
      <c r="P193">
        <v>84046</v>
      </c>
      <c r="R193" t="s">
        <v>396</v>
      </c>
      <c r="S193">
        <v>344638</v>
      </c>
      <c r="U193" t="s">
        <v>396</v>
      </c>
      <c r="V193">
        <v>1575892</v>
      </c>
      <c r="X193" t="s">
        <v>396</v>
      </c>
      <c r="Y193">
        <v>896539</v>
      </c>
      <c r="AA193" t="s">
        <v>396</v>
      </c>
      <c r="AB193">
        <v>68189</v>
      </c>
    </row>
    <row r="194" spans="1:28" x14ac:dyDescent="0.2">
      <c r="A194" t="s">
        <v>397</v>
      </c>
      <c r="B194">
        <f t="shared" si="15"/>
        <v>3053148</v>
      </c>
      <c r="L194" t="s">
        <v>397</v>
      </c>
      <c r="M194">
        <v>86404</v>
      </c>
      <c r="O194" t="s">
        <v>397</v>
      </c>
      <c r="P194">
        <v>83534</v>
      </c>
      <c r="R194" t="s">
        <v>397</v>
      </c>
      <c r="S194">
        <v>344126</v>
      </c>
      <c r="U194" t="s">
        <v>397</v>
      </c>
      <c r="V194">
        <v>1575380</v>
      </c>
      <c r="X194" t="s">
        <v>397</v>
      </c>
      <c r="Y194">
        <v>896027</v>
      </c>
      <c r="AA194" t="s">
        <v>397</v>
      </c>
      <c r="AB194">
        <v>67677</v>
      </c>
    </row>
    <row r="195" spans="1:28" x14ac:dyDescent="0.2">
      <c r="A195" s="13" t="s">
        <v>373</v>
      </c>
      <c r="B195" s="13">
        <f>AVERAGE(P195,M195,S195,V195,Y195,AB195)</f>
        <v>1.4555410353275942</v>
      </c>
      <c r="L195" s="13" t="s">
        <v>373</v>
      </c>
      <c r="M195" s="13">
        <f>M193/M191*1000</f>
        <v>0.24836530772824822</v>
      </c>
      <c r="O195" s="13" t="s">
        <v>373</v>
      </c>
      <c r="P195" s="13">
        <f>P193/P191*1000</f>
        <v>0.24016371549515769</v>
      </c>
      <c r="R195" s="13" t="s">
        <v>373</v>
      </c>
      <c r="S195" s="13">
        <f>S193/S191*1000</f>
        <v>0.98481437088651902</v>
      </c>
      <c r="U195" s="13" t="s">
        <v>373</v>
      </c>
      <c r="V195" s="13">
        <f>V193/V191*1000</f>
        <v>4.5031612715511784</v>
      </c>
      <c r="X195" s="13" t="s">
        <v>373</v>
      </c>
      <c r="Y195" s="13">
        <f>Y193/Y191*1000</f>
        <v>2.5618892513821154</v>
      </c>
      <c r="AA195" s="13" t="s">
        <v>373</v>
      </c>
      <c r="AB195" s="13">
        <f>AB193/AB191*1000</f>
        <v>0.1948522949223459</v>
      </c>
    </row>
  </sheetData>
  <mergeCells count="2">
    <mergeCell ref="D1:E1"/>
    <mergeCell ref="B1:C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45"/>
  <sheetViews>
    <sheetView workbookViewId="0">
      <selection activeCell="D36" sqref="D36"/>
    </sheetView>
  </sheetViews>
  <sheetFormatPr baseColWidth="10" defaultRowHeight="16" x14ac:dyDescent="0.2"/>
  <cols>
    <col min="1" max="1" width="62.1640625" customWidth="1"/>
    <col min="2" max="2" width="22.5" customWidth="1"/>
  </cols>
  <sheetData>
    <row r="2" spans="1:8" x14ac:dyDescent="0.2">
      <c r="A2" t="s">
        <v>345</v>
      </c>
      <c r="B2" t="s">
        <v>1</v>
      </c>
      <c r="C2">
        <v>1000105753</v>
      </c>
    </row>
    <row r="3" spans="1:8" x14ac:dyDescent="0.2">
      <c r="A3" t="s">
        <v>345</v>
      </c>
      <c r="B3" t="s">
        <v>2</v>
      </c>
      <c r="C3">
        <v>206675078</v>
      </c>
      <c r="D3" s="6">
        <f>C3/$C$2</f>
        <v>0.20665322380162332</v>
      </c>
    </row>
    <row r="4" spans="1:8" x14ac:dyDescent="0.2">
      <c r="A4" t="s">
        <v>345</v>
      </c>
      <c r="B4" t="s">
        <v>3</v>
      </c>
      <c r="C4">
        <v>102442834</v>
      </c>
      <c r="D4" s="6">
        <f t="shared" ref="D4:D10" si="0">C4/$C$2</f>
        <v>0.10243200150854447</v>
      </c>
    </row>
    <row r="5" spans="1:8" x14ac:dyDescent="0.2">
      <c r="A5" t="s">
        <v>345</v>
      </c>
      <c r="B5" t="s">
        <v>4</v>
      </c>
      <c r="C5">
        <v>47477506</v>
      </c>
      <c r="D5" s="6">
        <f t="shared" si="0"/>
        <v>4.7472485642225878E-2</v>
      </c>
    </row>
    <row r="6" spans="1:8" x14ac:dyDescent="0.2">
      <c r="A6" t="s">
        <v>345</v>
      </c>
      <c r="B6" t="s">
        <v>5</v>
      </c>
      <c r="C6">
        <v>66166522</v>
      </c>
      <c r="D6" s="6">
        <f t="shared" si="0"/>
        <v>6.6159525431707014E-2</v>
      </c>
    </row>
    <row r="7" spans="1:8" x14ac:dyDescent="0.2">
      <c r="A7" t="s">
        <v>345</v>
      </c>
      <c r="B7" t="s">
        <v>319</v>
      </c>
      <c r="C7">
        <v>20145719</v>
      </c>
      <c r="D7" s="6">
        <f t="shared" si="0"/>
        <v>2.0143588755058388E-2</v>
      </c>
    </row>
    <row r="8" spans="1:8" x14ac:dyDescent="0.2">
      <c r="A8" t="s">
        <v>345</v>
      </c>
      <c r="B8" t="s">
        <v>320</v>
      </c>
      <c r="C8">
        <v>15663836</v>
      </c>
      <c r="D8" s="6">
        <f t="shared" si="0"/>
        <v>1.5662179677512565E-2</v>
      </c>
    </row>
    <row r="9" spans="1:8" x14ac:dyDescent="0.2">
      <c r="A9" t="s">
        <v>345</v>
      </c>
      <c r="B9" t="s">
        <v>321</v>
      </c>
      <c r="C9">
        <v>15663837</v>
      </c>
      <c r="D9" s="6">
        <f t="shared" si="0"/>
        <v>1.5662180677406823E-2</v>
      </c>
    </row>
    <row r="10" spans="1:8" x14ac:dyDescent="0.2">
      <c r="A10" t="s">
        <v>345</v>
      </c>
      <c r="B10" t="s">
        <v>242</v>
      </c>
      <c r="C10">
        <v>525870421</v>
      </c>
      <c r="D10" s="6">
        <f t="shared" si="0"/>
        <v>0.5258148145059216</v>
      </c>
    </row>
    <row r="11" spans="1:8" x14ac:dyDescent="0.2">
      <c r="A11" t="s">
        <v>346</v>
      </c>
      <c r="B11" t="s">
        <v>352</v>
      </c>
      <c r="D11" s="12">
        <f>1/SUM(D5:D9)</f>
        <v>6.0569366515053344</v>
      </c>
      <c r="F11" t="s">
        <v>400</v>
      </c>
    </row>
    <row r="12" spans="1:8" x14ac:dyDescent="0.2">
      <c r="A12" t="s">
        <v>347</v>
      </c>
      <c r="F12" t="s">
        <v>401</v>
      </c>
    </row>
    <row r="13" spans="1:8" x14ac:dyDescent="0.2">
      <c r="A13" s="1">
        <v>0.90023399999999998</v>
      </c>
      <c r="B13">
        <v>11520</v>
      </c>
      <c r="C13" t="s">
        <v>8</v>
      </c>
      <c r="D13">
        <f>B13/1024</f>
        <v>11.25</v>
      </c>
      <c r="F13" s="1">
        <v>0.105166</v>
      </c>
      <c r="G13">
        <v>256</v>
      </c>
      <c r="H13" t="s">
        <v>8</v>
      </c>
    </row>
    <row r="14" spans="1:8" x14ac:dyDescent="0.2">
      <c r="A14" s="1">
        <v>0.91089500000000001</v>
      </c>
      <c r="B14">
        <v>12224</v>
      </c>
      <c r="C14" t="s">
        <v>8</v>
      </c>
      <c r="D14">
        <f t="shared" ref="D14:D32" si="1">B14/1024</f>
        <v>11.9375</v>
      </c>
      <c r="F14" s="1">
        <v>0.20735799999999999</v>
      </c>
      <c r="G14">
        <v>704</v>
      </c>
      <c r="H14" t="s">
        <v>8</v>
      </c>
    </row>
    <row r="15" spans="1:8" x14ac:dyDescent="0.2">
      <c r="A15" s="1">
        <v>0.92047199999999996</v>
      </c>
      <c r="B15">
        <v>12928</v>
      </c>
      <c r="C15" t="s">
        <v>8</v>
      </c>
      <c r="D15">
        <f t="shared" si="1"/>
        <v>12.625</v>
      </c>
      <c r="F15" s="1">
        <v>0.30390800000000001</v>
      </c>
      <c r="G15">
        <v>1344</v>
      </c>
      <c r="H15" t="s">
        <v>8</v>
      </c>
    </row>
    <row r="16" spans="1:8" x14ac:dyDescent="0.2">
      <c r="A16" s="1">
        <v>0.93002700000000005</v>
      </c>
      <c r="B16">
        <v>13696</v>
      </c>
      <c r="C16" t="s">
        <v>8</v>
      </c>
      <c r="D16">
        <f t="shared" si="1"/>
        <v>13.375</v>
      </c>
      <c r="F16" s="1">
        <v>0.404804</v>
      </c>
      <c r="G16">
        <v>2112</v>
      </c>
      <c r="H16" t="s">
        <v>8</v>
      </c>
    </row>
    <row r="17" spans="1:8" x14ac:dyDescent="0.2">
      <c r="A17" s="1">
        <v>0.94015099999999996</v>
      </c>
      <c r="B17">
        <v>14592</v>
      </c>
      <c r="C17" t="s">
        <v>8</v>
      </c>
      <c r="D17">
        <f t="shared" si="1"/>
        <v>14.25</v>
      </c>
      <c r="F17" s="1">
        <v>0.50307500000000005</v>
      </c>
      <c r="G17">
        <v>3136</v>
      </c>
      <c r="H17" t="s">
        <v>8</v>
      </c>
    </row>
    <row r="18" spans="1:8" x14ac:dyDescent="0.2">
      <c r="A18" s="1">
        <v>0.95028500000000005</v>
      </c>
      <c r="B18">
        <v>15552</v>
      </c>
      <c r="C18" t="s">
        <v>8</v>
      </c>
      <c r="D18">
        <f t="shared" si="1"/>
        <v>15.1875</v>
      </c>
      <c r="F18" s="1">
        <v>0.60149799999999998</v>
      </c>
      <c r="G18">
        <v>4544</v>
      </c>
      <c r="H18" t="s">
        <v>8</v>
      </c>
    </row>
    <row r="19" spans="1:8" x14ac:dyDescent="0.2">
      <c r="A19" s="1">
        <v>0.96015099999999998</v>
      </c>
      <c r="B19">
        <v>16576</v>
      </c>
      <c r="C19" t="s">
        <v>8</v>
      </c>
      <c r="D19">
        <f t="shared" si="1"/>
        <v>16.1875</v>
      </c>
      <c r="F19" s="1">
        <v>0.70078300000000004</v>
      </c>
      <c r="G19">
        <v>6336</v>
      </c>
      <c r="H19" t="s">
        <v>8</v>
      </c>
    </row>
    <row r="20" spans="1:8" x14ac:dyDescent="0.2">
      <c r="A20" s="1">
        <v>0.97012699999999996</v>
      </c>
      <c r="B20">
        <v>17792</v>
      </c>
      <c r="C20" t="s">
        <v>8</v>
      </c>
      <c r="D20">
        <f t="shared" si="1"/>
        <v>17.375</v>
      </c>
      <c r="F20" s="1">
        <v>0.80138399999999999</v>
      </c>
      <c r="G20">
        <v>9088</v>
      </c>
      <c r="H20" t="s">
        <v>8</v>
      </c>
    </row>
    <row r="21" spans="1:8" x14ac:dyDescent="0.2">
      <c r="A21" s="1">
        <v>0.98018000000000005</v>
      </c>
      <c r="B21">
        <v>19264</v>
      </c>
      <c r="C21" t="s">
        <v>8</v>
      </c>
      <c r="D21">
        <f t="shared" si="1"/>
        <v>18.8125</v>
      </c>
      <c r="F21" s="1">
        <v>0.90106299999999995</v>
      </c>
      <c r="G21">
        <v>13888</v>
      </c>
      <c r="H21" t="s">
        <v>8</v>
      </c>
    </row>
    <row r="22" spans="1:8" x14ac:dyDescent="0.2">
      <c r="A22" s="1">
        <v>0.99000900000000003</v>
      </c>
      <c r="B22">
        <v>21376</v>
      </c>
      <c r="C22" t="s">
        <v>8</v>
      </c>
      <c r="D22">
        <f t="shared" si="1"/>
        <v>20.875</v>
      </c>
      <c r="F22" s="1">
        <v>0.91067200000000004</v>
      </c>
      <c r="G22">
        <v>14464</v>
      </c>
      <c r="H22" t="s">
        <v>8</v>
      </c>
    </row>
    <row r="23" spans="1:8" x14ac:dyDescent="0.2">
      <c r="A23" s="1">
        <v>0.99118200000000001</v>
      </c>
      <c r="B23">
        <v>21760</v>
      </c>
      <c r="C23" t="s">
        <v>8</v>
      </c>
      <c r="D23">
        <f t="shared" si="1"/>
        <v>21.25</v>
      </c>
      <c r="F23" s="1">
        <v>0.92028100000000002</v>
      </c>
      <c r="G23">
        <v>15040</v>
      </c>
      <c r="H23" t="s">
        <v>8</v>
      </c>
    </row>
    <row r="24" spans="1:8" x14ac:dyDescent="0.2">
      <c r="A24" s="1">
        <v>0.99208300000000005</v>
      </c>
      <c r="B24">
        <v>22080</v>
      </c>
      <c r="C24" t="s">
        <v>8</v>
      </c>
      <c r="D24">
        <f t="shared" si="1"/>
        <v>21.5625</v>
      </c>
      <c r="F24" s="1">
        <v>0.93095799999999995</v>
      </c>
      <c r="G24">
        <v>15680</v>
      </c>
      <c r="H24" t="s">
        <v>8</v>
      </c>
    </row>
    <row r="25" spans="1:8" x14ac:dyDescent="0.2">
      <c r="A25" s="1">
        <v>0.99311700000000003</v>
      </c>
      <c r="B25">
        <v>22528</v>
      </c>
      <c r="C25" t="s">
        <v>8</v>
      </c>
      <c r="D25">
        <f t="shared" si="1"/>
        <v>22</v>
      </c>
      <c r="F25" s="1">
        <v>0.94044899999999998</v>
      </c>
      <c r="G25">
        <v>16512</v>
      </c>
      <c r="H25" t="s">
        <v>8</v>
      </c>
    </row>
    <row r="26" spans="1:8" x14ac:dyDescent="0.2">
      <c r="A26" s="1">
        <v>0.99402900000000005</v>
      </c>
      <c r="B26">
        <v>22976</v>
      </c>
      <c r="C26" t="s">
        <v>8</v>
      </c>
      <c r="D26">
        <f t="shared" si="1"/>
        <v>22.4375</v>
      </c>
      <c r="F26" s="1">
        <v>0.95020499999999997</v>
      </c>
      <c r="G26">
        <v>17664</v>
      </c>
      <c r="H26" t="s">
        <v>8</v>
      </c>
    </row>
    <row r="27" spans="1:8" x14ac:dyDescent="0.2">
      <c r="A27" s="1">
        <v>0.99507199999999996</v>
      </c>
      <c r="B27">
        <v>23552</v>
      </c>
      <c r="C27" t="s">
        <v>8</v>
      </c>
      <c r="D27">
        <f t="shared" si="1"/>
        <v>23</v>
      </c>
      <c r="F27" s="1">
        <v>0.96050199999999997</v>
      </c>
      <c r="G27">
        <v>18880</v>
      </c>
      <c r="H27" t="s">
        <v>8</v>
      </c>
    </row>
    <row r="28" spans="1:8" x14ac:dyDescent="0.2">
      <c r="A28" s="1">
        <v>0.99603799999999998</v>
      </c>
      <c r="B28">
        <v>24192</v>
      </c>
      <c r="C28" t="s">
        <v>8</v>
      </c>
      <c r="D28">
        <f t="shared" si="1"/>
        <v>23.625</v>
      </c>
      <c r="F28" s="1">
        <v>0.970252</v>
      </c>
      <c r="G28">
        <v>20032</v>
      </c>
      <c r="H28" t="s">
        <v>8</v>
      </c>
    </row>
    <row r="29" spans="1:8" x14ac:dyDescent="0.2">
      <c r="A29" s="1">
        <v>0.99701499999999998</v>
      </c>
      <c r="B29">
        <v>25024</v>
      </c>
      <c r="C29" t="s">
        <v>8</v>
      </c>
      <c r="D29">
        <f t="shared" si="1"/>
        <v>24.4375</v>
      </c>
      <c r="F29" s="1">
        <v>0.98039500000000002</v>
      </c>
      <c r="G29">
        <v>21248</v>
      </c>
      <c r="H29" t="s">
        <v>8</v>
      </c>
    </row>
    <row r="30" spans="1:8" x14ac:dyDescent="0.2">
      <c r="A30" s="1">
        <v>0.99802500000000005</v>
      </c>
      <c r="B30">
        <v>26112</v>
      </c>
      <c r="C30" t="s">
        <v>8</v>
      </c>
      <c r="D30">
        <f t="shared" si="1"/>
        <v>25.5</v>
      </c>
      <c r="F30" s="1">
        <v>0.99019500000000005</v>
      </c>
      <c r="G30">
        <v>22464</v>
      </c>
      <c r="H30" t="s">
        <v>8</v>
      </c>
    </row>
    <row r="31" spans="1:8" x14ac:dyDescent="0.2">
      <c r="A31" s="1">
        <v>0.99900699999999998</v>
      </c>
      <c r="B31">
        <v>29248</v>
      </c>
      <c r="C31" t="s">
        <v>8</v>
      </c>
      <c r="D31">
        <f t="shared" si="1"/>
        <v>28.5625</v>
      </c>
      <c r="F31" s="1">
        <v>0.99113700000000005</v>
      </c>
      <c r="G31">
        <v>22656</v>
      </c>
      <c r="H31" t="s">
        <v>8</v>
      </c>
    </row>
    <row r="32" spans="1:8" x14ac:dyDescent="0.2">
      <c r="A32" s="9">
        <v>1</v>
      </c>
      <c r="B32">
        <v>46272</v>
      </c>
      <c r="C32" t="s">
        <v>8</v>
      </c>
      <c r="D32">
        <f t="shared" si="1"/>
        <v>45.1875</v>
      </c>
      <c r="F32" s="1">
        <v>0.99211700000000003</v>
      </c>
      <c r="G32">
        <v>23040</v>
      </c>
      <c r="H32" t="s">
        <v>8</v>
      </c>
    </row>
    <row r="33" spans="1:10" x14ac:dyDescent="0.2">
      <c r="A33" t="s">
        <v>316</v>
      </c>
      <c r="F33" s="1">
        <v>0.993066</v>
      </c>
      <c r="G33">
        <v>23488</v>
      </c>
      <c r="H33" t="s">
        <v>8</v>
      </c>
    </row>
    <row r="34" spans="1:10" x14ac:dyDescent="0.2">
      <c r="A34">
        <v>999559729</v>
      </c>
      <c r="B34">
        <v>1000105753</v>
      </c>
      <c r="C34" s="6">
        <f>A34/B34</f>
        <v>0.99945403373757014</v>
      </c>
      <c r="D34" s="14">
        <f>1-C34</f>
        <v>5.4596626242986446E-4</v>
      </c>
      <c r="F34" s="1">
        <v>0.99400999999999995</v>
      </c>
      <c r="G34">
        <v>23936</v>
      </c>
      <c r="H34" t="s">
        <v>8</v>
      </c>
    </row>
    <row r="35" spans="1:10" x14ac:dyDescent="0.2">
      <c r="A35" t="s">
        <v>345</v>
      </c>
      <c r="B35" t="s">
        <v>201</v>
      </c>
      <c r="C35" s="2">
        <f>SUM(B36:B51,B54:B68)/SUM(B36:B51,B53:B68)</f>
        <v>0.57006637393303072</v>
      </c>
      <c r="D35" s="2">
        <f>SUM(B36:B51,B54:B68)/SUM(B36:B68)</f>
        <v>6.8866946182707292E-2</v>
      </c>
      <c r="F35" s="1">
        <v>0.99502699999999999</v>
      </c>
      <c r="G35">
        <v>24640</v>
      </c>
      <c r="H35" t="s">
        <v>8</v>
      </c>
    </row>
    <row r="36" spans="1:10" x14ac:dyDescent="0.2">
      <c r="A36">
        <v>-32768</v>
      </c>
      <c r="B36">
        <v>8320291</v>
      </c>
      <c r="C36" s="6">
        <f>B36/SUM(B$36:B$51,B$54:B$68)</f>
        <v>0.12080412544436614</v>
      </c>
      <c r="D36" s="6">
        <f>B36/SUM(B$36:B$68)</f>
        <v>8.3194112056261833E-3</v>
      </c>
      <c r="F36" s="1">
        <v>0.99601700000000004</v>
      </c>
      <c r="G36">
        <v>25536</v>
      </c>
      <c r="H36" t="s">
        <v>8</v>
      </c>
    </row>
    <row r="37" spans="1:10" x14ac:dyDescent="0.2">
      <c r="A37">
        <v>-16384</v>
      </c>
      <c r="B37">
        <v>1132682</v>
      </c>
      <c r="C37" s="6">
        <f t="shared" ref="C37:C68" si="2">B37/SUM(B$36:B$51,B$54:B$68)</f>
        <v>1.6445657780067492E-2</v>
      </c>
      <c r="D37" s="6">
        <f t="shared" ref="D37:D68" si="3">B37/SUM(B$36:B$68)</f>
        <v>1.1325622292791293E-3</v>
      </c>
      <c r="F37" s="1">
        <v>0.99703299999999995</v>
      </c>
      <c r="G37">
        <v>26496</v>
      </c>
      <c r="H37" t="s">
        <v>8</v>
      </c>
    </row>
    <row r="38" spans="1:10" x14ac:dyDescent="0.2">
      <c r="A38">
        <v>-8192</v>
      </c>
      <c r="B38">
        <v>655298</v>
      </c>
      <c r="C38" s="6">
        <f t="shared" si="2"/>
        <v>9.5144150361378271E-3</v>
      </c>
      <c r="D38" s="6">
        <f t="shared" si="3"/>
        <v>6.5522870825364475E-4</v>
      </c>
      <c r="F38" s="1">
        <v>0.99804899999999996</v>
      </c>
      <c r="G38">
        <v>27456</v>
      </c>
      <c r="H38" t="s">
        <v>8</v>
      </c>
    </row>
    <row r="39" spans="1:10" x14ac:dyDescent="0.2">
      <c r="A39">
        <v>-4096</v>
      </c>
      <c r="B39">
        <v>1278843</v>
      </c>
      <c r="C39" s="6">
        <f t="shared" si="2"/>
        <v>1.8567801317964663E-2</v>
      </c>
      <c r="D39" s="6">
        <f t="shared" si="3"/>
        <v>1.2787077740954739E-3</v>
      </c>
      <c r="F39" s="1">
        <v>0.99900699999999998</v>
      </c>
      <c r="G39">
        <v>31104</v>
      </c>
      <c r="H39" t="s">
        <v>8</v>
      </c>
    </row>
    <row r="40" spans="1:10" x14ac:dyDescent="0.2">
      <c r="A40">
        <v>-2048</v>
      </c>
      <c r="B40">
        <v>1105721</v>
      </c>
      <c r="C40" s="6">
        <f t="shared" si="2"/>
        <v>1.6054205122209064E-2</v>
      </c>
      <c r="D40" s="6">
        <f t="shared" si="3"/>
        <v>1.1056040801573153E-3</v>
      </c>
      <c r="F40" t="s">
        <v>402</v>
      </c>
      <c r="G40" t="s">
        <v>403</v>
      </c>
    </row>
    <row r="41" spans="1:10" x14ac:dyDescent="0.2">
      <c r="A41">
        <v>-1024</v>
      </c>
      <c r="B41">
        <v>466476</v>
      </c>
      <c r="C41" s="6">
        <f t="shared" si="2"/>
        <v>6.7728671053435673E-3</v>
      </c>
      <c r="D41" s="6">
        <f t="shared" si="3"/>
        <v>4.6642667444632397E-4</v>
      </c>
      <c r="F41" s="9">
        <v>1</v>
      </c>
      <c r="G41">
        <v>46336</v>
      </c>
      <c r="H41" t="s">
        <v>8</v>
      </c>
    </row>
    <row r="42" spans="1:10" x14ac:dyDescent="0.2">
      <c r="A42">
        <v>-512</v>
      </c>
      <c r="B42">
        <v>198165</v>
      </c>
      <c r="C42" s="6">
        <f t="shared" si="2"/>
        <v>2.877200991970451E-3</v>
      </c>
      <c r="D42" s="6">
        <f t="shared" si="3"/>
        <v>1.9814404587086107E-4</v>
      </c>
      <c r="F42" t="s">
        <v>316</v>
      </c>
    </row>
    <row r="43" spans="1:10" x14ac:dyDescent="0.2">
      <c r="A43">
        <v>-256</v>
      </c>
      <c r="B43">
        <v>2931592</v>
      </c>
      <c r="C43" s="6">
        <f t="shared" si="2"/>
        <v>4.2564425657672336E-2</v>
      </c>
      <c r="D43" s="6">
        <f t="shared" si="3"/>
        <v>2.9312820110647658E-3</v>
      </c>
      <c r="F43">
        <v>42249981</v>
      </c>
      <c r="G43">
        <v>42281975</v>
      </c>
      <c r="H43" t="s">
        <v>404</v>
      </c>
      <c r="I43" s="10">
        <f>F43/G43</f>
        <v>0.99924331822248136</v>
      </c>
      <c r="J43" s="14">
        <f>1-I43</f>
        <v>7.5668177751864185E-4</v>
      </c>
    </row>
    <row r="44" spans="1:10" x14ac:dyDescent="0.2">
      <c r="A44">
        <v>-128</v>
      </c>
      <c r="B44">
        <v>592533</v>
      </c>
      <c r="C44" s="6">
        <f t="shared" si="2"/>
        <v>8.603116268640916E-3</v>
      </c>
      <c r="D44" s="6">
        <f t="shared" si="3"/>
        <v>5.9247034507606754E-4</v>
      </c>
    </row>
    <row r="45" spans="1:10" x14ac:dyDescent="0.2">
      <c r="A45">
        <v>-64</v>
      </c>
      <c r="B45">
        <v>927544</v>
      </c>
      <c r="C45" s="6">
        <f t="shared" si="2"/>
        <v>1.3467214275458533E-2</v>
      </c>
      <c r="D45" s="6">
        <f t="shared" si="3"/>
        <v>9.2744592073898998E-4</v>
      </c>
    </row>
    <row r="46" spans="1:10" x14ac:dyDescent="0.2">
      <c r="A46">
        <v>-32</v>
      </c>
      <c r="B46">
        <v>95293</v>
      </c>
      <c r="C46" s="6">
        <f t="shared" si="2"/>
        <v>1.3835799163719133E-3</v>
      </c>
      <c r="D46" s="6">
        <f t="shared" si="3"/>
        <v>9.5282923640259193E-5</v>
      </c>
    </row>
    <row r="47" spans="1:10" x14ac:dyDescent="0.2">
      <c r="A47">
        <v>-16</v>
      </c>
      <c r="B47">
        <v>3101028</v>
      </c>
      <c r="C47" s="6">
        <f t="shared" si="2"/>
        <v>4.5024504012959619E-2</v>
      </c>
      <c r="D47" s="6">
        <f t="shared" si="3"/>
        <v>3.1007000947635786E-3</v>
      </c>
    </row>
    <row r="48" spans="1:10" x14ac:dyDescent="0.2">
      <c r="A48">
        <v>-8</v>
      </c>
      <c r="B48">
        <v>4535464</v>
      </c>
      <c r="C48" s="6">
        <f t="shared" si="2"/>
        <v>6.5851394140470157E-2</v>
      </c>
      <c r="D48" s="6">
        <f t="shared" si="3"/>
        <v>4.5349844163280048E-3</v>
      </c>
    </row>
    <row r="49" spans="1:4" x14ac:dyDescent="0.2">
      <c r="A49">
        <v>-4</v>
      </c>
      <c r="B49">
        <v>3571887</v>
      </c>
      <c r="C49" s="6">
        <f t="shared" si="2"/>
        <v>5.1861008854269718E-2</v>
      </c>
      <c r="D49" s="6">
        <f t="shared" si="3"/>
        <v>3.5715093057478984E-3</v>
      </c>
    </row>
    <row r="50" spans="1:4" x14ac:dyDescent="0.2">
      <c r="A50">
        <v>-2</v>
      </c>
      <c r="B50">
        <v>2212577</v>
      </c>
      <c r="C50" s="6">
        <f t="shared" si="2"/>
        <v>3.2124889557747352E-2</v>
      </c>
      <c r="D50" s="6">
        <f t="shared" si="3"/>
        <v>2.2123430402988024E-3</v>
      </c>
    </row>
    <row r="51" spans="1:4" x14ac:dyDescent="0.2">
      <c r="A51">
        <v>-1</v>
      </c>
      <c r="B51">
        <v>6735136</v>
      </c>
      <c r="C51" s="6">
        <f t="shared" si="2"/>
        <v>9.7788913179703257E-2</v>
      </c>
      <c r="D51" s="6">
        <f t="shared" si="3"/>
        <v>6.7344238212120591E-3</v>
      </c>
    </row>
    <row r="52" spans="1:4" x14ac:dyDescent="0.2">
      <c r="A52">
        <v>0</v>
      </c>
      <c r="B52">
        <v>879287840</v>
      </c>
      <c r="C52" s="6"/>
      <c r="D52" s="6"/>
    </row>
    <row r="53" spans="1:4" x14ac:dyDescent="0.2">
      <c r="A53">
        <v>1</v>
      </c>
      <c r="B53">
        <v>51943683</v>
      </c>
      <c r="C53" s="6"/>
      <c r="D53" s="6"/>
    </row>
    <row r="54" spans="1:4" x14ac:dyDescent="0.2">
      <c r="A54">
        <v>2</v>
      </c>
      <c r="B54">
        <v>2268649</v>
      </c>
      <c r="C54" s="6">
        <f t="shared" si="2"/>
        <v>3.2939011193867593E-2</v>
      </c>
      <c r="D54" s="6">
        <f t="shared" si="3"/>
        <v>2.2684091111996726E-3</v>
      </c>
    </row>
    <row r="55" spans="1:4" x14ac:dyDescent="0.2">
      <c r="A55">
        <v>4</v>
      </c>
      <c r="B55">
        <v>6786365</v>
      </c>
      <c r="C55" s="6">
        <f t="shared" si="2"/>
        <v>9.8532718239212516E-2</v>
      </c>
      <c r="D55" s="6">
        <f t="shared" si="3"/>
        <v>6.7856474042157092E-3</v>
      </c>
    </row>
    <row r="56" spans="1:4" x14ac:dyDescent="0.2">
      <c r="A56">
        <v>8</v>
      </c>
      <c r="B56">
        <v>4807514</v>
      </c>
      <c r="C56" s="6">
        <f t="shared" si="2"/>
        <v>6.9801347612907585E-2</v>
      </c>
      <c r="D56" s="6">
        <f t="shared" si="3"/>
        <v>4.8070056495385502E-3</v>
      </c>
    </row>
    <row r="57" spans="1:4" x14ac:dyDescent="0.2">
      <c r="A57">
        <v>16</v>
      </c>
      <c r="B57">
        <v>2632771</v>
      </c>
      <c r="C57" s="6">
        <f t="shared" si="2"/>
        <v>3.8225778178947019E-2</v>
      </c>
      <c r="D57" s="6">
        <f t="shared" si="3"/>
        <v>2.6324926086416511E-3</v>
      </c>
    </row>
    <row r="58" spans="1:4" x14ac:dyDescent="0.2">
      <c r="A58">
        <v>32</v>
      </c>
      <c r="B58">
        <v>95155</v>
      </c>
      <c r="C58" s="6">
        <f t="shared" si="2"/>
        <v>1.3815762641785799E-3</v>
      </c>
      <c r="D58" s="6">
        <f t="shared" si="3"/>
        <v>9.5144938232492033E-5</v>
      </c>
    </row>
    <row r="59" spans="1:4" x14ac:dyDescent="0.2">
      <c r="A59">
        <v>64</v>
      </c>
      <c r="B59">
        <v>777997</v>
      </c>
      <c r="C59" s="6">
        <f t="shared" si="2"/>
        <v>1.1295908662730728E-2</v>
      </c>
      <c r="D59" s="6">
        <f t="shared" si="3"/>
        <v>7.7791473396105414E-4</v>
      </c>
    </row>
    <row r="60" spans="1:4" x14ac:dyDescent="0.2">
      <c r="A60">
        <v>128</v>
      </c>
      <c r="B60">
        <v>594109</v>
      </c>
      <c r="C60" s="6">
        <f t="shared" si="2"/>
        <v>8.625998557457536E-3</v>
      </c>
      <c r="D60" s="6">
        <f t="shared" si="3"/>
        <v>5.9404617842853885E-4</v>
      </c>
    </row>
    <row r="61" spans="1:4" x14ac:dyDescent="0.2">
      <c r="A61">
        <v>256</v>
      </c>
      <c r="B61">
        <v>2416207</v>
      </c>
      <c r="C61" s="6">
        <f>B61/SUM(B$36:B$51,B$54:B$68)</f>
        <v>3.5081438080417568E-2</v>
      </c>
      <c r="D61" s="6">
        <f>B61/SUM(B$36:B$68)</f>
        <v>2.4159515082960948E-3</v>
      </c>
    </row>
    <row r="62" spans="1:4" x14ac:dyDescent="0.2">
      <c r="A62">
        <v>512</v>
      </c>
      <c r="B62">
        <v>197187</v>
      </c>
      <c r="C62" s="6">
        <f t="shared" si="2"/>
        <v>2.8630011959916097E-3</v>
      </c>
      <c r="D62" s="6">
        <f t="shared" si="3"/>
        <v>1.9716614928538077E-4</v>
      </c>
    </row>
    <row r="63" spans="1:4" x14ac:dyDescent="0.2">
      <c r="A63">
        <v>1024</v>
      </c>
      <c r="B63">
        <v>335525</v>
      </c>
      <c r="C63" s="6">
        <f t="shared" si="2"/>
        <v>4.8715608852768428E-3</v>
      </c>
      <c r="D63" s="6">
        <f t="shared" si="3"/>
        <v>3.3548952131214218E-4</v>
      </c>
    </row>
    <row r="64" spans="1:4" x14ac:dyDescent="0.2">
      <c r="A64">
        <v>2048</v>
      </c>
      <c r="B64">
        <v>198870</v>
      </c>
      <c r="C64" s="6">
        <f t="shared" si="2"/>
        <v>2.8874370412190022E-3</v>
      </c>
      <c r="D64" s="6">
        <f t="shared" si="3"/>
        <v>1.9884897132358458E-4</v>
      </c>
    </row>
    <row r="65" spans="1:4" x14ac:dyDescent="0.2">
      <c r="A65">
        <v>4096</v>
      </c>
      <c r="B65">
        <v>1160976</v>
      </c>
      <c r="C65" s="6">
        <f t="shared" si="2"/>
        <v>1.6856464556576016E-2</v>
      </c>
      <c r="D65" s="6">
        <f t="shared" si="3"/>
        <v>1.1608532374484334E-3</v>
      </c>
    </row>
    <row r="66" spans="1:4" x14ac:dyDescent="0.2">
      <c r="A66">
        <v>8192</v>
      </c>
      <c r="B66">
        <v>664069</v>
      </c>
      <c r="C66" s="6">
        <f t="shared" si="2"/>
        <v>9.6417631041648393E-3</v>
      </c>
      <c r="D66" s="6">
        <f t="shared" si="3"/>
        <v>6.6399878080093276E-4</v>
      </c>
    </row>
    <row r="67" spans="1:4" x14ac:dyDescent="0.2">
      <c r="A67">
        <v>16384</v>
      </c>
      <c r="B67">
        <v>1384786</v>
      </c>
      <c r="C67" s="6">
        <f t="shared" si="2"/>
        <v>2.0106010914474264E-2</v>
      </c>
      <c r="D67" s="6">
        <f t="shared" si="3"/>
        <v>1.3846395715960246E-3</v>
      </c>
    </row>
    <row r="68" spans="1:4" x14ac:dyDescent="0.2">
      <c r="A68">
        <v>32768</v>
      </c>
      <c r="B68">
        <v>6693519</v>
      </c>
      <c r="C68" s="6">
        <f t="shared" si="2"/>
        <v>9.7184666851225301E-2</v>
      </c>
      <c r="D68" s="6">
        <f t="shared" si="3"/>
        <v>6.692811221827669E-3</v>
      </c>
    </row>
    <row r="69" spans="1:4" x14ac:dyDescent="0.2">
      <c r="A69" t="s">
        <v>345</v>
      </c>
      <c r="B69" t="s">
        <v>202</v>
      </c>
    </row>
    <row r="70" spans="1:4" x14ac:dyDescent="0.2">
      <c r="A70">
        <v>1</v>
      </c>
      <c r="B70">
        <v>879287839</v>
      </c>
      <c r="C70" s="6">
        <f>B70/SUM(B70:B86)</f>
        <v>0.87919486150581116</v>
      </c>
      <c r="D70">
        <f>B70*(A70-1)</f>
        <v>0</v>
      </c>
    </row>
    <row r="71" spans="1:4" x14ac:dyDescent="0.2">
      <c r="A71">
        <v>2</v>
      </c>
      <c r="B71">
        <v>195452</v>
      </c>
      <c r="C71" s="6">
        <f>B71/SUM(B$71:B$86)</f>
        <v>1.6177402301450097E-3</v>
      </c>
      <c r="D71">
        <f t="shared" ref="D71:D85" si="4">B71*(A71-1)</f>
        <v>195452</v>
      </c>
    </row>
    <row r="72" spans="1:4" x14ac:dyDescent="0.2">
      <c r="A72">
        <v>4</v>
      </c>
      <c r="B72">
        <v>5338281</v>
      </c>
      <c r="C72" s="6">
        <f t="shared" ref="C72:C86" si="5">B72/SUM(B$71:B$86)</f>
        <v>4.4184515551228605E-2</v>
      </c>
      <c r="D72">
        <f t="shared" si="4"/>
        <v>16014843</v>
      </c>
    </row>
    <row r="73" spans="1:4" x14ac:dyDescent="0.2">
      <c r="A73">
        <v>8</v>
      </c>
      <c r="B73">
        <v>6073990</v>
      </c>
      <c r="C73" s="6">
        <f t="shared" si="5"/>
        <v>5.0273918816376849E-2</v>
      </c>
      <c r="D73">
        <f t="shared" si="4"/>
        <v>42517930</v>
      </c>
    </row>
    <row r="74" spans="1:4" x14ac:dyDescent="0.2">
      <c r="A74">
        <v>16</v>
      </c>
      <c r="B74">
        <v>3032035</v>
      </c>
      <c r="C74" s="6">
        <f t="shared" si="5"/>
        <v>2.5095905893558135E-2</v>
      </c>
      <c r="D74">
        <f t="shared" si="4"/>
        <v>45480525</v>
      </c>
    </row>
    <row r="75" spans="1:4" x14ac:dyDescent="0.2">
      <c r="A75">
        <v>32</v>
      </c>
      <c r="B75">
        <v>7531408</v>
      </c>
      <c r="C75" s="6">
        <f t="shared" si="5"/>
        <v>6.2336848490862039E-2</v>
      </c>
      <c r="D75">
        <f t="shared" si="4"/>
        <v>233473648</v>
      </c>
    </row>
    <row r="76" spans="1:4" x14ac:dyDescent="0.2">
      <c r="A76">
        <v>64</v>
      </c>
      <c r="B76">
        <v>10543558</v>
      </c>
      <c r="C76" s="6">
        <f t="shared" si="5"/>
        <v>8.7268167864576765E-2</v>
      </c>
      <c r="D76">
        <f t="shared" si="4"/>
        <v>664244154</v>
      </c>
    </row>
    <row r="77" spans="1:4" x14ac:dyDescent="0.2">
      <c r="A77">
        <v>128</v>
      </c>
      <c r="B77">
        <v>4071053</v>
      </c>
      <c r="C77" s="6">
        <f t="shared" si="5"/>
        <v>3.3695772962939914E-2</v>
      </c>
      <c r="D77">
        <f t="shared" si="4"/>
        <v>517023731</v>
      </c>
    </row>
    <row r="78" spans="1:4" x14ac:dyDescent="0.2">
      <c r="A78">
        <v>256</v>
      </c>
      <c r="B78">
        <v>10190724</v>
      </c>
      <c r="C78" s="6">
        <f t="shared" si="5"/>
        <v>8.4347789682910762E-2</v>
      </c>
      <c r="D78">
        <f t="shared" si="4"/>
        <v>2598634620</v>
      </c>
    </row>
    <row r="79" spans="1:4" x14ac:dyDescent="0.2">
      <c r="A79">
        <v>512</v>
      </c>
      <c r="B79">
        <v>8205419</v>
      </c>
      <c r="C79" s="6">
        <f t="shared" si="5"/>
        <v>6.7915582452449885E-2</v>
      </c>
      <c r="D79">
        <f t="shared" si="4"/>
        <v>4192969109</v>
      </c>
    </row>
    <row r="80" spans="1:4" x14ac:dyDescent="0.2">
      <c r="A80">
        <v>1024</v>
      </c>
      <c r="B80">
        <v>13968894</v>
      </c>
      <c r="C80" s="6">
        <f t="shared" si="5"/>
        <v>0.11561939399152348</v>
      </c>
      <c r="D80">
        <f t="shared" si="4"/>
        <v>14290178562</v>
      </c>
    </row>
    <row r="81" spans="1:4" x14ac:dyDescent="0.2">
      <c r="A81">
        <v>2048</v>
      </c>
      <c r="B81">
        <v>21308639</v>
      </c>
      <c r="C81" s="6">
        <f t="shared" si="5"/>
        <v>0.17636986349557401</v>
      </c>
      <c r="D81">
        <f t="shared" si="4"/>
        <v>43618784033</v>
      </c>
    </row>
    <row r="82" spans="1:4" x14ac:dyDescent="0.2">
      <c r="A82">
        <v>4096</v>
      </c>
      <c r="B82">
        <v>13220195</v>
      </c>
      <c r="C82" s="6">
        <f t="shared" si="5"/>
        <v>0.10942247355801889</v>
      </c>
      <c r="D82">
        <f t="shared" si="4"/>
        <v>54136698525</v>
      </c>
    </row>
    <row r="83" spans="1:4" x14ac:dyDescent="0.2">
      <c r="A83">
        <v>8192</v>
      </c>
      <c r="B83">
        <v>1225240</v>
      </c>
      <c r="C83" s="6">
        <f t="shared" si="5"/>
        <v>1.0141211343874055E-2</v>
      </c>
      <c r="D83">
        <f t="shared" si="4"/>
        <v>10035940840</v>
      </c>
    </row>
    <row r="84" spans="1:4" x14ac:dyDescent="0.2">
      <c r="A84">
        <v>16384</v>
      </c>
      <c r="B84">
        <v>13004629</v>
      </c>
      <c r="C84" s="6">
        <f t="shared" si="5"/>
        <v>0.10763825139374612</v>
      </c>
      <c r="D84">
        <f t="shared" si="4"/>
        <v>213054836907</v>
      </c>
    </row>
    <row r="85" spans="1:4" x14ac:dyDescent="0.2">
      <c r="A85">
        <v>32768</v>
      </c>
      <c r="B85">
        <v>2907664</v>
      </c>
      <c r="C85" s="6">
        <f t="shared" si="5"/>
        <v>2.406649729112191E-2</v>
      </c>
      <c r="D85">
        <f t="shared" si="4"/>
        <v>95275426288</v>
      </c>
    </row>
    <row r="86" spans="1:4" x14ac:dyDescent="0.2">
      <c r="A86" t="s">
        <v>203</v>
      </c>
      <c r="B86">
        <v>733</v>
      </c>
      <c r="C86" s="6">
        <f t="shared" si="5"/>
        <v>6.0669810935487601E-6</v>
      </c>
      <c r="D86">
        <f>B86*(A85-1)</f>
        <v>24018211</v>
      </c>
    </row>
    <row r="87" spans="1:4" x14ac:dyDescent="0.2">
      <c r="A87" t="s">
        <v>345</v>
      </c>
      <c r="B87" t="s">
        <v>204</v>
      </c>
      <c r="D87">
        <f>SUM(D70:D86)/SUM(B70:B86)</f>
        <v>438.70004353229632</v>
      </c>
    </row>
    <row r="88" spans="1:4" x14ac:dyDescent="0.2">
      <c r="A88" t="s">
        <v>205</v>
      </c>
      <c r="B88">
        <v>422</v>
      </c>
    </row>
    <row r="89" spans="1:4" x14ac:dyDescent="0.2">
      <c r="A89" t="s">
        <v>216</v>
      </c>
      <c r="B89">
        <v>355</v>
      </c>
    </row>
    <row r="90" spans="1:4" x14ac:dyDescent="0.2">
      <c r="A90" t="s">
        <v>217</v>
      </c>
      <c r="B90">
        <v>9</v>
      </c>
    </row>
    <row r="91" spans="1:4" x14ac:dyDescent="0.2">
      <c r="A91" t="s">
        <v>206</v>
      </c>
      <c r="B91">
        <v>422</v>
      </c>
    </row>
    <row r="92" spans="1:4" x14ac:dyDescent="0.2">
      <c r="A92" t="s">
        <v>218</v>
      </c>
      <c r="B92">
        <v>344</v>
      </c>
    </row>
    <row r="93" spans="1:4" x14ac:dyDescent="0.2">
      <c r="A93" t="s">
        <v>207</v>
      </c>
      <c r="B93">
        <v>15490730</v>
      </c>
    </row>
    <row r="94" spans="1:4" x14ac:dyDescent="0.2">
      <c r="A94" t="s">
        <v>208</v>
      </c>
      <c r="B94">
        <v>113644028</v>
      </c>
    </row>
    <row r="95" spans="1:4" x14ac:dyDescent="0.2">
      <c r="A95" t="s">
        <v>219</v>
      </c>
      <c r="B95">
        <v>20145719</v>
      </c>
    </row>
    <row r="96" spans="1:4" x14ac:dyDescent="0.2">
      <c r="A96" t="s">
        <v>290</v>
      </c>
      <c r="B96">
        <v>2467445</v>
      </c>
    </row>
    <row r="97" spans="1:4" x14ac:dyDescent="0.2">
      <c r="A97" t="s">
        <v>348</v>
      </c>
      <c r="B97" s="2">
        <f>B93/B94</f>
        <v>0.13630923043312052</v>
      </c>
    </row>
    <row r="101" spans="1:4" x14ac:dyDescent="0.2">
      <c r="A101" t="s">
        <v>376</v>
      </c>
    </row>
    <row r="102" spans="1:4" x14ac:dyDescent="0.2">
      <c r="A102">
        <v>2</v>
      </c>
      <c r="B102">
        <v>4992892</v>
      </c>
      <c r="C102" s="4">
        <f t="shared" ref="C102:C117" si="6">B102/SUM(B$102:B$117)</f>
        <v>0.11808559084574455</v>
      </c>
      <c r="D102">
        <f>B102*(A102-1)</f>
        <v>4992892</v>
      </c>
    </row>
    <row r="103" spans="1:4" x14ac:dyDescent="0.2">
      <c r="A103">
        <v>4</v>
      </c>
      <c r="B103">
        <v>2425800</v>
      </c>
      <c r="C103" s="4">
        <f t="shared" si="6"/>
        <v>5.7371965240507333E-2</v>
      </c>
      <c r="D103">
        <f t="shared" ref="D103:D116" si="7">B103*(A103-1)</f>
        <v>7277400</v>
      </c>
    </row>
    <row r="104" spans="1:4" x14ac:dyDescent="0.2">
      <c r="A104">
        <v>8</v>
      </c>
      <c r="B104">
        <v>2787092</v>
      </c>
      <c r="C104" s="4">
        <f t="shared" si="6"/>
        <v>6.5916788418705602E-2</v>
      </c>
      <c r="D104">
        <f t="shared" si="7"/>
        <v>19509644</v>
      </c>
    </row>
    <row r="105" spans="1:4" x14ac:dyDescent="0.2">
      <c r="A105">
        <v>16</v>
      </c>
      <c r="B105">
        <v>2501992</v>
      </c>
      <c r="C105" s="4">
        <f t="shared" si="6"/>
        <v>5.91739624272518E-2</v>
      </c>
      <c r="D105">
        <f t="shared" si="7"/>
        <v>37529880</v>
      </c>
    </row>
    <row r="106" spans="1:4" x14ac:dyDescent="0.2">
      <c r="A106">
        <v>32</v>
      </c>
      <c r="B106">
        <v>2309606</v>
      </c>
      <c r="C106" s="4">
        <f t="shared" si="6"/>
        <v>5.4623891149833945E-2</v>
      </c>
      <c r="D106">
        <f t="shared" si="7"/>
        <v>71597786</v>
      </c>
    </row>
    <row r="107" spans="1:4" x14ac:dyDescent="0.2">
      <c r="A107">
        <v>64</v>
      </c>
      <c r="B107">
        <v>4393513</v>
      </c>
      <c r="C107" s="4">
        <f t="shared" si="6"/>
        <v>0.1039098339185906</v>
      </c>
      <c r="D107">
        <f t="shared" si="7"/>
        <v>276791319</v>
      </c>
    </row>
    <row r="108" spans="1:4" x14ac:dyDescent="0.2">
      <c r="A108">
        <v>128</v>
      </c>
      <c r="B108">
        <v>6388242</v>
      </c>
      <c r="C108" s="4">
        <f t="shared" si="6"/>
        <v>0.1510866509901678</v>
      </c>
      <c r="D108">
        <f t="shared" si="7"/>
        <v>811306734</v>
      </c>
    </row>
    <row r="109" spans="1:4" x14ac:dyDescent="0.2">
      <c r="A109">
        <v>256</v>
      </c>
      <c r="B109">
        <v>6694629</v>
      </c>
      <c r="C109" s="4">
        <f t="shared" si="6"/>
        <v>0.15833293028530479</v>
      </c>
      <c r="D109">
        <f t="shared" si="7"/>
        <v>1707130395</v>
      </c>
    </row>
    <row r="110" spans="1:4" x14ac:dyDescent="0.2">
      <c r="A110">
        <v>512</v>
      </c>
      <c r="B110">
        <v>3588074</v>
      </c>
      <c r="C110" s="4">
        <f t="shared" si="6"/>
        <v>8.4860605494421676E-2</v>
      </c>
      <c r="D110">
        <f t="shared" si="7"/>
        <v>1833505814</v>
      </c>
    </row>
    <row r="111" spans="1:4" x14ac:dyDescent="0.2">
      <c r="A111">
        <v>1024</v>
      </c>
      <c r="B111">
        <v>630382</v>
      </c>
      <c r="C111" s="4">
        <f t="shared" si="6"/>
        <v>1.4909000821271948E-2</v>
      </c>
      <c r="D111">
        <f t="shared" si="7"/>
        <v>644880786</v>
      </c>
    </row>
    <row r="112" spans="1:4" x14ac:dyDescent="0.2">
      <c r="A112">
        <v>2048</v>
      </c>
      <c r="B112">
        <v>4529232</v>
      </c>
      <c r="C112" s="4">
        <f t="shared" si="6"/>
        <v>0.10711968870895931</v>
      </c>
      <c r="D112">
        <f t="shared" si="7"/>
        <v>9271337904</v>
      </c>
    </row>
    <row r="113" spans="1:5" x14ac:dyDescent="0.2">
      <c r="A113">
        <v>4096</v>
      </c>
      <c r="B113">
        <v>648761</v>
      </c>
      <c r="C113" s="4">
        <f t="shared" si="6"/>
        <v>1.534367777285711E-2</v>
      </c>
      <c r="D113">
        <f t="shared" si="7"/>
        <v>2656676295</v>
      </c>
    </row>
    <row r="114" spans="1:5" x14ac:dyDescent="0.2">
      <c r="A114">
        <v>8192</v>
      </c>
      <c r="B114">
        <v>18911</v>
      </c>
      <c r="C114" s="4">
        <f t="shared" si="6"/>
        <v>4.4725914529773032E-4</v>
      </c>
      <c r="D114">
        <f t="shared" si="7"/>
        <v>154900001</v>
      </c>
    </row>
    <row r="115" spans="1:5" x14ac:dyDescent="0.2">
      <c r="A115">
        <v>16384</v>
      </c>
      <c r="B115">
        <v>348569</v>
      </c>
      <c r="C115" s="4">
        <f t="shared" si="6"/>
        <v>8.2439148123993732E-3</v>
      </c>
      <c r="D115">
        <f t="shared" si="7"/>
        <v>5710605927</v>
      </c>
    </row>
    <row r="116" spans="1:5" x14ac:dyDescent="0.2">
      <c r="A116">
        <v>32768</v>
      </c>
      <c r="B116">
        <v>23554</v>
      </c>
      <c r="C116" s="4">
        <f t="shared" si="6"/>
        <v>5.570695314019745E-4</v>
      </c>
      <c r="D116">
        <f t="shared" si="7"/>
        <v>771793918</v>
      </c>
    </row>
    <row r="117" spans="1:5" x14ac:dyDescent="0.2">
      <c r="A117" t="s">
        <v>203</v>
      </c>
      <c r="B117">
        <v>726</v>
      </c>
      <c r="C117" s="4">
        <f t="shared" si="6"/>
        <v>1.7170437284445677E-5</v>
      </c>
      <c r="D117">
        <f>B117*(A116-1)</f>
        <v>23788842</v>
      </c>
    </row>
    <row r="118" spans="1:5" x14ac:dyDescent="0.2">
      <c r="A118" t="s">
        <v>375</v>
      </c>
      <c r="B118" s="2">
        <f>SUM(B110:B117)/SUM(B102:B117)</f>
        <v>0.23149838672389358</v>
      </c>
      <c r="D118">
        <f>SUM(D102:D117)/SUM(B102:B117)</f>
        <v>567.70350810244793</v>
      </c>
      <c r="E118">
        <f>D118*(1-C70)</f>
        <v>68.581500919953072</v>
      </c>
    </row>
    <row r="120" spans="1:5" x14ac:dyDescent="0.2">
      <c r="A120" t="s">
        <v>380</v>
      </c>
      <c r="B120">
        <v>64</v>
      </c>
    </row>
    <row r="121" spans="1:5" x14ac:dyDescent="0.2">
      <c r="A121" t="s">
        <v>381</v>
      </c>
      <c r="B121">
        <v>8</v>
      </c>
    </row>
    <row r="122" spans="1:5" x14ac:dyDescent="0.2">
      <c r="A122" t="s">
        <v>382</v>
      </c>
      <c r="B122">
        <v>64</v>
      </c>
    </row>
    <row r="123" spans="1:5" x14ac:dyDescent="0.2">
      <c r="A123" t="s">
        <v>383</v>
      </c>
      <c r="B123" t="s">
        <v>384</v>
      </c>
    </row>
    <row r="124" spans="1:5" x14ac:dyDescent="0.2">
      <c r="A124" t="s">
        <v>385</v>
      </c>
      <c r="B124">
        <v>6</v>
      </c>
      <c r="C124" t="s">
        <v>386</v>
      </c>
      <c r="D124" t="s">
        <v>387</v>
      </c>
    </row>
    <row r="125" spans="1:5" x14ac:dyDescent="0.2">
      <c r="A125" t="s">
        <v>388</v>
      </c>
      <c r="B125">
        <v>12</v>
      </c>
      <c r="C125" t="s">
        <v>389</v>
      </c>
      <c r="D125" t="s">
        <v>390</v>
      </c>
    </row>
    <row r="126" spans="1:5" x14ac:dyDescent="0.2">
      <c r="A126" t="s">
        <v>391</v>
      </c>
      <c r="B126" t="s">
        <v>392</v>
      </c>
    </row>
    <row r="127" spans="1:5" x14ac:dyDescent="0.2">
      <c r="A127" t="s">
        <v>393</v>
      </c>
      <c r="B127" t="s">
        <v>394</v>
      </c>
    </row>
    <row r="128" spans="1:5" x14ac:dyDescent="0.2">
      <c r="A128" t="s">
        <v>1</v>
      </c>
      <c r="B128">
        <v>350000000</v>
      </c>
    </row>
    <row r="129" spans="1:4" x14ac:dyDescent="0.2">
      <c r="A129" t="s">
        <v>395</v>
      </c>
      <c r="B129">
        <v>93346420</v>
      </c>
    </row>
    <row r="130" spans="1:4" x14ac:dyDescent="0.2">
      <c r="A130" t="s">
        <v>396</v>
      </c>
      <c r="B130">
        <v>874353</v>
      </c>
    </row>
    <row r="131" spans="1:4" x14ac:dyDescent="0.2">
      <c r="A131" t="s">
        <v>397</v>
      </c>
      <c r="B131">
        <v>2607310</v>
      </c>
    </row>
    <row r="132" spans="1:4" x14ac:dyDescent="0.2">
      <c r="A132" s="13" t="s">
        <v>373</v>
      </c>
      <c r="B132" s="13">
        <f>B130/B128*1000</f>
        <v>2.4981514285714286</v>
      </c>
    </row>
    <row r="133" spans="1:4" x14ac:dyDescent="0.2">
      <c r="A133" t="s">
        <v>380</v>
      </c>
      <c r="B133">
        <v>64</v>
      </c>
    </row>
    <row r="134" spans="1:4" x14ac:dyDescent="0.2">
      <c r="A134" t="s">
        <v>381</v>
      </c>
      <c r="B134">
        <v>8</v>
      </c>
    </row>
    <row r="135" spans="1:4" x14ac:dyDescent="0.2">
      <c r="A135" t="s">
        <v>382</v>
      </c>
      <c r="B135">
        <v>64</v>
      </c>
    </row>
    <row r="136" spans="1:4" x14ac:dyDescent="0.2">
      <c r="A136" t="s">
        <v>383</v>
      </c>
      <c r="B136" t="s">
        <v>384</v>
      </c>
    </row>
    <row r="137" spans="1:4" x14ac:dyDescent="0.2">
      <c r="A137" t="s">
        <v>385</v>
      </c>
      <c r="B137">
        <v>6</v>
      </c>
      <c r="C137" t="s">
        <v>386</v>
      </c>
      <c r="D137" t="s">
        <v>387</v>
      </c>
    </row>
    <row r="138" spans="1:4" x14ac:dyDescent="0.2">
      <c r="A138" t="s">
        <v>388</v>
      </c>
      <c r="B138">
        <v>12</v>
      </c>
      <c r="C138" t="s">
        <v>389</v>
      </c>
      <c r="D138" t="s">
        <v>390</v>
      </c>
    </row>
    <row r="139" spans="1:4" x14ac:dyDescent="0.2">
      <c r="A139" t="s">
        <v>391</v>
      </c>
      <c r="B139" t="s">
        <v>392</v>
      </c>
    </row>
    <row r="140" spans="1:4" x14ac:dyDescent="0.2">
      <c r="A140" t="s">
        <v>393</v>
      </c>
      <c r="B140" t="s">
        <v>398</v>
      </c>
    </row>
    <row r="141" spans="1:4" x14ac:dyDescent="0.2">
      <c r="A141" t="s">
        <v>1</v>
      </c>
      <c r="B141">
        <v>350000000</v>
      </c>
    </row>
    <row r="142" spans="1:4" x14ac:dyDescent="0.2">
      <c r="A142" t="s">
        <v>395</v>
      </c>
      <c r="B142">
        <v>93346420</v>
      </c>
    </row>
    <row r="143" spans="1:4" x14ac:dyDescent="0.2">
      <c r="A143" t="s">
        <v>396</v>
      </c>
      <c r="B143">
        <v>856413</v>
      </c>
    </row>
    <row r="144" spans="1:4" x14ac:dyDescent="0.2">
      <c r="A144" t="s">
        <v>397</v>
      </c>
      <c r="B144">
        <v>855906</v>
      </c>
    </row>
    <row r="145" spans="1:2" x14ac:dyDescent="0.2">
      <c r="A145" s="13" t="s">
        <v>373</v>
      </c>
      <c r="B145" s="13">
        <f>B143/B141*1000</f>
        <v>2.4468942857142859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45"/>
  <sheetViews>
    <sheetView workbookViewId="0">
      <selection activeCell="D35" sqref="D35"/>
    </sheetView>
  </sheetViews>
  <sheetFormatPr baseColWidth="10" defaultRowHeight="16" x14ac:dyDescent="0.2"/>
  <cols>
    <col min="1" max="1" width="62" customWidth="1"/>
    <col min="2" max="2" width="23.6640625" customWidth="1"/>
    <col min="4" max="4" width="12.1640625" bestFit="1" customWidth="1"/>
  </cols>
  <sheetData>
    <row r="2" spans="1:4" x14ac:dyDescent="0.2">
      <c r="A2" t="s">
        <v>349</v>
      </c>
      <c r="B2" t="s">
        <v>1</v>
      </c>
      <c r="C2">
        <v>1000017191</v>
      </c>
    </row>
    <row r="3" spans="1:4" x14ac:dyDescent="0.2">
      <c r="A3" t="s">
        <v>349</v>
      </c>
      <c r="B3" t="s">
        <v>2</v>
      </c>
      <c r="C3">
        <v>118134738</v>
      </c>
      <c r="D3" s="6">
        <f>C3/$C$2</f>
        <v>0.11813270718063086</v>
      </c>
    </row>
    <row r="4" spans="1:4" x14ac:dyDescent="0.2">
      <c r="A4" t="s">
        <v>349</v>
      </c>
      <c r="B4" t="s">
        <v>3</v>
      </c>
      <c r="C4">
        <v>18623878</v>
      </c>
      <c r="D4" s="6">
        <f t="shared" ref="D4:D10" si="0">C4/$C$2</f>
        <v>1.8623557842417131E-2</v>
      </c>
    </row>
    <row r="5" spans="1:4" x14ac:dyDescent="0.2">
      <c r="A5" t="s">
        <v>349</v>
      </c>
      <c r="B5" t="s">
        <v>4</v>
      </c>
      <c r="C5">
        <v>89294168</v>
      </c>
      <c r="D5" s="6">
        <f t="shared" si="0"/>
        <v>8.9292632970346605E-2</v>
      </c>
    </row>
    <row r="6" spans="1:4" x14ac:dyDescent="0.2">
      <c r="A6" t="s">
        <v>349</v>
      </c>
      <c r="B6" t="s">
        <v>5</v>
      </c>
      <c r="C6">
        <v>16068843</v>
      </c>
      <c r="D6" s="6">
        <f t="shared" si="0"/>
        <v>1.6068566765268737E-2</v>
      </c>
    </row>
    <row r="7" spans="1:4" x14ac:dyDescent="0.2">
      <c r="A7" t="s">
        <v>349</v>
      </c>
      <c r="B7" t="s">
        <v>319</v>
      </c>
      <c r="C7">
        <v>4828112</v>
      </c>
      <c r="D7" s="6">
        <f t="shared" si="0"/>
        <v>4.8280290013534375E-3</v>
      </c>
    </row>
    <row r="8" spans="1:4" x14ac:dyDescent="0.2">
      <c r="A8" t="s">
        <v>349</v>
      </c>
      <c r="B8" t="s">
        <v>320</v>
      </c>
      <c r="C8">
        <v>3110955</v>
      </c>
      <c r="D8" s="6">
        <f t="shared" si="0"/>
        <v>3.1109015204919613E-3</v>
      </c>
    </row>
    <row r="9" spans="1:4" x14ac:dyDescent="0.2">
      <c r="A9" t="s">
        <v>349</v>
      </c>
      <c r="B9" t="s">
        <v>321</v>
      </c>
      <c r="C9">
        <v>3110955</v>
      </c>
      <c r="D9" s="6">
        <f t="shared" si="0"/>
        <v>3.1109015204919613E-3</v>
      </c>
    </row>
    <row r="10" spans="1:4" x14ac:dyDescent="0.2">
      <c r="A10" t="s">
        <v>349</v>
      </c>
      <c r="B10" t="s">
        <v>242</v>
      </c>
      <c r="C10">
        <v>746845542</v>
      </c>
      <c r="D10" s="6">
        <f t="shared" si="0"/>
        <v>0.7468327031989993</v>
      </c>
    </row>
    <row r="11" spans="1:4" x14ac:dyDescent="0.2">
      <c r="A11" t="s">
        <v>350</v>
      </c>
      <c r="B11" t="s">
        <v>352</v>
      </c>
      <c r="D11" s="12">
        <f>1/SUM(D5:D9)</f>
        <v>8.5902511534082269</v>
      </c>
    </row>
    <row r="12" spans="1:4" x14ac:dyDescent="0.2">
      <c r="A12" t="s">
        <v>351</v>
      </c>
    </row>
    <row r="13" spans="1:4" x14ac:dyDescent="0.2">
      <c r="A13" s="1">
        <v>0.90065099999999998</v>
      </c>
      <c r="B13">
        <v>1472</v>
      </c>
      <c r="C13" t="s">
        <v>8</v>
      </c>
      <c r="D13">
        <f>B13/1024</f>
        <v>1.4375</v>
      </c>
    </row>
    <row r="14" spans="1:4" x14ac:dyDescent="0.2">
      <c r="A14" s="1">
        <v>0.91105499999999995</v>
      </c>
      <c r="B14">
        <v>1856</v>
      </c>
      <c r="C14" t="s">
        <v>8</v>
      </c>
      <c r="D14">
        <f t="shared" ref="D14:D32" si="1">B14/1024</f>
        <v>1.8125</v>
      </c>
    </row>
    <row r="15" spans="1:4" x14ac:dyDescent="0.2">
      <c r="A15" s="1">
        <v>0.92079599999999995</v>
      </c>
      <c r="B15">
        <v>2368</v>
      </c>
      <c r="C15" t="s">
        <v>8</v>
      </c>
      <c r="D15">
        <f t="shared" si="1"/>
        <v>2.3125</v>
      </c>
    </row>
    <row r="16" spans="1:4" x14ac:dyDescent="0.2">
      <c r="A16" s="1">
        <v>0.930122</v>
      </c>
      <c r="B16">
        <v>3136</v>
      </c>
      <c r="C16" t="s">
        <v>8</v>
      </c>
      <c r="D16">
        <f t="shared" si="1"/>
        <v>3.0625</v>
      </c>
    </row>
    <row r="17" spans="1:4" x14ac:dyDescent="0.2">
      <c r="A17" s="1">
        <v>0.94039899999999998</v>
      </c>
      <c r="B17">
        <v>4480</v>
      </c>
      <c r="C17" t="s">
        <v>8</v>
      </c>
      <c r="D17">
        <f t="shared" si="1"/>
        <v>4.375</v>
      </c>
    </row>
    <row r="18" spans="1:4" x14ac:dyDescent="0.2">
      <c r="A18" s="1">
        <v>0.95003800000000005</v>
      </c>
      <c r="B18">
        <v>6208</v>
      </c>
      <c r="C18" t="s">
        <v>8</v>
      </c>
      <c r="D18">
        <f t="shared" si="1"/>
        <v>6.0625</v>
      </c>
    </row>
    <row r="19" spans="1:4" x14ac:dyDescent="0.2">
      <c r="A19" s="1">
        <v>0.96010300000000004</v>
      </c>
      <c r="B19">
        <v>8640</v>
      </c>
      <c r="C19" t="s">
        <v>8</v>
      </c>
      <c r="D19">
        <f t="shared" si="1"/>
        <v>8.4375</v>
      </c>
    </row>
    <row r="20" spans="1:4" x14ac:dyDescent="0.2">
      <c r="A20" s="1">
        <v>0.97006300000000001</v>
      </c>
      <c r="B20">
        <v>12992</v>
      </c>
      <c r="C20" t="s">
        <v>8</v>
      </c>
      <c r="D20">
        <f t="shared" si="1"/>
        <v>12.6875</v>
      </c>
    </row>
    <row r="21" spans="1:4" x14ac:dyDescent="0.2">
      <c r="A21" s="1">
        <v>0.98005399999999998</v>
      </c>
      <c r="B21">
        <v>20224</v>
      </c>
      <c r="C21" t="s">
        <v>8</v>
      </c>
      <c r="D21">
        <f t="shared" si="1"/>
        <v>19.75</v>
      </c>
    </row>
    <row r="22" spans="1:4" x14ac:dyDescent="0.2">
      <c r="A22" s="1">
        <v>0.990035</v>
      </c>
      <c r="B22">
        <v>31040</v>
      </c>
      <c r="C22" t="s">
        <v>8</v>
      </c>
      <c r="D22">
        <f t="shared" si="1"/>
        <v>30.3125</v>
      </c>
    </row>
    <row r="23" spans="1:4" x14ac:dyDescent="0.2">
      <c r="A23" s="1">
        <v>0.99102500000000004</v>
      </c>
      <c r="B23">
        <v>32448</v>
      </c>
      <c r="C23" t="s">
        <v>8</v>
      </c>
      <c r="D23">
        <f t="shared" si="1"/>
        <v>31.6875</v>
      </c>
    </row>
    <row r="24" spans="1:4" x14ac:dyDescent="0.2">
      <c r="A24" s="1">
        <v>0.99201600000000001</v>
      </c>
      <c r="B24">
        <v>33920</v>
      </c>
      <c r="C24" t="s">
        <v>8</v>
      </c>
      <c r="D24">
        <f t="shared" si="1"/>
        <v>33.125</v>
      </c>
    </row>
    <row r="25" spans="1:4" x14ac:dyDescent="0.2">
      <c r="A25" s="1">
        <v>0.99300900000000003</v>
      </c>
      <c r="B25">
        <v>35520</v>
      </c>
      <c r="C25" t="s">
        <v>8</v>
      </c>
      <c r="D25">
        <f t="shared" si="1"/>
        <v>34.6875</v>
      </c>
    </row>
    <row r="26" spans="1:4" x14ac:dyDescent="0.2">
      <c r="A26" s="1">
        <v>0.99401499999999998</v>
      </c>
      <c r="B26">
        <v>37312</v>
      </c>
      <c r="C26" t="s">
        <v>8</v>
      </c>
      <c r="D26">
        <f t="shared" si="1"/>
        <v>36.4375</v>
      </c>
    </row>
    <row r="27" spans="1:4" x14ac:dyDescent="0.2">
      <c r="A27" s="1">
        <v>0.99502599999999997</v>
      </c>
      <c r="B27">
        <v>39360</v>
      </c>
      <c r="C27" t="s">
        <v>8</v>
      </c>
      <c r="D27">
        <f t="shared" si="1"/>
        <v>38.4375</v>
      </c>
    </row>
    <row r="28" spans="1:4" x14ac:dyDescent="0.2">
      <c r="A28" s="1">
        <v>0.99600699999999998</v>
      </c>
      <c r="B28">
        <v>41664</v>
      </c>
      <c r="C28" t="s">
        <v>8</v>
      </c>
      <c r="D28">
        <f t="shared" si="1"/>
        <v>40.6875</v>
      </c>
    </row>
    <row r="29" spans="1:4" x14ac:dyDescent="0.2">
      <c r="A29" s="1">
        <v>0.997004</v>
      </c>
      <c r="B29">
        <v>44544</v>
      </c>
      <c r="C29" t="s">
        <v>8</v>
      </c>
      <c r="D29">
        <f t="shared" si="1"/>
        <v>43.5</v>
      </c>
    </row>
    <row r="30" spans="1:4" x14ac:dyDescent="0.2">
      <c r="A30" s="1">
        <v>0.99800299999999997</v>
      </c>
      <c r="B30">
        <v>48320</v>
      </c>
      <c r="C30" t="s">
        <v>8</v>
      </c>
      <c r="D30">
        <f t="shared" si="1"/>
        <v>47.1875</v>
      </c>
    </row>
    <row r="31" spans="1:4" x14ac:dyDescent="0.2">
      <c r="A31" s="1">
        <v>0.99900500000000003</v>
      </c>
      <c r="B31">
        <v>54400</v>
      </c>
      <c r="C31" t="s">
        <v>8</v>
      </c>
      <c r="D31">
        <f t="shared" si="1"/>
        <v>53.125</v>
      </c>
    </row>
    <row r="32" spans="1:4" x14ac:dyDescent="0.2">
      <c r="A32" s="9">
        <v>1</v>
      </c>
      <c r="B32">
        <v>87552</v>
      </c>
      <c r="C32" t="s">
        <v>8</v>
      </c>
      <c r="D32">
        <f t="shared" si="1"/>
        <v>85.5</v>
      </c>
    </row>
    <row r="33" spans="1:4" x14ac:dyDescent="0.2">
      <c r="A33" t="s">
        <v>316</v>
      </c>
    </row>
    <row r="34" spans="1:4" x14ac:dyDescent="0.2">
      <c r="A34">
        <v>991262946</v>
      </c>
      <c r="B34">
        <v>1000017191</v>
      </c>
      <c r="C34" s="6">
        <f>A34/B34</f>
        <v>0.99124590549163871</v>
      </c>
      <c r="D34" s="1">
        <f>1-C34</f>
        <v>8.7540945083612876E-3</v>
      </c>
    </row>
    <row r="35" spans="1:4" x14ac:dyDescent="0.2">
      <c r="A35" t="s">
        <v>349</v>
      </c>
      <c r="B35" t="s">
        <v>201</v>
      </c>
      <c r="C35" s="2">
        <f>SUM(B36:B51,B54:B68)/SUM(B36:B51,B53:B68)</f>
        <v>0.5895934449986947</v>
      </c>
      <c r="D35" s="2">
        <f>SUM(B36:B51,B54:B68)/SUM(B36:B68)</f>
        <v>1.6445800296692899E-2</v>
      </c>
    </row>
    <row r="36" spans="1:4" x14ac:dyDescent="0.2">
      <c r="A36">
        <v>-32768</v>
      </c>
      <c r="B36">
        <v>575130</v>
      </c>
      <c r="C36" s="6">
        <f>B36/SUM(B$36:B$51,B$54:B$68)</f>
        <v>3.4970637081182185E-2</v>
      </c>
      <c r="D36" s="6">
        <f t="shared" ref="D36:D68" si="2">B36/SUM(B$36:B$68)</f>
        <v>5.7512011368524572E-4</v>
      </c>
    </row>
    <row r="37" spans="1:4" x14ac:dyDescent="0.2">
      <c r="A37">
        <v>-16384</v>
      </c>
      <c r="B37">
        <v>215661</v>
      </c>
      <c r="C37" s="6">
        <f t="shared" ref="C37:C68" si="3">B37/SUM(B$36:B$51,B$54:B$68)</f>
        <v>1.3113213644853914E-2</v>
      </c>
      <c r="D37" s="6">
        <f t="shared" si="2"/>
        <v>2.1565729285113588E-4</v>
      </c>
    </row>
    <row r="38" spans="1:4" x14ac:dyDescent="0.2">
      <c r="A38">
        <v>-8192</v>
      </c>
      <c r="B38">
        <v>69886</v>
      </c>
      <c r="C38" s="6">
        <f t="shared" si="3"/>
        <v>4.2494009059786458E-3</v>
      </c>
      <c r="D38" s="6">
        <f t="shared" si="2"/>
        <v>6.9884798680310687E-5</v>
      </c>
    </row>
    <row r="39" spans="1:4" x14ac:dyDescent="0.2">
      <c r="A39">
        <v>-4096</v>
      </c>
      <c r="B39">
        <v>662322</v>
      </c>
      <c r="C39" s="6">
        <f t="shared" si="3"/>
        <v>4.0272325027181241E-2</v>
      </c>
      <c r="D39" s="6">
        <f t="shared" si="2"/>
        <v>6.6231061488053022E-4</v>
      </c>
    </row>
    <row r="40" spans="1:4" x14ac:dyDescent="0.2">
      <c r="A40">
        <v>-2048</v>
      </c>
      <c r="B40">
        <v>629345</v>
      </c>
      <c r="C40" s="6">
        <f t="shared" si="3"/>
        <v>3.8267166716840724E-2</v>
      </c>
      <c r="D40" s="6">
        <f t="shared" si="2"/>
        <v>6.2933418174541576E-4</v>
      </c>
    </row>
    <row r="41" spans="1:4" x14ac:dyDescent="0.2">
      <c r="A41">
        <v>-1024</v>
      </c>
      <c r="B41">
        <v>169335</v>
      </c>
      <c r="C41" s="6">
        <f t="shared" si="3"/>
        <v>1.0296372698593338E-2</v>
      </c>
      <c r="D41" s="6">
        <f t="shared" si="2"/>
        <v>1.6933208918138698E-4</v>
      </c>
    </row>
    <row r="42" spans="1:4" x14ac:dyDescent="0.2">
      <c r="A42">
        <v>-512</v>
      </c>
      <c r="B42">
        <v>126325</v>
      </c>
      <c r="C42" s="6">
        <f t="shared" si="3"/>
        <v>7.6811603103304291E-3</v>
      </c>
      <c r="D42" s="6">
        <f t="shared" si="2"/>
        <v>1.2632282851057791E-4</v>
      </c>
    </row>
    <row r="43" spans="1:4" x14ac:dyDescent="0.2">
      <c r="A43">
        <v>-256</v>
      </c>
      <c r="B43">
        <v>677544</v>
      </c>
      <c r="C43" s="6">
        <f t="shared" si="3"/>
        <v>4.1197894963803841E-2</v>
      </c>
      <c r="D43" s="6">
        <f t="shared" si="2"/>
        <v>6.7753235321884816E-4</v>
      </c>
    </row>
    <row r="44" spans="1:4" x14ac:dyDescent="0.2">
      <c r="A44">
        <v>-128</v>
      </c>
      <c r="B44">
        <v>132717</v>
      </c>
      <c r="C44" s="6">
        <f t="shared" si="3"/>
        <v>8.0698242858193037E-3</v>
      </c>
      <c r="D44" s="6">
        <f t="shared" si="2"/>
        <v>1.3271471863398669E-4</v>
      </c>
    </row>
    <row r="45" spans="1:4" x14ac:dyDescent="0.2">
      <c r="A45">
        <v>-64</v>
      </c>
      <c r="B45">
        <v>183849</v>
      </c>
      <c r="C45" s="6">
        <f t="shared" si="3"/>
        <v>1.1178892870721862E-2</v>
      </c>
      <c r="D45" s="6">
        <f t="shared" si="2"/>
        <v>1.8384583969001573E-4</v>
      </c>
    </row>
    <row r="46" spans="1:4" x14ac:dyDescent="0.2">
      <c r="A46">
        <v>-32</v>
      </c>
      <c r="B46">
        <v>283861</v>
      </c>
      <c r="C46" s="6">
        <f t="shared" si="3"/>
        <v>1.7260097738774637E-2</v>
      </c>
      <c r="D46" s="6">
        <f t="shared" si="2"/>
        <v>2.838561205132884E-4</v>
      </c>
    </row>
    <row r="47" spans="1:4" x14ac:dyDescent="0.2">
      <c r="A47">
        <v>-16</v>
      </c>
      <c r="B47">
        <v>768361</v>
      </c>
      <c r="C47" s="6">
        <f t="shared" si="3"/>
        <v>4.6720000136202644E-2</v>
      </c>
      <c r="D47" s="6">
        <f t="shared" si="2"/>
        <v>7.6834779210145383E-4</v>
      </c>
    </row>
    <row r="48" spans="1:4" x14ac:dyDescent="0.2">
      <c r="A48">
        <v>-8</v>
      </c>
      <c r="B48">
        <v>1924130</v>
      </c>
      <c r="C48" s="6">
        <f t="shared" si="3"/>
        <v>0.11699624767794252</v>
      </c>
      <c r="D48" s="6">
        <f t="shared" si="2"/>
        <v>1.9240969247738631E-3</v>
      </c>
    </row>
    <row r="49" spans="1:4" x14ac:dyDescent="0.2">
      <c r="A49">
        <v>-4</v>
      </c>
      <c r="B49">
        <v>649184</v>
      </c>
      <c r="C49" s="6">
        <f t="shared" si="3"/>
        <v>3.9473472193956458E-2</v>
      </c>
      <c r="D49" s="6">
        <f t="shared" si="2"/>
        <v>6.4917284071886806E-4</v>
      </c>
    </row>
    <row r="50" spans="1:4" x14ac:dyDescent="0.2">
      <c r="A50">
        <v>-2</v>
      </c>
      <c r="B50">
        <v>465131</v>
      </c>
      <c r="C50" s="6">
        <f t="shared" si="3"/>
        <v>2.8282175153804101E-2</v>
      </c>
      <c r="D50" s="6">
        <f t="shared" si="2"/>
        <v>4.6512300453555201E-4</v>
      </c>
    </row>
    <row r="51" spans="1:4" x14ac:dyDescent="0.2">
      <c r="A51">
        <v>-1</v>
      </c>
      <c r="B51">
        <v>903095</v>
      </c>
      <c r="C51" s="6">
        <f t="shared" si="3"/>
        <v>5.4912467607028372E-2</v>
      </c>
      <c r="D51" s="6">
        <f t="shared" si="2"/>
        <v>9.0307947606380642E-4</v>
      </c>
    </row>
    <row r="52" spans="1:4" x14ac:dyDescent="0.2">
      <c r="A52">
        <v>0</v>
      </c>
      <c r="B52">
        <v>972123252</v>
      </c>
      <c r="C52" s="6"/>
      <c r="D52" s="6">
        <f t="shared" si="2"/>
        <v>0.9721065414885518</v>
      </c>
    </row>
    <row r="53" spans="1:4" x14ac:dyDescent="0.2">
      <c r="A53">
        <v>1</v>
      </c>
      <c r="B53">
        <v>11447855</v>
      </c>
      <c r="C53" s="6"/>
      <c r="D53" s="6">
        <f t="shared" si="2"/>
        <v>1.1447658214755288E-2</v>
      </c>
    </row>
    <row r="54" spans="1:4" x14ac:dyDescent="0.2">
      <c r="A54">
        <v>2</v>
      </c>
      <c r="B54">
        <v>1012767</v>
      </c>
      <c r="C54" s="6">
        <f t="shared" si="3"/>
        <v>6.1581046380466402E-2</v>
      </c>
      <c r="D54" s="6">
        <f t="shared" si="2"/>
        <v>1.0127495908345335E-3</v>
      </c>
    </row>
    <row r="55" spans="1:4" x14ac:dyDescent="0.2">
      <c r="A55">
        <v>4</v>
      </c>
      <c r="B55">
        <v>1083456</v>
      </c>
      <c r="C55" s="6">
        <f t="shared" si="3"/>
        <v>6.587927350238959E-2</v>
      </c>
      <c r="D55" s="6">
        <f t="shared" si="2"/>
        <v>1.0834373757115116E-3</v>
      </c>
    </row>
    <row r="56" spans="1:4" x14ac:dyDescent="0.2">
      <c r="A56">
        <v>8</v>
      </c>
      <c r="B56">
        <v>1852921</v>
      </c>
      <c r="C56" s="6">
        <f t="shared" si="3"/>
        <v>0.11266640208492198</v>
      </c>
      <c r="D56" s="6">
        <f t="shared" si="2"/>
        <v>1.8528891488355315E-3</v>
      </c>
    </row>
    <row r="57" spans="1:4" x14ac:dyDescent="0.2">
      <c r="A57">
        <v>16</v>
      </c>
      <c r="B57">
        <v>517541</v>
      </c>
      <c r="C57" s="6">
        <f t="shared" si="3"/>
        <v>3.1468952211903586E-2</v>
      </c>
      <c r="D57" s="6">
        <f t="shared" si="2"/>
        <v>5.1753210362313873E-4</v>
      </c>
    </row>
    <row r="58" spans="1:4" x14ac:dyDescent="0.2">
      <c r="A58">
        <v>32</v>
      </c>
      <c r="B58">
        <v>253247</v>
      </c>
      <c r="C58" s="6">
        <f t="shared" si="3"/>
        <v>1.5398621057670692E-2</v>
      </c>
      <c r="D58" s="6">
        <f t="shared" si="2"/>
        <v>2.5324264675890222E-4</v>
      </c>
    </row>
    <row r="59" spans="1:4" x14ac:dyDescent="0.2">
      <c r="A59">
        <v>64</v>
      </c>
      <c r="B59">
        <v>165249</v>
      </c>
      <c r="C59" s="6">
        <f t="shared" si="3"/>
        <v>1.0047924481470755E-2</v>
      </c>
      <c r="D59" s="6">
        <f t="shared" si="2"/>
        <v>1.6524615941851959E-4</v>
      </c>
    </row>
    <row r="60" spans="1:4" x14ac:dyDescent="0.2">
      <c r="A60">
        <v>128</v>
      </c>
      <c r="B60">
        <v>146385</v>
      </c>
      <c r="C60" s="6">
        <f t="shared" si="3"/>
        <v>8.9009036376625356E-3</v>
      </c>
      <c r="D60" s="6">
        <f t="shared" si="2"/>
        <v>1.4638248368510545E-4</v>
      </c>
    </row>
    <row r="61" spans="1:4" x14ac:dyDescent="0.2">
      <c r="A61">
        <v>256</v>
      </c>
      <c r="B61">
        <v>670899</v>
      </c>
      <c r="C61" s="6">
        <f>B61/SUM(B$36:B$51,B$54:B$68)</f>
        <v>4.0793847386031069E-2</v>
      </c>
      <c r="D61" s="6">
        <f t="shared" si="2"/>
        <v>6.7088746744443462E-4</v>
      </c>
    </row>
    <row r="62" spans="1:4" x14ac:dyDescent="0.2">
      <c r="A62">
        <v>512</v>
      </c>
      <c r="B62">
        <v>121887</v>
      </c>
      <c r="C62" s="6">
        <f t="shared" si="3"/>
        <v>7.4113088204650311E-3</v>
      </c>
      <c r="D62" s="6">
        <f t="shared" si="2"/>
        <v>1.2188490479848651E-4</v>
      </c>
    </row>
    <row r="63" spans="1:4" x14ac:dyDescent="0.2">
      <c r="A63">
        <v>1024</v>
      </c>
      <c r="B63">
        <v>127919</v>
      </c>
      <c r="C63" s="6">
        <f t="shared" si="3"/>
        <v>7.7780830851942075E-3</v>
      </c>
      <c r="D63" s="6">
        <f t="shared" si="2"/>
        <v>1.2791680111018893E-4</v>
      </c>
    </row>
    <row r="64" spans="1:4" x14ac:dyDescent="0.2">
      <c r="A64">
        <v>2048</v>
      </c>
      <c r="B64">
        <v>540092</v>
      </c>
      <c r="C64" s="6">
        <f t="shared" si="3"/>
        <v>3.2840160176742392E-2</v>
      </c>
      <c r="D64" s="6">
        <f t="shared" si="2"/>
        <v>5.400827159781123E-4</v>
      </c>
    </row>
    <row r="65" spans="1:4" x14ac:dyDescent="0.2">
      <c r="A65">
        <v>4096</v>
      </c>
      <c r="B65">
        <v>736134</v>
      </c>
      <c r="C65" s="6">
        <f t="shared" si="3"/>
        <v>4.4760445389944829E-2</v>
      </c>
      <c r="D65" s="6">
        <f t="shared" si="2"/>
        <v>7.3612134607406096E-4</v>
      </c>
    </row>
    <row r="66" spans="1:4" x14ac:dyDescent="0.2">
      <c r="A66">
        <v>8192</v>
      </c>
      <c r="B66">
        <v>75615</v>
      </c>
      <c r="C66" s="6">
        <f t="shared" si="3"/>
        <v>4.597751330818408E-3</v>
      </c>
      <c r="D66" s="6">
        <f t="shared" si="2"/>
        <v>7.5613700200493557E-5</v>
      </c>
    </row>
    <row r="67" spans="1:4" x14ac:dyDescent="0.2">
      <c r="A67">
        <v>16384</v>
      </c>
      <c r="B67">
        <v>217662</v>
      </c>
      <c r="C67" s="6">
        <f t="shared" si="3"/>
        <v>1.3234883953826574E-2</v>
      </c>
      <c r="D67" s="6">
        <f t="shared" si="2"/>
        <v>2.1765825845453717E-4</v>
      </c>
    </row>
    <row r="68" spans="1:4" x14ac:dyDescent="0.2">
      <c r="A68">
        <v>32768</v>
      </c>
      <c r="B68">
        <v>488433</v>
      </c>
      <c r="C68" s="6">
        <f t="shared" si="3"/>
        <v>2.9699047487477717E-2</v>
      </c>
      <c r="D68" s="6">
        <f t="shared" si="2"/>
        <v>4.8842460398105755E-4</v>
      </c>
    </row>
    <row r="69" spans="1:4" x14ac:dyDescent="0.2">
      <c r="A69" t="s">
        <v>349</v>
      </c>
      <c r="B69" t="s">
        <v>202</v>
      </c>
    </row>
    <row r="70" spans="1:4" x14ac:dyDescent="0.2">
      <c r="A70">
        <v>1</v>
      </c>
      <c r="B70">
        <v>972123251</v>
      </c>
      <c r="C70" s="6">
        <f>B70/SUM(B70:B86)</f>
        <v>0.97210653951647918</v>
      </c>
      <c r="D70">
        <f>B70*(A70-1)</f>
        <v>0</v>
      </c>
    </row>
    <row r="71" spans="1:4" x14ac:dyDescent="0.2">
      <c r="A71">
        <v>2</v>
      </c>
      <c r="B71">
        <v>74251</v>
      </c>
      <c r="C71" s="6">
        <f>B71/SUM(B$71:B$86)</f>
        <v>2.6619043419466738E-3</v>
      </c>
      <c r="D71">
        <f t="shared" ref="D71:D85" si="4">B71*(A71-1)</f>
        <v>74251</v>
      </c>
    </row>
    <row r="72" spans="1:4" x14ac:dyDescent="0.2">
      <c r="A72">
        <v>4</v>
      </c>
      <c r="B72">
        <v>886713</v>
      </c>
      <c r="C72" s="6">
        <f t="shared" ref="C72:C86" si="5">B72/SUM(B$71:B$86)</f>
        <v>3.1788732606437095E-2</v>
      </c>
      <c r="D72">
        <f t="shared" si="4"/>
        <v>2660139</v>
      </c>
    </row>
    <row r="73" spans="1:4" x14ac:dyDescent="0.2">
      <c r="A73">
        <v>8</v>
      </c>
      <c r="B73">
        <v>1005076</v>
      </c>
      <c r="C73" s="6">
        <f t="shared" si="5"/>
        <v>3.6032055708157401E-2</v>
      </c>
      <c r="D73">
        <f t="shared" si="4"/>
        <v>7035532</v>
      </c>
    </row>
    <row r="74" spans="1:4" x14ac:dyDescent="0.2">
      <c r="A74">
        <v>16</v>
      </c>
      <c r="B74">
        <v>790698</v>
      </c>
      <c r="C74" s="6">
        <f t="shared" si="5"/>
        <v>2.8346587108167582E-2</v>
      </c>
      <c r="D74">
        <f t="shared" si="4"/>
        <v>11860470</v>
      </c>
    </row>
    <row r="75" spans="1:4" x14ac:dyDescent="0.2">
      <c r="A75">
        <v>32</v>
      </c>
      <c r="B75">
        <v>2054630</v>
      </c>
      <c r="C75" s="6">
        <f t="shared" si="5"/>
        <v>7.3658651305624087E-2</v>
      </c>
      <c r="D75">
        <f t="shared" si="4"/>
        <v>63693530</v>
      </c>
    </row>
    <row r="76" spans="1:4" x14ac:dyDescent="0.2">
      <c r="A76">
        <v>64</v>
      </c>
      <c r="B76">
        <v>928928</v>
      </c>
      <c r="C76" s="6">
        <f t="shared" si="5"/>
        <v>3.3302143763125611E-2</v>
      </c>
      <c r="D76">
        <f t="shared" si="4"/>
        <v>58522464</v>
      </c>
    </row>
    <row r="77" spans="1:4" x14ac:dyDescent="0.2">
      <c r="A77">
        <v>128</v>
      </c>
      <c r="B77">
        <v>8151190</v>
      </c>
      <c r="C77" s="6">
        <f t="shared" si="5"/>
        <v>0.29222081928906424</v>
      </c>
      <c r="D77">
        <f t="shared" si="4"/>
        <v>1035201130</v>
      </c>
    </row>
    <row r="78" spans="1:4" x14ac:dyDescent="0.2">
      <c r="A78">
        <v>256</v>
      </c>
      <c r="B78">
        <v>4223835</v>
      </c>
      <c r="C78" s="6">
        <f t="shared" si="5"/>
        <v>0.15142482560728243</v>
      </c>
      <c r="D78">
        <f t="shared" si="4"/>
        <v>1077077925</v>
      </c>
    </row>
    <row r="79" spans="1:4" x14ac:dyDescent="0.2">
      <c r="A79">
        <v>512</v>
      </c>
      <c r="B79">
        <v>1151339</v>
      </c>
      <c r="C79" s="6">
        <f t="shared" si="5"/>
        <v>4.1275596061366736E-2</v>
      </c>
      <c r="D79">
        <f t="shared" si="4"/>
        <v>588334229</v>
      </c>
    </row>
    <row r="80" spans="1:4" x14ac:dyDescent="0.2">
      <c r="A80">
        <v>1024</v>
      </c>
      <c r="B80">
        <v>1588211</v>
      </c>
      <c r="C80" s="6">
        <f t="shared" si="5"/>
        <v>5.6937492516295651E-2</v>
      </c>
      <c r="D80">
        <f t="shared" si="4"/>
        <v>1624739853</v>
      </c>
    </row>
    <row r="81" spans="1:4" x14ac:dyDescent="0.2">
      <c r="A81">
        <v>2048</v>
      </c>
      <c r="B81">
        <v>833277</v>
      </c>
      <c r="C81" s="6">
        <f t="shared" si="5"/>
        <v>2.987304769423036E-2</v>
      </c>
      <c r="D81">
        <f t="shared" si="4"/>
        <v>1705718019</v>
      </c>
    </row>
    <row r="82" spans="1:4" x14ac:dyDescent="0.2">
      <c r="A82">
        <v>4096</v>
      </c>
      <c r="B82">
        <v>955458</v>
      </c>
      <c r="C82" s="6">
        <f t="shared" si="5"/>
        <v>3.4253246404057656E-2</v>
      </c>
      <c r="D82">
        <f t="shared" si="4"/>
        <v>3912600510</v>
      </c>
    </row>
    <row r="83" spans="1:4" x14ac:dyDescent="0.2">
      <c r="A83">
        <v>8192</v>
      </c>
      <c r="B83">
        <v>495579</v>
      </c>
      <c r="C83" s="6">
        <f t="shared" si="5"/>
        <v>1.7766547142497618E-2</v>
      </c>
      <c r="D83">
        <f t="shared" si="4"/>
        <v>4059287589</v>
      </c>
    </row>
    <row r="84" spans="1:4" x14ac:dyDescent="0.2">
      <c r="A84">
        <v>16384</v>
      </c>
      <c r="B84">
        <v>1024748</v>
      </c>
      <c r="C84" s="6">
        <f t="shared" si="5"/>
        <v>3.6737298495658911E-2</v>
      </c>
      <c r="D84">
        <f t="shared" si="4"/>
        <v>16788446484</v>
      </c>
    </row>
    <row r="85" spans="1:4" x14ac:dyDescent="0.2">
      <c r="A85">
        <v>32768</v>
      </c>
      <c r="B85">
        <v>3728636</v>
      </c>
      <c r="C85" s="6">
        <f t="shared" si="5"/>
        <v>0.13367190149545027</v>
      </c>
      <c r="D85">
        <f t="shared" si="4"/>
        <v>122176215812</v>
      </c>
    </row>
    <row r="86" spans="1:4" x14ac:dyDescent="0.2">
      <c r="A86" t="s">
        <v>203</v>
      </c>
      <c r="B86">
        <v>1371</v>
      </c>
      <c r="C86" s="6">
        <f t="shared" si="5"/>
        <v>4.9150460637686898E-5</v>
      </c>
      <c r="D86">
        <f>B86*(A85-1)</f>
        <v>44923557</v>
      </c>
    </row>
    <row r="87" spans="1:4" x14ac:dyDescent="0.2">
      <c r="A87" t="s">
        <v>349</v>
      </c>
      <c r="B87" t="s">
        <v>204</v>
      </c>
      <c r="D87">
        <f>SUM(D70:D86)/SUM(B70:B86)</f>
        <v>153.15375862773544</v>
      </c>
    </row>
    <row r="88" spans="1:4" x14ac:dyDescent="0.2">
      <c r="A88" t="s">
        <v>205</v>
      </c>
      <c r="B88">
        <v>879</v>
      </c>
    </row>
    <row r="89" spans="1:4" x14ac:dyDescent="0.2">
      <c r="A89" t="s">
        <v>216</v>
      </c>
      <c r="B89">
        <v>683</v>
      </c>
    </row>
    <row r="90" spans="1:4" x14ac:dyDescent="0.2">
      <c r="A90" t="s">
        <v>217</v>
      </c>
      <c r="B90">
        <v>28</v>
      </c>
    </row>
    <row r="91" spans="1:4" x14ac:dyDescent="0.2">
      <c r="A91" t="s">
        <v>206</v>
      </c>
      <c r="B91">
        <v>879</v>
      </c>
    </row>
    <row r="92" spans="1:4" x14ac:dyDescent="0.2">
      <c r="A92" t="s">
        <v>218</v>
      </c>
      <c r="B92">
        <v>653</v>
      </c>
    </row>
    <row r="93" spans="1:4" x14ac:dyDescent="0.2">
      <c r="A93" t="s">
        <v>207</v>
      </c>
      <c r="B93">
        <v>2923982</v>
      </c>
    </row>
    <row r="94" spans="1:4" x14ac:dyDescent="0.2">
      <c r="A94" t="s">
        <v>208</v>
      </c>
      <c r="B94">
        <v>105363011</v>
      </c>
    </row>
    <row r="95" spans="1:4" x14ac:dyDescent="0.2">
      <c r="A95" t="s">
        <v>219</v>
      </c>
      <c r="B95">
        <v>4828112</v>
      </c>
    </row>
    <row r="96" spans="1:4" x14ac:dyDescent="0.2">
      <c r="A96" t="s">
        <v>290</v>
      </c>
      <c r="B96">
        <v>390190</v>
      </c>
    </row>
    <row r="97" spans="1:4" x14ac:dyDescent="0.2">
      <c r="A97" t="s">
        <v>348</v>
      </c>
      <c r="B97" s="2">
        <f>B93/B94</f>
        <v>2.7751503798614865E-2</v>
      </c>
    </row>
    <row r="101" spans="1:4" x14ac:dyDescent="0.2">
      <c r="A101" t="s">
        <v>376</v>
      </c>
    </row>
    <row r="102" spans="1:4" x14ac:dyDescent="0.2">
      <c r="A102">
        <v>2</v>
      </c>
      <c r="B102">
        <v>2665196</v>
      </c>
      <c r="C102" s="6">
        <f>B102/SUM(B102:B118)</f>
        <v>9.5547494325486773E-2</v>
      </c>
      <c r="D102">
        <f>B102*(A102-1)</f>
        <v>2665196</v>
      </c>
    </row>
    <row r="103" spans="1:4" x14ac:dyDescent="0.2">
      <c r="A103">
        <v>4</v>
      </c>
      <c r="B103">
        <v>1695248</v>
      </c>
      <c r="C103" s="6">
        <f t="shared" ref="C103:C117" si="6">B103/SUM(B103:B119)</f>
        <v>6.7195103012140323E-2</v>
      </c>
      <c r="D103">
        <f t="shared" ref="D103:D116" si="7">B103*(A103-1)</f>
        <v>5085744</v>
      </c>
    </row>
    <row r="104" spans="1:4" x14ac:dyDescent="0.2">
      <c r="A104">
        <v>8</v>
      </c>
      <c r="B104">
        <v>921850</v>
      </c>
      <c r="C104" s="6">
        <f t="shared" si="6"/>
        <v>3.9171720312724222E-2</v>
      </c>
      <c r="D104">
        <f t="shared" si="7"/>
        <v>6452950</v>
      </c>
    </row>
    <row r="105" spans="1:4" x14ac:dyDescent="0.2">
      <c r="A105">
        <v>16</v>
      </c>
      <c r="B105">
        <v>8159225</v>
      </c>
      <c r="C105" s="6">
        <f t="shared" si="6"/>
        <v>0.36084057297004868</v>
      </c>
      <c r="D105">
        <f t="shared" si="7"/>
        <v>122388375</v>
      </c>
    </row>
    <row r="106" spans="1:4" x14ac:dyDescent="0.2">
      <c r="A106">
        <v>32</v>
      </c>
      <c r="B106">
        <v>3200515</v>
      </c>
      <c r="C106" s="6">
        <f t="shared" si="6"/>
        <v>0.2214497525384245</v>
      </c>
      <c r="D106">
        <f t="shared" si="7"/>
        <v>99215965</v>
      </c>
    </row>
    <row r="107" spans="1:4" x14ac:dyDescent="0.2">
      <c r="A107">
        <v>64</v>
      </c>
      <c r="B107">
        <v>2262622</v>
      </c>
      <c r="C107" s="6">
        <f t="shared" si="6"/>
        <v>0.20108547012660796</v>
      </c>
      <c r="D107">
        <f t="shared" si="7"/>
        <v>142545186</v>
      </c>
    </row>
    <row r="108" spans="1:4" x14ac:dyDescent="0.2">
      <c r="A108">
        <v>128</v>
      </c>
      <c r="B108">
        <v>1857845</v>
      </c>
      <c r="C108" s="6">
        <f t="shared" si="6"/>
        <v>0.20667005432511995</v>
      </c>
      <c r="D108">
        <f t="shared" si="7"/>
        <v>235946315</v>
      </c>
    </row>
    <row r="109" spans="1:4" x14ac:dyDescent="0.2">
      <c r="A109">
        <v>256</v>
      </c>
      <c r="B109">
        <v>801632</v>
      </c>
      <c r="C109" s="6">
        <f t="shared" si="6"/>
        <v>0.11240575379135957</v>
      </c>
      <c r="D109">
        <f t="shared" si="7"/>
        <v>204416160</v>
      </c>
    </row>
    <row r="110" spans="1:4" x14ac:dyDescent="0.2">
      <c r="A110">
        <v>512</v>
      </c>
      <c r="B110">
        <v>1032211</v>
      </c>
      <c r="C110" s="6">
        <f t="shared" si="6"/>
        <v>0.16306753328552673</v>
      </c>
      <c r="D110">
        <f t="shared" si="7"/>
        <v>527459821</v>
      </c>
    </row>
    <row r="111" spans="1:4" x14ac:dyDescent="0.2">
      <c r="A111">
        <v>1024</v>
      </c>
      <c r="B111">
        <v>590304</v>
      </c>
      <c r="C111" s="6">
        <f t="shared" si="6"/>
        <v>0.11142543271017333</v>
      </c>
      <c r="D111">
        <f t="shared" si="7"/>
        <v>603880992</v>
      </c>
    </row>
    <row r="112" spans="1:4" x14ac:dyDescent="0.2">
      <c r="A112">
        <v>2048</v>
      </c>
      <c r="B112">
        <v>1164861</v>
      </c>
      <c r="C112" s="6">
        <f t="shared" si="6"/>
        <v>3.2840049332902507E-3</v>
      </c>
      <c r="D112">
        <f t="shared" si="7"/>
        <v>2384470467</v>
      </c>
    </row>
    <row r="113" spans="1:5" x14ac:dyDescent="0.2">
      <c r="A113">
        <v>4096</v>
      </c>
      <c r="B113">
        <v>1900610</v>
      </c>
      <c r="C113" s="6">
        <f t="shared" si="6"/>
        <v>4.2096441155658453E-3</v>
      </c>
      <c r="D113">
        <f t="shared" si="7"/>
        <v>7782997950</v>
      </c>
    </row>
    <row r="114" spans="1:5" x14ac:dyDescent="0.2">
      <c r="A114">
        <v>8192</v>
      </c>
      <c r="B114">
        <v>1154081</v>
      </c>
      <c r="C114" s="6">
        <f t="shared" si="6"/>
        <v>2.5643344055330053E-3</v>
      </c>
      <c r="D114">
        <f t="shared" si="7"/>
        <v>9453077471</v>
      </c>
    </row>
    <row r="115" spans="1:5" x14ac:dyDescent="0.2">
      <c r="A115">
        <v>16384</v>
      </c>
      <c r="B115">
        <v>382866</v>
      </c>
      <c r="C115" s="6">
        <f t="shared" si="6"/>
        <v>8.4982764048665584E-4</v>
      </c>
      <c r="D115">
        <f t="shared" si="7"/>
        <v>6272493678</v>
      </c>
    </row>
    <row r="116" spans="1:5" x14ac:dyDescent="0.2">
      <c r="A116">
        <v>32768</v>
      </c>
      <c r="B116">
        <v>103502</v>
      </c>
      <c r="C116" s="6">
        <f t="shared" si="6"/>
        <v>2.2993338044341243E-4</v>
      </c>
      <c r="D116">
        <f t="shared" si="7"/>
        <v>3391450034</v>
      </c>
    </row>
    <row r="117" spans="1:5" x14ac:dyDescent="0.2">
      <c r="A117" t="s">
        <v>203</v>
      </c>
      <c r="B117">
        <v>1371</v>
      </c>
      <c r="C117" s="6">
        <f t="shared" si="6"/>
        <v>3.0464253860728276E-6</v>
      </c>
      <c r="D117">
        <f>B117*(A116-1)</f>
        <v>44923557</v>
      </c>
    </row>
    <row r="118" spans="1:5" x14ac:dyDescent="0.2">
      <c r="A118" t="s">
        <v>375</v>
      </c>
      <c r="B118" s="2">
        <f>SUM(B110:B117)/SUM(B102:B117)</f>
        <v>0.22692406404129586</v>
      </c>
      <c r="D118">
        <f>SUM(D102:D117)/SUM(B102:B117)</f>
        <v>1121.3715589253995</v>
      </c>
      <c r="E118">
        <f>D118*(1-C70)</f>
        <v>31.278933266229767</v>
      </c>
    </row>
    <row r="120" spans="1:5" x14ac:dyDescent="0.2">
      <c r="A120" t="s">
        <v>380</v>
      </c>
      <c r="B120">
        <v>64</v>
      </c>
    </row>
    <row r="121" spans="1:5" x14ac:dyDescent="0.2">
      <c r="A121" t="s">
        <v>381</v>
      </c>
      <c r="B121">
        <v>8</v>
      </c>
    </row>
    <row r="122" spans="1:5" x14ac:dyDescent="0.2">
      <c r="A122" t="s">
        <v>382</v>
      </c>
      <c r="B122">
        <v>64</v>
      </c>
    </row>
    <row r="123" spans="1:5" x14ac:dyDescent="0.2">
      <c r="A123" t="s">
        <v>383</v>
      </c>
      <c r="B123" t="s">
        <v>384</v>
      </c>
    </row>
    <row r="124" spans="1:5" x14ac:dyDescent="0.2">
      <c r="A124" t="s">
        <v>385</v>
      </c>
      <c r="B124">
        <v>6</v>
      </c>
      <c r="C124" t="s">
        <v>386</v>
      </c>
      <c r="D124" t="s">
        <v>387</v>
      </c>
    </row>
    <row r="125" spans="1:5" x14ac:dyDescent="0.2">
      <c r="A125" t="s">
        <v>388</v>
      </c>
      <c r="B125">
        <v>12</v>
      </c>
      <c r="C125" t="s">
        <v>389</v>
      </c>
      <c r="D125" t="s">
        <v>390</v>
      </c>
    </row>
    <row r="126" spans="1:5" x14ac:dyDescent="0.2">
      <c r="A126" t="s">
        <v>391</v>
      </c>
      <c r="B126" t="s">
        <v>392</v>
      </c>
    </row>
    <row r="127" spans="1:5" x14ac:dyDescent="0.2">
      <c r="A127" t="s">
        <v>393</v>
      </c>
      <c r="B127" t="s">
        <v>394</v>
      </c>
    </row>
    <row r="128" spans="1:5" x14ac:dyDescent="0.2">
      <c r="A128" t="s">
        <v>1</v>
      </c>
      <c r="B128">
        <v>350000000</v>
      </c>
    </row>
    <row r="129" spans="1:4" x14ac:dyDescent="0.2">
      <c r="A129" t="s">
        <v>395</v>
      </c>
      <c r="B129">
        <v>97946888</v>
      </c>
    </row>
    <row r="130" spans="1:4" x14ac:dyDescent="0.2">
      <c r="A130" t="s">
        <v>396</v>
      </c>
      <c r="B130">
        <v>462035</v>
      </c>
    </row>
    <row r="131" spans="1:4" x14ac:dyDescent="0.2">
      <c r="A131" t="s">
        <v>397</v>
      </c>
      <c r="B131">
        <v>1625127</v>
      </c>
    </row>
    <row r="132" spans="1:4" x14ac:dyDescent="0.2">
      <c r="A132" s="13" t="s">
        <v>373</v>
      </c>
      <c r="B132" s="13">
        <f>B130/B128*1000</f>
        <v>1.3201000000000001</v>
      </c>
    </row>
    <row r="133" spans="1:4" x14ac:dyDescent="0.2">
      <c r="A133" t="s">
        <v>380</v>
      </c>
      <c r="B133">
        <v>64</v>
      </c>
    </row>
    <row r="134" spans="1:4" x14ac:dyDescent="0.2">
      <c r="A134" t="s">
        <v>381</v>
      </c>
      <c r="B134">
        <v>8</v>
      </c>
    </row>
    <row r="135" spans="1:4" x14ac:dyDescent="0.2">
      <c r="A135" t="s">
        <v>382</v>
      </c>
      <c r="B135">
        <v>64</v>
      </c>
    </row>
    <row r="136" spans="1:4" x14ac:dyDescent="0.2">
      <c r="A136" t="s">
        <v>383</v>
      </c>
      <c r="B136" t="s">
        <v>384</v>
      </c>
    </row>
    <row r="137" spans="1:4" x14ac:dyDescent="0.2">
      <c r="A137" t="s">
        <v>385</v>
      </c>
      <c r="B137">
        <v>6</v>
      </c>
      <c r="C137" t="s">
        <v>386</v>
      </c>
      <c r="D137" t="s">
        <v>387</v>
      </c>
    </row>
    <row r="138" spans="1:4" x14ac:dyDescent="0.2">
      <c r="A138" t="s">
        <v>388</v>
      </c>
      <c r="B138">
        <v>12</v>
      </c>
      <c r="C138" t="s">
        <v>389</v>
      </c>
      <c r="D138" t="s">
        <v>390</v>
      </c>
    </row>
    <row r="139" spans="1:4" x14ac:dyDescent="0.2">
      <c r="A139" t="s">
        <v>391</v>
      </c>
      <c r="B139" t="s">
        <v>392</v>
      </c>
    </row>
    <row r="140" spans="1:4" x14ac:dyDescent="0.2">
      <c r="A140" t="s">
        <v>393</v>
      </c>
      <c r="B140" t="s">
        <v>398</v>
      </c>
    </row>
    <row r="141" spans="1:4" x14ac:dyDescent="0.2">
      <c r="A141" t="s">
        <v>1</v>
      </c>
      <c r="B141">
        <v>350000000</v>
      </c>
    </row>
    <row r="142" spans="1:4" x14ac:dyDescent="0.2">
      <c r="A142" t="s">
        <v>395</v>
      </c>
      <c r="B142">
        <v>97946888</v>
      </c>
    </row>
    <row r="143" spans="1:4" x14ac:dyDescent="0.2">
      <c r="A143" t="s">
        <v>396</v>
      </c>
      <c r="B143">
        <v>968371</v>
      </c>
    </row>
    <row r="144" spans="1:4" x14ac:dyDescent="0.2">
      <c r="A144" t="s">
        <v>397</v>
      </c>
      <c r="B144">
        <v>967859</v>
      </c>
    </row>
    <row r="145" spans="1:2" x14ac:dyDescent="0.2">
      <c r="A145" s="13" t="s">
        <v>373</v>
      </c>
      <c r="B145" s="13">
        <f>B143/B141*1000</f>
        <v>2.7667742857142854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45"/>
  <sheetViews>
    <sheetView topLeftCell="A115" workbookViewId="0">
      <selection activeCell="D6" sqref="D6"/>
    </sheetView>
  </sheetViews>
  <sheetFormatPr baseColWidth="10" defaultRowHeight="16" x14ac:dyDescent="0.2"/>
  <cols>
    <col min="1" max="1" width="61" customWidth="1"/>
    <col min="2" max="2" width="24.33203125" customWidth="1"/>
    <col min="3" max="3" width="21.1640625" customWidth="1"/>
  </cols>
  <sheetData>
    <row r="2" spans="1:4" x14ac:dyDescent="0.2">
      <c r="A2" t="s">
        <v>353</v>
      </c>
      <c r="B2" t="s">
        <v>1</v>
      </c>
      <c r="C2">
        <v>1000018019</v>
      </c>
    </row>
    <row r="3" spans="1:4" x14ac:dyDescent="0.2">
      <c r="A3" t="s">
        <v>353</v>
      </c>
      <c r="B3" t="s">
        <v>2</v>
      </c>
      <c r="C3">
        <v>288482998</v>
      </c>
      <c r="D3" s="6">
        <f>C3/$C$2</f>
        <v>0.28847779991852329</v>
      </c>
    </row>
    <row r="4" spans="1:4" x14ac:dyDescent="0.2">
      <c r="A4" t="s">
        <v>353</v>
      </c>
      <c r="B4" t="s">
        <v>3</v>
      </c>
      <c r="C4">
        <v>100930558</v>
      </c>
      <c r="D4" s="6">
        <f t="shared" ref="D4:D10" si="0">C4/$C$2</f>
        <v>0.10092873936504539</v>
      </c>
    </row>
    <row r="5" spans="1:4" x14ac:dyDescent="0.2">
      <c r="A5" t="s">
        <v>353</v>
      </c>
      <c r="B5" t="s">
        <v>4</v>
      </c>
      <c r="C5">
        <v>39063558</v>
      </c>
      <c r="D5" s="6">
        <f t="shared" si="0"/>
        <v>3.9062854126431498E-2</v>
      </c>
    </row>
    <row r="6" spans="1:4" x14ac:dyDescent="0.2">
      <c r="A6" t="s">
        <v>353</v>
      </c>
      <c r="B6" t="s">
        <v>5</v>
      </c>
      <c r="C6">
        <v>96437769</v>
      </c>
      <c r="D6" s="6">
        <f t="shared" si="0"/>
        <v>9.6436031319151655E-2</v>
      </c>
    </row>
    <row r="7" spans="1:4" x14ac:dyDescent="0.2">
      <c r="A7" t="s">
        <v>353</v>
      </c>
      <c r="B7" t="s">
        <v>319</v>
      </c>
      <c r="C7">
        <v>27156230</v>
      </c>
      <c r="D7" s="6">
        <f t="shared" si="0"/>
        <v>2.7155740680708675E-2</v>
      </c>
    </row>
    <row r="8" spans="1:4" x14ac:dyDescent="0.2">
      <c r="A8" t="s">
        <v>353</v>
      </c>
      <c r="B8" t="s">
        <v>320</v>
      </c>
      <c r="C8">
        <v>26069321</v>
      </c>
      <c r="D8" s="6">
        <f t="shared" si="0"/>
        <v>2.606885126536905E-2</v>
      </c>
    </row>
    <row r="9" spans="1:4" x14ac:dyDescent="0.2">
      <c r="A9" t="s">
        <v>353</v>
      </c>
      <c r="B9" t="s">
        <v>321</v>
      </c>
      <c r="C9">
        <v>26069321</v>
      </c>
      <c r="D9" s="6">
        <f t="shared" si="0"/>
        <v>2.606885126536905E-2</v>
      </c>
    </row>
    <row r="10" spans="1:4" x14ac:dyDescent="0.2">
      <c r="A10" t="s">
        <v>353</v>
      </c>
      <c r="B10" t="s">
        <v>242</v>
      </c>
      <c r="C10">
        <v>395808264</v>
      </c>
      <c r="D10" s="6">
        <f t="shared" si="0"/>
        <v>0.39580113205940143</v>
      </c>
    </row>
    <row r="11" spans="1:4" x14ac:dyDescent="0.2">
      <c r="A11" t="s">
        <v>354</v>
      </c>
      <c r="B11" t="s">
        <v>352</v>
      </c>
      <c r="D11" s="12">
        <f>1/SUM(D5:D9)</f>
        <v>4.6556597540164111</v>
      </c>
    </row>
    <row r="12" spans="1:4" x14ac:dyDescent="0.2">
      <c r="A12" t="s">
        <v>355</v>
      </c>
    </row>
    <row r="13" spans="1:4" x14ac:dyDescent="0.2">
      <c r="A13" s="1">
        <v>0.90015000000000001</v>
      </c>
      <c r="B13">
        <v>7808</v>
      </c>
      <c r="C13" t="s">
        <v>8</v>
      </c>
      <c r="D13">
        <f>B13/1024</f>
        <v>7.625</v>
      </c>
    </row>
    <row r="14" spans="1:4" x14ac:dyDescent="0.2">
      <c r="A14" s="1">
        <v>0.91127999999999998</v>
      </c>
      <c r="B14">
        <v>8320</v>
      </c>
      <c r="C14" t="s">
        <v>8</v>
      </c>
      <c r="D14">
        <f t="shared" ref="D14:D32" si="1">B14/1024</f>
        <v>8.125</v>
      </c>
    </row>
    <row r="15" spans="1:4" x14ac:dyDescent="0.2">
      <c r="A15" s="1">
        <v>0.92105300000000001</v>
      </c>
      <c r="B15">
        <v>8832</v>
      </c>
      <c r="C15" t="s">
        <v>8</v>
      </c>
      <c r="D15">
        <f t="shared" si="1"/>
        <v>8.625</v>
      </c>
    </row>
    <row r="16" spans="1:4" x14ac:dyDescent="0.2">
      <c r="A16" s="1">
        <v>0.93057199999999995</v>
      </c>
      <c r="B16">
        <v>9408</v>
      </c>
      <c r="C16" t="s">
        <v>8</v>
      </c>
      <c r="D16">
        <f t="shared" si="1"/>
        <v>9.1875</v>
      </c>
    </row>
    <row r="17" spans="1:4" x14ac:dyDescent="0.2">
      <c r="A17" s="1">
        <v>0.94063099999999999</v>
      </c>
      <c r="B17">
        <v>10112</v>
      </c>
      <c r="C17" t="s">
        <v>8</v>
      </c>
      <c r="D17">
        <f t="shared" si="1"/>
        <v>9.875</v>
      </c>
    </row>
    <row r="18" spans="1:4" x14ac:dyDescent="0.2">
      <c r="A18" s="1">
        <v>0.95008300000000001</v>
      </c>
      <c r="B18">
        <v>10880</v>
      </c>
      <c r="C18" t="s">
        <v>8</v>
      </c>
      <c r="D18">
        <f t="shared" si="1"/>
        <v>10.625</v>
      </c>
    </row>
    <row r="19" spans="1:4" x14ac:dyDescent="0.2">
      <c r="A19" s="1">
        <v>0.96009699999999998</v>
      </c>
      <c r="B19">
        <v>11904</v>
      </c>
      <c r="C19" t="s">
        <v>8</v>
      </c>
      <c r="D19">
        <f t="shared" si="1"/>
        <v>11.625</v>
      </c>
    </row>
    <row r="20" spans="1:4" x14ac:dyDescent="0.2">
      <c r="A20" s="1">
        <v>0.97022799999999998</v>
      </c>
      <c r="B20">
        <v>13248</v>
      </c>
      <c r="C20" t="s">
        <v>8</v>
      </c>
      <c r="D20">
        <f t="shared" si="1"/>
        <v>12.9375</v>
      </c>
    </row>
    <row r="21" spans="1:4" x14ac:dyDescent="0.2">
      <c r="A21" s="1">
        <v>0.98013499999999998</v>
      </c>
      <c r="B21">
        <v>15616</v>
      </c>
      <c r="C21" t="s">
        <v>8</v>
      </c>
      <c r="D21">
        <f t="shared" si="1"/>
        <v>15.25</v>
      </c>
    </row>
    <row r="22" spans="1:4" x14ac:dyDescent="0.2">
      <c r="A22" s="1">
        <v>0.99003099999999999</v>
      </c>
      <c r="B22">
        <v>21760</v>
      </c>
      <c r="C22" t="s">
        <v>8</v>
      </c>
      <c r="D22">
        <f t="shared" si="1"/>
        <v>21.25</v>
      </c>
    </row>
    <row r="23" spans="1:4" x14ac:dyDescent="0.2">
      <c r="A23" s="1">
        <v>0.99102199999999996</v>
      </c>
      <c r="B23">
        <v>22720</v>
      </c>
      <c r="C23" t="s">
        <v>8</v>
      </c>
      <c r="D23">
        <f t="shared" si="1"/>
        <v>22.1875</v>
      </c>
    </row>
    <row r="24" spans="1:4" x14ac:dyDescent="0.2">
      <c r="A24" s="1">
        <v>0.992035</v>
      </c>
      <c r="B24">
        <v>23744</v>
      </c>
      <c r="C24" t="s">
        <v>8</v>
      </c>
      <c r="D24">
        <f t="shared" si="1"/>
        <v>23.1875</v>
      </c>
    </row>
    <row r="25" spans="1:4" x14ac:dyDescent="0.2">
      <c r="A25" s="1">
        <v>0.99304700000000001</v>
      </c>
      <c r="B25">
        <v>24832</v>
      </c>
      <c r="C25" t="s">
        <v>8</v>
      </c>
      <c r="D25">
        <f t="shared" si="1"/>
        <v>24.25</v>
      </c>
    </row>
    <row r="26" spans="1:4" x14ac:dyDescent="0.2">
      <c r="A26" s="1">
        <v>0.99402900000000005</v>
      </c>
      <c r="B26">
        <v>25984</v>
      </c>
      <c r="C26" t="s">
        <v>8</v>
      </c>
      <c r="D26">
        <f t="shared" si="1"/>
        <v>25.375</v>
      </c>
    </row>
    <row r="27" spans="1:4" x14ac:dyDescent="0.2">
      <c r="A27" s="1">
        <v>0.995008</v>
      </c>
      <c r="B27">
        <v>27264</v>
      </c>
      <c r="C27" t="s">
        <v>8</v>
      </c>
      <c r="D27">
        <f t="shared" si="1"/>
        <v>26.625</v>
      </c>
    </row>
    <row r="28" spans="1:4" x14ac:dyDescent="0.2">
      <c r="A28" s="1">
        <v>0.99601399999999995</v>
      </c>
      <c r="B28">
        <v>28736</v>
      </c>
      <c r="C28" t="s">
        <v>8</v>
      </c>
      <c r="D28">
        <f t="shared" si="1"/>
        <v>28.0625</v>
      </c>
    </row>
    <row r="29" spans="1:4" x14ac:dyDescent="0.2">
      <c r="A29" s="1">
        <v>0.99702599999999997</v>
      </c>
      <c r="B29">
        <v>30400</v>
      </c>
      <c r="C29" t="s">
        <v>8</v>
      </c>
      <c r="D29">
        <f t="shared" si="1"/>
        <v>29.6875</v>
      </c>
    </row>
    <row r="30" spans="1:4" x14ac:dyDescent="0.2">
      <c r="A30" s="1">
        <v>0.99801499999999999</v>
      </c>
      <c r="B30">
        <v>32320</v>
      </c>
      <c r="C30" t="s">
        <v>8</v>
      </c>
      <c r="D30">
        <f t="shared" si="1"/>
        <v>31.5625</v>
      </c>
    </row>
    <row r="31" spans="1:4" x14ac:dyDescent="0.2">
      <c r="A31" s="1">
        <v>0.99900100000000003</v>
      </c>
      <c r="B31">
        <v>34752</v>
      </c>
      <c r="C31" t="s">
        <v>8</v>
      </c>
      <c r="D31">
        <f t="shared" si="1"/>
        <v>33.9375</v>
      </c>
    </row>
    <row r="32" spans="1:4" x14ac:dyDescent="0.2">
      <c r="A32" s="9">
        <v>1</v>
      </c>
      <c r="B32">
        <v>43904</v>
      </c>
      <c r="C32" t="s">
        <v>8</v>
      </c>
      <c r="D32">
        <f t="shared" si="1"/>
        <v>42.875</v>
      </c>
    </row>
    <row r="33" spans="1:4" x14ac:dyDescent="0.2">
      <c r="A33" t="s">
        <v>356</v>
      </c>
    </row>
    <row r="34" spans="1:4" x14ac:dyDescent="0.2">
      <c r="A34">
        <v>998226335</v>
      </c>
      <c r="B34">
        <v>1000018019</v>
      </c>
      <c r="C34">
        <f>A34/B34</f>
        <v>0.99820834828377225</v>
      </c>
      <c r="D34" s="6">
        <f>1-C34</f>
        <v>1.791651716227749E-3</v>
      </c>
    </row>
    <row r="35" spans="1:4" x14ac:dyDescent="0.2">
      <c r="A35" t="s">
        <v>353</v>
      </c>
      <c r="B35" t="s">
        <v>201</v>
      </c>
      <c r="C35" s="2">
        <f>SUM(B36:B51,B54:B68)/SUM(B36:B51,B53:B68)</f>
        <v>0.59632964092010987</v>
      </c>
      <c r="D35" s="2">
        <f>SUM(B36:B51,B54:B68)/SUM(B36:B68)</f>
        <v>9.2734276113812977E-2</v>
      </c>
    </row>
    <row r="36" spans="1:4" x14ac:dyDescent="0.2">
      <c r="A36">
        <v>-32768</v>
      </c>
      <c r="B36">
        <v>10591750</v>
      </c>
      <c r="C36" s="6">
        <f>B36/SUM(B$36:B$51,B$54:B$68)</f>
        <v>0.11421407062355227</v>
      </c>
      <c r="D36" s="6">
        <f>B36/SUM(B$36:B$68)</f>
        <v>1.0591559161287033E-2</v>
      </c>
    </row>
    <row r="37" spans="1:4" x14ac:dyDescent="0.2">
      <c r="A37">
        <v>-16384</v>
      </c>
      <c r="B37">
        <v>2787141</v>
      </c>
      <c r="C37" s="6">
        <f t="shared" ref="C37:C68" si="2">B37/SUM(B$36:B$51,B$54:B$68)</f>
        <v>3.0054591452007277E-2</v>
      </c>
      <c r="D37" s="6">
        <f t="shared" ref="D37:D68" si="3">B37/SUM(B$36:B$68)</f>
        <v>2.7870907821982865E-3</v>
      </c>
    </row>
    <row r="38" spans="1:4" x14ac:dyDescent="0.2">
      <c r="A38">
        <v>-8192</v>
      </c>
      <c r="B38">
        <v>587494</v>
      </c>
      <c r="C38" s="6">
        <f t="shared" si="2"/>
        <v>6.3351269815576476E-3</v>
      </c>
      <c r="D38" s="6">
        <f t="shared" si="3"/>
        <v>5.8748341472383348E-4</v>
      </c>
    </row>
    <row r="39" spans="1:4" x14ac:dyDescent="0.2">
      <c r="A39">
        <v>-4096</v>
      </c>
      <c r="B39">
        <v>76255</v>
      </c>
      <c r="C39" s="6">
        <f t="shared" si="2"/>
        <v>8.2228092198163459E-4</v>
      </c>
      <c r="D39" s="6">
        <f t="shared" si="3"/>
        <v>7.6253626062165614E-5</v>
      </c>
    </row>
    <row r="40" spans="1:4" x14ac:dyDescent="0.2">
      <c r="A40">
        <v>-2048</v>
      </c>
      <c r="B40">
        <v>7858815</v>
      </c>
      <c r="C40" s="6">
        <f t="shared" si="2"/>
        <v>8.4743999001811024E-2</v>
      </c>
      <c r="D40" s="6">
        <f t="shared" si="3"/>
        <v>7.8586734024226352E-3</v>
      </c>
    </row>
    <row r="41" spans="1:4" x14ac:dyDescent="0.2">
      <c r="A41">
        <v>-1024</v>
      </c>
      <c r="B41">
        <v>3631675</v>
      </c>
      <c r="C41" s="6">
        <f t="shared" si="2"/>
        <v>3.9161459148090653E-2</v>
      </c>
      <c r="D41" s="6">
        <f t="shared" si="3"/>
        <v>3.6316095656588458E-3</v>
      </c>
    </row>
    <row r="42" spans="1:4" x14ac:dyDescent="0.2">
      <c r="A42">
        <v>-512</v>
      </c>
      <c r="B42">
        <v>2318834</v>
      </c>
      <c r="C42" s="6">
        <f t="shared" si="2"/>
        <v>2.5004694242244597E-2</v>
      </c>
      <c r="D42" s="6">
        <f t="shared" si="3"/>
        <v>2.3187922200017799E-3</v>
      </c>
    </row>
    <row r="43" spans="1:4" x14ac:dyDescent="0.2">
      <c r="A43">
        <v>-256</v>
      </c>
      <c r="B43">
        <v>1675569</v>
      </c>
      <c r="C43" s="6">
        <f t="shared" si="2"/>
        <v>1.8068171558112196E-2</v>
      </c>
      <c r="D43" s="6">
        <f t="shared" si="3"/>
        <v>1.675538810141719E-3</v>
      </c>
    </row>
    <row r="44" spans="1:4" x14ac:dyDescent="0.2">
      <c r="A44">
        <v>-128</v>
      </c>
      <c r="B44">
        <v>615096</v>
      </c>
      <c r="C44" s="6">
        <f t="shared" si="2"/>
        <v>6.6327677658804731E-3</v>
      </c>
      <c r="D44" s="6">
        <f t="shared" si="3"/>
        <v>6.1508491739995831E-4</v>
      </c>
    </row>
    <row r="45" spans="1:4" x14ac:dyDescent="0.2">
      <c r="A45">
        <v>-64</v>
      </c>
      <c r="B45">
        <v>1082984</v>
      </c>
      <c r="C45" s="6">
        <f t="shared" si="2"/>
        <v>1.1678146770852516E-2</v>
      </c>
      <c r="D45" s="6">
        <f t="shared" si="3"/>
        <v>1.0829644871458706E-3</v>
      </c>
    </row>
    <row r="46" spans="1:4" x14ac:dyDescent="0.2">
      <c r="A46">
        <v>-32</v>
      </c>
      <c r="B46">
        <v>316019</v>
      </c>
      <c r="C46" s="6">
        <f t="shared" si="2"/>
        <v>3.4077292595071037E-3</v>
      </c>
      <c r="D46" s="6">
        <f t="shared" si="3"/>
        <v>3.1601330607225117E-4</v>
      </c>
    </row>
    <row r="47" spans="1:4" x14ac:dyDescent="0.2">
      <c r="A47">
        <v>-16</v>
      </c>
      <c r="B47">
        <v>4200788</v>
      </c>
      <c r="C47" s="6">
        <f t="shared" si="2"/>
        <v>4.5298378200634537E-2</v>
      </c>
      <c r="D47" s="6">
        <f t="shared" si="3"/>
        <v>4.2007123115655699E-3</v>
      </c>
    </row>
    <row r="48" spans="1:4" x14ac:dyDescent="0.2">
      <c r="A48">
        <v>-8</v>
      </c>
      <c r="B48">
        <v>1703621</v>
      </c>
      <c r="C48" s="6">
        <f t="shared" si="2"/>
        <v>1.837066482968034E-2</v>
      </c>
      <c r="D48" s="6">
        <f t="shared" si="3"/>
        <v>1.7035903047098898E-3</v>
      </c>
    </row>
    <row r="49" spans="1:4" x14ac:dyDescent="0.2">
      <c r="A49">
        <v>-4</v>
      </c>
      <c r="B49">
        <v>2030229</v>
      </c>
      <c r="C49" s="6">
        <f t="shared" si="2"/>
        <v>2.1892578505722272E-2</v>
      </c>
      <c r="D49" s="6">
        <f t="shared" si="3"/>
        <v>2.0301924199929767E-3</v>
      </c>
    </row>
    <row r="50" spans="1:4" x14ac:dyDescent="0.2">
      <c r="A50">
        <v>-2</v>
      </c>
      <c r="B50">
        <v>905262</v>
      </c>
      <c r="C50" s="6">
        <f t="shared" si="2"/>
        <v>9.7617162414915543E-3</v>
      </c>
      <c r="D50" s="6">
        <f t="shared" si="3"/>
        <v>9.0524568928317052E-4</v>
      </c>
    </row>
    <row r="51" spans="1:4" x14ac:dyDescent="0.2">
      <c r="A51">
        <v>-1</v>
      </c>
      <c r="B51">
        <v>10741672</v>
      </c>
      <c r="C51" s="6">
        <f t="shared" si="2"/>
        <v>0.11583072527420246</v>
      </c>
      <c r="D51" s="6">
        <f t="shared" si="3"/>
        <v>1.0741478460041106E-2</v>
      </c>
    </row>
    <row r="52" spans="1:4" x14ac:dyDescent="0.2">
      <c r="A52">
        <v>0</v>
      </c>
      <c r="B52">
        <v>844506803</v>
      </c>
      <c r="C52" s="6"/>
      <c r="D52" s="6"/>
    </row>
    <row r="53" spans="1:4" x14ac:dyDescent="0.2">
      <c r="A53">
        <v>1</v>
      </c>
      <c r="B53">
        <v>62775268</v>
      </c>
      <c r="C53" s="6"/>
      <c r="D53" s="6"/>
    </row>
    <row r="54" spans="1:4" x14ac:dyDescent="0.2">
      <c r="A54">
        <v>2</v>
      </c>
      <c r="B54">
        <v>1919879</v>
      </c>
      <c r="C54" s="6">
        <f t="shared" si="2"/>
        <v>2.0702640800120367E-2</v>
      </c>
      <c r="D54" s="6">
        <f t="shared" si="3"/>
        <v>1.9198444082434523E-3</v>
      </c>
    </row>
    <row r="55" spans="1:4" x14ac:dyDescent="0.2">
      <c r="A55">
        <v>4</v>
      </c>
      <c r="B55">
        <v>6884338</v>
      </c>
      <c r="C55" s="6">
        <f t="shared" si="2"/>
        <v>7.4235916305464583E-2</v>
      </c>
      <c r="D55" s="6">
        <f t="shared" si="3"/>
        <v>6.8842139602328647E-3</v>
      </c>
    </row>
    <row r="56" spans="1:4" x14ac:dyDescent="0.2">
      <c r="A56">
        <v>8</v>
      </c>
      <c r="B56">
        <v>4276946</v>
      </c>
      <c r="C56" s="6">
        <f t="shared" si="2"/>
        <v>4.6119613142032181E-2</v>
      </c>
      <c r="D56" s="6">
        <f>B56/SUM(B$36:B$68)</f>
        <v>4.2768689393754503E-3</v>
      </c>
    </row>
    <row r="57" spans="1:4" x14ac:dyDescent="0.2">
      <c r="A57">
        <v>16</v>
      </c>
      <c r="B57">
        <v>1823510</v>
      </c>
      <c r="C57" s="6">
        <f t="shared" si="2"/>
        <v>1.9663464481578002E-2</v>
      </c>
      <c r="D57" s="6">
        <f t="shared" si="3"/>
        <v>1.8234771445888088E-3</v>
      </c>
    </row>
    <row r="58" spans="1:4" x14ac:dyDescent="0.2">
      <c r="A58">
        <v>32</v>
      </c>
      <c r="B58">
        <v>104935</v>
      </c>
      <c r="C58" s="6">
        <f t="shared" si="2"/>
        <v>1.1315461090832448E-3</v>
      </c>
      <c r="D58" s="6">
        <f t="shared" si="3"/>
        <v>1.0493310931523635E-4</v>
      </c>
    </row>
    <row r="59" spans="1:4" x14ac:dyDescent="0.2">
      <c r="A59">
        <v>64</v>
      </c>
      <c r="B59">
        <v>46084</v>
      </c>
      <c r="C59" s="6">
        <f t="shared" si="2"/>
        <v>4.9693782714053697E-4</v>
      </c>
      <c r="D59" s="6">
        <f t="shared" si="3"/>
        <v>4.6083169673448827E-5</v>
      </c>
    </row>
    <row r="60" spans="1:4" x14ac:dyDescent="0.2">
      <c r="A60">
        <v>128</v>
      </c>
      <c r="B60">
        <v>1133982</v>
      </c>
      <c r="C60" s="6">
        <f t="shared" si="2"/>
        <v>1.2228073758711926E-2</v>
      </c>
      <c r="D60" s="6">
        <f t="shared" si="3"/>
        <v>1.1339615682804628E-3</v>
      </c>
    </row>
    <row r="61" spans="1:4" x14ac:dyDescent="0.2">
      <c r="A61">
        <v>256</v>
      </c>
      <c r="B61">
        <v>1519193</v>
      </c>
      <c r="C61" s="6">
        <f>B61/SUM(B$36:B$51,B$54:B$68)</f>
        <v>1.6381921457059148E-2</v>
      </c>
      <c r="D61" s="6">
        <f t="shared" si="3"/>
        <v>1.5191656276737206E-3</v>
      </c>
    </row>
    <row r="62" spans="1:4" x14ac:dyDescent="0.2">
      <c r="A62">
        <v>512</v>
      </c>
      <c r="B62">
        <v>1805007</v>
      </c>
      <c r="C62" s="6">
        <f t="shared" si="2"/>
        <v>1.946394098935551E-2</v>
      </c>
      <c r="D62" s="6">
        <f t="shared" si="3"/>
        <v>1.804974477969856E-3</v>
      </c>
    </row>
    <row r="63" spans="1:4" x14ac:dyDescent="0.2">
      <c r="A63">
        <v>1024</v>
      </c>
      <c r="B63">
        <v>1861781</v>
      </c>
      <c r="C63" s="6">
        <f t="shared" si="2"/>
        <v>2.0076152346834825E-2</v>
      </c>
      <c r="D63" s="6">
        <f t="shared" si="3"/>
        <v>1.8617474550343552E-3</v>
      </c>
    </row>
    <row r="64" spans="1:4" x14ac:dyDescent="0.2">
      <c r="A64">
        <v>2048</v>
      </c>
      <c r="B64">
        <v>4101331</v>
      </c>
      <c r="C64" s="6">
        <f t="shared" si="2"/>
        <v>4.4225903036284299E-2</v>
      </c>
      <c r="D64" s="6">
        <f t="shared" si="3"/>
        <v>4.101257103549508E-3</v>
      </c>
    </row>
    <row r="65" spans="1:4" x14ac:dyDescent="0.2">
      <c r="A65">
        <v>4096</v>
      </c>
      <c r="B65">
        <v>2875052</v>
      </c>
      <c r="C65" s="6">
        <f t="shared" si="2"/>
        <v>3.1002562576947643E-2</v>
      </c>
      <c r="D65" s="6">
        <f t="shared" si="3"/>
        <v>2.8750001982464279E-3</v>
      </c>
    </row>
    <row r="66" spans="1:4" x14ac:dyDescent="0.2">
      <c r="A66">
        <v>8192</v>
      </c>
      <c r="B66">
        <v>675747</v>
      </c>
      <c r="C66" s="6">
        <f t="shared" si="2"/>
        <v>7.2867859968044537E-3</v>
      </c>
      <c r="D66" s="6">
        <f t="shared" si="3"/>
        <v>6.7573482460993014E-4</v>
      </c>
    </row>
    <row r="67" spans="1:4" x14ac:dyDescent="0.2">
      <c r="A67">
        <v>16384</v>
      </c>
      <c r="B67">
        <v>2741406</v>
      </c>
      <c r="C67" s="6">
        <f t="shared" si="2"/>
        <v>2.956141699830811E-2</v>
      </c>
      <c r="D67" s="6">
        <f t="shared" si="3"/>
        <v>2.7413566062366689E-3</v>
      </c>
    </row>
    <row r="68" spans="1:4" x14ac:dyDescent="0.2">
      <c r="A68">
        <v>32768</v>
      </c>
      <c r="B68">
        <v>9843552</v>
      </c>
      <c r="C68" s="6">
        <f t="shared" si="2"/>
        <v>0.10614602339694661</v>
      </c>
      <c r="D68" s="6">
        <f t="shared" si="3"/>
        <v>9.8433746420756984E-3</v>
      </c>
    </row>
    <row r="69" spans="1:4" x14ac:dyDescent="0.2">
      <c r="A69" t="s">
        <v>353</v>
      </c>
      <c r="B69" t="s">
        <v>202</v>
      </c>
    </row>
    <row r="70" spans="1:4" x14ac:dyDescent="0.2">
      <c r="A70">
        <v>1</v>
      </c>
      <c r="B70">
        <v>844506802</v>
      </c>
      <c r="C70" s="6">
        <f>B70/SUM(B70:B86)</f>
        <v>0.84449158510612798</v>
      </c>
      <c r="D70">
        <f>B70*(A70-1)</f>
        <v>0</v>
      </c>
    </row>
    <row r="71" spans="1:4" x14ac:dyDescent="0.2">
      <c r="A71">
        <v>2</v>
      </c>
      <c r="B71">
        <v>523611</v>
      </c>
      <c r="C71" s="6">
        <f>B71/SUM(B$71:B$86)</f>
        <v>3.3670304309945695E-3</v>
      </c>
      <c r="D71">
        <f t="shared" ref="D71:D85" si="4">B71*(A71-1)</f>
        <v>523611</v>
      </c>
    </row>
    <row r="72" spans="1:4" x14ac:dyDescent="0.2">
      <c r="A72">
        <v>4</v>
      </c>
      <c r="B72">
        <v>14557947</v>
      </c>
      <c r="C72" s="6">
        <f t="shared" ref="C72:C86" si="5">B72/SUM(B$71:B$86)</f>
        <v>9.3613485128857296E-2</v>
      </c>
      <c r="D72">
        <f t="shared" si="4"/>
        <v>43673841</v>
      </c>
    </row>
    <row r="73" spans="1:4" x14ac:dyDescent="0.2">
      <c r="A73">
        <v>8</v>
      </c>
      <c r="B73">
        <v>4466513</v>
      </c>
      <c r="C73" s="6">
        <f t="shared" si="5"/>
        <v>2.8721484444430782E-2</v>
      </c>
      <c r="D73">
        <f t="shared" si="4"/>
        <v>31265591</v>
      </c>
    </row>
    <row r="74" spans="1:4" x14ac:dyDescent="0.2">
      <c r="A74">
        <v>16</v>
      </c>
      <c r="B74">
        <v>8351071</v>
      </c>
      <c r="C74" s="6">
        <f t="shared" si="5"/>
        <v>5.3700762948823172E-2</v>
      </c>
      <c r="D74">
        <f t="shared" si="4"/>
        <v>125266065</v>
      </c>
    </row>
    <row r="75" spans="1:4" x14ac:dyDescent="0.2">
      <c r="A75">
        <v>32</v>
      </c>
      <c r="B75">
        <v>11638132</v>
      </c>
      <c r="C75" s="6">
        <f t="shared" si="5"/>
        <v>7.4837894169396152E-2</v>
      </c>
      <c r="D75">
        <f t="shared" si="4"/>
        <v>360782092</v>
      </c>
    </row>
    <row r="76" spans="1:4" x14ac:dyDescent="0.2">
      <c r="A76">
        <v>64</v>
      </c>
      <c r="B76">
        <v>13504725</v>
      </c>
      <c r="C76" s="6">
        <f t="shared" si="5"/>
        <v>8.6840841841010097E-2</v>
      </c>
      <c r="D76">
        <f t="shared" si="4"/>
        <v>850797675</v>
      </c>
    </row>
    <row r="77" spans="1:4" x14ac:dyDescent="0.2">
      <c r="A77">
        <v>128</v>
      </c>
      <c r="B77">
        <v>11502833</v>
      </c>
      <c r="C77" s="6">
        <f t="shared" si="5"/>
        <v>7.3967866896701095E-2</v>
      </c>
      <c r="D77">
        <f t="shared" si="4"/>
        <v>1460859791</v>
      </c>
    </row>
    <row r="78" spans="1:4" x14ac:dyDescent="0.2">
      <c r="A78">
        <v>256</v>
      </c>
      <c r="B78">
        <v>6228382</v>
      </c>
      <c r="C78" s="6">
        <f t="shared" si="5"/>
        <v>4.005101445511805E-2</v>
      </c>
      <c r="D78">
        <f t="shared" si="4"/>
        <v>1588237410</v>
      </c>
    </row>
    <row r="79" spans="1:4" x14ac:dyDescent="0.2">
      <c r="A79">
        <v>512</v>
      </c>
      <c r="B79">
        <v>15971731</v>
      </c>
      <c r="C79" s="6">
        <f t="shared" si="5"/>
        <v>0.10270468785541045</v>
      </c>
      <c r="D79">
        <f t="shared" si="4"/>
        <v>8161554541</v>
      </c>
    </row>
    <row r="80" spans="1:4" x14ac:dyDescent="0.2">
      <c r="A80">
        <v>1024</v>
      </c>
      <c r="B80">
        <v>46302018</v>
      </c>
      <c r="C80" s="6">
        <f t="shared" si="5"/>
        <v>0.29774069609396731</v>
      </c>
      <c r="D80">
        <f t="shared" si="4"/>
        <v>47366964414</v>
      </c>
    </row>
    <row r="81" spans="1:4" x14ac:dyDescent="0.2">
      <c r="A81">
        <v>2048</v>
      </c>
      <c r="B81">
        <v>5888267</v>
      </c>
      <c r="C81" s="6">
        <f t="shared" si="5"/>
        <v>3.786393749333207E-2</v>
      </c>
      <c r="D81">
        <f t="shared" si="4"/>
        <v>12053282549</v>
      </c>
    </row>
    <row r="82" spans="1:4" x14ac:dyDescent="0.2">
      <c r="A82">
        <v>4096</v>
      </c>
      <c r="B82">
        <v>1870667</v>
      </c>
      <c r="C82" s="6">
        <f t="shared" si="5"/>
        <v>1.2029145138771565E-2</v>
      </c>
      <c r="D82">
        <f t="shared" si="4"/>
        <v>7660381365</v>
      </c>
    </row>
    <row r="83" spans="1:4" x14ac:dyDescent="0.2">
      <c r="A83">
        <v>8192</v>
      </c>
      <c r="B83">
        <v>1656510</v>
      </c>
      <c r="C83" s="6">
        <f t="shared" si="5"/>
        <v>1.0652029043023951E-2</v>
      </c>
      <c r="D83">
        <f t="shared" si="4"/>
        <v>13568473410</v>
      </c>
    </row>
    <row r="84" spans="1:4" x14ac:dyDescent="0.2">
      <c r="A84">
        <v>16384</v>
      </c>
      <c r="B84">
        <v>10549660</v>
      </c>
      <c r="C84" s="6">
        <f t="shared" si="5"/>
        <v>6.7838579129632814E-2</v>
      </c>
      <c r="D84">
        <f t="shared" si="4"/>
        <v>172835079780</v>
      </c>
    </row>
    <row r="85" spans="1:4" x14ac:dyDescent="0.2">
      <c r="A85">
        <v>32768</v>
      </c>
      <c r="B85">
        <v>2498463</v>
      </c>
      <c r="C85" s="6">
        <f t="shared" si="5"/>
        <v>1.606612724276989E-2</v>
      </c>
      <c r="D85">
        <f t="shared" si="4"/>
        <v>81867137121</v>
      </c>
    </row>
    <row r="86" spans="1:4" x14ac:dyDescent="0.2">
      <c r="A86" t="s">
        <v>203</v>
      </c>
      <c r="B86">
        <v>687</v>
      </c>
      <c r="C86" s="6">
        <f t="shared" si="5"/>
        <v>4.4176877607484736E-6</v>
      </c>
      <c r="D86">
        <f>B86*(A85-1)</f>
        <v>22510929</v>
      </c>
    </row>
    <row r="87" spans="1:4" x14ac:dyDescent="0.2">
      <c r="A87" t="s">
        <v>353</v>
      </c>
      <c r="B87" t="s">
        <v>204</v>
      </c>
      <c r="D87">
        <f>SUM(D70:D86)/SUM(B70:B86)</f>
        <v>347.99051974382473</v>
      </c>
    </row>
    <row r="88" spans="1:4" x14ac:dyDescent="0.2">
      <c r="A88" t="s">
        <v>205</v>
      </c>
      <c r="B88">
        <v>430</v>
      </c>
    </row>
    <row r="89" spans="1:4" x14ac:dyDescent="0.2">
      <c r="A89" t="s">
        <v>216</v>
      </c>
      <c r="B89">
        <v>312</v>
      </c>
    </row>
    <row r="90" spans="1:4" x14ac:dyDescent="0.2">
      <c r="A90" t="s">
        <v>217</v>
      </c>
      <c r="B90">
        <v>7</v>
      </c>
    </row>
    <row r="91" spans="1:4" x14ac:dyDescent="0.2">
      <c r="A91" t="s">
        <v>206</v>
      </c>
      <c r="B91">
        <v>430</v>
      </c>
    </row>
    <row r="92" spans="1:4" x14ac:dyDescent="0.2">
      <c r="A92" t="s">
        <v>218</v>
      </c>
      <c r="B92">
        <v>304</v>
      </c>
    </row>
    <row r="93" spans="1:4" x14ac:dyDescent="0.2">
      <c r="A93" t="s">
        <v>207</v>
      </c>
      <c r="B93">
        <v>8263102</v>
      </c>
    </row>
    <row r="94" spans="1:4" x14ac:dyDescent="0.2">
      <c r="A94" t="s">
        <v>208</v>
      </c>
      <c r="B94">
        <v>135501327</v>
      </c>
    </row>
    <row r="95" spans="1:4" x14ac:dyDescent="0.2">
      <c r="A95" t="s">
        <v>219</v>
      </c>
      <c r="B95">
        <v>27156230</v>
      </c>
    </row>
    <row r="96" spans="1:4" x14ac:dyDescent="0.2">
      <c r="A96" t="s">
        <v>290</v>
      </c>
      <c r="B96">
        <v>10511327</v>
      </c>
    </row>
    <row r="97" spans="1:4" x14ac:dyDescent="0.2">
      <c r="A97" t="s">
        <v>348</v>
      </c>
      <c r="B97" s="2">
        <f>B93/B94</f>
        <v>6.0981705367357766E-2</v>
      </c>
    </row>
    <row r="101" spans="1:4" x14ac:dyDescent="0.2">
      <c r="A101" t="s">
        <v>376</v>
      </c>
    </row>
    <row r="102" spans="1:4" x14ac:dyDescent="0.2">
      <c r="A102">
        <v>2</v>
      </c>
      <c r="B102">
        <v>9363749</v>
      </c>
      <c r="C102" s="6">
        <f>B102/SUM(B$102:B$117)</f>
        <v>0.17204434174096123</v>
      </c>
      <c r="D102">
        <f>B102*(A102-1)</f>
        <v>9363749</v>
      </c>
    </row>
    <row r="103" spans="1:4" x14ac:dyDescent="0.2">
      <c r="A103">
        <v>4</v>
      </c>
      <c r="B103">
        <v>3418507</v>
      </c>
      <c r="C103" s="6">
        <f t="shared" ref="C103:C117" si="6">B103/SUM(B$102:B$117)</f>
        <v>6.2809755638672943E-2</v>
      </c>
      <c r="D103">
        <f t="shared" ref="D103:D116" si="7">B103*(A103-1)</f>
        <v>10255521</v>
      </c>
    </row>
    <row r="104" spans="1:4" x14ac:dyDescent="0.2">
      <c r="A104">
        <v>8</v>
      </c>
      <c r="B104">
        <v>2270643</v>
      </c>
      <c r="C104" s="6">
        <f t="shared" si="6"/>
        <v>4.1719537790229258E-2</v>
      </c>
      <c r="D104">
        <f t="shared" si="7"/>
        <v>15894501</v>
      </c>
    </row>
    <row r="105" spans="1:4" x14ac:dyDescent="0.2">
      <c r="A105">
        <v>16</v>
      </c>
      <c r="B105">
        <v>5227992</v>
      </c>
      <c r="C105" s="6">
        <f t="shared" si="6"/>
        <v>9.6056231565691416E-2</v>
      </c>
      <c r="D105">
        <f t="shared" si="7"/>
        <v>78419880</v>
      </c>
    </row>
    <row r="106" spans="1:4" x14ac:dyDescent="0.2">
      <c r="A106">
        <v>32</v>
      </c>
      <c r="B106">
        <v>3137141</v>
      </c>
      <c r="C106" s="6">
        <f t="shared" si="6"/>
        <v>5.7640092477231168E-2</v>
      </c>
      <c r="D106">
        <f t="shared" si="7"/>
        <v>97251371</v>
      </c>
    </row>
    <row r="107" spans="1:4" x14ac:dyDescent="0.2">
      <c r="A107">
        <v>64</v>
      </c>
      <c r="B107">
        <v>5441137</v>
      </c>
      <c r="C107" s="6">
        <f t="shared" si="6"/>
        <v>9.9972439830177909E-2</v>
      </c>
      <c r="D107">
        <f t="shared" si="7"/>
        <v>342791631</v>
      </c>
    </row>
    <row r="108" spans="1:4" x14ac:dyDescent="0.2">
      <c r="A108">
        <v>128</v>
      </c>
      <c r="B108">
        <v>13961000</v>
      </c>
      <c r="C108" s="6">
        <f t="shared" si="6"/>
        <v>0.25651168725748197</v>
      </c>
      <c r="D108">
        <f t="shared" si="7"/>
        <v>1773047000</v>
      </c>
    </row>
    <row r="109" spans="1:4" x14ac:dyDescent="0.2">
      <c r="A109">
        <v>256</v>
      </c>
      <c r="B109">
        <v>5445382</v>
      </c>
      <c r="C109" s="6">
        <f t="shared" si="6"/>
        <v>0.10005043511077442</v>
      </c>
      <c r="D109">
        <f t="shared" si="7"/>
        <v>1388572410</v>
      </c>
    </row>
    <row r="110" spans="1:4" x14ac:dyDescent="0.2">
      <c r="A110">
        <v>512</v>
      </c>
      <c r="B110">
        <v>985295</v>
      </c>
      <c r="C110" s="6">
        <f t="shared" si="6"/>
        <v>1.8103265016571932E-2</v>
      </c>
      <c r="D110">
        <f t="shared" si="7"/>
        <v>503485745</v>
      </c>
    </row>
    <row r="111" spans="1:4" x14ac:dyDescent="0.2">
      <c r="A111">
        <v>1024</v>
      </c>
      <c r="B111">
        <v>73508</v>
      </c>
      <c r="C111" s="6">
        <f t="shared" si="6"/>
        <v>1.3505953088548805E-3</v>
      </c>
      <c r="D111">
        <f t="shared" si="7"/>
        <v>75198684</v>
      </c>
    </row>
    <row r="112" spans="1:4" x14ac:dyDescent="0.2">
      <c r="A112">
        <v>2048</v>
      </c>
      <c r="B112">
        <v>2990586</v>
      </c>
      <c r="C112" s="6">
        <f t="shared" si="6"/>
        <v>5.4947372018380063E-2</v>
      </c>
      <c r="D112">
        <f t="shared" si="7"/>
        <v>6121729542</v>
      </c>
    </row>
    <row r="113" spans="1:5" x14ac:dyDescent="0.2">
      <c r="A113">
        <v>4096</v>
      </c>
      <c r="B113">
        <v>1637616</v>
      </c>
      <c r="C113" s="6">
        <f t="shared" si="6"/>
        <v>3.008865004224974E-2</v>
      </c>
      <c r="D113">
        <f t="shared" si="7"/>
        <v>6706037520</v>
      </c>
    </row>
    <row r="114" spans="1:5" x14ac:dyDescent="0.2">
      <c r="A114">
        <v>8192</v>
      </c>
      <c r="B114">
        <v>121239</v>
      </c>
      <c r="C114" s="6">
        <f t="shared" si="6"/>
        <v>2.227578286040388E-3</v>
      </c>
      <c r="D114">
        <f t="shared" si="7"/>
        <v>993068649</v>
      </c>
    </row>
    <row r="115" spans="1:5" x14ac:dyDescent="0.2">
      <c r="A115">
        <v>16384</v>
      </c>
      <c r="B115">
        <v>104529</v>
      </c>
      <c r="C115" s="6">
        <f t="shared" si="6"/>
        <v>1.9205579942222859E-3</v>
      </c>
      <c r="D115">
        <f t="shared" si="7"/>
        <v>1712498607</v>
      </c>
    </row>
    <row r="116" spans="1:5" x14ac:dyDescent="0.2">
      <c r="A116">
        <v>32768</v>
      </c>
      <c r="B116">
        <v>247359</v>
      </c>
      <c r="C116" s="6">
        <f t="shared" si="6"/>
        <v>4.5448373646818632E-3</v>
      </c>
      <c r="D116">
        <f t="shared" si="7"/>
        <v>8105212353</v>
      </c>
    </row>
    <row r="117" spans="1:5" x14ac:dyDescent="0.2">
      <c r="A117" t="s">
        <v>203</v>
      </c>
      <c r="B117">
        <v>687</v>
      </c>
      <c r="C117" s="6">
        <f t="shared" si="6"/>
        <v>1.2622557778518023E-5</v>
      </c>
      <c r="D117">
        <f>B117*(A116-1)</f>
        <v>22510929</v>
      </c>
    </row>
    <row r="118" spans="1:5" x14ac:dyDescent="0.2">
      <c r="A118" t="s">
        <v>375</v>
      </c>
      <c r="B118" s="2">
        <f>SUM(B110:B117)/SUM(B102:B117)</f>
        <v>0.11319547858877967</v>
      </c>
      <c r="D118">
        <f>SUM(D102:D117)/SUM(B102:B117)</f>
        <v>513.6359101663403</v>
      </c>
      <c r="E118">
        <f>D118*(1-C70)</f>
        <v>79.874706222538819</v>
      </c>
    </row>
    <row r="120" spans="1:5" x14ac:dyDescent="0.2">
      <c r="A120" t="s">
        <v>380</v>
      </c>
      <c r="B120">
        <v>64</v>
      </c>
    </row>
    <row r="121" spans="1:5" x14ac:dyDescent="0.2">
      <c r="A121" t="s">
        <v>381</v>
      </c>
      <c r="B121">
        <v>8</v>
      </c>
    </row>
    <row r="122" spans="1:5" x14ac:dyDescent="0.2">
      <c r="A122" t="s">
        <v>382</v>
      </c>
      <c r="B122">
        <v>64</v>
      </c>
    </row>
    <row r="123" spans="1:5" x14ac:dyDescent="0.2">
      <c r="A123" t="s">
        <v>383</v>
      </c>
      <c r="B123" t="s">
        <v>384</v>
      </c>
    </row>
    <row r="124" spans="1:5" x14ac:dyDescent="0.2">
      <c r="A124" t="s">
        <v>385</v>
      </c>
      <c r="B124">
        <v>6</v>
      </c>
      <c r="C124" t="s">
        <v>386</v>
      </c>
      <c r="D124" t="s">
        <v>387</v>
      </c>
    </row>
    <row r="125" spans="1:5" x14ac:dyDescent="0.2">
      <c r="A125" t="s">
        <v>388</v>
      </c>
      <c r="B125">
        <v>12</v>
      </c>
      <c r="C125" t="s">
        <v>389</v>
      </c>
      <c r="D125" t="s">
        <v>390</v>
      </c>
    </row>
    <row r="126" spans="1:5" x14ac:dyDescent="0.2">
      <c r="A126" t="s">
        <v>391</v>
      </c>
      <c r="B126" t="s">
        <v>392</v>
      </c>
    </row>
    <row r="127" spans="1:5" x14ac:dyDescent="0.2">
      <c r="A127" t="s">
        <v>393</v>
      </c>
      <c r="B127" t="s">
        <v>394</v>
      </c>
    </row>
    <row r="128" spans="1:5" x14ac:dyDescent="0.2">
      <c r="A128" t="s">
        <v>1</v>
      </c>
      <c r="B128">
        <v>350000000</v>
      </c>
    </row>
    <row r="129" spans="1:4" x14ac:dyDescent="0.2">
      <c r="A129" t="s">
        <v>395</v>
      </c>
      <c r="B129">
        <v>112515546</v>
      </c>
    </row>
    <row r="130" spans="1:4" x14ac:dyDescent="0.2">
      <c r="A130" t="s">
        <v>396</v>
      </c>
      <c r="B130">
        <v>119161</v>
      </c>
    </row>
    <row r="131" spans="1:4" x14ac:dyDescent="0.2">
      <c r="A131" t="s">
        <v>397</v>
      </c>
      <c r="B131">
        <v>457668</v>
      </c>
    </row>
    <row r="132" spans="1:4" x14ac:dyDescent="0.2">
      <c r="A132" s="13" t="s">
        <v>373</v>
      </c>
      <c r="B132" s="13">
        <f>B130/B128*1000</f>
        <v>0.34045999999999998</v>
      </c>
    </row>
    <row r="133" spans="1:4" x14ac:dyDescent="0.2">
      <c r="A133" t="s">
        <v>380</v>
      </c>
      <c r="B133">
        <v>64</v>
      </c>
    </row>
    <row r="134" spans="1:4" x14ac:dyDescent="0.2">
      <c r="A134" t="s">
        <v>381</v>
      </c>
      <c r="B134">
        <v>8</v>
      </c>
    </row>
    <row r="135" spans="1:4" x14ac:dyDescent="0.2">
      <c r="A135" t="s">
        <v>382</v>
      </c>
      <c r="B135">
        <v>64</v>
      </c>
    </row>
    <row r="136" spans="1:4" x14ac:dyDescent="0.2">
      <c r="A136" t="s">
        <v>383</v>
      </c>
      <c r="B136" t="s">
        <v>384</v>
      </c>
    </row>
    <row r="137" spans="1:4" x14ac:dyDescent="0.2">
      <c r="A137" t="s">
        <v>385</v>
      </c>
      <c r="B137">
        <v>6</v>
      </c>
      <c r="C137" t="s">
        <v>386</v>
      </c>
      <c r="D137" t="s">
        <v>387</v>
      </c>
    </row>
    <row r="138" spans="1:4" x14ac:dyDescent="0.2">
      <c r="A138" t="s">
        <v>388</v>
      </c>
      <c r="B138">
        <v>12</v>
      </c>
      <c r="C138" t="s">
        <v>389</v>
      </c>
      <c r="D138" t="s">
        <v>390</v>
      </c>
    </row>
    <row r="139" spans="1:4" x14ac:dyDescent="0.2">
      <c r="A139" t="s">
        <v>391</v>
      </c>
      <c r="B139" t="s">
        <v>392</v>
      </c>
    </row>
    <row r="140" spans="1:4" x14ac:dyDescent="0.2">
      <c r="A140" t="s">
        <v>393</v>
      </c>
      <c r="B140" t="s">
        <v>398</v>
      </c>
    </row>
    <row r="141" spans="1:4" x14ac:dyDescent="0.2">
      <c r="A141" t="s">
        <v>1</v>
      </c>
      <c r="B141">
        <v>350000000</v>
      </c>
    </row>
    <row r="142" spans="1:4" x14ac:dyDescent="0.2">
      <c r="A142" t="s">
        <v>395</v>
      </c>
      <c r="B142">
        <v>112515546</v>
      </c>
    </row>
    <row r="143" spans="1:4" x14ac:dyDescent="0.2">
      <c r="A143" t="s">
        <v>396</v>
      </c>
      <c r="B143">
        <v>67932</v>
      </c>
    </row>
    <row r="144" spans="1:4" x14ac:dyDescent="0.2">
      <c r="A144" t="s">
        <v>397</v>
      </c>
      <c r="B144">
        <v>67430</v>
      </c>
    </row>
    <row r="145" spans="1:2" x14ac:dyDescent="0.2">
      <c r="A145" s="13" t="s">
        <v>373</v>
      </c>
      <c r="B145" s="13">
        <f>B143/B141*1000</f>
        <v>0.19409142857142855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Overview</vt:lpstr>
      <vt:lpstr>q1</vt:lpstr>
      <vt:lpstr>q3</vt:lpstr>
      <vt:lpstr>q6</vt:lpstr>
      <vt:lpstr>q14</vt:lpstr>
      <vt:lpstr>q19</vt:lpstr>
      <vt:lpstr>msq1</vt:lpstr>
      <vt:lpstr>msq3</vt:lpstr>
      <vt:lpstr>msq6</vt:lpstr>
      <vt:lpstr>msq14</vt:lpstr>
      <vt:lpstr>msq19</vt:lpstr>
      <vt:lpstr>spec_astar</vt:lpstr>
      <vt:lpstr>spec_bwaves</vt:lpstr>
      <vt:lpstr>spec_gcc</vt:lpstr>
      <vt:lpstr>spec_mcf</vt:lpstr>
      <vt:lpstr>spec_perlbench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2016-09-07T19:40:49Z</dcterms:created>
  <dcterms:modified xsi:type="dcterms:W3CDTF">2016-12-05T18:52:39Z</dcterms:modified>
</cp:coreProperties>
</file>