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heme/theme1.xml" ContentType="application/vnd.openxmlformats-officedocument.theme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j\Downloads\"/>
    </mc:Choice>
  </mc:AlternateContent>
  <xr:revisionPtr revIDLastSave="0" documentId="8_{28DFC3D7-E507-49CB-BF6B-9C8538DBE410}" xr6:coauthVersionLast="45" xr6:coauthVersionMax="45" xr10:uidLastSave="{00000000-0000-0000-0000-000000000000}"/>
  <bookViews>
    <workbookView xWindow="-120" yWindow="-120" windowWidth="20730" windowHeight="11310" xr2:uid="{86E15173-E332-414A-8705-624207448B69}"/>
  </bookViews>
  <sheets>
    <sheet name="Exercício 1 - D" sheetId="2" r:id="rId1"/>
    <sheet name="Exercício 2 - D" sheetId="3" r:id="rId2"/>
    <sheet name="Exercício 3 - D" sheetId="4" r:id="rId3"/>
    <sheet name="Exercício 4 - D" sheetId="5" r:id="rId4"/>
    <sheet name="Exercício 5 - D" sheetId="6" r:id="rId5"/>
  </sheets>
  <definedNames>
    <definedName name="solver_adj" localSheetId="0" hidden="1">'Exercício 1 - D'!#REF!</definedName>
    <definedName name="solver_adj" localSheetId="1" hidden="1">'Exercício 2 - D'!#REF!</definedName>
    <definedName name="solver_adj" localSheetId="2" hidden="1">'Exercício 3 - D'!#REF!</definedName>
    <definedName name="solver_adj" localSheetId="3" hidden="1">'Exercício 4 - D'!#REF!</definedName>
    <definedName name="solver_adj" localSheetId="4" hidden="1">'Exercício 5 - D'!#REF!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'Exercício 1 - D'!#REF!</definedName>
    <definedName name="solver_lhs1" localSheetId="1" hidden="1">'Exercício 2 - D'!#REF!</definedName>
    <definedName name="solver_lhs1" localSheetId="2" hidden="1">'Exercício 3 - D'!#REF!</definedName>
    <definedName name="solver_lhs1" localSheetId="3" hidden="1">'Exercício 4 - D'!#REF!</definedName>
    <definedName name="solver_lhs1" localSheetId="4" hidden="1">'Exercício 5 - D'!#REF!</definedName>
    <definedName name="solver_lhs2" localSheetId="0" hidden="1">'Exercício 1 - D'!#REF!</definedName>
    <definedName name="solver_lhs2" localSheetId="1" hidden="1">'Exercício 2 - D'!#REF!</definedName>
    <definedName name="solver_lhs2" localSheetId="2" hidden="1">'Exercício 3 - D'!#REF!</definedName>
    <definedName name="solver_lhs2" localSheetId="3" hidden="1">'Exercício 4 - D'!#REF!</definedName>
    <definedName name="solver_lhs2" localSheetId="4" hidden="1">'Exercício 5 - D'!#REF!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'Exercício 1 - D'!#REF!</definedName>
    <definedName name="solver_opt" localSheetId="1" hidden="1">'Exercício 2 - D'!#REF!</definedName>
    <definedName name="solver_opt" localSheetId="2" hidden="1">'Exercício 3 - D'!#REF!</definedName>
    <definedName name="solver_opt" localSheetId="3" hidden="1">'Exercício 4 - D'!#REF!</definedName>
    <definedName name="solver_opt" localSheetId="4" hidden="1">'Exercício 5 - D'!#REF!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hs1" localSheetId="0" hidden="1">'Exercício 1 - D'!#REF!</definedName>
    <definedName name="solver_rhs1" localSheetId="1" hidden="1">'Exercício 2 - D'!#REF!</definedName>
    <definedName name="solver_rhs1" localSheetId="2" hidden="1">'Exercício 3 - D'!#REF!</definedName>
    <definedName name="solver_rhs1" localSheetId="3" hidden="1">'Exercício 4 - D'!#REF!</definedName>
    <definedName name="solver_rhs1" localSheetId="4" hidden="1">'Exercício 5 - D'!#REF!</definedName>
    <definedName name="solver_rhs2" localSheetId="0" hidden="1">'Exercício 1 - D'!#REF!</definedName>
    <definedName name="solver_rhs2" localSheetId="1" hidden="1">'Exercício 2 - D'!#REF!</definedName>
    <definedName name="solver_rhs2" localSheetId="2" hidden="1">'Exercício 3 - D'!#REF!</definedName>
    <definedName name="solver_rhs2" localSheetId="3" hidden="1">'Exercício 4 - D'!#REF!</definedName>
    <definedName name="solver_rhs2" localSheetId="4" hidden="1">'Exercício 5 - D'!#REF!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08" i="6" l="1"/>
  <c r="S208" i="6"/>
  <c r="M207" i="6"/>
  <c r="AB208" i="6" s="1"/>
  <c r="L207" i="6"/>
  <c r="K207" i="6"/>
  <c r="Z208" i="6" s="1"/>
  <c r="J207" i="6"/>
  <c r="Y208" i="6" s="1"/>
  <c r="I207" i="6"/>
  <c r="X208" i="6" s="1"/>
  <c r="H207" i="6"/>
  <c r="W208" i="6" s="1"/>
  <c r="F207" i="6"/>
  <c r="U208" i="6" s="1"/>
  <c r="E207" i="6"/>
  <c r="T208" i="6" s="1"/>
  <c r="D207" i="6"/>
  <c r="P206" i="6"/>
  <c r="AF206" i="6" s="1"/>
  <c r="G206" i="6"/>
  <c r="G207" i="6" s="1"/>
  <c r="V208" i="6" s="1"/>
  <c r="O205" i="6"/>
  <c r="N205" i="6"/>
  <c r="P205" i="6" s="1"/>
  <c r="AF205" i="6" s="1"/>
  <c r="O204" i="6"/>
  <c r="P204" i="6" s="1"/>
  <c r="AF204" i="6" s="1"/>
  <c r="N198" i="6"/>
  <c r="J198" i="6"/>
  <c r="G198" i="6"/>
  <c r="F198" i="6"/>
  <c r="E198" i="6"/>
  <c r="O197" i="6"/>
  <c r="N197" i="6"/>
  <c r="M197" i="6"/>
  <c r="L197" i="6"/>
  <c r="K197" i="6"/>
  <c r="J197" i="6"/>
  <c r="I197" i="6"/>
  <c r="H197" i="6"/>
  <c r="F197" i="6"/>
  <c r="D197" i="6"/>
  <c r="O196" i="6"/>
  <c r="N196" i="6"/>
  <c r="M196" i="6"/>
  <c r="L196" i="6"/>
  <c r="K196" i="6"/>
  <c r="I196" i="6"/>
  <c r="H196" i="6"/>
  <c r="F196" i="6"/>
  <c r="D196" i="6"/>
  <c r="E183" i="6"/>
  <c r="K198" i="6" s="1"/>
  <c r="AB175" i="6"/>
  <c r="Z175" i="6"/>
  <c r="T175" i="6"/>
  <c r="N174" i="6"/>
  <c r="AC175" i="6" s="1"/>
  <c r="M174" i="6"/>
  <c r="L174" i="6"/>
  <c r="AA175" i="6" s="1"/>
  <c r="K174" i="6"/>
  <c r="J174" i="6"/>
  <c r="Y175" i="6" s="1"/>
  <c r="I174" i="6"/>
  <c r="X175" i="6" s="1"/>
  <c r="H174" i="6"/>
  <c r="W175" i="6" s="1"/>
  <c r="F174" i="6"/>
  <c r="U175" i="6" s="1"/>
  <c r="E174" i="6"/>
  <c r="D174" i="6"/>
  <c r="S175" i="6" s="1"/>
  <c r="O173" i="6"/>
  <c r="G173" i="6"/>
  <c r="P173" i="6" s="1"/>
  <c r="AF173" i="6" s="1"/>
  <c r="P172" i="6"/>
  <c r="AF172" i="6" s="1"/>
  <c r="O171" i="6"/>
  <c r="P171" i="6" s="1"/>
  <c r="AF171" i="6" s="1"/>
  <c r="O165" i="6"/>
  <c r="N165" i="6"/>
  <c r="M165" i="6"/>
  <c r="L165" i="6"/>
  <c r="K165" i="6"/>
  <c r="I165" i="6"/>
  <c r="H165" i="6"/>
  <c r="G165" i="6"/>
  <c r="F165" i="6"/>
  <c r="E165" i="6"/>
  <c r="D165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O163" i="6"/>
  <c r="N163" i="6"/>
  <c r="M163" i="6"/>
  <c r="L163" i="6"/>
  <c r="K163" i="6"/>
  <c r="I163" i="6"/>
  <c r="H163" i="6"/>
  <c r="G163" i="6"/>
  <c r="F163" i="6"/>
  <c r="E163" i="6"/>
  <c r="D163" i="6"/>
  <c r="E150" i="6"/>
  <c r="J165" i="6" s="1"/>
  <c r="AB142" i="6"/>
  <c r="Z142" i="6"/>
  <c r="Y142" i="6"/>
  <c r="T142" i="6"/>
  <c r="N141" i="6"/>
  <c r="AC142" i="6" s="1"/>
  <c r="M141" i="6"/>
  <c r="L141" i="6"/>
  <c r="AA142" i="6" s="1"/>
  <c r="K141" i="6"/>
  <c r="J141" i="6"/>
  <c r="I141" i="6"/>
  <c r="X142" i="6" s="1"/>
  <c r="H141" i="6"/>
  <c r="W142" i="6" s="1"/>
  <c r="F141" i="6"/>
  <c r="U142" i="6" s="1"/>
  <c r="E141" i="6"/>
  <c r="D141" i="6"/>
  <c r="S142" i="6" s="1"/>
  <c r="O140" i="6"/>
  <c r="G140" i="6"/>
  <c r="P140" i="6" s="1"/>
  <c r="AF140" i="6" s="1"/>
  <c r="P139" i="6"/>
  <c r="AF139" i="6" s="1"/>
  <c r="O138" i="6"/>
  <c r="P138" i="6" s="1"/>
  <c r="AF138" i="6" s="1"/>
  <c r="O132" i="6"/>
  <c r="N132" i="6"/>
  <c r="M132" i="6"/>
  <c r="L132" i="6"/>
  <c r="K132" i="6"/>
  <c r="J132" i="6"/>
  <c r="I132" i="6"/>
  <c r="H132" i="6"/>
  <c r="G132" i="6"/>
  <c r="F132" i="6"/>
  <c r="E132" i="6"/>
  <c r="D132" i="6"/>
  <c r="O131" i="6"/>
  <c r="N131" i="6"/>
  <c r="M131" i="6"/>
  <c r="L131" i="6"/>
  <c r="K131" i="6"/>
  <c r="J131" i="6"/>
  <c r="I131" i="6"/>
  <c r="H131" i="6"/>
  <c r="G131" i="6"/>
  <c r="F131" i="6"/>
  <c r="D131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E117" i="6"/>
  <c r="E131" i="6" s="1"/>
  <c r="Z109" i="6"/>
  <c r="Y109" i="6"/>
  <c r="N108" i="6"/>
  <c r="AC109" i="6" s="1"/>
  <c r="M108" i="6"/>
  <c r="AB109" i="6" s="1"/>
  <c r="L108" i="6"/>
  <c r="AA109" i="6" s="1"/>
  <c r="K108" i="6"/>
  <c r="J108" i="6"/>
  <c r="I108" i="6"/>
  <c r="X109" i="6" s="1"/>
  <c r="H108" i="6"/>
  <c r="W109" i="6" s="1"/>
  <c r="F108" i="6"/>
  <c r="U109" i="6" s="1"/>
  <c r="E108" i="6"/>
  <c r="T109" i="6" s="1"/>
  <c r="D108" i="6"/>
  <c r="S109" i="6" s="1"/>
  <c r="O107" i="6"/>
  <c r="G107" i="6"/>
  <c r="P107" i="6" s="1"/>
  <c r="AF107" i="6" s="1"/>
  <c r="P106" i="6"/>
  <c r="AF106" i="6" s="1"/>
  <c r="O105" i="6"/>
  <c r="P105" i="6" s="1"/>
  <c r="AF105" i="6" s="1"/>
  <c r="O99" i="6"/>
  <c r="N99" i="6"/>
  <c r="M99" i="6"/>
  <c r="L99" i="6"/>
  <c r="J99" i="6"/>
  <c r="G99" i="6"/>
  <c r="F99" i="6"/>
  <c r="E99" i="6"/>
  <c r="D99" i="6"/>
  <c r="N98" i="6"/>
  <c r="M98" i="6"/>
  <c r="K98" i="6"/>
  <c r="J98" i="6"/>
  <c r="I98" i="6"/>
  <c r="H98" i="6"/>
  <c r="F98" i="6"/>
  <c r="O97" i="6"/>
  <c r="N97" i="6"/>
  <c r="M97" i="6"/>
  <c r="L97" i="6"/>
  <c r="J97" i="6"/>
  <c r="G97" i="6"/>
  <c r="F97" i="6"/>
  <c r="E97" i="6"/>
  <c r="D97" i="6"/>
  <c r="E84" i="6"/>
  <c r="K99" i="6" s="1"/>
  <c r="Z76" i="6"/>
  <c r="Y76" i="6"/>
  <c r="N75" i="6"/>
  <c r="AC76" i="6" s="1"/>
  <c r="M75" i="6"/>
  <c r="AB76" i="6" s="1"/>
  <c r="L75" i="6"/>
  <c r="AA76" i="6" s="1"/>
  <c r="K75" i="6"/>
  <c r="J75" i="6"/>
  <c r="I75" i="6"/>
  <c r="X76" i="6" s="1"/>
  <c r="H75" i="6"/>
  <c r="W76" i="6" s="1"/>
  <c r="F75" i="6"/>
  <c r="U76" i="6" s="1"/>
  <c r="E75" i="6"/>
  <c r="T76" i="6" s="1"/>
  <c r="D75" i="6"/>
  <c r="S76" i="6" s="1"/>
  <c r="O74" i="6"/>
  <c r="G74" i="6"/>
  <c r="P74" i="6" s="1"/>
  <c r="AF74" i="6" s="1"/>
  <c r="P73" i="6"/>
  <c r="AF73" i="6" s="1"/>
  <c r="G73" i="6"/>
  <c r="G75" i="6" s="1"/>
  <c r="V76" i="6" s="1"/>
  <c r="O72" i="6"/>
  <c r="P72" i="6" s="1"/>
  <c r="AF72" i="6" s="1"/>
  <c r="O66" i="6"/>
  <c r="N66" i="6"/>
  <c r="M66" i="6"/>
  <c r="L66" i="6"/>
  <c r="K66" i="6"/>
  <c r="J66" i="6"/>
  <c r="I66" i="6"/>
  <c r="G66" i="6"/>
  <c r="F66" i="6"/>
  <c r="E66" i="6"/>
  <c r="D66" i="6"/>
  <c r="O65" i="6"/>
  <c r="N65" i="6"/>
  <c r="M65" i="6"/>
  <c r="L65" i="6"/>
  <c r="K65" i="6"/>
  <c r="J65" i="6"/>
  <c r="I65" i="6"/>
  <c r="G65" i="6"/>
  <c r="F65" i="6"/>
  <c r="E65" i="6"/>
  <c r="D65" i="6"/>
  <c r="O64" i="6"/>
  <c r="N64" i="6"/>
  <c r="M64" i="6"/>
  <c r="L64" i="6"/>
  <c r="K64" i="6"/>
  <c r="J64" i="6"/>
  <c r="I64" i="6"/>
  <c r="G64" i="6"/>
  <c r="F64" i="6"/>
  <c r="E64" i="6"/>
  <c r="D64" i="6"/>
  <c r="E51" i="6"/>
  <c r="H65" i="6" s="1"/>
  <c r="AA43" i="6"/>
  <c r="Z43" i="6"/>
  <c r="S43" i="6"/>
  <c r="P43" i="6"/>
  <c r="P42" i="6"/>
  <c r="O42" i="6"/>
  <c r="AD43" i="6" s="1"/>
  <c r="N42" i="6"/>
  <c r="AC43" i="6" s="1"/>
  <c r="M42" i="6"/>
  <c r="AB43" i="6" s="1"/>
  <c r="L42" i="6"/>
  <c r="K42" i="6"/>
  <c r="J42" i="6"/>
  <c r="Y43" i="6" s="1"/>
  <c r="I42" i="6"/>
  <c r="X43" i="6" s="1"/>
  <c r="H42" i="6"/>
  <c r="W43" i="6" s="1"/>
  <c r="G42" i="6"/>
  <c r="V43" i="6" s="1"/>
  <c r="F42" i="6"/>
  <c r="U43" i="6" s="1"/>
  <c r="E42" i="6"/>
  <c r="T43" i="6" s="1"/>
  <c r="D42" i="6"/>
  <c r="P41" i="6"/>
  <c r="AF41" i="6" s="1"/>
  <c r="AF40" i="6"/>
  <c r="P40" i="6"/>
  <c r="AF39" i="6"/>
  <c r="P39" i="6"/>
  <c r="O16" i="6"/>
  <c r="O33" i="6" s="1"/>
  <c r="H16" i="6"/>
  <c r="H33" i="6" s="1"/>
  <c r="O14" i="6"/>
  <c r="O31" i="6" s="1"/>
  <c r="H14" i="6"/>
  <c r="H31" i="6" s="1"/>
  <c r="AD11" i="6"/>
  <c r="AC11" i="6"/>
  <c r="N14" i="6" s="1"/>
  <c r="AB11" i="6"/>
  <c r="M14" i="6" s="1"/>
  <c r="AA11" i="6"/>
  <c r="L14" i="6" s="1"/>
  <c r="L31" i="6" s="1"/>
  <c r="Z11" i="6"/>
  <c r="K14" i="6" s="1"/>
  <c r="Y11" i="6"/>
  <c r="J14" i="6" s="1"/>
  <c r="J31" i="6" s="1"/>
  <c r="W11" i="6"/>
  <c r="T11" i="6"/>
  <c r="E14" i="6" s="1"/>
  <c r="E31" i="6" s="1"/>
  <c r="S11" i="6"/>
  <c r="D14" i="6" s="1"/>
  <c r="AD10" i="6"/>
  <c r="X10" i="6"/>
  <c r="W10" i="6"/>
  <c r="V10" i="6"/>
  <c r="P9" i="6"/>
  <c r="P10" i="6" s="1"/>
  <c r="O9" i="6"/>
  <c r="N9" i="6"/>
  <c r="AC10" i="6" s="1"/>
  <c r="M9" i="6"/>
  <c r="AB10" i="6" s="1"/>
  <c r="L9" i="6"/>
  <c r="AA10" i="6" s="1"/>
  <c r="K9" i="6"/>
  <c r="Z10" i="6" s="1"/>
  <c r="J9" i="6"/>
  <c r="Y10" i="6" s="1"/>
  <c r="I9" i="6"/>
  <c r="H9" i="6"/>
  <c r="G9" i="6"/>
  <c r="F9" i="6"/>
  <c r="U10" i="6" s="1"/>
  <c r="E9" i="6"/>
  <c r="T10" i="6" s="1"/>
  <c r="D9" i="6"/>
  <c r="S10" i="6" s="1"/>
  <c r="AG8" i="6"/>
  <c r="N16" i="6" s="1"/>
  <c r="P8" i="6"/>
  <c r="AG7" i="6"/>
  <c r="J15" i="6" s="1"/>
  <c r="AF7" i="6"/>
  <c r="P7" i="6"/>
  <c r="AF6" i="6"/>
  <c r="P6" i="6"/>
  <c r="H74" i="5"/>
  <c r="G74" i="5"/>
  <c r="N75" i="5" s="1"/>
  <c r="F74" i="5"/>
  <c r="M75" i="5" s="1"/>
  <c r="E74" i="5"/>
  <c r="L75" i="5" s="1"/>
  <c r="D74" i="5"/>
  <c r="K75" i="5" s="1"/>
  <c r="H73" i="5"/>
  <c r="P73" i="5" s="1"/>
  <c r="H72" i="5"/>
  <c r="P72" i="5" s="1"/>
  <c r="H71" i="5"/>
  <c r="P71" i="5" s="1"/>
  <c r="G65" i="5"/>
  <c r="F65" i="5"/>
  <c r="E65" i="5"/>
  <c r="D65" i="5"/>
  <c r="G64" i="5"/>
  <c r="F64" i="5"/>
  <c r="E64" i="5"/>
  <c r="D64" i="5"/>
  <c r="G63" i="5"/>
  <c r="F63" i="5"/>
  <c r="E63" i="5"/>
  <c r="D63" i="5"/>
  <c r="O56" i="5"/>
  <c r="N53" i="5"/>
  <c r="M53" i="5"/>
  <c r="L53" i="5"/>
  <c r="H52" i="5"/>
  <c r="G52" i="5"/>
  <c r="F52" i="5"/>
  <c r="E52" i="5"/>
  <c r="D52" i="5"/>
  <c r="K53" i="5" s="1"/>
  <c r="H51" i="5"/>
  <c r="P51" i="5" s="1"/>
  <c r="P50" i="5"/>
  <c r="H50" i="5"/>
  <c r="H49" i="5"/>
  <c r="P49" i="5" s="1"/>
  <c r="F43" i="5"/>
  <c r="D43" i="5"/>
  <c r="G42" i="5"/>
  <c r="F42" i="5"/>
  <c r="E42" i="5"/>
  <c r="G41" i="5"/>
  <c r="F41" i="5"/>
  <c r="E41" i="5"/>
  <c r="D41" i="5"/>
  <c r="O34" i="5"/>
  <c r="D42" i="5" s="1"/>
  <c r="N31" i="5"/>
  <c r="H30" i="5"/>
  <c r="G30" i="5"/>
  <c r="F30" i="5"/>
  <c r="M31" i="5" s="1"/>
  <c r="E30" i="5"/>
  <c r="L31" i="5" s="1"/>
  <c r="D30" i="5"/>
  <c r="K31" i="5" s="1"/>
  <c r="H29" i="5"/>
  <c r="P29" i="5" s="1"/>
  <c r="H28" i="5"/>
  <c r="P28" i="5" s="1"/>
  <c r="H27" i="5"/>
  <c r="P27" i="5" s="1"/>
  <c r="F13" i="5"/>
  <c r="F19" i="5" s="1"/>
  <c r="E13" i="5"/>
  <c r="E19" i="5" s="1"/>
  <c r="D13" i="5"/>
  <c r="M10" i="5"/>
  <c r="L10" i="5"/>
  <c r="K10" i="5"/>
  <c r="N9" i="5"/>
  <c r="M9" i="5"/>
  <c r="L9" i="5"/>
  <c r="H8" i="5"/>
  <c r="G8" i="5"/>
  <c r="F8" i="5"/>
  <c r="E8" i="5"/>
  <c r="D8" i="5"/>
  <c r="K9" i="5" s="1"/>
  <c r="P7" i="5"/>
  <c r="H7" i="5"/>
  <c r="Q6" i="5"/>
  <c r="F14" i="5" s="1"/>
  <c r="F20" i="5" s="1"/>
  <c r="H6" i="5"/>
  <c r="P6" i="5" s="1"/>
  <c r="H5" i="5"/>
  <c r="P5" i="5" s="1"/>
  <c r="L70" i="4"/>
  <c r="K70" i="4"/>
  <c r="J70" i="4"/>
  <c r="G69" i="4"/>
  <c r="F69" i="4"/>
  <c r="E69" i="4"/>
  <c r="D69" i="4"/>
  <c r="N68" i="4"/>
  <c r="G68" i="4"/>
  <c r="N67" i="4"/>
  <c r="G67" i="4"/>
  <c r="N66" i="4"/>
  <c r="G66" i="4"/>
  <c r="G65" i="4"/>
  <c r="N65" i="4" s="1"/>
  <c r="N64" i="4"/>
  <c r="G64" i="4"/>
  <c r="F58" i="4"/>
  <c r="E58" i="4"/>
  <c r="D58" i="4"/>
  <c r="D57" i="4"/>
  <c r="F56" i="4"/>
  <c r="D56" i="4"/>
  <c r="F55" i="4"/>
  <c r="E55" i="4"/>
  <c r="F54" i="4"/>
  <c r="E54" i="4"/>
  <c r="D54" i="4"/>
  <c r="N44" i="4"/>
  <c r="F57" i="4" s="1"/>
  <c r="L41" i="4"/>
  <c r="K41" i="4"/>
  <c r="G40" i="4"/>
  <c r="F40" i="4"/>
  <c r="E40" i="4"/>
  <c r="D40" i="4"/>
  <c r="J41" i="4" s="1"/>
  <c r="G39" i="4"/>
  <c r="N39" i="4" s="1"/>
  <c r="G38" i="4"/>
  <c r="N38" i="4" s="1"/>
  <c r="N37" i="4"/>
  <c r="G37" i="4"/>
  <c r="G36" i="4"/>
  <c r="N36" i="4" s="1"/>
  <c r="G35" i="4"/>
  <c r="N35" i="4" s="1"/>
  <c r="D28" i="4"/>
  <c r="D27" i="4"/>
  <c r="F26" i="4"/>
  <c r="E26" i="4"/>
  <c r="D26" i="4"/>
  <c r="E25" i="4"/>
  <c r="K13" i="4"/>
  <c r="O7" i="4" s="1"/>
  <c r="J12" i="4"/>
  <c r="G11" i="4"/>
  <c r="F11" i="4"/>
  <c r="L12" i="4" s="1"/>
  <c r="E11" i="4"/>
  <c r="K12" i="4" s="1"/>
  <c r="D11" i="4"/>
  <c r="G10" i="4"/>
  <c r="N10" i="4" s="1"/>
  <c r="G9" i="4"/>
  <c r="N9" i="4" s="1"/>
  <c r="G8" i="4"/>
  <c r="N8" i="4" s="1"/>
  <c r="G7" i="4"/>
  <c r="N7" i="4" s="1"/>
  <c r="G6" i="4"/>
  <c r="N6" i="4" s="1"/>
  <c r="N32" i="3"/>
  <c r="H31" i="3"/>
  <c r="G31" i="3"/>
  <c r="F31" i="3"/>
  <c r="M32" i="3" s="1"/>
  <c r="E31" i="3"/>
  <c r="L32" i="3" s="1"/>
  <c r="D31" i="3"/>
  <c r="K32" i="3" s="1"/>
  <c r="H30" i="3"/>
  <c r="P30" i="3" s="1"/>
  <c r="H29" i="3"/>
  <c r="P29" i="3" s="1"/>
  <c r="H28" i="3"/>
  <c r="P28" i="3" s="1"/>
  <c r="D22" i="3"/>
  <c r="F21" i="3"/>
  <c r="E21" i="3"/>
  <c r="D21" i="3"/>
  <c r="F20" i="3"/>
  <c r="N11" i="3"/>
  <c r="M11" i="3"/>
  <c r="L11" i="3"/>
  <c r="E14" i="3" s="1"/>
  <c r="E20" i="3" s="1"/>
  <c r="N10" i="3"/>
  <c r="L10" i="3"/>
  <c r="H9" i="3"/>
  <c r="G9" i="3"/>
  <c r="F9" i="3"/>
  <c r="M10" i="3" s="1"/>
  <c r="E9" i="3"/>
  <c r="D9" i="3"/>
  <c r="K10" i="3" s="1"/>
  <c r="P8" i="3"/>
  <c r="H8" i="3"/>
  <c r="Q7" i="3"/>
  <c r="K11" i="3" s="1"/>
  <c r="H7" i="3"/>
  <c r="P7" i="3" s="1"/>
  <c r="H6" i="3"/>
  <c r="P6" i="3" s="1"/>
  <c r="O76" i="2"/>
  <c r="I75" i="2"/>
  <c r="H75" i="2"/>
  <c r="P76" i="2" s="1"/>
  <c r="G75" i="2"/>
  <c r="E75" i="2"/>
  <c r="M76" i="2" s="1"/>
  <c r="D75" i="2"/>
  <c r="L76" i="2" s="1"/>
  <c r="F74" i="2"/>
  <c r="I74" i="2" s="1"/>
  <c r="R74" i="2" s="1"/>
  <c r="E74" i="2"/>
  <c r="R73" i="2"/>
  <c r="I73" i="2"/>
  <c r="E72" i="2"/>
  <c r="I72" i="2" s="1"/>
  <c r="R72" i="2" s="1"/>
  <c r="H66" i="2"/>
  <c r="H65" i="2"/>
  <c r="P57" i="2"/>
  <c r="H64" i="2" s="1"/>
  <c r="P54" i="2"/>
  <c r="O54" i="2"/>
  <c r="L54" i="2"/>
  <c r="I53" i="2"/>
  <c r="H53" i="2"/>
  <c r="G53" i="2"/>
  <c r="E53" i="2"/>
  <c r="M54" i="2" s="1"/>
  <c r="D53" i="2"/>
  <c r="F52" i="2"/>
  <c r="I52" i="2" s="1"/>
  <c r="R52" i="2" s="1"/>
  <c r="I51" i="2"/>
  <c r="R51" i="2" s="1"/>
  <c r="I50" i="2"/>
  <c r="R50" i="2" s="1"/>
  <c r="H43" i="2"/>
  <c r="P35" i="2"/>
  <c r="G44" i="2" s="1"/>
  <c r="M32" i="2"/>
  <c r="I31" i="2"/>
  <c r="H31" i="2"/>
  <c r="P32" i="2" s="1"/>
  <c r="G31" i="2"/>
  <c r="O32" i="2" s="1"/>
  <c r="E31" i="2"/>
  <c r="D31" i="2"/>
  <c r="L32" i="2" s="1"/>
  <c r="F30" i="2"/>
  <c r="F31" i="2" s="1"/>
  <c r="N32" i="2" s="1"/>
  <c r="I29" i="2"/>
  <c r="R29" i="2" s="1"/>
  <c r="I28" i="2"/>
  <c r="R28" i="2" s="1"/>
  <c r="M11" i="2"/>
  <c r="L11" i="2"/>
  <c r="N10" i="2"/>
  <c r="M10" i="2"/>
  <c r="I9" i="2"/>
  <c r="H9" i="2"/>
  <c r="P10" i="2" s="1"/>
  <c r="G9" i="2"/>
  <c r="O10" i="2" s="1"/>
  <c r="F9" i="2"/>
  <c r="E9" i="2"/>
  <c r="D9" i="2"/>
  <c r="L10" i="2" s="1"/>
  <c r="I8" i="2"/>
  <c r="R8" i="2" s="1"/>
  <c r="S7" i="2"/>
  <c r="R7" i="2"/>
  <c r="I7" i="2"/>
  <c r="I6" i="2"/>
  <c r="R6" i="2" s="1"/>
  <c r="J13" i="4" l="1"/>
  <c r="L13" i="4"/>
  <c r="D31" i="6"/>
  <c r="K15" i="6"/>
  <c r="K32" i="6" s="1"/>
  <c r="O75" i="6"/>
  <c r="AD76" i="6" s="1"/>
  <c r="G108" i="6"/>
  <c r="V109" i="6" s="1"/>
  <c r="O108" i="6"/>
  <c r="AD109" i="6" s="1"/>
  <c r="G141" i="6"/>
  <c r="V142" i="6" s="1"/>
  <c r="O141" i="6"/>
  <c r="AD142" i="6" s="1"/>
  <c r="G174" i="6"/>
  <c r="V175" i="6" s="1"/>
  <c r="O174" i="6"/>
  <c r="AD175" i="6" s="1"/>
  <c r="D198" i="6"/>
  <c r="L198" i="6"/>
  <c r="N207" i="6"/>
  <c r="AC208" i="6" s="1"/>
  <c r="D15" i="6"/>
  <c r="L15" i="6"/>
  <c r="P75" i="6"/>
  <c r="P76" i="6" s="1"/>
  <c r="P108" i="6"/>
  <c r="P109" i="6" s="1"/>
  <c r="P141" i="6"/>
  <c r="P142" i="6" s="1"/>
  <c r="P174" i="6"/>
  <c r="P175" i="6" s="1"/>
  <c r="E196" i="6"/>
  <c r="M198" i="6"/>
  <c r="O207" i="6"/>
  <c r="AD208" i="6" s="1"/>
  <c r="E56" i="4"/>
  <c r="E43" i="5"/>
  <c r="E15" i="6"/>
  <c r="M15" i="6"/>
  <c r="M32" i="6" s="1"/>
  <c r="P207" i="6"/>
  <c r="P208" i="6" s="1"/>
  <c r="U11" i="6"/>
  <c r="F14" i="6" s="1"/>
  <c r="F15" i="6"/>
  <c r="F32" i="6" s="1"/>
  <c r="N15" i="6"/>
  <c r="N32" i="6" s="1"/>
  <c r="J16" i="6"/>
  <c r="J33" i="6" s="1"/>
  <c r="H64" i="6"/>
  <c r="H66" i="6"/>
  <c r="G196" i="6"/>
  <c r="O198" i="6"/>
  <c r="G43" i="5"/>
  <c r="V11" i="6"/>
  <c r="G15" i="6" s="1"/>
  <c r="G32" i="6" s="1"/>
  <c r="O15" i="6"/>
  <c r="K16" i="6"/>
  <c r="H97" i="6"/>
  <c r="D98" i="6"/>
  <c r="L98" i="6"/>
  <c r="H99" i="6"/>
  <c r="H198" i="6"/>
  <c r="E57" i="4"/>
  <c r="D14" i="5"/>
  <c r="H15" i="6"/>
  <c r="D16" i="6"/>
  <c r="D33" i="6" s="1"/>
  <c r="L16" i="6"/>
  <c r="L33" i="6" s="1"/>
  <c r="I97" i="6"/>
  <c r="E98" i="6"/>
  <c r="I99" i="6"/>
  <c r="E197" i="6"/>
  <c r="I198" i="6"/>
  <c r="D55" i="4"/>
  <c r="E14" i="5"/>
  <c r="E20" i="5" s="1"/>
  <c r="X11" i="6"/>
  <c r="I15" i="6"/>
  <c r="I32" i="6" s="1"/>
  <c r="E16" i="6"/>
  <c r="E33" i="6" s="1"/>
  <c r="M16" i="6"/>
  <c r="J163" i="6"/>
  <c r="J196" i="6"/>
  <c r="N10" i="5"/>
  <c r="F16" i="6"/>
  <c r="K97" i="6"/>
  <c r="G98" i="6"/>
  <c r="O98" i="6"/>
  <c r="G197" i="6"/>
  <c r="Q8" i="3"/>
  <c r="D14" i="3"/>
  <c r="D15" i="2"/>
  <c r="F42" i="2"/>
  <c r="F53" i="2"/>
  <c r="N54" i="2" s="1"/>
  <c r="F75" i="2"/>
  <c r="N76" i="2" s="1"/>
  <c r="N11" i="2"/>
  <c r="G15" i="3"/>
  <c r="H42" i="2"/>
  <c r="I30" i="2"/>
  <c r="R30" i="2" s="1"/>
  <c r="F43" i="2"/>
  <c r="D44" i="2"/>
  <c r="E44" i="2"/>
  <c r="O9" i="4" l="1"/>
  <c r="D16" i="4"/>
  <c r="O8" i="4"/>
  <c r="O10" i="4"/>
  <c r="F16" i="4"/>
  <c r="F25" i="4" s="1"/>
  <c r="G16" i="6"/>
  <c r="G14" i="6"/>
  <c r="G13" i="5"/>
  <c r="Q7" i="5"/>
  <c r="E18" i="6"/>
  <c r="E32" i="6" s="1"/>
  <c r="I16" i="6"/>
  <c r="I14" i="6"/>
  <c r="G14" i="5"/>
  <c r="G20" i="5" s="1"/>
  <c r="F14" i="2"/>
  <c r="S8" i="2"/>
  <c r="D20" i="3"/>
  <c r="G16" i="3"/>
  <c r="E16" i="3"/>
  <c r="E22" i="3" s="1"/>
  <c r="F16" i="3"/>
  <c r="F22" i="3" s="1"/>
  <c r="G15" i="5" l="1"/>
  <c r="G21" i="5" s="1"/>
  <c r="F15" i="5"/>
  <c r="F21" i="5" s="1"/>
  <c r="E15" i="5"/>
  <c r="E21" i="5" s="1"/>
  <c r="D15" i="5"/>
  <c r="O12" i="5" s="1"/>
  <c r="G19" i="5"/>
  <c r="E20" i="4"/>
  <c r="D20" i="4"/>
  <c r="I31" i="6"/>
  <c r="F33" i="6"/>
  <c r="H32" i="6"/>
  <c r="I33" i="6"/>
  <c r="G31" i="6"/>
  <c r="D32" i="6"/>
  <c r="G33" i="6"/>
  <c r="F18" i="4"/>
  <c r="F27" i="4" s="1"/>
  <c r="E18" i="4"/>
  <c r="E27" i="4" s="1"/>
  <c r="D25" i="4"/>
  <c r="K31" i="6"/>
  <c r="J32" i="6"/>
  <c r="M31" i="6"/>
  <c r="N33" i="6"/>
  <c r="N31" i="6"/>
  <c r="M33" i="6"/>
  <c r="F31" i="6"/>
  <c r="L32" i="6"/>
  <c r="F19" i="4"/>
  <c r="F28" i="4" s="1"/>
  <c r="E19" i="4"/>
  <c r="E28" i="4" s="1"/>
  <c r="K33" i="6"/>
  <c r="O32" i="6"/>
  <c r="O13" i="3"/>
  <c r="E16" i="2"/>
  <c r="O11" i="2"/>
  <c r="D16" i="2"/>
  <c r="P11" i="2"/>
  <c r="G22" i="3"/>
  <c r="D19" i="5" l="1"/>
  <c r="D20" i="5"/>
  <c r="D21" i="5"/>
  <c r="N15" i="4"/>
  <c r="F29" i="4" s="1"/>
  <c r="G14" i="2"/>
  <c r="G15" i="2"/>
  <c r="H14" i="2"/>
  <c r="H15" i="2"/>
  <c r="G20" i="3"/>
  <c r="G21" i="3"/>
  <c r="D29" i="4" l="1"/>
  <c r="E29" i="4"/>
  <c r="P13" i="2"/>
  <c r="G20" i="2" s="1"/>
  <c r="F21" i="2" l="1"/>
  <c r="F20" i="2"/>
  <c r="D22" i="2"/>
  <c r="E22" i="2"/>
  <c r="H20" i="2"/>
  <c r="G21" i="2"/>
  <c r="H21" i="2"/>
</calcChain>
</file>

<file path=xl/sharedStrings.xml><?xml version="1.0" encoding="utf-8"?>
<sst xmlns="http://schemas.openxmlformats.org/spreadsheetml/2006/main" count="1121" uniqueCount="141">
  <si>
    <t>D) Resolução pelo método MODI Tree, partindo da solução inicial pela Regra do Canto Noroeste</t>
  </si>
  <si>
    <t>xij</t>
  </si>
  <si>
    <t>Mercado 1</t>
  </si>
  <si>
    <t>Mercado 2</t>
  </si>
  <si>
    <t>Mercado 3</t>
  </si>
  <si>
    <t>Mercado 4</t>
  </si>
  <si>
    <t>Mercado 5</t>
  </si>
  <si>
    <t>Oferta</t>
  </si>
  <si>
    <t>cij</t>
  </si>
  <si>
    <t>ui</t>
  </si>
  <si>
    <t>Fábrica 1</t>
  </si>
  <si>
    <t>Fábrica 2</t>
  </si>
  <si>
    <t>Fábrica 3</t>
  </si>
  <si>
    <t>Demanda</t>
  </si>
  <si>
    <t xml:space="preserve"> </t>
  </si>
  <si>
    <t>vj</t>
  </si>
  <si>
    <t>Custos atuais:</t>
  </si>
  <si>
    <t>Cpq:</t>
  </si>
  <si>
    <t>Entra na base:</t>
  </si>
  <si>
    <t>x24</t>
  </si>
  <si>
    <t>Teta:</t>
  </si>
  <si>
    <t>Sai da base:</t>
  </si>
  <si>
    <t>x23</t>
  </si>
  <si>
    <t>ij dentro de H:</t>
  </si>
  <si>
    <t>x33; x34; x35</t>
  </si>
  <si>
    <t>Custos atualizados:</t>
  </si>
  <si>
    <t>ij fora de H:</t>
  </si>
  <si>
    <t>x11; x12; x22; x21</t>
  </si>
  <si>
    <t>i dentro de H e j fora de H:</t>
  </si>
  <si>
    <t xml:space="preserve">x31; x32; </t>
  </si>
  <si>
    <t>i fora de H e j dentro de H:</t>
  </si>
  <si>
    <t>x23; x24; x25; x13; x14; x15</t>
  </si>
  <si>
    <t>ts ou rs:</t>
  </si>
  <si>
    <t>ts</t>
  </si>
  <si>
    <t>Iteração 2:</t>
  </si>
  <si>
    <t>x32</t>
  </si>
  <si>
    <t>x34</t>
  </si>
  <si>
    <t>x33; x35</t>
  </si>
  <si>
    <t>x11; x12; x22; x24; x14; x21</t>
  </si>
  <si>
    <t>x34; x32; x31</t>
  </si>
  <si>
    <t>x13; x15; x23; x25</t>
  </si>
  <si>
    <t>rs</t>
  </si>
  <si>
    <t>Iteração 3:</t>
  </si>
  <si>
    <t>x15</t>
  </si>
  <si>
    <t>x35</t>
  </si>
  <si>
    <t>x11; x12; x22; x24; x32; x33; x14; x13; x21; x23; x34; x31</t>
  </si>
  <si>
    <t>x35; x25; x15</t>
  </si>
  <si>
    <t>Solução ótima:</t>
  </si>
  <si>
    <t>D) Resolução pelo método MODI Tree, partindo da solução inicial pela Regra do Custo Mínimo</t>
  </si>
  <si>
    <t>L1</t>
  </si>
  <si>
    <t>L2</t>
  </si>
  <si>
    <t>L3</t>
  </si>
  <si>
    <t>L4</t>
  </si>
  <si>
    <t>Carros disp.</t>
  </si>
  <si>
    <t>G1</t>
  </si>
  <si>
    <t>G2</t>
  </si>
  <si>
    <t>G3</t>
  </si>
  <si>
    <t>Carros necess.</t>
  </si>
  <si>
    <t>x14</t>
  </si>
  <si>
    <t>x11; x12; x13; x21; x22; x23; x31; x32; x33</t>
  </si>
  <si>
    <t>x14; x24; x34</t>
  </si>
  <si>
    <t>D) Resolução pelo método MODI Tree, partindo da solução inicial pela Regra de Vogel</t>
  </si>
  <si>
    <t>Rev. A</t>
  </si>
  <si>
    <t>Rev. B</t>
  </si>
  <si>
    <t>Rev. C</t>
  </si>
  <si>
    <t>Pneus Nec.</t>
  </si>
  <si>
    <t>Curitiba</t>
  </si>
  <si>
    <t>Londrina</t>
  </si>
  <si>
    <t>Cascavel</t>
  </si>
  <si>
    <t>C. Mourão</t>
  </si>
  <si>
    <t>Terminal 5</t>
  </si>
  <si>
    <t>Pneus Disp.</t>
  </si>
  <si>
    <t>x51</t>
  </si>
  <si>
    <t>x53</t>
  </si>
  <si>
    <t>x12; x11; x13; x22; x21; x23; x31; x32; x33; x41; x42; x43</t>
  </si>
  <si>
    <t>x53; x52; x51</t>
  </si>
  <si>
    <t>x11</t>
  </si>
  <si>
    <t>x21</t>
  </si>
  <si>
    <t>x31; x41; x51</t>
  </si>
  <si>
    <t>x12; x13; x22; x23</t>
  </si>
  <si>
    <t>x32; x33; x42; x43; x52; x53</t>
  </si>
  <si>
    <t>x11; x21</t>
  </si>
  <si>
    <t>Aero. 1</t>
  </si>
  <si>
    <t>Aero. 2</t>
  </si>
  <si>
    <t>Aero. 3</t>
  </si>
  <si>
    <t>Aero. 4</t>
  </si>
  <si>
    <t>Fornecedor 1</t>
  </si>
  <si>
    <t>Fornecedor 2</t>
  </si>
  <si>
    <t>Fornecedor 3</t>
  </si>
  <si>
    <t>x31</t>
  </si>
  <si>
    <t>x12; x13; x14; x22; x23; x24; x32; x33; x34</t>
  </si>
  <si>
    <t>x11; x21; x31</t>
  </si>
  <si>
    <t>x12; x13; x14; x22; x23; x24</t>
  </si>
  <si>
    <t>x32; x33; x34</t>
  </si>
  <si>
    <t>x22</t>
  </si>
  <si>
    <t>x11; x12; x13; x31; x32; x33</t>
  </si>
  <si>
    <t>x21; x22; x23</t>
  </si>
  <si>
    <t>x14; x34</t>
  </si>
  <si>
    <t>Solução ótima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</si>
  <si>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</si>
  <si>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</si>
  <si>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</si>
  <si>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</si>
  <si>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</si>
  <si>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</si>
  <si>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</si>
  <si>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</si>
  <si>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</si>
  <si>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</si>
  <si>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</si>
  <si>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</si>
  <si>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Capacidade</t>
  </si>
  <si>
    <t>C1</t>
  </si>
  <si>
    <t>C2</t>
  </si>
  <si>
    <t>C3</t>
  </si>
  <si>
    <t>x111</t>
  </si>
  <si>
    <t>x23; x24; x26; x28; x210; x211</t>
  </si>
  <si>
    <t>x11; x12; x15; x17; x19; x112; x31; x32; x35; x37; x39; x312</t>
  </si>
  <si>
    <t>x21; x22; x25; x27; x29; x212</t>
  </si>
  <si>
    <t>x13; x14; x16; x18; x110; x33; x34; x36; x38; x310</t>
  </si>
  <si>
    <t>x25</t>
  </si>
  <si>
    <t>x11; x12; x17; x19. x112; x13; x11; x16; x18. x110; x21; x22; x27; x29; x212; x23; x211; x26; x28; x210; x31; x32; x37; x39; x312; x33; x311; x36; x38; x310; x14; x24; x34</t>
  </si>
  <si>
    <t>x15; x25; x35</t>
  </si>
  <si>
    <t>x212</t>
  </si>
  <si>
    <t>x23; x211; x26; x28; x210; x25</t>
  </si>
  <si>
    <t>x11; x12; x17; x19; x112; x14; x31; x32; x37; x39 x312; x34</t>
  </si>
  <si>
    <t>x21; x22; x27; x29; x212; x24</t>
  </si>
  <si>
    <t>x13; x111; x16; x18; x110; x15; x33; x311; x36; x38; x310;x35</t>
  </si>
  <si>
    <t>Iteração 4:</t>
  </si>
  <si>
    <t>x12</t>
  </si>
  <si>
    <t>x11; x17; x19. x12; x15; x13; x11; x16; x18; x110; x14; x21; x27; x29; x212; x25. x23; x211; x26; x28; x210; x24; x31; x37; x39; x312; x35; x33; x311; x36; x38; x310; x34</t>
  </si>
  <si>
    <t>x12; x22; x32</t>
  </si>
  <si>
    <t>Iteração 5:</t>
  </si>
  <si>
    <t>x37</t>
  </si>
  <si>
    <t>x17</t>
  </si>
  <si>
    <t>Iteração 6:</t>
  </si>
  <si>
    <t>x311</t>
  </si>
  <si>
    <t>x312</t>
  </si>
  <si>
    <t>x32; x34; x37</t>
  </si>
  <si>
    <t>x11; x19. x112; x15; x13; x111; x16; x18; x110; x21; x29; x212; x25; x23; x211; x26; x28; x210</t>
  </si>
  <si>
    <t>x31; x39; x312; x35; x33; x311; x36; x38; x310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</si>
</sst>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"/>
    <numFmt numFmtId="165" formatCode="0_ ;[Red]\-0\ "/>
    <numFmt numFmtId="166" formatCode="0.00;[Red]0.00"/>
    <numFmt numFmtId="167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/>
    <xf numFmtId="1" fontId="0" fillId="4" borderId="4" xfId="0" applyNumberForma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1" fontId="0" fillId="0" borderId="5" xfId="0" applyNumberFormat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0" borderId="5" xfId="0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2" borderId="7" xfId="0" applyFont="1" applyFill="1" applyBorder="1" applyAlignment="1">
      <alignment horizontal="center"/>
    </xf>
    <xf numFmtId="3" fontId="0" fillId="0" borderId="0" xfId="0" applyNumberFormat="1" applyAlignment="1">
      <alignment horizontal="left"/>
    </xf>
    <xf numFmtId="3" fontId="1" fillId="0" borderId="8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3" fontId="0" fillId="6" borderId="0" xfId="0" applyNumberForma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7" borderId="0" xfId="0" applyFill="1"/>
    <xf numFmtId="3" fontId="0" fillId="8" borderId="0" xfId="0" applyNumberFormat="1" applyFill="1" applyAlignment="1">
      <alignment horizontal="center"/>
    </xf>
    <xf numFmtId="3" fontId="1" fillId="8" borderId="8" xfId="0" applyNumberFormat="1" applyFont="1" applyFill="1" applyBorder="1" applyAlignment="1">
      <alignment horizontal="center"/>
    </xf>
    <xf numFmtId="0" fontId="0" fillId="8" borderId="0" xfId="0" applyFill="1"/>
    <xf numFmtId="3" fontId="0" fillId="7" borderId="9" xfId="0" applyNumberFormat="1" applyFill="1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3" fontId="1" fillId="4" borderId="1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quotePrefix="1"/>
    <xf numFmtId="3" fontId="0" fillId="6" borderId="9" xfId="0" applyNumberForma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6" borderId="8" xfId="0" applyNumberFormat="1" applyFont="1" applyFill="1" applyBorder="1" applyAlignment="1">
      <alignment horizontal="center"/>
    </xf>
    <xf numFmtId="3" fontId="1" fillId="8" borderId="10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4" borderId="3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8" xfId="0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5" borderId="0" xfId="0" applyFill="1"/>
    <xf numFmtId="0" fontId="0" fillId="0" borderId="11" xfId="0" applyBorder="1"/>
    <xf numFmtId="0" fontId="2" fillId="2" borderId="6" xfId="0" applyFont="1" applyFill="1" applyBorder="1" applyAlignment="1">
      <alignment horizontal="center"/>
    </xf>
    <xf numFmtId="167" fontId="0" fillId="5" borderId="0" xfId="0" applyNumberFormat="1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5" borderId="0" xfId="0" applyFont="1" applyFill="1"/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2" fillId="0" borderId="0" xfId="0" applyNumberFormat="1" applyFont="1"/>
    <xf numFmtId="0" fontId="1" fillId="4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157334</xdr:colOff>
      <xdr:row>11</xdr:row>
      <xdr:rowOff>85725</xdr:rowOff>
    </xdr:from>
    <xdr:to>
      <xdr:col>11</xdr:col>
      <xdr:colOff>156668</xdr:colOff>
      <xdr:row>25</xdr:row>
      <xdr:rowOff>104307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4AE536-344E-49B4-806E-7EF13C429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0884" y="2181225"/>
          <a:ext cx="1847184" cy="2685582"/>
        </a:xfrm>
        <a:prstGeom prst="rect">
          <a:avLst/>
        </a:prstGeom>
      </xdr:spPr>
    </xdr:pic>
    <xdr:clientData/>
  </xdr:twoCellAnchor>
  <xdr:twoCellAnchor editAs="oneCell">
    <xdr:from>
      <xdr:col>8</xdr:col>
      <xdr:colOff>251305</xdr:colOff>
      <xdr:row>32</xdr:row>
      <xdr:rowOff>28575</xdr:rowOff>
    </xdr:from>
    <xdr:to>
      <xdr:col>11</xdr:col>
      <xdr:colOff>469491</xdr:colOff>
      <xdr:row>47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57FDF3-EF35-42B7-9DF4-33BE487EB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4855" y="6124575"/>
          <a:ext cx="2066036" cy="297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101162</xdr:colOff>
      <xdr:row>55</xdr:row>
      <xdr:rowOff>38100</xdr:rowOff>
    </xdr:from>
    <xdr:to>
      <xdr:col>11</xdr:col>
      <xdr:colOff>727126</xdr:colOff>
      <xdr:row>65</xdr:row>
      <xdr:rowOff>180656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DB6A6C-A325-46C9-AC5A-6F84DD1B1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44712" y="10515600"/>
          <a:ext cx="2473814" cy="2047556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76</xdr:row>
      <xdr:rowOff>0</xdr:rowOff>
    </xdr:from>
    <xdr:to>
      <xdr:col>11</xdr:col>
      <xdr:colOff>104515</xdr:colOff>
      <xdr:row>87</xdr:row>
      <xdr:rowOff>123548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31739A0-A4FF-461E-B9DA-061DDF255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19725" y="14478000"/>
          <a:ext cx="2076190" cy="2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11</xdr:row>
      <xdr:rowOff>87430</xdr:rowOff>
    </xdr:from>
    <xdr:to>
      <xdr:col>10</xdr:col>
      <xdr:colOff>475932</xdr:colOff>
      <xdr:row>25</xdr:row>
      <xdr:rowOff>45534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4A7005-8798-4305-95CD-CD8C93629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5" y="2563930"/>
          <a:ext cx="2171382" cy="2625104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31</xdr:row>
      <xdr:rowOff>123825</xdr:rowOff>
    </xdr:from>
    <xdr:to>
      <xdr:col>9</xdr:col>
      <xdr:colOff>628469</xdr:colOff>
      <xdr:row>49</xdr:row>
      <xdr:rowOff>190063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6AB349-ADAD-4477-AB79-0B8E18DA7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6600825"/>
          <a:ext cx="1447619" cy="34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64518</xdr:colOff>
      <xdr:row>13</xdr:row>
      <xdr:rowOff>142875</xdr:rowOff>
    </xdr:from>
    <xdr:to>
      <xdr:col>9</xdr:col>
      <xdr:colOff>630464</xdr:colOff>
      <xdr:row>30</xdr:row>
      <xdr:rowOff>47195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34D3AD-BD0A-4F32-A4A9-5C9366E35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8293" y="2619375"/>
          <a:ext cx="2509046" cy="3142820"/>
        </a:xfrm>
        <a:prstGeom prst="rect">
          <a:avLst/>
        </a:prstGeom>
      </xdr:spPr>
    </xdr:pic>
    <xdr:clientData/>
  </xdr:twoCellAnchor>
  <xdr:twoCellAnchor editAs="oneCell">
    <xdr:from>
      <xdr:col>6</xdr:col>
      <xdr:colOff>164393</xdr:colOff>
      <xdr:row>41</xdr:row>
      <xdr:rowOff>161926</xdr:rowOff>
    </xdr:from>
    <xdr:to>
      <xdr:col>9</xdr:col>
      <xdr:colOff>549665</xdr:colOff>
      <xdr:row>57</xdr:row>
      <xdr:rowOff>9130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56812D-5597-43E7-B17C-B7EF97FB3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8168" y="7972426"/>
          <a:ext cx="2328372" cy="289520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69</xdr:row>
      <xdr:rowOff>180975</xdr:rowOff>
    </xdr:from>
    <xdr:to>
      <xdr:col>9</xdr:col>
      <xdr:colOff>18729</xdr:colOff>
      <xdr:row>82</xdr:row>
      <xdr:rowOff>18761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B51416-407B-428E-BE21-05156D201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13325475"/>
          <a:ext cx="2571429" cy="2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85338</xdr:colOff>
      <xdr:row>11</xdr:row>
      <xdr:rowOff>16856</xdr:rowOff>
    </xdr:from>
    <xdr:to>
      <xdr:col>10</xdr:col>
      <xdr:colOff>561975</xdr:colOff>
      <xdr:row>22</xdr:row>
      <xdr:rowOff>135168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098B56-F4F6-4894-9DB1-FA3388E1A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7763" y="2112356"/>
          <a:ext cx="2276862" cy="2213812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340177</xdr:colOff>
      <xdr:row>31</xdr:row>
      <xdr:rowOff>85725</xdr:rowOff>
    </xdr:from>
    <xdr:to>
      <xdr:col>10</xdr:col>
      <xdr:colOff>335812</xdr:colOff>
      <xdr:row>46</xdr:row>
      <xdr:rowOff>161459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FB951C-4818-4F62-8624-2F4DF0658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2602" y="5991225"/>
          <a:ext cx="1795860" cy="2933234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53</xdr:row>
      <xdr:rowOff>180975</xdr:rowOff>
    </xdr:from>
    <xdr:to>
      <xdr:col>10</xdr:col>
      <xdr:colOff>437898</xdr:colOff>
      <xdr:row>67</xdr:row>
      <xdr:rowOff>104451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8CDF1E0-F9E4-4655-84B7-03C044E5F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10277475"/>
          <a:ext cx="2019048" cy="25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75</xdr:row>
      <xdr:rowOff>38100</xdr:rowOff>
    </xdr:from>
    <xdr:to>
      <xdr:col>9</xdr:col>
      <xdr:colOff>571298</xdr:colOff>
      <xdr:row>87</xdr:row>
      <xdr:rowOff>28290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6CA7555-1073-4E36-A820-A6A27417A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6225" y="14325600"/>
          <a:ext cx="1619048" cy="22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16</xdr:row>
      <xdr:rowOff>0</xdr:rowOff>
    </xdr:from>
    <xdr:to>
      <xdr:col>24</xdr:col>
      <xdr:colOff>170818</xdr:colOff>
      <xdr:row>32</xdr:row>
      <xdr:rowOff>28190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A84115-08D2-49DD-AAB7-8D9ACA79D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3048000"/>
          <a:ext cx="5057143" cy="30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49</xdr:row>
      <xdr:rowOff>0</xdr:rowOff>
    </xdr:from>
    <xdr:to>
      <xdr:col>22</xdr:col>
      <xdr:colOff>790048</xdr:colOff>
      <xdr:row>67</xdr:row>
      <xdr:rowOff>161476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76CCC64-82AD-4F73-91BB-E25DB3024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6975" y="9334500"/>
          <a:ext cx="4219048" cy="35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82</xdr:row>
      <xdr:rowOff>28575</xdr:rowOff>
    </xdr:from>
    <xdr:to>
      <xdr:col>23</xdr:col>
      <xdr:colOff>208989</xdr:colOff>
      <xdr:row>101</xdr:row>
      <xdr:rowOff>161456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EE8F624-470E-47CE-901E-084CF7401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86975" y="15649575"/>
          <a:ext cx="4485714" cy="37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115</xdr:row>
      <xdr:rowOff>0</xdr:rowOff>
    </xdr:from>
    <xdr:to>
      <xdr:col>23</xdr:col>
      <xdr:colOff>228037</xdr:colOff>
      <xdr:row>129</xdr:row>
      <xdr:rowOff>18714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C3ED495-EA57-4BE3-8050-6D3D7713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6975" y="21907500"/>
          <a:ext cx="4504762" cy="26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148</xdr:row>
      <xdr:rowOff>0</xdr:rowOff>
    </xdr:from>
    <xdr:to>
      <xdr:col>24</xdr:col>
      <xdr:colOff>37484</xdr:colOff>
      <xdr:row>163</xdr:row>
      <xdr:rowOff>75833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6703E3F-49CE-46CA-B7A3-3416D38A7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86975" y="28194000"/>
          <a:ext cx="4923809" cy="29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181</xdr:row>
      <xdr:rowOff>0</xdr:rowOff>
    </xdr:from>
    <xdr:to>
      <xdr:col>26</xdr:col>
      <xdr:colOff>161142</xdr:colOff>
      <xdr:row>196</xdr:row>
      <xdr:rowOff>190119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EF8F722-BF3C-4E7A-9658-15CCD9E64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86975" y="34480500"/>
          <a:ext cx="6266667" cy="3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208</xdr:row>
      <xdr:rowOff>0</xdr:rowOff>
    </xdr:from>
    <xdr:to>
      <xdr:col>11</xdr:col>
      <xdr:colOff>485270</xdr:colOff>
      <xdr:row>227</xdr:row>
      <xdr:rowOff>113833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9756F32-1201-434D-B3A6-0B079CA0C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86100" y="39624000"/>
          <a:ext cx="4038095" cy="3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1C0B-8192-4FAA-AE19-A8D453CC0698}">
  <dimension ref="A2:S76"/>
  <sheetViews>
    <sheetView tabSelected="1" workbookViewId="0"/>
  </sheetViews>
  <sheetFormatPr defaultRowHeight="15" x14ac:dyDescent="0.25"/>
  <cols>
    <col min="1" max="1" width="1.85546875" customWidth="1"/>
    <col min="2" max="2" width="9.140625" customWidth="1"/>
    <col min="3" max="3" width="14.28515625" customWidth="1"/>
    <col min="4" max="9" width="11.5703125" customWidth="1"/>
    <col min="10" max="10" width="1.85546875" customWidth="1"/>
    <col min="11" max="11" width="14.28515625" customWidth="1"/>
    <col min="12" max="17" width="11.5703125" customWidth="1"/>
  </cols>
  <sheetData>
    <row r="2" spans="1:19" x14ac:dyDescent="0.25">
      <c r="C2" s="1" t="s">
        <v>0</v>
      </c>
    </row>
    <row r="5" spans="1:19" x14ac:dyDescent="0.25">
      <c r="C5" s="2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4" t="s">
        <v>6</v>
      </c>
      <c r="I5" s="2" t="s">
        <v>7</v>
      </c>
      <c r="K5" s="2" t="s">
        <v>8</v>
      </c>
      <c r="L5" s="3" t="s">
        <v>2</v>
      </c>
      <c r="M5" s="3" t="s">
        <v>3</v>
      </c>
      <c r="N5" s="3" t="s">
        <v>4</v>
      </c>
      <c r="O5" s="3" t="s">
        <v>5</v>
      </c>
      <c r="P5" s="4" t="s">
        <v>6</v>
      </c>
      <c r="Q5" s="2" t="s">
        <v>7</v>
      </c>
      <c r="S5" s="5" t="s">
        <v>9</v>
      </c>
    </row>
    <row r="6" spans="1:19" x14ac:dyDescent="0.25">
      <c r="C6" s="6" t="s">
        <v>10</v>
      </c>
      <c r="D6" s="7">
        <v>150</v>
      </c>
      <c r="E6" s="7">
        <v>70</v>
      </c>
      <c r="F6" s="7"/>
      <c r="G6" s="7"/>
      <c r="H6" s="8"/>
      <c r="I6" s="9">
        <f>SUM(D6:H6)</f>
        <v>220</v>
      </c>
      <c r="K6" s="6" t="s">
        <v>10</v>
      </c>
      <c r="L6" s="10">
        <v>10</v>
      </c>
      <c r="M6" s="10">
        <v>7</v>
      </c>
      <c r="N6" s="11">
        <v>5</v>
      </c>
      <c r="O6" s="11">
        <v>6</v>
      </c>
      <c r="P6" s="12">
        <v>0</v>
      </c>
      <c r="Q6" s="13">
        <v>220</v>
      </c>
      <c r="R6" s="14">
        <f>I6-Q6</f>
        <v>0</v>
      </c>
      <c r="S6" s="15">
        <v>0</v>
      </c>
    </row>
    <row r="7" spans="1:19" x14ac:dyDescent="0.25">
      <c r="C7" s="16" t="s">
        <v>11</v>
      </c>
      <c r="D7" s="7"/>
      <c r="E7" s="7">
        <v>95</v>
      </c>
      <c r="F7" s="17">
        <v>85</v>
      </c>
      <c r="G7" s="17"/>
      <c r="H7" s="8"/>
      <c r="I7" s="9">
        <f t="shared" ref="I7:I8" si="0">SUM(D7:H7)</f>
        <v>180</v>
      </c>
      <c r="K7" s="16" t="s">
        <v>11</v>
      </c>
      <c r="L7" s="11">
        <v>12</v>
      </c>
      <c r="M7" s="10">
        <v>7</v>
      </c>
      <c r="N7" s="10">
        <v>6</v>
      </c>
      <c r="O7" s="11">
        <v>4</v>
      </c>
      <c r="P7" s="12">
        <v>0</v>
      </c>
      <c r="Q7" s="13">
        <v>180</v>
      </c>
      <c r="R7" s="14">
        <f>I7-Q7</f>
        <v>0</v>
      </c>
      <c r="S7" s="15">
        <f>M7-M11</f>
        <v>0</v>
      </c>
    </row>
    <row r="8" spans="1:19" x14ac:dyDescent="0.25">
      <c r="C8" s="16" t="s">
        <v>12</v>
      </c>
      <c r="D8" s="7"/>
      <c r="E8" s="7"/>
      <c r="F8" s="17">
        <v>125</v>
      </c>
      <c r="G8" s="17">
        <v>90</v>
      </c>
      <c r="H8" s="8">
        <v>15</v>
      </c>
      <c r="I8" s="18">
        <f t="shared" si="0"/>
        <v>230</v>
      </c>
      <c r="K8" s="16" t="s">
        <v>12</v>
      </c>
      <c r="L8" s="11">
        <v>13</v>
      </c>
      <c r="M8" s="11">
        <v>6</v>
      </c>
      <c r="N8" s="10">
        <v>3</v>
      </c>
      <c r="O8" s="10">
        <v>5</v>
      </c>
      <c r="P8" s="19">
        <v>0</v>
      </c>
      <c r="Q8" s="20">
        <v>230</v>
      </c>
      <c r="R8" s="14">
        <f>I8-Q8</f>
        <v>0</v>
      </c>
      <c r="S8" s="21">
        <f>N8-N11</f>
        <v>-3</v>
      </c>
    </row>
    <row r="9" spans="1:19" x14ac:dyDescent="0.25">
      <c r="C9" s="2" t="s">
        <v>13</v>
      </c>
      <c r="D9" s="22">
        <f>SUM(D6:D8)</f>
        <v>150</v>
      </c>
      <c r="E9" s="23">
        <f t="shared" ref="E9:H9" si="1">SUM(E6:E8)</f>
        <v>165</v>
      </c>
      <c r="F9" s="23">
        <f t="shared" si="1"/>
        <v>210</v>
      </c>
      <c r="G9" s="23">
        <f t="shared" si="1"/>
        <v>90</v>
      </c>
      <c r="H9" s="24">
        <f t="shared" si="1"/>
        <v>15</v>
      </c>
      <c r="I9" s="25">
        <f>SUMPRODUCT(D6:H8,L6:P8)</f>
        <v>3990</v>
      </c>
      <c r="K9" s="2" t="s">
        <v>13</v>
      </c>
      <c r="L9" s="26">
        <v>150</v>
      </c>
      <c r="M9" s="27">
        <v>165</v>
      </c>
      <c r="N9" s="27">
        <v>210</v>
      </c>
      <c r="O9" s="27">
        <v>90</v>
      </c>
      <c r="P9" s="28">
        <v>15</v>
      </c>
    </row>
    <row r="10" spans="1:19" x14ac:dyDescent="0.25">
      <c r="L10" s="14">
        <f>D9-L9</f>
        <v>0</v>
      </c>
      <c r="M10" s="14">
        <f t="shared" ref="M10:P10" si="2">E9-M9</f>
        <v>0</v>
      </c>
      <c r="N10" s="14">
        <f t="shared" si="2"/>
        <v>0</v>
      </c>
      <c r="O10" s="14">
        <f t="shared" si="2"/>
        <v>0</v>
      </c>
      <c r="P10" s="14">
        <f t="shared" si="2"/>
        <v>0</v>
      </c>
    </row>
    <row r="11" spans="1:19" x14ac:dyDescent="0.25">
      <c r="A11" t="s">
        <v>14</v>
      </c>
      <c r="K11" s="5" t="s">
        <v>15</v>
      </c>
      <c r="L11" s="29">
        <f>L6-S6</f>
        <v>10</v>
      </c>
      <c r="M11" s="29">
        <f>M6-S6</f>
        <v>7</v>
      </c>
      <c r="N11" s="29">
        <f>N7-S7</f>
        <v>6</v>
      </c>
      <c r="O11" s="29">
        <f>O8-S8</f>
        <v>8</v>
      </c>
      <c r="P11" s="30">
        <f>P8-S8</f>
        <v>3</v>
      </c>
    </row>
    <row r="12" spans="1:19" x14ac:dyDescent="0.25">
      <c r="C12" s="31" t="s">
        <v>16</v>
      </c>
    </row>
    <row r="13" spans="1:19" x14ac:dyDescent="0.25">
      <c r="C13" s="2"/>
      <c r="D13" s="3" t="s">
        <v>2</v>
      </c>
      <c r="E13" s="3" t="s">
        <v>3</v>
      </c>
      <c r="F13" s="3" t="s">
        <v>4</v>
      </c>
      <c r="G13" s="3" t="s">
        <v>5</v>
      </c>
      <c r="H13" s="32" t="s">
        <v>6</v>
      </c>
      <c r="M13" t="s">
        <v>17</v>
      </c>
      <c r="P13" s="33">
        <f>MIN($D$14:$H$16)</f>
        <v>-4</v>
      </c>
    </row>
    <row r="14" spans="1:19" x14ac:dyDescent="0.25">
      <c r="C14" s="6" t="s">
        <v>10</v>
      </c>
      <c r="D14" s="7">
        <v>0</v>
      </c>
      <c r="E14" s="7">
        <v>0</v>
      </c>
      <c r="F14" s="7">
        <f>N6-$S6-N$11</f>
        <v>-1</v>
      </c>
      <c r="G14" s="7">
        <f>O6-$S6-O$11</f>
        <v>-2</v>
      </c>
      <c r="H14" s="34">
        <f>P6-$S6-P$11</f>
        <v>-3</v>
      </c>
      <c r="M14" t="s">
        <v>18</v>
      </c>
      <c r="P14" s="35" t="s">
        <v>19</v>
      </c>
    </row>
    <row r="15" spans="1:19" x14ac:dyDescent="0.25">
      <c r="C15" s="16" t="s">
        <v>11</v>
      </c>
      <c r="D15" s="7">
        <f>L7-$S7-L$11</f>
        <v>2</v>
      </c>
      <c r="E15" s="7">
        <v>0</v>
      </c>
      <c r="F15" s="7">
        <v>0</v>
      </c>
      <c r="G15" s="36">
        <f>O7-$S7-O$11</f>
        <v>-4</v>
      </c>
      <c r="H15" s="34">
        <f>P7-$S7-P$11</f>
        <v>-3</v>
      </c>
      <c r="M15" t="s">
        <v>20</v>
      </c>
      <c r="P15" s="35">
        <v>85</v>
      </c>
    </row>
    <row r="16" spans="1:19" x14ac:dyDescent="0.25">
      <c r="C16" s="37" t="s">
        <v>12</v>
      </c>
      <c r="D16" s="38">
        <f>L8-$S8-L$11</f>
        <v>6</v>
      </c>
      <c r="E16" s="38">
        <f>M8-$S8-M$11</f>
        <v>2</v>
      </c>
      <c r="F16" s="38">
        <v>0</v>
      </c>
      <c r="G16" s="38">
        <v>0</v>
      </c>
      <c r="H16" s="39">
        <v>0</v>
      </c>
      <c r="M16" t="s">
        <v>21</v>
      </c>
      <c r="P16" s="35" t="s">
        <v>22</v>
      </c>
    </row>
    <row r="17" spans="3:18" x14ac:dyDescent="0.25">
      <c r="M17" s="40" t="s">
        <v>23</v>
      </c>
      <c r="N17" s="41"/>
      <c r="P17" s="35" t="s">
        <v>24</v>
      </c>
    </row>
    <row r="18" spans="3:18" x14ac:dyDescent="0.25">
      <c r="C18" s="31" t="s">
        <v>25</v>
      </c>
      <c r="M18" s="40" t="s">
        <v>26</v>
      </c>
      <c r="N18" s="41"/>
      <c r="P18" s="35" t="s">
        <v>27</v>
      </c>
    </row>
    <row r="19" spans="3:18" x14ac:dyDescent="0.25">
      <c r="C19" s="2"/>
      <c r="D19" s="3" t="s">
        <v>2</v>
      </c>
      <c r="E19" s="3" t="s">
        <v>3</v>
      </c>
      <c r="F19" s="3" t="s">
        <v>4</v>
      </c>
      <c r="G19" s="3" t="s">
        <v>5</v>
      </c>
      <c r="H19" s="32" t="s">
        <v>6</v>
      </c>
      <c r="M19" s="42" t="s">
        <v>28</v>
      </c>
      <c r="N19" s="42"/>
      <c r="P19" s="35" t="s">
        <v>29</v>
      </c>
    </row>
    <row r="20" spans="3:18" x14ac:dyDescent="0.25">
      <c r="C20" s="6" t="s">
        <v>10</v>
      </c>
      <c r="D20" s="17">
        <v>0</v>
      </c>
      <c r="E20" s="17">
        <v>0</v>
      </c>
      <c r="F20" s="43">
        <f>F14-P13</f>
        <v>3</v>
      </c>
      <c r="G20" s="43">
        <f>G14-P13</f>
        <v>2</v>
      </c>
      <c r="H20" s="44">
        <f>H14-P13</f>
        <v>1</v>
      </c>
      <c r="M20" s="45" t="s">
        <v>30</v>
      </c>
      <c r="N20" s="45"/>
      <c r="P20" s="35" t="s">
        <v>31</v>
      </c>
    </row>
    <row r="21" spans="3:18" x14ac:dyDescent="0.25">
      <c r="C21" s="16" t="s">
        <v>11</v>
      </c>
      <c r="D21" s="17">
        <v>2</v>
      </c>
      <c r="E21" s="17">
        <v>0</v>
      </c>
      <c r="F21" s="43">
        <f>F15-P13</f>
        <v>4</v>
      </c>
      <c r="G21" s="43">
        <f>G15-P13</f>
        <v>0</v>
      </c>
      <c r="H21" s="44">
        <f>H15-P13</f>
        <v>1</v>
      </c>
      <c r="M21" t="s">
        <v>32</v>
      </c>
      <c r="P21" s="35" t="s">
        <v>33</v>
      </c>
    </row>
    <row r="22" spans="3:18" x14ac:dyDescent="0.25">
      <c r="C22" s="37" t="s">
        <v>12</v>
      </c>
      <c r="D22" s="46">
        <f>D16+P13</f>
        <v>2</v>
      </c>
      <c r="E22" s="46">
        <f>E16+P13</f>
        <v>-2</v>
      </c>
      <c r="F22" s="47">
        <v>0</v>
      </c>
      <c r="G22" s="47">
        <v>0</v>
      </c>
      <c r="H22" s="48">
        <v>0</v>
      </c>
      <c r="N22" s="49"/>
    </row>
    <row r="25" spans="3:18" x14ac:dyDescent="0.25">
      <c r="C25" s="50" t="s">
        <v>34</v>
      </c>
      <c r="D25" s="51"/>
      <c r="E25" s="51"/>
    </row>
    <row r="27" spans="3:18" x14ac:dyDescent="0.25">
      <c r="C27" s="2" t="s">
        <v>1</v>
      </c>
      <c r="D27" s="3" t="s">
        <v>2</v>
      </c>
      <c r="E27" s="3" t="s">
        <v>3</v>
      </c>
      <c r="F27" s="3" t="s">
        <v>4</v>
      </c>
      <c r="G27" s="3" t="s">
        <v>5</v>
      </c>
      <c r="H27" s="4" t="s">
        <v>6</v>
      </c>
      <c r="I27" s="2" t="s">
        <v>7</v>
      </c>
      <c r="K27" s="2" t="s">
        <v>8</v>
      </c>
      <c r="L27" s="3" t="s">
        <v>2</v>
      </c>
      <c r="M27" s="3" t="s">
        <v>3</v>
      </c>
      <c r="N27" s="3" t="s">
        <v>4</v>
      </c>
      <c r="O27" s="3" t="s">
        <v>5</v>
      </c>
      <c r="P27" s="4" t="s">
        <v>6</v>
      </c>
      <c r="Q27" s="2" t="s">
        <v>7</v>
      </c>
    </row>
    <row r="28" spans="3:18" x14ac:dyDescent="0.25">
      <c r="C28" s="6" t="s">
        <v>10</v>
      </c>
      <c r="D28" s="7">
        <v>150</v>
      </c>
      <c r="E28" s="7">
        <v>70</v>
      </c>
      <c r="F28" s="7"/>
      <c r="G28" s="7"/>
      <c r="H28" s="8"/>
      <c r="I28" s="9">
        <f>SUM(D28:H28)</f>
        <v>220</v>
      </c>
      <c r="K28" s="6" t="s">
        <v>10</v>
      </c>
      <c r="L28" s="11">
        <v>10</v>
      </c>
      <c r="M28" s="11">
        <v>7</v>
      </c>
      <c r="N28" s="11">
        <v>5</v>
      </c>
      <c r="O28" s="11">
        <v>6</v>
      </c>
      <c r="P28" s="12">
        <v>0</v>
      </c>
      <c r="Q28" s="13">
        <v>220</v>
      </c>
      <c r="R28" s="14">
        <f>I28-Q28</f>
        <v>0</v>
      </c>
    </row>
    <row r="29" spans="3:18" x14ac:dyDescent="0.25">
      <c r="C29" s="16" t="s">
        <v>11</v>
      </c>
      <c r="D29" s="7"/>
      <c r="E29" s="17">
        <v>95</v>
      </c>
      <c r="F29" s="7"/>
      <c r="G29" s="17">
        <v>85</v>
      </c>
      <c r="H29" s="8"/>
      <c r="I29" s="9">
        <f t="shared" ref="I29:I30" si="3">SUM(D29:H29)</f>
        <v>180</v>
      </c>
      <c r="K29" s="16" t="s">
        <v>11</v>
      </c>
      <c r="L29" s="11">
        <v>12</v>
      </c>
      <c r="M29" s="11">
        <v>7</v>
      </c>
      <c r="N29" s="11">
        <v>6</v>
      </c>
      <c r="O29" s="11">
        <v>4</v>
      </c>
      <c r="P29" s="12">
        <v>0</v>
      </c>
      <c r="Q29" s="13">
        <v>180</v>
      </c>
      <c r="R29" s="14">
        <f>I29-Q29</f>
        <v>0</v>
      </c>
    </row>
    <row r="30" spans="3:18" x14ac:dyDescent="0.25">
      <c r="C30" s="16" t="s">
        <v>12</v>
      </c>
      <c r="D30" s="7"/>
      <c r="E30" s="17"/>
      <c r="F30" s="7">
        <f>125+85</f>
        <v>210</v>
      </c>
      <c r="G30" s="17">
        <v>5</v>
      </c>
      <c r="H30" s="8">
        <v>15</v>
      </c>
      <c r="I30" s="18">
        <f t="shared" si="3"/>
        <v>230</v>
      </c>
      <c r="K30" s="16" t="s">
        <v>12</v>
      </c>
      <c r="L30" s="11">
        <v>13</v>
      </c>
      <c r="M30" s="11">
        <v>6</v>
      </c>
      <c r="N30" s="11">
        <v>3</v>
      </c>
      <c r="O30" s="11">
        <v>5</v>
      </c>
      <c r="P30" s="12">
        <v>0</v>
      </c>
      <c r="Q30" s="20">
        <v>230</v>
      </c>
      <c r="R30" s="14">
        <f>I30-Q30</f>
        <v>0</v>
      </c>
    </row>
    <row r="31" spans="3:18" x14ac:dyDescent="0.25">
      <c r="C31" s="2" t="s">
        <v>13</v>
      </c>
      <c r="D31" s="22">
        <f>SUM(D28:D30)</f>
        <v>150</v>
      </c>
      <c r="E31" s="23">
        <f t="shared" ref="E31:H31" si="4">SUM(E28:E30)</f>
        <v>165</v>
      </c>
      <c r="F31" s="23">
        <f t="shared" si="4"/>
        <v>210</v>
      </c>
      <c r="G31" s="23">
        <f t="shared" si="4"/>
        <v>90</v>
      </c>
      <c r="H31" s="24">
        <f t="shared" si="4"/>
        <v>15</v>
      </c>
      <c r="I31" s="25">
        <f>SUMPRODUCT(D28:H30,L28:P30)</f>
        <v>3650</v>
      </c>
      <c r="K31" s="2" t="s">
        <v>13</v>
      </c>
      <c r="L31" s="26">
        <v>150</v>
      </c>
      <c r="M31" s="27">
        <v>165</v>
      </c>
      <c r="N31" s="27">
        <v>210</v>
      </c>
      <c r="O31" s="27">
        <v>90</v>
      </c>
      <c r="P31" s="28">
        <v>15</v>
      </c>
    </row>
    <row r="32" spans="3:18" x14ac:dyDescent="0.25">
      <c r="L32" s="14">
        <f>D31-L31</f>
        <v>0</v>
      </c>
      <c r="M32" s="14">
        <f t="shared" ref="M32:P32" si="5">E31-M31</f>
        <v>0</v>
      </c>
      <c r="N32" s="14">
        <f t="shared" si="5"/>
        <v>0</v>
      </c>
      <c r="O32" s="14">
        <f t="shared" si="5"/>
        <v>0</v>
      </c>
      <c r="P32" s="14">
        <f t="shared" si="5"/>
        <v>0</v>
      </c>
    </row>
    <row r="34" spans="3:16" x14ac:dyDescent="0.25">
      <c r="C34" s="31" t="s">
        <v>16</v>
      </c>
    </row>
    <row r="35" spans="3:16" x14ac:dyDescent="0.25">
      <c r="C35" s="2"/>
      <c r="D35" s="3" t="s">
        <v>2</v>
      </c>
      <c r="E35" s="3" t="s">
        <v>3</v>
      </c>
      <c r="F35" s="3" t="s">
        <v>4</v>
      </c>
      <c r="G35" s="3" t="s">
        <v>5</v>
      </c>
      <c r="H35" s="32" t="s">
        <v>6</v>
      </c>
      <c r="M35" t="s">
        <v>17</v>
      </c>
      <c r="P35" s="33">
        <f>MIN(D36:H38)</f>
        <v>-2</v>
      </c>
    </row>
    <row r="36" spans="3:16" x14ac:dyDescent="0.25">
      <c r="C36" s="6" t="s">
        <v>10</v>
      </c>
      <c r="D36" s="7">
        <v>0</v>
      </c>
      <c r="E36" s="7">
        <v>0</v>
      </c>
      <c r="F36" s="7">
        <v>3</v>
      </c>
      <c r="G36" s="7">
        <v>2</v>
      </c>
      <c r="H36" s="34">
        <v>1</v>
      </c>
      <c r="M36" t="s">
        <v>18</v>
      </c>
      <c r="P36" s="35" t="s">
        <v>35</v>
      </c>
    </row>
    <row r="37" spans="3:16" x14ac:dyDescent="0.25">
      <c r="C37" s="16" t="s">
        <v>11</v>
      </c>
      <c r="D37" s="7">
        <v>2</v>
      </c>
      <c r="E37" s="7">
        <v>0</v>
      </c>
      <c r="F37" s="7">
        <v>4</v>
      </c>
      <c r="G37" s="7">
        <v>0</v>
      </c>
      <c r="H37" s="34">
        <v>1</v>
      </c>
      <c r="M37" t="s">
        <v>20</v>
      </c>
      <c r="P37" s="35">
        <v>5</v>
      </c>
    </row>
    <row r="38" spans="3:16" x14ac:dyDescent="0.25">
      <c r="C38" s="37" t="s">
        <v>12</v>
      </c>
      <c r="D38" s="38">
        <v>2</v>
      </c>
      <c r="E38" s="52">
        <v>-2</v>
      </c>
      <c r="F38" s="38">
        <v>0</v>
      </c>
      <c r="G38" s="38">
        <v>0</v>
      </c>
      <c r="H38" s="39">
        <v>0</v>
      </c>
      <c r="M38" t="s">
        <v>21</v>
      </c>
      <c r="P38" s="35" t="s">
        <v>36</v>
      </c>
    </row>
    <row r="39" spans="3:16" x14ac:dyDescent="0.25">
      <c r="M39" s="40" t="s">
        <v>23</v>
      </c>
      <c r="N39" s="41"/>
      <c r="P39" s="35" t="s">
        <v>37</v>
      </c>
    </row>
    <row r="40" spans="3:16" x14ac:dyDescent="0.25">
      <c r="C40" s="31" t="s">
        <v>25</v>
      </c>
      <c r="M40" s="40" t="s">
        <v>26</v>
      </c>
      <c r="N40" s="41"/>
      <c r="P40" s="35" t="s">
        <v>38</v>
      </c>
    </row>
    <row r="41" spans="3:16" x14ac:dyDescent="0.25">
      <c r="C41" s="2"/>
      <c r="D41" s="3" t="s">
        <v>2</v>
      </c>
      <c r="E41" s="3" t="s">
        <v>3</v>
      </c>
      <c r="F41" s="3" t="s">
        <v>4</v>
      </c>
      <c r="G41" s="3" t="s">
        <v>5</v>
      </c>
      <c r="H41" s="32" t="s">
        <v>6</v>
      </c>
      <c r="M41" s="42" t="s">
        <v>28</v>
      </c>
      <c r="N41" s="42"/>
      <c r="P41" s="35" t="s">
        <v>39</v>
      </c>
    </row>
    <row r="42" spans="3:16" x14ac:dyDescent="0.25">
      <c r="C42" s="6" t="s">
        <v>10</v>
      </c>
      <c r="D42" s="17">
        <v>0</v>
      </c>
      <c r="E42" s="17">
        <v>0</v>
      </c>
      <c r="F42" s="43">
        <f>F36+$P$35</f>
        <v>1</v>
      </c>
      <c r="G42" s="17">
        <v>2</v>
      </c>
      <c r="H42" s="44">
        <f>H36+$P$35</f>
        <v>-1</v>
      </c>
      <c r="M42" s="45" t="s">
        <v>30</v>
      </c>
      <c r="N42" s="45"/>
      <c r="P42" s="35" t="s">
        <v>40</v>
      </c>
    </row>
    <row r="43" spans="3:16" x14ac:dyDescent="0.25">
      <c r="C43" s="16" t="s">
        <v>11</v>
      </c>
      <c r="D43" s="17">
        <v>2</v>
      </c>
      <c r="E43" s="17">
        <v>0</v>
      </c>
      <c r="F43" s="43">
        <f>F37+$P$35</f>
        <v>2</v>
      </c>
      <c r="G43" s="17">
        <v>0</v>
      </c>
      <c r="H43" s="44">
        <f>H37+$P$35</f>
        <v>-1</v>
      </c>
      <c r="M43" t="s">
        <v>32</v>
      </c>
      <c r="P43" s="35" t="s">
        <v>41</v>
      </c>
    </row>
    <row r="44" spans="3:16" x14ac:dyDescent="0.25">
      <c r="C44" s="37" t="s">
        <v>12</v>
      </c>
      <c r="D44" s="46">
        <f>D38-$P$35</f>
        <v>4</v>
      </c>
      <c r="E44" s="46">
        <f>E38-$P$35</f>
        <v>0</v>
      </c>
      <c r="F44" s="47">
        <v>0</v>
      </c>
      <c r="G44" s="46">
        <f>G38-$P$35</f>
        <v>2</v>
      </c>
      <c r="H44" s="48">
        <v>0</v>
      </c>
    </row>
    <row r="47" spans="3:16" x14ac:dyDescent="0.25">
      <c r="C47" s="50" t="s">
        <v>42</v>
      </c>
    </row>
    <row r="49" spans="3:18" x14ac:dyDescent="0.25">
      <c r="C49" s="2" t="s">
        <v>1</v>
      </c>
      <c r="D49" s="3" t="s">
        <v>2</v>
      </c>
      <c r="E49" s="3" t="s">
        <v>3</v>
      </c>
      <c r="F49" s="3" t="s">
        <v>4</v>
      </c>
      <c r="G49" s="3" t="s">
        <v>5</v>
      </c>
      <c r="H49" s="4" t="s">
        <v>6</v>
      </c>
      <c r="I49" s="2" t="s">
        <v>7</v>
      </c>
      <c r="K49" s="2" t="s">
        <v>8</v>
      </c>
      <c r="L49" s="3" t="s">
        <v>2</v>
      </c>
      <c r="M49" s="3" t="s">
        <v>3</v>
      </c>
      <c r="N49" s="3" t="s">
        <v>4</v>
      </c>
      <c r="O49" s="3" t="s">
        <v>5</v>
      </c>
      <c r="P49" s="4" t="s">
        <v>6</v>
      </c>
      <c r="Q49" s="2" t="s">
        <v>7</v>
      </c>
    </row>
    <row r="50" spans="3:18" x14ac:dyDescent="0.25">
      <c r="C50" s="6" t="s">
        <v>10</v>
      </c>
      <c r="D50" s="7">
        <v>150</v>
      </c>
      <c r="E50" s="17">
        <v>70</v>
      </c>
      <c r="F50" s="7"/>
      <c r="G50" s="7"/>
      <c r="H50" s="53"/>
      <c r="I50" s="9">
        <f>SUM(D50:H50)</f>
        <v>220</v>
      </c>
      <c r="K50" s="6" t="s">
        <v>10</v>
      </c>
      <c r="L50" s="11">
        <v>10</v>
      </c>
      <c r="M50" s="11">
        <v>7</v>
      </c>
      <c r="N50" s="11">
        <v>5</v>
      </c>
      <c r="O50" s="11">
        <v>6</v>
      </c>
      <c r="P50" s="12">
        <v>0</v>
      </c>
      <c r="Q50" s="13">
        <v>220</v>
      </c>
      <c r="R50" s="14">
        <f>I50-Q50</f>
        <v>0</v>
      </c>
    </row>
    <row r="51" spans="3:18" x14ac:dyDescent="0.25">
      <c r="C51" s="16" t="s">
        <v>11</v>
      </c>
      <c r="D51" s="7"/>
      <c r="E51" s="7">
        <v>90</v>
      </c>
      <c r="F51" s="7"/>
      <c r="G51" s="7">
        <v>90</v>
      </c>
      <c r="H51" s="8"/>
      <c r="I51" s="9">
        <f t="shared" ref="I51:I52" si="6">SUM(D51:H51)</f>
        <v>180</v>
      </c>
      <c r="K51" s="16" t="s">
        <v>11</v>
      </c>
      <c r="L51" s="11">
        <v>12</v>
      </c>
      <c r="M51" s="11">
        <v>7</v>
      </c>
      <c r="N51" s="11">
        <v>6</v>
      </c>
      <c r="O51" s="11">
        <v>4</v>
      </c>
      <c r="P51" s="12">
        <v>0</v>
      </c>
      <c r="Q51" s="13">
        <v>180</v>
      </c>
      <c r="R51" s="14">
        <f>I51-Q51</f>
        <v>0</v>
      </c>
    </row>
    <row r="52" spans="3:18" x14ac:dyDescent="0.25">
      <c r="C52" s="16" t="s">
        <v>12</v>
      </c>
      <c r="D52" s="7"/>
      <c r="E52" s="17">
        <v>5</v>
      </c>
      <c r="F52" s="7">
        <f>125+85</f>
        <v>210</v>
      </c>
      <c r="G52" s="7"/>
      <c r="H52" s="53">
        <v>15</v>
      </c>
      <c r="I52" s="18">
        <f t="shared" si="6"/>
        <v>230</v>
      </c>
      <c r="K52" s="16" t="s">
        <v>12</v>
      </c>
      <c r="L52" s="11">
        <v>13</v>
      </c>
      <c r="M52" s="11">
        <v>6</v>
      </c>
      <c r="N52" s="11">
        <v>3</v>
      </c>
      <c r="O52" s="11">
        <v>5</v>
      </c>
      <c r="P52" s="12">
        <v>0</v>
      </c>
      <c r="Q52" s="20">
        <v>230</v>
      </c>
      <c r="R52" s="14">
        <f>I52-Q52</f>
        <v>0</v>
      </c>
    </row>
    <row r="53" spans="3:18" x14ac:dyDescent="0.25">
      <c r="C53" s="2" t="s">
        <v>13</v>
      </c>
      <c r="D53" s="22">
        <f>SUM(D50:D52)</f>
        <v>150</v>
      </c>
      <c r="E53" s="23">
        <f t="shared" ref="E53:H53" si="7">SUM(E50:E52)</f>
        <v>165</v>
      </c>
      <c r="F53" s="23">
        <f t="shared" si="7"/>
        <v>210</v>
      </c>
      <c r="G53" s="23">
        <f t="shared" si="7"/>
        <v>90</v>
      </c>
      <c r="H53" s="24">
        <f t="shared" si="7"/>
        <v>15</v>
      </c>
      <c r="I53" s="25">
        <f>SUMPRODUCT(D50:H52,L50:P52)</f>
        <v>3640</v>
      </c>
      <c r="K53" s="2" t="s">
        <v>13</v>
      </c>
      <c r="L53" s="26">
        <v>150</v>
      </c>
      <c r="M53" s="27">
        <v>165</v>
      </c>
      <c r="N53" s="27">
        <v>210</v>
      </c>
      <c r="O53" s="27">
        <v>90</v>
      </c>
      <c r="P53" s="28">
        <v>15</v>
      </c>
    </row>
    <row r="54" spans="3:18" x14ac:dyDescent="0.25">
      <c r="L54" s="14">
        <f>D53-L53</f>
        <v>0</v>
      </c>
      <c r="M54" s="14">
        <f t="shared" ref="M54:P54" si="8">E53-M53</f>
        <v>0</v>
      </c>
      <c r="N54" s="14">
        <f t="shared" si="8"/>
        <v>0</v>
      </c>
      <c r="O54" s="14">
        <f t="shared" si="8"/>
        <v>0</v>
      </c>
      <c r="P54" s="14">
        <f t="shared" si="8"/>
        <v>0</v>
      </c>
    </row>
    <row r="56" spans="3:18" x14ac:dyDescent="0.25">
      <c r="C56" s="31" t="s">
        <v>16</v>
      </c>
    </row>
    <row r="57" spans="3:18" x14ac:dyDescent="0.25">
      <c r="C57" s="2"/>
      <c r="D57" s="3" t="s">
        <v>2</v>
      </c>
      <c r="E57" s="3" t="s">
        <v>3</v>
      </c>
      <c r="F57" s="3" t="s">
        <v>4</v>
      </c>
      <c r="G57" s="3" t="s">
        <v>5</v>
      </c>
      <c r="H57" s="32" t="s">
        <v>6</v>
      </c>
      <c r="M57" t="s">
        <v>17</v>
      </c>
      <c r="P57" s="33">
        <f>MIN($D$58:$H$60)</f>
        <v>-1</v>
      </c>
    </row>
    <row r="58" spans="3:18" x14ac:dyDescent="0.25">
      <c r="C58" s="6" t="s">
        <v>10</v>
      </c>
      <c r="D58" s="7">
        <v>0</v>
      </c>
      <c r="E58" s="7">
        <v>0</v>
      </c>
      <c r="F58" s="7">
        <v>1</v>
      </c>
      <c r="G58" s="7">
        <v>2</v>
      </c>
      <c r="H58" s="54">
        <v>-1</v>
      </c>
      <c r="M58" t="s">
        <v>18</v>
      </c>
      <c r="P58" s="35" t="s">
        <v>43</v>
      </c>
    </row>
    <row r="59" spans="3:18" x14ac:dyDescent="0.25">
      <c r="C59" s="16" t="s">
        <v>11</v>
      </c>
      <c r="D59" s="7">
        <v>2</v>
      </c>
      <c r="E59" s="7">
        <v>0</v>
      </c>
      <c r="F59" s="7">
        <v>2</v>
      </c>
      <c r="G59" s="7">
        <v>0</v>
      </c>
      <c r="H59" s="34">
        <v>-1</v>
      </c>
      <c r="M59" t="s">
        <v>20</v>
      </c>
      <c r="P59" s="35">
        <v>15</v>
      </c>
    </row>
    <row r="60" spans="3:18" x14ac:dyDescent="0.25">
      <c r="C60" s="37" t="s">
        <v>12</v>
      </c>
      <c r="D60" s="38">
        <v>4</v>
      </c>
      <c r="E60" s="38">
        <v>0</v>
      </c>
      <c r="F60" s="38">
        <v>0</v>
      </c>
      <c r="G60" s="38">
        <v>2</v>
      </c>
      <c r="H60" s="39">
        <v>0</v>
      </c>
      <c r="M60" t="s">
        <v>21</v>
      </c>
      <c r="P60" s="35" t="s">
        <v>44</v>
      </c>
    </row>
    <row r="61" spans="3:18" x14ac:dyDescent="0.25">
      <c r="M61" s="40" t="s">
        <v>23</v>
      </c>
      <c r="N61" s="41"/>
      <c r="P61" s="35"/>
    </row>
    <row r="62" spans="3:18" x14ac:dyDescent="0.25">
      <c r="C62" s="31" t="s">
        <v>25</v>
      </c>
      <c r="M62" s="40" t="s">
        <v>26</v>
      </c>
      <c r="N62" s="41"/>
      <c r="P62" s="35" t="s">
        <v>45</v>
      </c>
    </row>
    <row r="63" spans="3:18" x14ac:dyDescent="0.25">
      <c r="C63" s="2"/>
      <c r="D63" s="3" t="s">
        <v>2</v>
      </c>
      <c r="E63" s="3" t="s">
        <v>3</v>
      </c>
      <c r="F63" s="3" t="s">
        <v>4</v>
      </c>
      <c r="G63" s="3" t="s">
        <v>5</v>
      </c>
      <c r="H63" s="32" t="s">
        <v>6</v>
      </c>
      <c r="M63" s="42" t="s">
        <v>28</v>
      </c>
      <c r="N63" s="42"/>
      <c r="P63" s="35"/>
    </row>
    <row r="64" spans="3:18" x14ac:dyDescent="0.25">
      <c r="C64" s="6" t="s">
        <v>10</v>
      </c>
      <c r="D64" s="17">
        <v>0</v>
      </c>
      <c r="E64" s="17">
        <v>0</v>
      </c>
      <c r="F64" s="17">
        <v>1</v>
      </c>
      <c r="G64" s="17">
        <v>2</v>
      </c>
      <c r="H64" s="44">
        <f>H58-$P$57</f>
        <v>0</v>
      </c>
      <c r="M64" s="45" t="s">
        <v>30</v>
      </c>
      <c r="N64" s="45"/>
      <c r="P64" s="35" t="s">
        <v>46</v>
      </c>
    </row>
    <row r="65" spans="3:18" x14ac:dyDescent="0.25">
      <c r="C65" s="16" t="s">
        <v>11</v>
      </c>
      <c r="D65" s="17">
        <v>2</v>
      </c>
      <c r="E65" s="17">
        <v>0</v>
      </c>
      <c r="F65" s="17">
        <v>2</v>
      </c>
      <c r="G65" s="17">
        <v>0</v>
      </c>
      <c r="H65" s="44">
        <f>H59-$P$57</f>
        <v>0</v>
      </c>
      <c r="M65" t="s">
        <v>32</v>
      </c>
      <c r="P65" s="35" t="s">
        <v>33</v>
      </c>
    </row>
    <row r="66" spans="3:18" x14ac:dyDescent="0.25">
      <c r="C66" s="37" t="s">
        <v>12</v>
      </c>
      <c r="D66" s="47">
        <v>4</v>
      </c>
      <c r="E66" s="47">
        <v>0</v>
      </c>
      <c r="F66" s="47">
        <v>0</v>
      </c>
      <c r="G66" s="47">
        <v>2</v>
      </c>
      <c r="H66" s="55">
        <f>H60-$P$57</f>
        <v>1</v>
      </c>
    </row>
    <row r="69" spans="3:18" x14ac:dyDescent="0.25">
      <c r="C69" s="56" t="s">
        <v>47</v>
      </c>
    </row>
    <row r="71" spans="3:18" x14ac:dyDescent="0.25">
      <c r="C71" s="2" t="s">
        <v>1</v>
      </c>
      <c r="D71" s="3" t="s">
        <v>2</v>
      </c>
      <c r="E71" s="3" t="s">
        <v>3</v>
      </c>
      <c r="F71" s="3" t="s">
        <v>4</v>
      </c>
      <c r="G71" s="3" t="s">
        <v>5</v>
      </c>
      <c r="H71" s="4" t="s">
        <v>6</v>
      </c>
      <c r="I71" s="2" t="s">
        <v>7</v>
      </c>
      <c r="K71" s="2" t="s">
        <v>8</v>
      </c>
      <c r="L71" s="3" t="s">
        <v>2</v>
      </c>
      <c r="M71" s="3" t="s">
        <v>3</v>
      </c>
      <c r="N71" s="3" t="s">
        <v>4</v>
      </c>
      <c r="O71" s="3" t="s">
        <v>5</v>
      </c>
      <c r="P71" s="4" t="s">
        <v>6</v>
      </c>
      <c r="Q71" s="2" t="s">
        <v>7</v>
      </c>
    </row>
    <row r="72" spans="3:18" x14ac:dyDescent="0.25">
      <c r="C72" s="6" t="s">
        <v>10</v>
      </c>
      <c r="D72" s="7">
        <v>150</v>
      </c>
      <c r="E72" s="7">
        <f>70-15</f>
        <v>55</v>
      </c>
      <c r="F72" s="7"/>
      <c r="G72" s="7"/>
      <c r="H72" s="8">
        <v>15</v>
      </c>
      <c r="I72" s="9">
        <f>SUM(D72:H72)</f>
        <v>220</v>
      </c>
      <c r="K72" s="6" t="s">
        <v>10</v>
      </c>
      <c r="L72" s="11">
        <v>10</v>
      </c>
      <c r="M72" s="11">
        <v>7</v>
      </c>
      <c r="N72" s="11">
        <v>5</v>
      </c>
      <c r="O72" s="11">
        <v>6</v>
      </c>
      <c r="P72" s="12">
        <v>0</v>
      </c>
      <c r="Q72" s="13">
        <v>220</v>
      </c>
      <c r="R72" s="14">
        <f>I72-Q72</f>
        <v>0</v>
      </c>
    </row>
    <row r="73" spans="3:18" x14ac:dyDescent="0.25">
      <c r="C73" s="16" t="s">
        <v>11</v>
      </c>
      <c r="D73" s="7"/>
      <c r="E73" s="7">
        <v>90</v>
      </c>
      <c r="F73" s="7"/>
      <c r="G73" s="7">
        <v>90</v>
      </c>
      <c r="H73" s="8"/>
      <c r="I73" s="9">
        <f t="shared" ref="I73:I74" si="9">SUM(D73:H73)</f>
        <v>180</v>
      </c>
      <c r="K73" s="16" t="s">
        <v>11</v>
      </c>
      <c r="L73" s="11">
        <v>12</v>
      </c>
      <c r="M73" s="11">
        <v>7</v>
      </c>
      <c r="N73" s="11">
        <v>6</v>
      </c>
      <c r="O73" s="11">
        <v>4</v>
      </c>
      <c r="P73" s="12">
        <v>0</v>
      </c>
      <c r="Q73" s="13">
        <v>180</v>
      </c>
      <c r="R73" s="14">
        <f>I73-Q73</f>
        <v>0</v>
      </c>
    </row>
    <row r="74" spans="3:18" x14ac:dyDescent="0.25">
      <c r="C74" s="16" t="s">
        <v>12</v>
      </c>
      <c r="D74" s="7"/>
      <c r="E74" s="7">
        <f>5+15</f>
        <v>20</v>
      </c>
      <c r="F74" s="7">
        <f>125+85</f>
        <v>210</v>
      </c>
      <c r="G74" s="7"/>
      <c r="H74" s="8"/>
      <c r="I74" s="18">
        <f t="shared" si="9"/>
        <v>230</v>
      </c>
      <c r="K74" s="16" t="s">
        <v>12</v>
      </c>
      <c r="L74" s="11">
        <v>13</v>
      </c>
      <c r="M74" s="11">
        <v>6</v>
      </c>
      <c r="N74" s="11">
        <v>3</v>
      </c>
      <c r="O74" s="11">
        <v>5</v>
      </c>
      <c r="P74" s="12">
        <v>0</v>
      </c>
      <c r="Q74" s="20">
        <v>230</v>
      </c>
      <c r="R74" s="14">
        <f>I74-Q74</f>
        <v>0</v>
      </c>
    </row>
    <row r="75" spans="3:18" x14ac:dyDescent="0.25">
      <c r="C75" s="2" t="s">
        <v>13</v>
      </c>
      <c r="D75" s="22">
        <f>SUM(D72:D74)</f>
        <v>150</v>
      </c>
      <c r="E75" s="23">
        <f t="shared" ref="E75:H75" si="10">SUM(E72:E74)</f>
        <v>165</v>
      </c>
      <c r="F75" s="23">
        <f t="shared" si="10"/>
        <v>210</v>
      </c>
      <c r="G75" s="23">
        <f t="shared" si="10"/>
        <v>90</v>
      </c>
      <c r="H75" s="24">
        <f t="shared" si="10"/>
        <v>15</v>
      </c>
      <c r="I75" s="25">
        <f>SUMPRODUCT(D72:H74,L72:P74)</f>
        <v>3625</v>
      </c>
      <c r="K75" s="2" t="s">
        <v>13</v>
      </c>
      <c r="L75" s="26">
        <v>150</v>
      </c>
      <c r="M75" s="27">
        <v>165</v>
      </c>
      <c r="N75" s="27">
        <v>210</v>
      </c>
      <c r="O75" s="27">
        <v>90</v>
      </c>
      <c r="P75" s="28">
        <v>15</v>
      </c>
    </row>
    <row r="76" spans="3:18" x14ac:dyDescent="0.25">
      <c r="L76" s="14">
        <f>D75-L75</f>
        <v>0</v>
      </c>
      <c r="M76" s="14">
        <f t="shared" ref="M76:P76" si="11">E75-M75</f>
        <v>0</v>
      </c>
      <c r="N76" s="14">
        <f t="shared" si="11"/>
        <v>0</v>
      </c>
      <c r="O76" s="14">
        <f t="shared" si="11"/>
        <v>0</v>
      </c>
      <c r="P76" s="14">
        <f t="shared" si="11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41827-F947-441F-96B0-3DAA2746989B}">
  <dimension ref="C2:Q33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4" customWidth="1"/>
    <col min="4" max="7" width="7.85546875" customWidth="1"/>
    <col min="8" max="8" width="11" customWidth="1"/>
    <col min="9" max="9" width="1.85546875" customWidth="1"/>
    <col min="10" max="10" width="14" customWidth="1"/>
    <col min="11" max="14" width="7.85546875" customWidth="1"/>
    <col min="15" max="16" width="11" customWidth="1"/>
    <col min="17" max="17" width="7.85546875" customWidth="1"/>
  </cols>
  <sheetData>
    <row r="2" spans="3:17" x14ac:dyDescent="0.25">
      <c r="C2" s="1" t="s">
        <v>48</v>
      </c>
    </row>
    <row r="5" spans="3:17" ht="30" x14ac:dyDescent="0.25">
      <c r="C5" s="57" t="s">
        <v>1</v>
      </c>
      <c r="D5" s="58" t="s">
        <v>49</v>
      </c>
      <c r="E5" s="58" t="s">
        <v>50</v>
      </c>
      <c r="F5" s="58" t="s">
        <v>51</v>
      </c>
      <c r="G5" s="59" t="s">
        <v>52</v>
      </c>
      <c r="H5" s="60" t="s">
        <v>53</v>
      </c>
      <c r="J5" s="57" t="s">
        <v>8</v>
      </c>
      <c r="K5" s="58" t="s">
        <v>49</v>
      </c>
      <c r="L5" s="58" t="s">
        <v>50</v>
      </c>
      <c r="M5" s="58" t="s">
        <v>51</v>
      </c>
      <c r="N5" s="59" t="s">
        <v>52</v>
      </c>
      <c r="O5" s="60" t="s">
        <v>53</v>
      </c>
      <c r="Q5" s="60" t="s">
        <v>9</v>
      </c>
    </row>
    <row r="6" spans="3:17" x14ac:dyDescent="0.25">
      <c r="C6" s="61" t="s">
        <v>54</v>
      </c>
      <c r="D6" s="49"/>
      <c r="E6" s="49"/>
      <c r="F6" s="49">
        <v>6</v>
      </c>
      <c r="G6" s="62">
        <v>1</v>
      </c>
      <c r="H6" s="63">
        <f>SUM(D6:G6)</f>
        <v>7</v>
      </c>
      <c r="J6" s="61" t="s">
        <v>54</v>
      </c>
      <c r="K6" s="49">
        <v>14</v>
      </c>
      <c r="L6" s="49">
        <v>12</v>
      </c>
      <c r="M6" s="41">
        <v>11</v>
      </c>
      <c r="N6" s="64">
        <v>0</v>
      </c>
      <c r="O6" s="63">
        <v>7</v>
      </c>
      <c r="P6" s="65">
        <f>H6-O6</f>
        <v>0</v>
      </c>
      <c r="Q6" s="66">
        <v>0</v>
      </c>
    </row>
    <row r="7" spans="3:17" x14ac:dyDescent="0.25">
      <c r="C7" s="67" t="s">
        <v>55</v>
      </c>
      <c r="D7" s="49">
        <v>3</v>
      </c>
      <c r="E7" s="49">
        <v>4</v>
      </c>
      <c r="F7" s="49">
        <v>2</v>
      </c>
      <c r="G7" s="62"/>
      <c r="H7" s="63">
        <f>SUM(D7:G7)</f>
        <v>9</v>
      </c>
      <c r="J7" s="67" t="s">
        <v>55</v>
      </c>
      <c r="K7" s="41">
        <v>14</v>
      </c>
      <c r="L7" s="41">
        <v>12</v>
      </c>
      <c r="M7" s="41">
        <v>13</v>
      </c>
      <c r="N7" s="62">
        <v>0</v>
      </c>
      <c r="O7" s="63">
        <v>9</v>
      </c>
      <c r="P7" s="65">
        <f>H7-O7</f>
        <v>0</v>
      </c>
      <c r="Q7" s="68">
        <f>M7-M11</f>
        <v>2</v>
      </c>
    </row>
    <row r="8" spans="3:17" x14ac:dyDescent="0.25">
      <c r="C8" s="67" t="s">
        <v>56</v>
      </c>
      <c r="D8" s="49">
        <v>5</v>
      </c>
      <c r="E8" s="49"/>
      <c r="F8" s="49"/>
      <c r="G8" s="69"/>
      <c r="H8" s="70">
        <f>SUM(D8:G8)</f>
        <v>5</v>
      </c>
      <c r="J8" s="67" t="s">
        <v>56</v>
      </c>
      <c r="K8" s="41">
        <v>15</v>
      </c>
      <c r="L8" s="49">
        <v>18</v>
      </c>
      <c r="M8" s="49">
        <v>16</v>
      </c>
      <c r="N8" s="69">
        <v>0</v>
      </c>
      <c r="O8" s="70">
        <v>5</v>
      </c>
      <c r="P8" s="65">
        <f>H8-O8</f>
        <v>0</v>
      </c>
      <c r="Q8" s="71">
        <f>K8-K11</f>
        <v>3</v>
      </c>
    </row>
    <row r="9" spans="3:17" x14ac:dyDescent="0.25">
      <c r="C9" s="60" t="s">
        <v>57</v>
      </c>
      <c r="D9" s="72">
        <f>SUM(D6:D8)</f>
        <v>8</v>
      </c>
      <c r="E9" s="72">
        <f>SUM(E6:E8)</f>
        <v>4</v>
      </c>
      <c r="F9" s="72">
        <f>SUM(F6:F8)</f>
        <v>8</v>
      </c>
      <c r="G9" s="73">
        <f>SUM(G6:G8)</f>
        <v>1</v>
      </c>
      <c r="H9" s="74">
        <f>SUMPRODUCT(D6:G8,K6:N8)</f>
        <v>257</v>
      </c>
      <c r="J9" s="60" t="s">
        <v>57</v>
      </c>
      <c r="K9" s="72">
        <v>8</v>
      </c>
      <c r="L9" s="72">
        <v>4</v>
      </c>
      <c r="M9" s="72">
        <v>8</v>
      </c>
      <c r="N9" s="73">
        <v>1</v>
      </c>
    </row>
    <row r="10" spans="3:17" x14ac:dyDescent="0.25">
      <c r="C10" s="75"/>
      <c r="G10" s="75"/>
      <c r="J10" s="75"/>
      <c r="K10" s="65">
        <f>D9-K9</f>
        <v>0</v>
      </c>
      <c r="L10" s="65">
        <f>E9-L9</f>
        <v>0</v>
      </c>
      <c r="M10" s="65">
        <f>F9-M9</f>
        <v>0</v>
      </c>
      <c r="N10" s="65">
        <f>G9-N9</f>
        <v>0</v>
      </c>
    </row>
    <row r="11" spans="3:17" x14ac:dyDescent="0.25">
      <c r="C11" s="75"/>
      <c r="E11" s="49"/>
      <c r="G11" s="75"/>
      <c r="J11" s="60" t="s">
        <v>15</v>
      </c>
      <c r="K11" s="76">
        <f>K7-Q7</f>
        <v>12</v>
      </c>
      <c r="L11" s="77">
        <f>L7-Q7</f>
        <v>10</v>
      </c>
      <c r="M11" s="77">
        <f>M6-Q6</f>
        <v>11</v>
      </c>
      <c r="N11" s="78">
        <f>N6-Q6</f>
        <v>0</v>
      </c>
    </row>
    <row r="12" spans="3:17" x14ac:dyDescent="0.25">
      <c r="C12" s="1" t="s">
        <v>16</v>
      </c>
    </row>
    <row r="13" spans="3:17" x14ac:dyDescent="0.25">
      <c r="C13" s="57"/>
      <c r="D13" s="58" t="s">
        <v>49</v>
      </c>
      <c r="E13" s="58" t="s">
        <v>50</v>
      </c>
      <c r="F13" s="58" t="s">
        <v>51</v>
      </c>
      <c r="G13" s="79" t="s">
        <v>52</v>
      </c>
      <c r="L13" t="s">
        <v>17</v>
      </c>
      <c r="O13" s="33">
        <f>MIN(D14:G16)</f>
        <v>-3</v>
      </c>
    </row>
    <row r="14" spans="3:17" x14ac:dyDescent="0.25">
      <c r="C14" s="61" t="s">
        <v>54</v>
      </c>
      <c r="D14" s="49">
        <f>K6-$Q6-K$11</f>
        <v>2</v>
      </c>
      <c r="E14" s="49">
        <f>L6-$Q6-L$11</f>
        <v>2</v>
      </c>
      <c r="F14" s="49">
        <v>0</v>
      </c>
      <c r="G14" s="80">
        <v>0</v>
      </c>
      <c r="L14" t="s">
        <v>18</v>
      </c>
      <c r="O14" s="35" t="s">
        <v>36</v>
      </c>
    </row>
    <row r="15" spans="3:17" x14ac:dyDescent="0.25">
      <c r="C15" s="67" t="s">
        <v>55</v>
      </c>
      <c r="D15" s="49">
        <v>0</v>
      </c>
      <c r="E15" s="49">
        <v>0</v>
      </c>
      <c r="F15" s="49">
        <v>0</v>
      </c>
      <c r="G15" s="80">
        <f>N7-$Q7-N$11</f>
        <v>-2</v>
      </c>
      <c r="L15" t="s">
        <v>20</v>
      </c>
      <c r="O15" s="35">
        <v>1</v>
      </c>
    </row>
    <row r="16" spans="3:17" x14ac:dyDescent="0.25">
      <c r="C16" s="81" t="s">
        <v>56</v>
      </c>
      <c r="D16" s="82">
        <v>0</v>
      </c>
      <c r="E16" s="82">
        <f>L8-$Q8-L$11</f>
        <v>5</v>
      </c>
      <c r="F16" s="82">
        <f>M8-$Q8-M$11</f>
        <v>2</v>
      </c>
      <c r="G16" s="83">
        <f>N8-$Q8-N$11</f>
        <v>-3</v>
      </c>
      <c r="L16" t="s">
        <v>21</v>
      </c>
      <c r="O16" s="35" t="s">
        <v>58</v>
      </c>
    </row>
    <row r="17" spans="3:16" x14ac:dyDescent="0.25">
      <c r="L17" s="40" t="s">
        <v>23</v>
      </c>
      <c r="M17" s="41"/>
      <c r="O17" s="35" t="s">
        <v>59</v>
      </c>
    </row>
    <row r="18" spans="3:16" x14ac:dyDescent="0.25">
      <c r="C18" s="1" t="s">
        <v>25</v>
      </c>
      <c r="L18" s="40" t="s">
        <v>26</v>
      </c>
      <c r="M18" s="41"/>
      <c r="O18" s="35"/>
    </row>
    <row r="19" spans="3:16" x14ac:dyDescent="0.25">
      <c r="C19" s="57"/>
      <c r="D19" s="58" t="s">
        <v>49</v>
      </c>
      <c r="E19" s="58" t="s">
        <v>50</v>
      </c>
      <c r="F19" s="58" t="s">
        <v>51</v>
      </c>
      <c r="G19" s="79" t="s">
        <v>52</v>
      </c>
      <c r="L19" s="42" t="s">
        <v>28</v>
      </c>
      <c r="M19" s="42"/>
      <c r="O19" s="35"/>
    </row>
    <row r="20" spans="3:16" x14ac:dyDescent="0.25">
      <c r="C20" s="61" t="s">
        <v>54</v>
      </c>
      <c r="D20" s="41">
        <f>D14</f>
        <v>2</v>
      </c>
      <c r="E20" s="41">
        <f t="shared" ref="E20:F20" si="0">E14</f>
        <v>2</v>
      </c>
      <c r="F20" s="41">
        <f t="shared" si="0"/>
        <v>0</v>
      </c>
      <c r="G20" s="44">
        <f>G14-$O$13</f>
        <v>3</v>
      </c>
      <c r="L20" s="45" t="s">
        <v>30</v>
      </c>
      <c r="M20" s="45"/>
      <c r="O20" s="35" t="s">
        <v>60</v>
      </c>
    </row>
    <row r="21" spans="3:16" x14ac:dyDescent="0.25">
      <c r="C21" s="67" t="s">
        <v>55</v>
      </c>
      <c r="D21" s="41">
        <f t="shared" ref="D21:F22" si="1">D15</f>
        <v>0</v>
      </c>
      <c r="E21" s="41">
        <f t="shared" si="1"/>
        <v>0</v>
      </c>
      <c r="F21" s="41">
        <f t="shared" si="1"/>
        <v>0</v>
      </c>
      <c r="G21" s="84">
        <f t="shared" ref="G21:G22" si="2">G15-$O$13</f>
        <v>1</v>
      </c>
      <c r="L21" t="s">
        <v>32</v>
      </c>
      <c r="O21" s="35" t="s">
        <v>33</v>
      </c>
    </row>
    <row r="22" spans="3:16" x14ac:dyDescent="0.25">
      <c r="C22" s="81" t="s">
        <v>56</v>
      </c>
      <c r="D22" s="85">
        <f t="shared" si="1"/>
        <v>0</v>
      </c>
      <c r="E22" s="85">
        <f t="shared" si="1"/>
        <v>5</v>
      </c>
      <c r="F22" s="85">
        <f t="shared" si="1"/>
        <v>2</v>
      </c>
      <c r="G22" s="86">
        <f t="shared" si="2"/>
        <v>0</v>
      </c>
    </row>
    <row r="25" spans="3:16" x14ac:dyDescent="0.25">
      <c r="C25" s="56" t="s">
        <v>47</v>
      </c>
    </row>
    <row r="27" spans="3:16" ht="30" x14ac:dyDescent="0.25">
      <c r="C27" s="57" t="s">
        <v>1</v>
      </c>
      <c r="D27" s="58" t="s">
        <v>49</v>
      </c>
      <c r="E27" s="58" t="s">
        <v>50</v>
      </c>
      <c r="F27" s="58" t="s">
        <v>51</v>
      </c>
      <c r="G27" s="59" t="s">
        <v>52</v>
      </c>
      <c r="H27" s="60" t="s">
        <v>53</v>
      </c>
      <c r="J27" s="57" t="s">
        <v>8</v>
      </c>
      <c r="K27" s="58" t="s">
        <v>49</v>
      </c>
      <c r="L27" s="58" t="s">
        <v>50</v>
      </c>
      <c r="M27" s="58" t="s">
        <v>51</v>
      </c>
      <c r="N27" s="59" t="s">
        <v>52</v>
      </c>
      <c r="O27" s="60" t="s">
        <v>53</v>
      </c>
    </row>
    <row r="28" spans="3:16" x14ac:dyDescent="0.25">
      <c r="C28" s="61" t="s">
        <v>54</v>
      </c>
      <c r="D28" s="49"/>
      <c r="E28" s="49"/>
      <c r="F28" s="49">
        <v>7</v>
      </c>
      <c r="G28" s="62"/>
      <c r="H28" s="63">
        <f>SUM(D28:G28)</f>
        <v>7</v>
      </c>
      <c r="J28" s="61" t="s">
        <v>54</v>
      </c>
      <c r="K28" s="49">
        <v>14</v>
      </c>
      <c r="L28" s="49">
        <v>12</v>
      </c>
      <c r="M28" s="49">
        <v>11</v>
      </c>
      <c r="N28" s="62">
        <v>0</v>
      </c>
      <c r="O28" s="63">
        <v>7</v>
      </c>
      <c r="P28" s="65">
        <f>H28-O28</f>
        <v>0</v>
      </c>
    </row>
    <row r="29" spans="3:16" x14ac:dyDescent="0.25">
      <c r="C29" s="67" t="s">
        <v>55</v>
      </c>
      <c r="D29" s="49">
        <v>4</v>
      </c>
      <c r="E29" s="49">
        <v>4</v>
      </c>
      <c r="F29" s="49">
        <v>1</v>
      </c>
      <c r="G29" s="62"/>
      <c r="H29" s="63">
        <f>SUM(D29:G29)</f>
        <v>9</v>
      </c>
      <c r="J29" s="67" t="s">
        <v>55</v>
      </c>
      <c r="K29" s="49">
        <v>14</v>
      </c>
      <c r="L29" s="49">
        <v>12</v>
      </c>
      <c r="M29" s="49">
        <v>13</v>
      </c>
      <c r="N29" s="62">
        <v>0</v>
      </c>
      <c r="O29" s="63">
        <v>9</v>
      </c>
      <c r="P29" s="65">
        <f>H29-O29</f>
        <v>0</v>
      </c>
    </row>
    <row r="30" spans="3:16" x14ac:dyDescent="0.25">
      <c r="C30" s="67" t="s">
        <v>56</v>
      </c>
      <c r="D30" s="49">
        <v>4</v>
      </c>
      <c r="E30" s="49"/>
      <c r="F30" s="49"/>
      <c r="G30" s="69">
        <v>1</v>
      </c>
      <c r="H30" s="70">
        <f>SUM(D30:G30)</f>
        <v>5</v>
      </c>
      <c r="J30" s="67" t="s">
        <v>56</v>
      </c>
      <c r="K30" s="49">
        <v>15</v>
      </c>
      <c r="L30" s="49">
        <v>18</v>
      </c>
      <c r="M30" s="49">
        <v>16</v>
      </c>
      <c r="N30" s="69">
        <v>0</v>
      </c>
      <c r="O30" s="70">
        <v>5</v>
      </c>
      <c r="P30" s="65">
        <f>H30-O30</f>
        <v>0</v>
      </c>
    </row>
    <row r="31" spans="3:16" x14ac:dyDescent="0.25">
      <c r="C31" s="60" t="s">
        <v>57</v>
      </c>
      <c r="D31" s="72">
        <f>SUM(D28:D30)</f>
        <v>8</v>
      </c>
      <c r="E31" s="72">
        <f>SUM(E28:E30)</f>
        <v>4</v>
      </c>
      <c r="F31" s="72">
        <f>SUM(F28:F30)</f>
        <v>8</v>
      </c>
      <c r="G31" s="73">
        <f>SUM(G28:G30)</f>
        <v>1</v>
      </c>
      <c r="H31" s="74">
        <f>SUMPRODUCT(D28:G30,K28:N30)</f>
        <v>254</v>
      </c>
      <c r="J31" s="60" t="s">
        <v>57</v>
      </c>
      <c r="K31" s="72">
        <v>8</v>
      </c>
      <c r="L31" s="72">
        <v>4</v>
      </c>
      <c r="M31" s="72">
        <v>8</v>
      </c>
      <c r="N31" s="73">
        <v>1</v>
      </c>
    </row>
    <row r="32" spans="3:16" x14ac:dyDescent="0.25">
      <c r="C32" s="75"/>
      <c r="G32" s="75"/>
      <c r="J32" s="75"/>
      <c r="K32" s="65">
        <f>D31-K31</f>
        <v>0</v>
      </c>
      <c r="L32" s="65">
        <f>E31-L31</f>
        <v>0</v>
      </c>
      <c r="M32" s="65">
        <f>F31-M31</f>
        <v>0</v>
      </c>
      <c r="N32" s="65">
        <f>G31-N31</f>
        <v>0</v>
      </c>
    </row>
    <row r="33" spans="3:7" x14ac:dyDescent="0.25">
      <c r="C33" s="75"/>
      <c r="E33" s="49"/>
      <c r="G33" s="7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AC2D-95A4-4A94-BC13-661B3EBE3C2D}">
  <dimension ref="C2:O70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2.42578125" customWidth="1"/>
    <col min="4" max="6" width="9.85546875" customWidth="1"/>
    <col min="7" max="7" width="14.85546875" customWidth="1"/>
    <col min="8" max="8" width="1.85546875" customWidth="1"/>
    <col min="9" max="9" width="12.42578125" customWidth="1"/>
    <col min="10" max="12" width="9.85546875" customWidth="1"/>
    <col min="13" max="13" width="14.85546875" customWidth="1"/>
    <col min="14" max="14" width="9.7109375" bestFit="1" customWidth="1"/>
  </cols>
  <sheetData>
    <row r="2" spans="3:15" x14ac:dyDescent="0.25">
      <c r="C2" s="1" t="s">
        <v>61</v>
      </c>
    </row>
    <row r="5" spans="3:15" x14ac:dyDescent="0.25">
      <c r="C5" s="2" t="s">
        <v>1</v>
      </c>
      <c r="D5" s="3" t="s">
        <v>62</v>
      </c>
      <c r="E5" s="3" t="s">
        <v>63</v>
      </c>
      <c r="F5" s="3" t="s">
        <v>64</v>
      </c>
      <c r="G5" s="2" t="s">
        <v>65</v>
      </c>
      <c r="I5" s="2" t="s">
        <v>8</v>
      </c>
      <c r="J5" s="3" t="s">
        <v>62</v>
      </c>
      <c r="K5" s="3" t="s">
        <v>63</v>
      </c>
      <c r="L5" s="3" t="s">
        <v>64</v>
      </c>
      <c r="M5" s="2" t="s">
        <v>65</v>
      </c>
      <c r="O5" s="2" t="s">
        <v>9</v>
      </c>
    </row>
    <row r="6" spans="3:15" x14ac:dyDescent="0.25">
      <c r="C6" s="6" t="s">
        <v>66</v>
      </c>
      <c r="D6" s="49"/>
      <c r="E6" s="49">
        <v>4000</v>
      </c>
      <c r="F6" s="49"/>
      <c r="G6" s="13">
        <f>SUM(D6:F6)</f>
        <v>4000</v>
      </c>
      <c r="I6" s="6" t="s">
        <v>66</v>
      </c>
      <c r="J6" s="11">
        <v>70</v>
      </c>
      <c r="K6" s="10">
        <v>64</v>
      </c>
      <c r="L6" s="11">
        <v>68</v>
      </c>
      <c r="M6" s="13">
        <v>4000</v>
      </c>
      <c r="N6" s="87">
        <f>G6-M6</f>
        <v>0</v>
      </c>
      <c r="O6" s="15">
        <v>0</v>
      </c>
    </row>
    <row r="7" spans="3:15" x14ac:dyDescent="0.25">
      <c r="C7" s="16" t="s">
        <v>67</v>
      </c>
      <c r="D7" s="49">
        <v>4000</v>
      </c>
      <c r="E7" s="49">
        <v>2000</v>
      </c>
      <c r="F7" s="49">
        <v>2000</v>
      </c>
      <c r="G7" s="13">
        <f t="shared" ref="G7:G10" si="0">SUM(D7:F7)</f>
        <v>8000</v>
      </c>
      <c r="I7" s="16" t="s">
        <v>67</v>
      </c>
      <c r="J7" s="10">
        <v>74</v>
      </c>
      <c r="K7" s="10">
        <v>62</v>
      </c>
      <c r="L7" s="10">
        <v>65</v>
      </c>
      <c r="M7" s="13">
        <v>8000</v>
      </c>
      <c r="N7" s="87">
        <f t="shared" ref="N7:N10" si="1">G7-M7</f>
        <v>0</v>
      </c>
      <c r="O7" s="15">
        <f>K7-K13</f>
        <v>-2</v>
      </c>
    </row>
    <row r="8" spans="3:15" x14ac:dyDescent="0.25">
      <c r="C8" s="16" t="s">
        <v>68</v>
      </c>
      <c r="D8" s="49">
        <v>3000</v>
      </c>
      <c r="E8" s="49"/>
      <c r="F8" s="49"/>
      <c r="G8" s="13">
        <f t="shared" si="0"/>
        <v>3000</v>
      </c>
      <c r="I8" s="16" t="s">
        <v>68</v>
      </c>
      <c r="J8" s="10">
        <v>62</v>
      </c>
      <c r="K8" s="11">
        <v>68</v>
      </c>
      <c r="L8" s="11">
        <v>65</v>
      </c>
      <c r="M8" s="13">
        <v>3000</v>
      </c>
      <c r="N8" s="87">
        <f t="shared" si="1"/>
        <v>0</v>
      </c>
      <c r="O8" s="15">
        <f>J8-J13</f>
        <v>-14</v>
      </c>
    </row>
    <row r="9" spans="3:15" x14ac:dyDescent="0.25">
      <c r="C9" s="16" t="s">
        <v>69</v>
      </c>
      <c r="D9" s="49">
        <v>5000</v>
      </c>
      <c r="E9" s="49"/>
      <c r="F9" s="49"/>
      <c r="G9" s="13">
        <f t="shared" si="0"/>
        <v>5000</v>
      </c>
      <c r="I9" s="16" t="s">
        <v>69</v>
      </c>
      <c r="J9" s="10">
        <v>62</v>
      </c>
      <c r="K9" s="11">
        <v>72</v>
      </c>
      <c r="L9" s="11">
        <v>66</v>
      </c>
      <c r="M9" s="13">
        <v>5000</v>
      </c>
      <c r="N9" s="87">
        <f t="shared" si="1"/>
        <v>0</v>
      </c>
      <c r="O9" s="15">
        <f>J9-J13</f>
        <v>-14</v>
      </c>
    </row>
    <row r="10" spans="3:15" x14ac:dyDescent="0.25">
      <c r="C10" s="88" t="s">
        <v>70</v>
      </c>
      <c r="D10" s="62"/>
      <c r="E10" s="62"/>
      <c r="F10" s="62">
        <v>2000</v>
      </c>
      <c r="G10" s="89">
        <f t="shared" si="0"/>
        <v>2000</v>
      </c>
      <c r="I10" s="88" t="s">
        <v>70</v>
      </c>
      <c r="J10" s="12">
        <v>0</v>
      </c>
      <c r="K10" s="12">
        <v>0</v>
      </c>
      <c r="L10" s="19">
        <v>0</v>
      </c>
      <c r="M10" s="89">
        <v>2000</v>
      </c>
      <c r="N10" s="87">
        <f t="shared" si="1"/>
        <v>0</v>
      </c>
      <c r="O10" s="21">
        <f>L10-L13</f>
        <v>-67</v>
      </c>
    </row>
    <row r="11" spans="3:15" x14ac:dyDescent="0.25">
      <c r="C11" s="2" t="s">
        <v>71</v>
      </c>
      <c r="D11" s="27">
        <f>SUM(D6:D10)</f>
        <v>12000</v>
      </c>
      <c r="E11" s="27">
        <f t="shared" ref="E11:F11" si="2">SUM(E6:E10)</f>
        <v>6000</v>
      </c>
      <c r="F11" s="90">
        <f t="shared" si="2"/>
        <v>4000</v>
      </c>
      <c r="G11" s="91">
        <f>SUMPRODUCT(D6:F10,J6:L10)</f>
        <v>1302000</v>
      </c>
      <c r="I11" s="2" t="s">
        <v>71</v>
      </c>
      <c r="J11" s="27">
        <v>12000</v>
      </c>
      <c r="K11" s="27">
        <v>6000</v>
      </c>
      <c r="L11" s="90">
        <v>4000</v>
      </c>
    </row>
    <row r="12" spans="3:15" x14ac:dyDescent="0.25">
      <c r="J12" s="87">
        <f>D11-J11</f>
        <v>0</v>
      </c>
      <c r="K12" s="87">
        <f t="shared" ref="K12:L12" si="3">E11-K11</f>
        <v>0</v>
      </c>
      <c r="L12" s="87">
        <f t="shared" si="3"/>
        <v>0</v>
      </c>
    </row>
    <row r="13" spans="3:15" x14ac:dyDescent="0.25">
      <c r="C13" s="35"/>
      <c r="E13" s="49"/>
      <c r="I13" s="2" t="s">
        <v>15</v>
      </c>
      <c r="J13" s="29">
        <f>J7-O7</f>
        <v>76</v>
      </c>
      <c r="K13" s="29">
        <f>K6-O6</f>
        <v>64</v>
      </c>
      <c r="L13" s="30">
        <f>L7-O7</f>
        <v>67</v>
      </c>
    </row>
    <row r="14" spans="3:15" x14ac:dyDescent="0.25">
      <c r="C14" s="1" t="s">
        <v>16</v>
      </c>
    </row>
    <row r="15" spans="3:15" x14ac:dyDescent="0.25">
      <c r="C15" s="2"/>
      <c r="D15" s="3" t="s">
        <v>62</v>
      </c>
      <c r="E15" s="3" t="s">
        <v>63</v>
      </c>
      <c r="F15" s="92" t="s">
        <v>64</v>
      </c>
      <c r="K15" t="s">
        <v>17</v>
      </c>
      <c r="N15">
        <f>MIN(D16:F20)</f>
        <v>-9</v>
      </c>
    </row>
    <row r="16" spans="3:15" x14ac:dyDescent="0.25">
      <c r="C16" s="6" t="s">
        <v>66</v>
      </c>
      <c r="D16" s="49">
        <f>J6-$O6-J$13</f>
        <v>-6</v>
      </c>
      <c r="E16" s="49">
        <v>0</v>
      </c>
      <c r="F16" s="93">
        <f>L6-$O6-L$13</f>
        <v>1</v>
      </c>
      <c r="K16" t="s">
        <v>18</v>
      </c>
      <c r="N16" t="s">
        <v>72</v>
      </c>
    </row>
    <row r="17" spans="3:14" x14ac:dyDescent="0.25">
      <c r="C17" s="16" t="s">
        <v>67</v>
      </c>
      <c r="D17" s="49">
        <v>0</v>
      </c>
      <c r="E17" s="49">
        <v>0</v>
      </c>
      <c r="F17" s="93">
        <v>0</v>
      </c>
      <c r="K17" t="s">
        <v>20</v>
      </c>
      <c r="N17">
        <v>2000</v>
      </c>
    </row>
    <row r="18" spans="3:14" x14ac:dyDescent="0.25">
      <c r="C18" s="16" t="s">
        <v>68</v>
      </c>
      <c r="D18" s="49">
        <v>0</v>
      </c>
      <c r="E18" s="49">
        <f t="shared" ref="E18:E20" si="4">K8-$O8-K$13</f>
        <v>18</v>
      </c>
      <c r="F18" s="93">
        <f>L8-$O8-L$13</f>
        <v>12</v>
      </c>
      <c r="K18" t="s">
        <v>21</v>
      </c>
      <c r="N18" t="s">
        <v>73</v>
      </c>
    </row>
    <row r="19" spans="3:14" x14ac:dyDescent="0.25">
      <c r="C19" s="16" t="s">
        <v>69</v>
      </c>
      <c r="D19" s="49">
        <v>0</v>
      </c>
      <c r="E19" s="49">
        <f t="shared" si="4"/>
        <v>22</v>
      </c>
      <c r="F19" s="93">
        <f>L9-$O9-L$13</f>
        <v>13</v>
      </c>
      <c r="K19" s="40" t="s">
        <v>23</v>
      </c>
      <c r="L19" s="41"/>
    </row>
    <row r="20" spans="3:14" x14ac:dyDescent="0.25">
      <c r="C20" s="94" t="s">
        <v>70</v>
      </c>
      <c r="D20" s="95">
        <f>J10-$O10-J$13</f>
        <v>-9</v>
      </c>
      <c r="E20" s="96">
        <f t="shared" si="4"/>
        <v>3</v>
      </c>
      <c r="F20" s="69">
        <v>0</v>
      </c>
      <c r="K20" s="40" t="s">
        <v>26</v>
      </c>
      <c r="L20" s="41"/>
      <c r="N20" t="s">
        <v>74</v>
      </c>
    </row>
    <row r="21" spans="3:14" x14ac:dyDescent="0.25">
      <c r="K21" s="42" t="s">
        <v>28</v>
      </c>
      <c r="L21" s="42"/>
      <c r="N21" t="s">
        <v>75</v>
      </c>
    </row>
    <row r="22" spans="3:14" x14ac:dyDescent="0.25">
      <c r="K22" s="45" t="s">
        <v>30</v>
      </c>
      <c r="L22" s="45"/>
    </row>
    <row r="23" spans="3:14" x14ac:dyDescent="0.25">
      <c r="C23" s="1" t="s">
        <v>25</v>
      </c>
      <c r="K23" t="s">
        <v>32</v>
      </c>
    </row>
    <row r="24" spans="3:14" x14ac:dyDescent="0.25">
      <c r="C24" s="2"/>
      <c r="D24" s="3" t="s">
        <v>62</v>
      </c>
      <c r="E24" s="3" t="s">
        <v>63</v>
      </c>
      <c r="F24" s="92" t="s">
        <v>64</v>
      </c>
    </row>
    <row r="25" spans="3:14" x14ac:dyDescent="0.25">
      <c r="C25" s="6" t="s">
        <v>66</v>
      </c>
      <c r="D25" s="41">
        <f>D16</f>
        <v>-6</v>
      </c>
      <c r="E25" s="41">
        <f t="shared" ref="E25:F25" si="5">E16</f>
        <v>0</v>
      </c>
      <c r="F25" s="97">
        <f t="shared" si="5"/>
        <v>1</v>
      </c>
    </row>
    <row r="26" spans="3:14" x14ac:dyDescent="0.25">
      <c r="C26" s="16" t="s">
        <v>67</v>
      </c>
      <c r="D26" s="41">
        <f t="shared" ref="D26:F28" si="6">D17</f>
        <v>0</v>
      </c>
      <c r="E26" s="41">
        <f t="shared" si="6"/>
        <v>0</v>
      </c>
      <c r="F26" s="97">
        <f t="shared" si="6"/>
        <v>0</v>
      </c>
    </row>
    <row r="27" spans="3:14" x14ac:dyDescent="0.25">
      <c r="C27" s="16" t="s">
        <v>68</v>
      </c>
      <c r="D27" s="41">
        <f t="shared" si="6"/>
        <v>0</v>
      </c>
      <c r="E27" s="41">
        <f t="shared" si="6"/>
        <v>18</v>
      </c>
      <c r="F27" s="97">
        <f t="shared" si="6"/>
        <v>12</v>
      </c>
    </row>
    <row r="28" spans="3:14" x14ac:dyDescent="0.25">
      <c r="C28" s="16" t="s">
        <v>69</v>
      </c>
      <c r="D28" s="41">
        <f t="shared" si="6"/>
        <v>0</v>
      </c>
      <c r="E28" s="41">
        <f t="shared" si="6"/>
        <v>22</v>
      </c>
      <c r="F28" s="97">
        <f t="shared" si="6"/>
        <v>13</v>
      </c>
    </row>
    <row r="29" spans="3:14" x14ac:dyDescent="0.25">
      <c r="C29" s="94" t="s">
        <v>70</v>
      </c>
      <c r="D29" s="98">
        <f>D20-$N$15</f>
        <v>0</v>
      </c>
      <c r="E29" s="98">
        <f t="shared" ref="E29:F29" si="7">E20-$N$15</f>
        <v>12</v>
      </c>
      <c r="F29" s="99">
        <f t="shared" si="7"/>
        <v>9</v>
      </c>
    </row>
    <row r="32" spans="3:14" x14ac:dyDescent="0.25">
      <c r="C32" s="56" t="s">
        <v>34</v>
      </c>
    </row>
    <row r="34" spans="3:14" x14ac:dyDescent="0.25">
      <c r="C34" s="2" t="s">
        <v>1</v>
      </c>
      <c r="D34" s="3" t="s">
        <v>62</v>
      </c>
      <c r="E34" s="3" t="s">
        <v>63</v>
      </c>
      <c r="F34" s="3" t="s">
        <v>64</v>
      </c>
      <c r="G34" s="2" t="s">
        <v>65</v>
      </c>
      <c r="I34" s="2" t="s">
        <v>8</v>
      </c>
      <c r="J34" s="3" t="s">
        <v>62</v>
      </c>
      <c r="K34" s="3" t="s">
        <v>63</v>
      </c>
      <c r="L34" s="3" t="s">
        <v>64</v>
      </c>
      <c r="M34" s="2" t="s">
        <v>65</v>
      </c>
    </row>
    <row r="35" spans="3:14" x14ac:dyDescent="0.25">
      <c r="C35" s="6" t="s">
        <v>66</v>
      </c>
      <c r="D35" s="49"/>
      <c r="E35" s="49">
        <v>4000</v>
      </c>
      <c r="F35" s="49"/>
      <c r="G35" s="13">
        <f>SUM(D35:F35)</f>
        <v>4000</v>
      </c>
      <c r="I35" s="6" t="s">
        <v>66</v>
      </c>
      <c r="J35" s="11">
        <v>70</v>
      </c>
      <c r="K35" s="11">
        <v>64</v>
      </c>
      <c r="L35" s="11">
        <v>68</v>
      </c>
      <c r="M35" s="13">
        <v>4000</v>
      </c>
      <c r="N35" s="87">
        <f>G35-M35</f>
        <v>0</v>
      </c>
    </row>
    <row r="36" spans="3:14" x14ac:dyDescent="0.25">
      <c r="C36" s="16" t="s">
        <v>67</v>
      </c>
      <c r="D36" s="49">
        <v>2000</v>
      </c>
      <c r="E36" s="49">
        <v>2000</v>
      </c>
      <c r="F36" s="49">
        <v>4000</v>
      </c>
      <c r="G36" s="13">
        <f t="shared" ref="G36:G39" si="8">SUM(D36:F36)</f>
        <v>8000</v>
      </c>
      <c r="I36" s="16" t="s">
        <v>67</v>
      </c>
      <c r="J36" s="11">
        <v>74</v>
      </c>
      <c r="K36" s="11">
        <v>62</v>
      </c>
      <c r="L36" s="11">
        <v>65</v>
      </c>
      <c r="M36" s="13">
        <v>8000</v>
      </c>
      <c r="N36" s="87">
        <f t="shared" ref="N36:N39" si="9">G36-M36</f>
        <v>0</v>
      </c>
    </row>
    <row r="37" spans="3:14" x14ac:dyDescent="0.25">
      <c r="C37" s="16" t="s">
        <v>68</v>
      </c>
      <c r="D37" s="49">
        <v>3000</v>
      </c>
      <c r="E37" s="49"/>
      <c r="F37" s="49"/>
      <c r="G37" s="13">
        <f t="shared" si="8"/>
        <v>3000</v>
      </c>
      <c r="I37" s="16" t="s">
        <v>68</v>
      </c>
      <c r="J37" s="11">
        <v>62</v>
      </c>
      <c r="K37" s="11">
        <v>68</v>
      </c>
      <c r="L37" s="11">
        <v>65</v>
      </c>
      <c r="M37" s="13">
        <v>3000</v>
      </c>
      <c r="N37" s="87">
        <f t="shared" si="9"/>
        <v>0</v>
      </c>
    </row>
    <row r="38" spans="3:14" x14ac:dyDescent="0.25">
      <c r="C38" s="16" t="s">
        <v>69</v>
      </c>
      <c r="D38" s="49">
        <v>5000</v>
      </c>
      <c r="E38" s="49"/>
      <c r="F38" s="49"/>
      <c r="G38" s="13">
        <f t="shared" si="8"/>
        <v>5000</v>
      </c>
      <c r="I38" s="16" t="s">
        <v>69</v>
      </c>
      <c r="J38" s="11">
        <v>62</v>
      </c>
      <c r="K38" s="11">
        <v>72</v>
      </c>
      <c r="L38" s="11">
        <v>66</v>
      </c>
      <c r="M38" s="13">
        <v>5000</v>
      </c>
      <c r="N38" s="87">
        <f t="shared" si="9"/>
        <v>0</v>
      </c>
    </row>
    <row r="39" spans="3:14" x14ac:dyDescent="0.25">
      <c r="C39" s="88" t="s">
        <v>70</v>
      </c>
      <c r="D39" s="62">
        <v>2000</v>
      </c>
      <c r="E39" s="62"/>
      <c r="F39" s="62"/>
      <c r="G39" s="89">
        <f t="shared" si="8"/>
        <v>2000</v>
      </c>
      <c r="I39" s="88" t="s">
        <v>70</v>
      </c>
      <c r="J39" s="12">
        <v>0</v>
      </c>
      <c r="K39" s="12">
        <v>0</v>
      </c>
      <c r="L39" s="12">
        <v>0</v>
      </c>
      <c r="M39" s="89">
        <v>2000</v>
      </c>
      <c r="N39" s="87">
        <f t="shared" si="9"/>
        <v>0</v>
      </c>
    </row>
    <row r="40" spans="3:14" x14ac:dyDescent="0.25">
      <c r="C40" s="2" t="s">
        <v>71</v>
      </c>
      <c r="D40" s="27">
        <f>SUM(D35:D39)</f>
        <v>12000</v>
      </c>
      <c r="E40" s="27">
        <f t="shared" ref="E40:F40" si="10">SUM(E35:E39)</f>
        <v>6000</v>
      </c>
      <c r="F40" s="90">
        <f t="shared" si="10"/>
        <v>4000</v>
      </c>
      <c r="G40" s="91">
        <f>SUMPRODUCT(D35:F39,J35:L39)</f>
        <v>1284000</v>
      </c>
      <c r="I40" s="2" t="s">
        <v>71</v>
      </c>
      <c r="J40" s="27">
        <v>12000</v>
      </c>
      <c r="K40" s="27">
        <v>6000</v>
      </c>
      <c r="L40" s="90">
        <v>4000</v>
      </c>
    </row>
    <row r="41" spans="3:14" x14ac:dyDescent="0.25">
      <c r="J41" s="87">
        <f>D40-J40</f>
        <v>0</v>
      </c>
      <c r="K41" s="87">
        <f t="shared" ref="K41:L41" si="11">E40-K40</f>
        <v>0</v>
      </c>
      <c r="L41" s="87">
        <f t="shared" si="11"/>
        <v>0</v>
      </c>
    </row>
    <row r="43" spans="3:14" x14ac:dyDescent="0.25">
      <c r="C43" s="1" t="s">
        <v>16</v>
      </c>
    </row>
    <row r="44" spans="3:14" x14ac:dyDescent="0.25">
      <c r="C44" s="2"/>
      <c r="D44" s="3" t="s">
        <v>62</v>
      </c>
      <c r="E44" s="3" t="s">
        <v>63</v>
      </c>
      <c r="F44" s="92" t="s">
        <v>64</v>
      </c>
      <c r="K44" t="s">
        <v>17</v>
      </c>
      <c r="N44">
        <f>MIN(D45:F49)</f>
        <v>-6</v>
      </c>
    </row>
    <row r="45" spans="3:14" x14ac:dyDescent="0.25">
      <c r="C45" s="6" t="s">
        <v>66</v>
      </c>
      <c r="D45" s="100">
        <v>-6</v>
      </c>
      <c r="E45" s="49">
        <v>0</v>
      </c>
      <c r="F45" s="93">
        <v>1</v>
      </c>
      <c r="K45" t="s">
        <v>18</v>
      </c>
      <c r="N45" t="s">
        <v>76</v>
      </c>
    </row>
    <row r="46" spans="3:14" x14ac:dyDescent="0.25">
      <c r="C46" s="16" t="s">
        <v>67</v>
      </c>
      <c r="D46" s="49">
        <v>0</v>
      </c>
      <c r="E46" s="49">
        <v>0</v>
      </c>
      <c r="F46" s="93">
        <v>0</v>
      </c>
      <c r="K46" t="s">
        <v>20</v>
      </c>
      <c r="N46">
        <v>2000</v>
      </c>
    </row>
    <row r="47" spans="3:14" x14ac:dyDescent="0.25">
      <c r="C47" s="16" t="s">
        <v>68</v>
      </c>
      <c r="D47" s="49">
        <v>0</v>
      </c>
      <c r="E47" s="49">
        <v>18</v>
      </c>
      <c r="F47" s="93">
        <v>12</v>
      </c>
      <c r="K47" t="s">
        <v>21</v>
      </c>
      <c r="N47" t="s">
        <v>77</v>
      </c>
    </row>
    <row r="48" spans="3:14" x14ac:dyDescent="0.25">
      <c r="C48" s="16" t="s">
        <v>69</v>
      </c>
      <c r="D48" s="49">
        <v>0</v>
      </c>
      <c r="E48" s="49">
        <v>22</v>
      </c>
      <c r="F48" s="93">
        <v>13</v>
      </c>
      <c r="K48" s="40" t="s">
        <v>23</v>
      </c>
      <c r="L48" s="41"/>
      <c r="N48" t="s">
        <v>78</v>
      </c>
    </row>
    <row r="49" spans="3:14" x14ac:dyDescent="0.25">
      <c r="C49" s="94" t="s">
        <v>70</v>
      </c>
      <c r="D49" s="96">
        <v>0</v>
      </c>
      <c r="E49" s="96">
        <v>12</v>
      </c>
      <c r="F49" s="69">
        <v>9</v>
      </c>
      <c r="K49" s="40" t="s">
        <v>26</v>
      </c>
      <c r="L49" s="41"/>
      <c r="N49" t="s">
        <v>79</v>
      </c>
    </row>
    <row r="50" spans="3:14" x14ac:dyDescent="0.25">
      <c r="K50" s="42" t="s">
        <v>28</v>
      </c>
      <c r="L50" s="42"/>
      <c r="N50" t="s">
        <v>80</v>
      </c>
    </row>
    <row r="51" spans="3:14" x14ac:dyDescent="0.25">
      <c r="K51" s="45" t="s">
        <v>30</v>
      </c>
      <c r="L51" s="45"/>
      <c r="N51" t="s">
        <v>81</v>
      </c>
    </row>
    <row r="52" spans="3:14" x14ac:dyDescent="0.25">
      <c r="C52" s="1" t="s">
        <v>25</v>
      </c>
      <c r="K52" t="s">
        <v>32</v>
      </c>
    </row>
    <row r="53" spans="3:14" x14ac:dyDescent="0.25">
      <c r="C53" s="2"/>
      <c r="D53" s="3" t="s">
        <v>62</v>
      </c>
      <c r="E53" s="3" t="s">
        <v>63</v>
      </c>
      <c r="F53" s="92" t="s">
        <v>64</v>
      </c>
    </row>
    <row r="54" spans="3:14" x14ac:dyDescent="0.25">
      <c r="C54" s="6" t="s">
        <v>66</v>
      </c>
      <c r="D54" s="101">
        <f>D45-$N$44</f>
        <v>0</v>
      </c>
      <c r="E54" s="41">
        <f t="shared" ref="E54:F55" si="12">E45</f>
        <v>0</v>
      </c>
      <c r="F54" s="97">
        <f t="shared" si="12"/>
        <v>1</v>
      </c>
    </row>
    <row r="55" spans="3:14" x14ac:dyDescent="0.25">
      <c r="C55" s="16" t="s">
        <v>67</v>
      </c>
      <c r="D55" s="101">
        <f t="shared" ref="D55" si="13">D46-$N$44</f>
        <v>6</v>
      </c>
      <c r="E55" s="41">
        <f t="shared" si="12"/>
        <v>0</v>
      </c>
      <c r="F55" s="97">
        <f t="shared" si="12"/>
        <v>0</v>
      </c>
    </row>
    <row r="56" spans="3:14" x14ac:dyDescent="0.25">
      <c r="C56" s="16" t="s">
        <v>68</v>
      </c>
      <c r="D56" s="41">
        <f>D47</f>
        <v>0</v>
      </c>
      <c r="E56" s="102">
        <f>E47+$N$44</f>
        <v>12</v>
      </c>
      <c r="F56" s="103">
        <f t="shared" ref="F56:F58" si="14">F47+$N$44</f>
        <v>6</v>
      </c>
    </row>
    <row r="57" spans="3:14" x14ac:dyDescent="0.25">
      <c r="C57" s="16" t="s">
        <v>69</v>
      </c>
      <c r="D57" s="41">
        <f t="shared" ref="D57:D58" si="15">D48</f>
        <v>0</v>
      </c>
      <c r="E57" s="102">
        <f t="shared" ref="E57:E58" si="16">E48+$N$44</f>
        <v>16</v>
      </c>
      <c r="F57" s="103">
        <f t="shared" si="14"/>
        <v>7</v>
      </c>
    </row>
    <row r="58" spans="3:14" x14ac:dyDescent="0.25">
      <c r="C58" s="94" t="s">
        <v>70</v>
      </c>
      <c r="D58" s="104">
        <f t="shared" si="15"/>
        <v>0</v>
      </c>
      <c r="E58" s="98">
        <f t="shared" si="16"/>
        <v>6</v>
      </c>
      <c r="F58" s="99">
        <f t="shared" si="14"/>
        <v>3</v>
      </c>
    </row>
    <row r="61" spans="3:14" x14ac:dyDescent="0.25">
      <c r="C61" s="56" t="s">
        <v>47</v>
      </c>
      <c r="D61" s="105"/>
    </row>
    <row r="63" spans="3:14" x14ac:dyDescent="0.25">
      <c r="C63" s="2" t="s">
        <v>1</v>
      </c>
      <c r="D63" s="3" t="s">
        <v>62</v>
      </c>
      <c r="E63" s="3" t="s">
        <v>63</v>
      </c>
      <c r="F63" s="3" t="s">
        <v>64</v>
      </c>
      <c r="G63" s="2" t="s">
        <v>65</v>
      </c>
      <c r="I63" s="2" t="s">
        <v>8</v>
      </c>
      <c r="J63" s="3" t="s">
        <v>62</v>
      </c>
      <c r="K63" s="3" t="s">
        <v>63</v>
      </c>
      <c r="L63" s="3" t="s">
        <v>64</v>
      </c>
      <c r="M63" s="2" t="s">
        <v>65</v>
      </c>
    </row>
    <row r="64" spans="3:14" x14ac:dyDescent="0.25">
      <c r="C64" s="6" t="s">
        <v>66</v>
      </c>
      <c r="D64" s="49">
        <v>2000</v>
      </c>
      <c r="E64" s="49">
        <v>2000</v>
      </c>
      <c r="F64" s="49"/>
      <c r="G64" s="13">
        <f>SUM(D64:F64)</f>
        <v>4000</v>
      </c>
      <c r="I64" s="6" t="s">
        <v>66</v>
      </c>
      <c r="J64" s="11">
        <v>70</v>
      </c>
      <c r="K64" s="11">
        <v>64</v>
      </c>
      <c r="L64" s="11">
        <v>68</v>
      </c>
      <c r="M64" s="13">
        <v>4000</v>
      </c>
      <c r="N64" s="87">
        <f>G64-M64</f>
        <v>0</v>
      </c>
    </row>
    <row r="65" spans="3:14" x14ac:dyDescent="0.25">
      <c r="C65" s="16" t="s">
        <v>67</v>
      </c>
      <c r="D65" s="49"/>
      <c r="E65" s="49">
        <v>4000</v>
      </c>
      <c r="F65" s="49">
        <v>4000</v>
      </c>
      <c r="G65" s="13">
        <f t="shared" ref="G65:G68" si="17">SUM(D65:F65)</f>
        <v>8000</v>
      </c>
      <c r="I65" s="16" t="s">
        <v>67</v>
      </c>
      <c r="J65" s="11">
        <v>74</v>
      </c>
      <c r="K65" s="11">
        <v>62</v>
      </c>
      <c r="L65" s="11">
        <v>65</v>
      </c>
      <c r="M65" s="13">
        <v>8000</v>
      </c>
      <c r="N65" s="87">
        <f t="shared" ref="N65:N68" si="18">G65-M65</f>
        <v>0</v>
      </c>
    </row>
    <row r="66" spans="3:14" x14ac:dyDescent="0.25">
      <c r="C66" s="16" t="s">
        <v>68</v>
      </c>
      <c r="D66" s="49">
        <v>3000</v>
      </c>
      <c r="E66" s="49"/>
      <c r="F66" s="49"/>
      <c r="G66" s="13">
        <f t="shared" si="17"/>
        <v>3000</v>
      </c>
      <c r="I66" s="16" t="s">
        <v>68</v>
      </c>
      <c r="J66" s="11">
        <v>62</v>
      </c>
      <c r="K66" s="11">
        <v>68</v>
      </c>
      <c r="L66" s="11">
        <v>65</v>
      </c>
      <c r="M66" s="13">
        <v>3000</v>
      </c>
      <c r="N66" s="87">
        <f t="shared" si="18"/>
        <v>0</v>
      </c>
    </row>
    <row r="67" spans="3:14" x14ac:dyDescent="0.25">
      <c r="C67" s="16" t="s">
        <v>69</v>
      </c>
      <c r="D67" s="49">
        <v>5000</v>
      </c>
      <c r="E67" s="49"/>
      <c r="F67" s="49"/>
      <c r="G67" s="13">
        <f t="shared" si="17"/>
        <v>5000</v>
      </c>
      <c r="I67" s="16" t="s">
        <v>69</v>
      </c>
      <c r="J67" s="11">
        <v>62</v>
      </c>
      <c r="K67" s="11">
        <v>72</v>
      </c>
      <c r="L67" s="11">
        <v>66</v>
      </c>
      <c r="M67" s="13">
        <v>5000</v>
      </c>
      <c r="N67" s="87">
        <f t="shared" si="18"/>
        <v>0</v>
      </c>
    </row>
    <row r="68" spans="3:14" x14ac:dyDescent="0.25">
      <c r="C68" s="88" t="s">
        <v>70</v>
      </c>
      <c r="D68" s="62">
        <v>2000</v>
      </c>
      <c r="E68" s="62"/>
      <c r="F68" s="62"/>
      <c r="G68" s="89">
        <f t="shared" si="17"/>
        <v>2000</v>
      </c>
      <c r="I68" s="88" t="s">
        <v>70</v>
      </c>
      <c r="J68" s="12">
        <v>0</v>
      </c>
      <c r="K68" s="12">
        <v>0</v>
      </c>
      <c r="L68" s="12">
        <v>0</v>
      </c>
      <c r="M68" s="89">
        <v>2000</v>
      </c>
      <c r="N68" s="87">
        <f t="shared" si="18"/>
        <v>0</v>
      </c>
    </row>
    <row r="69" spans="3:14" x14ac:dyDescent="0.25">
      <c r="C69" s="2" t="s">
        <v>71</v>
      </c>
      <c r="D69" s="27">
        <f>SUM(D64:D68)</f>
        <v>12000</v>
      </c>
      <c r="E69" s="27">
        <f t="shared" ref="E69:F69" si="19">SUM(E64:E68)</f>
        <v>6000</v>
      </c>
      <c r="F69" s="90">
        <f t="shared" si="19"/>
        <v>4000</v>
      </c>
      <c r="G69" s="91">
        <f>SUMPRODUCT(D64:F68,J64:L68)</f>
        <v>1272000</v>
      </c>
      <c r="I69" s="2" t="s">
        <v>71</v>
      </c>
      <c r="J69" s="27">
        <v>12000</v>
      </c>
      <c r="K69" s="27">
        <v>6000</v>
      </c>
      <c r="L69" s="90">
        <v>4000</v>
      </c>
    </row>
    <row r="70" spans="3:14" x14ac:dyDescent="0.25">
      <c r="J70" s="87">
        <f>D69-J69</f>
        <v>0</v>
      </c>
      <c r="K70" s="87">
        <f t="shared" ref="K70:L70" si="20">E69-K69</f>
        <v>0</v>
      </c>
      <c r="L70" s="87">
        <f t="shared" si="2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30B8-04C3-42EC-BDF9-EACD278392EE}">
  <dimension ref="C2:Q75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4.28515625" customWidth="1"/>
    <col min="4" max="7" width="9.28515625" customWidth="1"/>
    <col min="8" max="8" width="12.7109375" customWidth="1"/>
    <col min="9" max="9" width="1.85546875" customWidth="1"/>
    <col min="10" max="10" width="12.42578125" customWidth="1"/>
    <col min="11" max="14" width="9.28515625" customWidth="1"/>
    <col min="15" max="15" width="12.7109375" customWidth="1"/>
  </cols>
  <sheetData>
    <row r="2" spans="3:17" x14ac:dyDescent="0.25">
      <c r="C2" s="1" t="s">
        <v>0</v>
      </c>
      <c r="O2" s="106"/>
    </row>
    <row r="4" spans="3:17" x14ac:dyDescent="0.25">
      <c r="C4" s="2" t="s">
        <v>1</v>
      </c>
      <c r="D4" s="3" t="s">
        <v>82</v>
      </c>
      <c r="E4" s="3" t="s">
        <v>83</v>
      </c>
      <c r="F4" s="3" t="s">
        <v>84</v>
      </c>
      <c r="G4" s="4" t="s">
        <v>85</v>
      </c>
      <c r="H4" s="2" t="s">
        <v>7</v>
      </c>
      <c r="J4" s="2" t="s">
        <v>8</v>
      </c>
      <c r="K4" s="3" t="s">
        <v>82</v>
      </c>
      <c r="L4" s="3" t="s">
        <v>83</v>
      </c>
      <c r="M4" s="3" t="s">
        <v>84</v>
      </c>
      <c r="N4" s="4" t="s">
        <v>85</v>
      </c>
      <c r="O4" s="2" t="s">
        <v>7</v>
      </c>
      <c r="Q4" s="5" t="s">
        <v>9</v>
      </c>
    </row>
    <row r="5" spans="3:17" x14ac:dyDescent="0.25">
      <c r="C5" s="6" t="s">
        <v>86</v>
      </c>
      <c r="D5" s="49">
        <v>100000</v>
      </c>
      <c r="E5" s="49">
        <v>180000</v>
      </c>
      <c r="F5" s="49">
        <v>40000</v>
      </c>
      <c r="G5" s="62"/>
      <c r="H5" s="13">
        <f>SUM(D5:G5)</f>
        <v>320000</v>
      </c>
      <c r="J5" s="6" t="s">
        <v>86</v>
      </c>
      <c r="K5" s="10">
        <v>92</v>
      </c>
      <c r="L5" s="10">
        <v>89</v>
      </c>
      <c r="M5" s="10">
        <v>90</v>
      </c>
      <c r="N5" s="12">
        <v>0</v>
      </c>
      <c r="O5" s="13">
        <v>320000</v>
      </c>
      <c r="P5" s="87">
        <f>H5-O5</f>
        <v>0</v>
      </c>
      <c r="Q5" s="68">
        <v>0</v>
      </c>
    </row>
    <row r="6" spans="3:17" x14ac:dyDescent="0.25">
      <c r="C6" s="16" t="s">
        <v>87</v>
      </c>
      <c r="D6" s="49"/>
      <c r="E6" s="49"/>
      <c r="F6" s="49">
        <v>260000</v>
      </c>
      <c r="G6" s="62">
        <v>10000</v>
      </c>
      <c r="H6" s="13">
        <f t="shared" ref="H6:H7" si="0">SUM(D6:G6)</f>
        <v>270000</v>
      </c>
      <c r="J6" s="16" t="s">
        <v>87</v>
      </c>
      <c r="K6" s="11">
        <v>91</v>
      </c>
      <c r="L6" s="11">
        <v>91</v>
      </c>
      <c r="M6" s="10">
        <v>95</v>
      </c>
      <c r="N6" s="19">
        <v>0</v>
      </c>
      <c r="O6" s="13">
        <v>270000</v>
      </c>
      <c r="P6" s="87">
        <f t="shared" ref="P6:P7" si="1">H6-O6</f>
        <v>0</v>
      </c>
      <c r="Q6" s="68">
        <f>M6-M10</f>
        <v>5</v>
      </c>
    </row>
    <row r="7" spans="3:17" x14ac:dyDescent="0.25">
      <c r="C7" s="16" t="s">
        <v>88</v>
      </c>
      <c r="D7" s="49"/>
      <c r="E7" s="49"/>
      <c r="F7" s="49"/>
      <c r="G7" s="62">
        <v>150000</v>
      </c>
      <c r="H7" s="20">
        <f t="shared" si="0"/>
        <v>150000</v>
      </c>
      <c r="J7" s="16" t="s">
        <v>88</v>
      </c>
      <c r="K7" s="11">
        <v>87</v>
      </c>
      <c r="L7" s="11">
        <v>90</v>
      </c>
      <c r="M7" s="11">
        <v>92</v>
      </c>
      <c r="N7" s="19">
        <v>0</v>
      </c>
      <c r="O7" s="20">
        <v>150000</v>
      </c>
      <c r="P7" s="87">
        <f t="shared" si="1"/>
        <v>0</v>
      </c>
      <c r="Q7" s="71">
        <f>N7-N10</f>
        <v>5</v>
      </c>
    </row>
    <row r="8" spans="3:17" x14ac:dyDescent="0.25">
      <c r="C8" s="107" t="s">
        <v>13</v>
      </c>
      <c r="D8" s="26">
        <f t="shared" ref="D8:F8" si="2">SUM(D5:D7)</f>
        <v>100000</v>
      </c>
      <c r="E8" s="27">
        <f t="shared" si="2"/>
        <v>180000</v>
      </c>
      <c r="F8" s="27">
        <f t="shared" si="2"/>
        <v>300000</v>
      </c>
      <c r="G8" s="28">
        <f>SUM(G5:G7)</f>
        <v>160000</v>
      </c>
      <c r="H8" s="108">
        <f>SUMPRODUCT(D5:G7,K5:N7)</f>
        <v>53520000</v>
      </c>
      <c r="J8" s="107" t="s">
        <v>13</v>
      </c>
      <c r="K8" s="26">
        <v>100000</v>
      </c>
      <c r="L8" s="27">
        <v>180000</v>
      </c>
      <c r="M8" s="27">
        <v>300000</v>
      </c>
      <c r="N8" s="28">
        <v>160000</v>
      </c>
      <c r="O8" s="49"/>
    </row>
    <row r="9" spans="3:17" x14ac:dyDescent="0.25">
      <c r="K9" s="87">
        <f>D8-K8</f>
        <v>0</v>
      </c>
      <c r="L9" s="87">
        <f t="shared" ref="L9:N9" si="3">E8-L8</f>
        <v>0</v>
      </c>
      <c r="M9" s="87">
        <f t="shared" si="3"/>
        <v>0</v>
      </c>
      <c r="N9" s="87">
        <f t="shared" si="3"/>
        <v>0</v>
      </c>
    </row>
    <row r="10" spans="3:17" x14ac:dyDescent="0.25">
      <c r="C10" s="35"/>
      <c r="D10" s="49"/>
      <c r="J10" s="5" t="s">
        <v>15</v>
      </c>
      <c r="K10" s="77">
        <f>K5-Q5</f>
        <v>92</v>
      </c>
      <c r="L10" s="77">
        <f>L5-Q5</f>
        <v>89</v>
      </c>
      <c r="M10" s="77">
        <f>M5-Q5</f>
        <v>90</v>
      </c>
      <c r="N10" s="109">
        <f>N6-Q6</f>
        <v>-5</v>
      </c>
    </row>
    <row r="11" spans="3:17" x14ac:dyDescent="0.25">
      <c r="C11" s="31" t="s">
        <v>16</v>
      </c>
      <c r="D11" s="49"/>
    </row>
    <row r="12" spans="3:17" x14ac:dyDescent="0.25">
      <c r="C12" s="2"/>
      <c r="D12" s="3" t="s">
        <v>82</v>
      </c>
      <c r="E12" s="3" t="s">
        <v>83</v>
      </c>
      <c r="F12" s="3" t="s">
        <v>84</v>
      </c>
      <c r="G12" s="32" t="s">
        <v>85</v>
      </c>
      <c r="L12" t="s">
        <v>17</v>
      </c>
      <c r="O12">
        <f>MIN(D13:G15)</f>
        <v>-10</v>
      </c>
    </row>
    <row r="13" spans="3:17" x14ac:dyDescent="0.25">
      <c r="C13" s="6" t="s">
        <v>86</v>
      </c>
      <c r="D13" s="49">
        <f>K5-$Q5-K$10</f>
        <v>0</v>
      </c>
      <c r="E13" s="49">
        <f t="shared" ref="E13:G13" si="4">L5-$Q5-L$10</f>
        <v>0</v>
      </c>
      <c r="F13" s="49">
        <f t="shared" si="4"/>
        <v>0</v>
      </c>
      <c r="G13" s="80">
        <f t="shared" si="4"/>
        <v>5</v>
      </c>
      <c r="L13" t="s">
        <v>18</v>
      </c>
      <c r="O13" t="s">
        <v>89</v>
      </c>
    </row>
    <row r="14" spans="3:17" x14ac:dyDescent="0.25">
      <c r="C14" s="16" t="s">
        <v>87</v>
      </c>
      <c r="D14" s="49">
        <f t="shared" ref="D14:G15" si="5">K6-$Q6-K$10</f>
        <v>-6</v>
      </c>
      <c r="E14" s="49">
        <f t="shared" si="5"/>
        <v>-3</v>
      </c>
      <c r="F14" s="49">
        <f t="shared" si="5"/>
        <v>0</v>
      </c>
      <c r="G14" s="80">
        <f t="shared" si="5"/>
        <v>0</v>
      </c>
      <c r="L14" t="s">
        <v>20</v>
      </c>
      <c r="O14">
        <v>100000</v>
      </c>
    </row>
    <row r="15" spans="3:17" x14ac:dyDescent="0.25">
      <c r="C15" s="37" t="s">
        <v>88</v>
      </c>
      <c r="D15" s="110">
        <f t="shared" si="5"/>
        <v>-10</v>
      </c>
      <c r="E15" s="82">
        <f t="shared" si="5"/>
        <v>-4</v>
      </c>
      <c r="F15" s="82">
        <f t="shared" si="5"/>
        <v>-3</v>
      </c>
      <c r="G15" s="69">
        <f t="shared" si="5"/>
        <v>0</v>
      </c>
      <c r="L15" t="s">
        <v>21</v>
      </c>
      <c r="O15" t="s">
        <v>76</v>
      </c>
    </row>
    <row r="16" spans="3:17" x14ac:dyDescent="0.25">
      <c r="L16" s="40" t="s">
        <v>23</v>
      </c>
      <c r="M16" s="41"/>
    </row>
    <row r="17" spans="3:16" x14ac:dyDescent="0.25">
      <c r="C17" s="31" t="s">
        <v>25</v>
      </c>
      <c r="D17" s="49"/>
      <c r="L17" s="40" t="s">
        <v>26</v>
      </c>
      <c r="M17" s="41"/>
      <c r="O17" t="s">
        <v>90</v>
      </c>
    </row>
    <row r="18" spans="3:16" x14ac:dyDescent="0.25">
      <c r="C18" s="2"/>
      <c r="D18" s="3" t="s">
        <v>82</v>
      </c>
      <c r="E18" s="3" t="s">
        <v>83</v>
      </c>
      <c r="F18" s="3" t="s">
        <v>84</v>
      </c>
      <c r="G18" s="32" t="s">
        <v>85</v>
      </c>
      <c r="L18" s="42" t="s">
        <v>28</v>
      </c>
      <c r="M18" s="42"/>
    </row>
    <row r="19" spans="3:16" x14ac:dyDescent="0.25">
      <c r="C19" s="6" t="s">
        <v>86</v>
      </c>
      <c r="D19" s="101">
        <f>D13-$O$12</f>
        <v>10</v>
      </c>
      <c r="E19" s="41">
        <f>E13</f>
        <v>0</v>
      </c>
      <c r="F19" s="41">
        <f t="shared" ref="F19:G19" si="6">F13</f>
        <v>0</v>
      </c>
      <c r="G19" s="111">
        <f t="shared" si="6"/>
        <v>5</v>
      </c>
      <c r="L19" s="45" t="s">
        <v>30</v>
      </c>
      <c r="M19" s="45"/>
      <c r="O19" t="s">
        <v>91</v>
      </c>
    </row>
    <row r="20" spans="3:16" x14ac:dyDescent="0.25">
      <c r="C20" s="16" t="s">
        <v>87</v>
      </c>
      <c r="D20" s="101">
        <f t="shared" ref="D20:D21" si="7">D14-$O$12</f>
        <v>4</v>
      </c>
      <c r="E20" s="41">
        <f t="shared" ref="E20:G21" si="8">E14</f>
        <v>-3</v>
      </c>
      <c r="F20" s="41">
        <f t="shared" si="8"/>
        <v>0</v>
      </c>
      <c r="G20" s="111">
        <f t="shared" si="8"/>
        <v>0</v>
      </c>
      <c r="L20" t="s">
        <v>32</v>
      </c>
      <c r="O20" t="s">
        <v>33</v>
      </c>
    </row>
    <row r="21" spans="3:16" x14ac:dyDescent="0.25">
      <c r="C21" s="37" t="s">
        <v>88</v>
      </c>
      <c r="D21" s="112">
        <f t="shared" si="7"/>
        <v>0</v>
      </c>
      <c r="E21" s="85">
        <f t="shared" si="8"/>
        <v>-4</v>
      </c>
      <c r="F21" s="85">
        <f t="shared" si="8"/>
        <v>-3</v>
      </c>
      <c r="G21" s="113">
        <f t="shared" si="8"/>
        <v>0</v>
      </c>
    </row>
    <row r="24" spans="3:16" x14ac:dyDescent="0.25">
      <c r="C24" s="114" t="s">
        <v>34</v>
      </c>
    </row>
    <row r="26" spans="3:16" x14ac:dyDescent="0.25">
      <c r="C26" s="2" t="s">
        <v>1</v>
      </c>
      <c r="D26" s="3" t="s">
        <v>82</v>
      </c>
      <c r="E26" s="3" t="s">
        <v>83</v>
      </c>
      <c r="F26" s="3" t="s">
        <v>84</v>
      </c>
      <c r="G26" s="4" t="s">
        <v>85</v>
      </c>
      <c r="H26" s="2" t="s">
        <v>7</v>
      </c>
      <c r="J26" s="2" t="s">
        <v>8</v>
      </c>
      <c r="K26" s="3" t="s">
        <v>82</v>
      </c>
      <c r="L26" s="3" t="s">
        <v>83</v>
      </c>
      <c r="M26" s="3" t="s">
        <v>84</v>
      </c>
      <c r="N26" s="4" t="s">
        <v>85</v>
      </c>
      <c r="O26" s="2" t="s">
        <v>7</v>
      </c>
    </row>
    <row r="27" spans="3:16" x14ac:dyDescent="0.25">
      <c r="C27" s="6" t="s">
        <v>86</v>
      </c>
      <c r="D27" s="49"/>
      <c r="E27" s="49">
        <v>180000</v>
      </c>
      <c r="F27" s="49">
        <v>140000</v>
      </c>
      <c r="G27" s="62"/>
      <c r="H27" s="13">
        <f>SUM(D27:G27)</f>
        <v>320000</v>
      </c>
      <c r="J27" s="6" t="s">
        <v>86</v>
      </c>
      <c r="K27" s="11">
        <v>92</v>
      </c>
      <c r="L27" s="11">
        <v>89</v>
      </c>
      <c r="M27" s="11">
        <v>90</v>
      </c>
      <c r="N27" s="12">
        <v>0</v>
      </c>
      <c r="O27" s="13">
        <v>320000</v>
      </c>
      <c r="P27" s="87">
        <f>H27-O27</f>
        <v>0</v>
      </c>
    </row>
    <row r="28" spans="3:16" x14ac:dyDescent="0.25">
      <c r="C28" s="16" t="s">
        <v>87</v>
      </c>
      <c r="D28" s="49"/>
      <c r="E28" s="49"/>
      <c r="F28" s="49">
        <v>160000</v>
      </c>
      <c r="G28" s="62">
        <v>110000</v>
      </c>
      <c r="H28" s="13">
        <f t="shared" ref="H28:H29" si="9">SUM(D28:G28)</f>
        <v>270000</v>
      </c>
      <c r="J28" s="16" t="s">
        <v>87</v>
      </c>
      <c r="K28" s="11">
        <v>91</v>
      </c>
      <c r="L28" s="11">
        <v>91</v>
      </c>
      <c r="M28" s="11">
        <v>95</v>
      </c>
      <c r="N28" s="12">
        <v>0</v>
      </c>
      <c r="O28" s="13">
        <v>270000</v>
      </c>
      <c r="P28" s="87">
        <f t="shared" ref="P28:P29" si="10">H28-O28</f>
        <v>0</v>
      </c>
    </row>
    <row r="29" spans="3:16" x14ac:dyDescent="0.25">
      <c r="C29" s="16" t="s">
        <v>88</v>
      </c>
      <c r="D29" s="49">
        <v>100000</v>
      </c>
      <c r="E29" s="49"/>
      <c r="F29" s="49"/>
      <c r="G29" s="62">
        <v>50000</v>
      </c>
      <c r="H29" s="20">
        <f t="shared" si="9"/>
        <v>150000</v>
      </c>
      <c r="J29" s="16" t="s">
        <v>88</v>
      </c>
      <c r="K29" s="11">
        <v>87</v>
      </c>
      <c r="L29" s="11">
        <v>90</v>
      </c>
      <c r="M29" s="11">
        <v>92</v>
      </c>
      <c r="N29" s="12">
        <v>0</v>
      </c>
      <c r="O29" s="20">
        <v>150000</v>
      </c>
      <c r="P29" s="87">
        <f t="shared" si="10"/>
        <v>0</v>
      </c>
    </row>
    <row r="30" spans="3:16" x14ac:dyDescent="0.25">
      <c r="C30" s="107" t="s">
        <v>13</v>
      </c>
      <c r="D30" s="26">
        <f t="shared" ref="D30:F30" si="11">SUM(D27:D29)</f>
        <v>100000</v>
      </c>
      <c r="E30" s="27">
        <f t="shared" si="11"/>
        <v>180000</v>
      </c>
      <c r="F30" s="27">
        <f t="shared" si="11"/>
        <v>300000</v>
      </c>
      <c r="G30" s="28">
        <f>SUM(G27:G29)</f>
        <v>160000</v>
      </c>
      <c r="H30" s="108">
        <f>SUMPRODUCT(D27:G29,K27:N29)</f>
        <v>52520000</v>
      </c>
      <c r="J30" s="107" t="s">
        <v>13</v>
      </c>
      <c r="K30" s="26">
        <v>100000</v>
      </c>
      <c r="L30" s="27">
        <v>180000</v>
      </c>
      <c r="M30" s="27">
        <v>300000</v>
      </c>
      <c r="N30" s="28">
        <v>160000</v>
      </c>
      <c r="O30" s="49"/>
    </row>
    <row r="31" spans="3:16" x14ac:dyDescent="0.25">
      <c r="K31" s="87">
        <f>D30-K30</f>
        <v>0</v>
      </c>
      <c r="L31" s="87">
        <f t="shared" ref="L31:N31" si="12">E30-L30</f>
        <v>0</v>
      </c>
      <c r="M31" s="87">
        <f t="shared" si="12"/>
        <v>0</v>
      </c>
      <c r="N31" s="87">
        <f t="shared" si="12"/>
        <v>0</v>
      </c>
    </row>
    <row r="33" spans="3:15" x14ac:dyDescent="0.25">
      <c r="C33" s="31" t="s">
        <v>16</v>
      </c>
      <c r="D33" s="49"/>
    </row>
    <row r="34" spans="3:15" x14ac:dyDescent="0.25">
      <c r="C34" s="2"/>
      <c r="D34" s="3" t="s">
        <v>82</v>
      </c>
      <c r="E34" s="3" t="s">
        <v>83</v>
      </c>
      <c r="F34" s="3" t="s">
        <v>84</v>
      </c>
      <c r="G34" s="32" t="s">
        <v>85</v>
      </c>
      <c r="L34" t="s">
        <v>17</v>
      </c>
      <c r="O34">
        <f>MIN(D35:G37)</f>
        <v>-4</v>
      </c>
    </row>
    <row r="35" spans="3:15" x14ac:dyDescent="0.25">
      <c r="C35" s="6" t="s">
        <v>86</v>
      </c>
      <c r="D35" s="49">
        <v>10</v>
      </c>
      <c r="E35" s="49">
        <v>0</v>
      </c>
      <c r="F35" s="49">
        <v>0</v>
      </c>
      <c r="G35" s="80">
        <v>5</v>
      </c>
      <c r="L35" t="s">
        <v>18</v>
      </c>
      <c r="O35" t="s">
        <v>35</v>
      </c>
    </row>
    <row r="36" spans="3:15" x14ac:dyDescent="0.25">
      <c r="C36" s="16" t="s">
        <v>87</v>
      </c>
      <c r="D36" s="49">
        <v>4</v>
      </c>
      <c r="E36" s="49">
        <v>-3</v>
      </c>
      <c r="F36" s="49">
        <v>0</v>
      </c>
      <c r="G36" s="80">
        <v>0</v>
      </c>
      <c r="L36" t="s">
        <v>20</v>
      </c>
      <c r="O36">
        <v>50000</v>
      </c>
    </row>
    <row r="37" spans="3:15" x14ac:dyDescent="0.25">
      <c r="C37" s="37" t="s">
        <v>88</v>
      </c>
      <c r="D37" s="82">
        <v>0</v>
      </c>
      <c r="E37" s="110">
        <v>-4</v>
      </c>
      <c r="F37" s="82">
        <v>-3</v>
      </c>
      <c r="G37" s="69">
        <v>0</v>
      </c>
      <c r="L37" t="s">
        <v>21</v>
      </c>
      <c r="O37" t="s">
        <v>36</v>
      </c>
    </row>
    <row r="38" spans="3:15" x14ac:dyDescent="0.25">
      <c r="L38" s="40" t="s">
        <v>23</v>
      </c>
      <c r="M38" s="41"/>
      <c r="O38" t="s">
        <v>89</v>
      </c>
    </row>
    <row r="39" spans="3:15" x14ac:dyDescent="0.25">
      <c r="C39" s="31" t="s">
        <v>25</v>
      </c>
      <c r="D39" s="49"/>
      <c r="L39" s="40" t="s">
        <v>26</v>
      </c>
      <c r="M39" s="41"/>
      <c r="O39" t="s">
        <v>92</v>
      </c>
    </row>
    <row r="40" spans="3:15" x14ac:dyDescent="0.25">
      <c r="C40" s="2"/>
      <c r="D40" s="3" t="s">
        <v>82</v>
      </c>
      <c r="E40" s="3" t="s">
        <v>83</v>
      </c>
      <c r="F40" s="3" t="s">
        <v>84</v>
      </c>
      <c r="G40" s="32" t="s">
        <v>85</v>
      </c>
      <c r="L40" s="42" t="s">
        <v>28</v>
      </c>
      <c r="M40" s="42"/>
      <c r="O40" t="s">
        <v>93</v>
      </c>
    </row>
    <row r="41" spans="3:15" x14ac:dyDescent="0.25">
      <c r="C41" s="6" t="s">
        <v>86</v>
      </c>
      <c r="D41" s="115">
        <f>D35</f>
        <v>10</v>
      </c>
      <c r="E41" s="116">
        <f t="shared" ref="E41:G42" si="13">E35</f>
        <v>0</v>
      </c>
      <c r="F41" s="116">
        <f t="shared" si="13"/>
        <v>0</v>
      </c>
      <c r="G41" s="117">
        <f t="shared" si="13"/>
        <v>5</v>
      </c>
      <c r="L41" s="45" t="s">
        <v>30</v>
      </c>
      <c r="M41" s="45"/>
      <c r="O41" t="s">
        <v>81</v>
      </c>
    </row>
    <row r="42" spans="3:15" x14ac:dyDescent="0.25">
      <c r="C42" s="16" t="s">
        <v>87</v>
      </c>
      <c r="D42" s="118">
        <f>D36+$O$34</f>
        <v>0</v>
      </c>
      <c r="E42" s="41">
        <f t="shared" si="13"/>
        <v>-3</v>
      </c>
      <c r="F42" s="41">
        <f t="shared" si="13"/>
        <v>0</v>
      </c>
      <c r="G42" s="111">
        <f t="shared" si="13"/>
        <v>0</v>
      </c>
      <c r="L42" t="s">
        <v>32</v>
      </c>
      <c r="O42" t="s">
        <v>41</v>
      </c>
    </row>
    <row r="43" spans="3:15" x14ac:dyDescent="0.25">
      <c r="C43" s="37" t="s">
        <v>88</v>
      </c>
      <c r="D43" s="119">
        <f>D37</f>
        <v>0</v>
      </c>
      <c r="E43" s="120">
        <f>E37-$O$34</f>
        <v>0</v>
      </c>
      <c r="F43" s="120">
        <f t="shared" ref="F43:G43" si="14">F37-$O$34</f>
        <v>1</v>
      </c>
      <c r="G43" s="99">
        <f t="shared" si="14"/>
        <v>4</v>
      </c>
    </row>
    <row r="46" spans="3:15" x14ac:dyDescent="0.25">
      <c r="C46" s="114" t="s">
        <v>42</v>
      </c>
    </row>
    <row r="48" spans="3:15" x14ac:dyDescent="0.25">
      <c r="C48" s="2" t="s">
        <v>1</v>
      </c>
      <c r="D48" s="3" t="s">
        <v>82</v>
      </c>
      <c r="E48" s="3" t="s">
        <v>83</v>
      </c>
      <c r="F48" s="3" t="s">
        <v>84</v>
      </c>
      <c r="G48" s="4" t="s">
        <v>85</v>
      </c>
      <c r="H48" s="2" t="s">
        <v>7</v>
      </c>
      <c r="J48" s="2" t="s">
        <v>8</v>
      </c>
      <c r="K48" s="3" t="s">
        <v>82</v>
      </c>
      <c r="L48" s="3" t="s">
        <v>83</v>
      </c>
      <c r="M48" s="3" t="s">
        <v>84</v>
      </c>
      <c r="N48" s="4" t="s">
        <v>85</v>
      </c>
      <c r="O48" s="2" t="s">
        <v>7</v>
      </c>
    </row>
    <row r="49" spans="3:16" x14ac:dyDescent="0.25">
      <c r="C49" s="6" t="s">
        <v>86</v>
      </c>
      <c r="D49" s="49"/>
      <c r="E49" s="49">
        <v>130000</v>
      </c>
      <c r="F49" s="49">
        <v>190000</v>
      </c>
      <c r="G49" s="62"/>
      <c r="H49" s="13">
        <f>SUM(D49:G49)</f>
        <v>320000</v>
      </c>
      <c r="J49" s="6" t="s">
        <v>86</v>
      </c>
      <c r="K49" s="11">
        <v>92</v>
      </c>
      <c r="L49" s="11">
        <v>89</v>
      </c>
      <c r="M49" s="11">
        <v>90</v>
      </c>
      <c r="N49" s="12">
        <v>0</v>
      </c>
      <c r="O49" s="13">
        <v>320000</v>
      </c>
      <c r="P49" s="87">
        <f>H49-O49</f>
        <v>0</v>
      </c>
    </row>
    <row r="50" spans="3:16" x14ac:dyDescent="0.25">
      <c r="C50" s="16" t="s">
        <v>87</v>
      </c>
      <c r="D50" s="49"/>
      <c r="E50" s="49"/>
      <c r="F50" s="49">
        <v>110000</v>
      </c>
      <c r="G50" s="62">
        <v>160000</v>
      </c>
      <c r="H50" s="13">
        <f t="shared" ref="H50:H51" si="15">SUM(D50:G50)</f>
        <v>270000</v>
      </c>
      <c r="J50" s="16" t="s">
        <v>87</v>
      </c>
      <c r="K50" s="11">
        <v>91</v>
      </c>
      <c r="L50" s="11">
        <v>91</v>
      </c>
      <c r="M50" s="11">
        <v>95</v>
      </c>
      <c r="N50" s="12">
        <v>0</v>
      </c>
      <c r="O50" s="13">
        <v>270000</v>
      </c>
      <c r="P50" s="87">
        <f t="shared" ref="P50:P51" si="16">H50-O50</f>
        <v>0</v>
      </c>
    </row>
    <row r="51" spans="3:16" x14ac:dyDescent="0.25">
      <c r="C51" s="16" t="s">
        <v>88</v>
      </c>
      <c r="D51" s="49">
        <v>100000</v>
      </c>
      <c r="E51" s="49">
        <v>50000</v>
      </c>
      <c r="F51" s="49"/>
      <c r="G51" s="62"/>
      <c r="H51" s="20">
        <f t="shared" si="15"/>
        <v>150000</v>
      </c>
      <c r="J51" s="16" t="s">
        <v>88</v>
      </c>
      <c r="K51" s="11">
        <v>87</v>
      </c>
      <c r="L51" s="11">
        <v>90</v>
      </c>
      <c r="M51" s="11">
        <v>92</v>
      </c>
      <c r="N51" s="12">
        <v>0</v>
      </c>
      <c r="O51" s="20">
        <v>150000</v>
      </c>
      <c r="P51" s="87">
        <f t="shared" si="16"/>
        <v>0</v>
      </c>
    </row>
    <row r="52" spans="3:16" x14ac:dyDescent="0.25">
      <c r="C52" s="107" t="s">
        <v>13</v>
      </c>
      <c r="D52" s="26">
        <f t="shared" ref="D52:F52" si="17">SUM(D49:D51)</f>
        <v>100000</v>
      </c>
      <c r="E52" s="27">
        <f t="shared" si="17"/>
        <v>180000</v>
      </c>
      <c r="F52" s="27">
        <f t="shared" si="17"/>
        <v>300000</v>
      </c>
      <c r="G52" s="28">
        <f>SUM(G49:G51)</f>
        <v>160000</v>
      </c>
      <c r="H52" s="108">
        <f>SUMPRODUCT(D49:G51,K49:N51)</f>
        <v>52320000</v>
      </c>
      <c r="J52" s="107" t="s">
        <v>13</v>
      </c>
      <c r="K52" s="26">
        <v>100000</v>
      </c>
      <c r="L52" s="27">
        <v>180000</v>
      </c>
      <c r="M52" s="27">
        <v>300000</v>
      </c>
      <c r="N52" s="28">
        <v>160000</v>
      </c>
      <c r="O52" s="49"/>
    </row>
    <row r="53" spans="3:16" x14ac:dyDescent="0.25">
      <c r="K53" s="87">
        <f>D52-K52</f>
        <v>0</v>
      </c>
      <c r="L53" s="87">
        <f t="shared" ref="L53:N53" si="18">E52-L52</f>
        <v>0</v>
      </c>
      <c r="M53" s="87">
        <f t="shared" si="18"/>
        <v>0</v>
      </c>
      <c r="N53" s="87">
        <f t="shared" si="18"/>
        <v>0</v>
      </c>
    </row>
    <row r="55" spans="3:16" x14ac:dyDescent="0.25">
      <c r="C55" s="31" t="s">
        <v>16</v>
      </c>
      <c r="D55" s="49"/>
    </row>
    <row r="56" spans="3:16" x14ac:dyDescent="0.25">
      <c r="C56" s="2"/>
      <c r="D56" s="3" t="s">
        <v>82</v>
      </c>
      <c r="E56" s="3" t="s">
        <v>83</v>
      </c>
      <c r="F56" s="3" t="s">
        <v>84</v>
      </c>
      <c r="G56" s="32" t="s">
        <v>85</v>
      </c>
      <c r="L56" t="s">
        <v>17</v>
      </c>
      <c r="O56">
        <f>MIN(D57:G59)</f>
        <v>-3</v>
      </c>
    </row>
    <row r="57" spans="3:16" x14ac:dyDescent="0.25">
      <c r="C57" s="6" t="s">
        <v>86</v>
      </c>
      <c r="D57" s="49">
        <v>10</v>
      </c>
      <c r="E57" s="49">
        <v>0</v>
      </c>
      <c r="F57" s="49">
        <v>0</v>
      </c>
      <c r="G57" s="80">
        <v>5</v>
      </c>
      <c r="L57" t="s">
        <v>18</v>
      </c>
      <c r="O57" t="s">
        <v>94</v>
      </c>
    </row>
    <row r="58" spans="3:16" x14ac:dyDescent="0.25">
      <c r="C58" s="16" t="s">
        <v>87</v>
      </c>
      <c r="D58" s="49">
        <v>0</v>
      </c>
      <c r="E58" s="49">
        <v>-3</v>
      </c>
      <c r="F58" s="49">
        <v>0</v>
      </c>
      <c r="G58" s="80">
        <v>0</v>
      </c>
      <c r="L58" t="s">
        <v>20</v>
      </c>
      <c r="O58">
        <v>110000</v>
      </c>
    </row>
    <row r="59" spans="3:16" x14ac:dyDescent="0.25">
      <c r="C59" s="37" t="s">
        <v>88</v>
      </c>
      <c r="D59" s="82">
        <v>0</v>
      </c>
      <c r="E59" s="82">
        <v>0</v>
      </c>
      <c r="F59" s="82">
        <v>1</v>
      </c>
      <c r="G59" s="69">
        <v>4</v>
      </c>
      <c r="L59" t="s">
        <v>21</v>
      </c>
      <c r="O59" t="s">
        <v>22</v>
      </c>
    </row>
    <row r="60" spans="3:16" x14ac:dyDescent="0.25">
      <c r="L60" s="40" t="s">
        <v>23</v>
      </c>
      <c r="M60" s="41"/>
      <c r="O60" t="s">
        <v>19</v>
      </c>
    </row>
    <row r="61" spans="3:16" x14ac:dyDescent="0.25">
      <c r="C61" s="31" t="s">
        <v>25</v>
      </c>
      <c r="D61" s="49"/>
      <c r="L61" s="40" t="s">
        <v>26</v>
      </c>
      <c r="M61" s="41"/>
      <c r="O61" t="s">
        <v>95</v>
      </c>
    </row>
    <row r="62" spans="3:16" x14ac:dyDescent="0.25">
      <c r="C62" s="2"/>
      <c r="D62" s="3" t="s">
        <v>82</v>
      </c>
      <c r="E62" s="3" t="s">
        <v>83</v>
      </c>
      <c r="F62" s="3" t="s">
        <v>84</v>
      </c>
      <c r="G62" s="32" t="s">
        <v>85</v>
      </c>
      <c r="L62" s="42" t="s">
        <v>28</v>
      </c>
      <c r="M62" s="42"/>
      <c r="O62" t="s">
        <v>96</v>
      </c>
    </row>
    <row r="63" spans="3:16" x14ac:dyDescent="0.25">
      <c r="C63" s="6" t="s">
        <v>86</v>
      </c>
      <c r="D63" s="115">
        <f>D57</f>
        <v>10</v>
      </c>
      <c r="E63" s="116">
        <f>E57</f>
        <v>0</v>
      </c>
      <c r="F63" s="116">
        <f>F57</f>
        <v>0</v>
      </c>
      <c r="G63" s="121">
        <f>G57+$O$56</f>
        <v>2</v>
      </c>
      <c r="L63" s="45" t="s">
        <v>30</v>
      </c>
      <c r="M63" s="45"/>
      <c r="O63" t="s">
        <v>97</v>
      </c>
    </row>
    <row r="64" spans="3:16" x14ac:dyDescent="0.25">
      <c r="C64" s="16" t="s">
        <v>87</v>
      </c>
      <c r="D64" s="122">
        <f>D58-$O$56</f>
        <v>3</v>
      </c>
      <c r="E64" s="102">
        <f t="shared" ref="E64:F64" si="19">E58-$O$56</f>
        <v>0</v>
      </c>
      <c r="F64" s="102">
        <f t="shared" si="19"/>
        <v>3</v>
      </c>
      <c r="G64" s="111">
        <f>G58</f>
        <v>0</v>
      </c>
      <c r="L64" t="s">
        <v>32</v>
      </c>
      <c r="O64" t="s">
        <v>41</v>
      </c>
    </row>
    <row r="65" spans="3:16" x14ac:dyDescent="0.25">
      <c r="C65" s="37" t="s">
        <v>88</v>
      </c>
      <c r="D65" s="119">
        <f t="shared" ref="D65:F65" si="20">D59</f>
        <v>0</v>
      </c>
      <c r="E65" s="85">
        <f t="shared" si="20"/>
        <v>0</v>
      </c>
      <c r="F65" s="85">
        <f t="shared" si="20"/>
        <v>1</v>
      </c>
      <c r="G65" s="86">
        <f>G59+$O$56</f>
        <v>1</v>
      </c>
    </row>
    <row r="68" spans="3:16" x14ac:dyDescent="0.25">
      <c r="C68" s="114" t="s">
        <v>98</v>
      </c>
    </row>
    <row r="70" spans="3:16" x14ac:dyDescent="0.25">
      <c r="C70" s="2" t="s">
        <v>1</v>
      </c>
      <c r="D70" s="3" t="s">
        <v>82</v>
      </c>
      <c r="E70" s="3" t="s">
        <v>83</v>
      </c>
      <c r="F70" s="3" t="s">
        <v>84</v>
      </c>
      <c r="G70" s="4" t="s">
        <v>85</v>
      </c>
      <c r="H70" s="2" t="s">
        <v>7</v>
      </c>
      <c r="J70" s="2" t="s">
        <v>8</v>
      </c>
      <c r="K70" s="3" t="s">
        <v>82</v>
      </c>
      <c r="L70" s="3" t="s">
        <v>83</v>
      </c>
      <c r="M70" s="3" t="s">
        <v>84</v>
      </c>
      <c r="N70" s="4" t="s">
        <v>85</v>
      </c>
      <c r="O70" s="2" t="s">
        <v>7</v>
      </c>
    </row>
    <row r="71" spans="3:16" x14ac:dyDescent="0.25">
      <c r="C71" s="6" t="s">
        <v>86</v>
      </c>
      <c r="D71" s="49"/>
      <c r="E71" s="49">
        <v>20000</v>
      </c>
      <c r="F71" s="49">
        <v>300000</v>
      </c>
      <c r="G71" s="62"/>
      <c r="H71" s="13">
        <f>SUM(D71:G71)</f>
        <v>320000</v>
      </c>
      <c r="J71" s="6" t="s">
        <v>86</v>
      </c>
      <c r="K71" s="11">
        <v>92</v>
      </c>
      <c r="L71" s="11">
        <v>89</v>
      </c>
      <c r="M71" s="11">
        <v>90</v>
      </c>
      <c r="N71" s="12">
        <v>0</v>
      </c>
      <c r="O71" s="13">
        <v>320000</v>
      </c>
      <c r="P71" s="87">
        <f>H71-O71</f>
        <v>0</v>
      </c>
    </row>
    <row r="72" spans="3:16" x14ac:dyDescent="0.25">
      <c r="C72" s="16" t="s">
        <v>87</v>
      </c>
      <c r="D72" s="49"/>
      <c r="E72" s="49">
        <v>110000</v>
      </c>
      <c r="F72" s="49"/>
      <c r="G72" s="62">
        <v>160000</v>
      </c>
      <c r="H72" s="13">
        <f t="shared" ref="H72:H73" si="21">SUM(D72:G72)</f>
        <v>270000</v>
      </c>
      <c r="J72" s="16" t="s">
        <v>87</v>
      </c>
      <c r="K72" s="11">
        <v>91</v>
      </c>
      <c r="L72" s="11">
        <v>91</v>
      </c>
      <c r="M72" s="11">
        <v>95</v>
      </c>
      <c r="N72" s="12">
        <v>0</v>
      </c>
      <c r="O72" s="13">
        <v>270000</v>
      </c>
      <c r="P72" s="87">
        <f t="shared" ref="P72:P73" si="22">H72-O72</f>
        <v>0</v>
      </c>
    </row>
    <row r="73" spans="3:16" x14ac:dyDescent="0.25">
      <c r="C73" s="16" t="s">
        <v>88</v>
      </c>
      <c r="D73" s="49">
        <v>100000</v>
      </c>
      <c r="E73" s="49">
        <v>50000</v>
      </c>
      <c r="F73" s="49"/>
      <c r="G73" s="62"/>
      <c r="H73" s="20">
        <f t="shared" si="21"/>
        <v>150000</v>
      </c>
      <c r="J73" s="16" t="s">
        <v>88</v>
      </c>
      <c r="K73" s="11">
        <v>87</v>
      </c>
      <c r="L73" s="11">
        <v>90</v>
      </c>
      <c r="M73" s="11">
        <v>92</v>
      </c>
      <c r="N73" s="12">
        <v>0</v>
      </c>
      <c r="O73" s="20">
        <v>150000</v>
      </c>
      <c r="P73" s="87">
        <f t="shared" si="22"/>
        <v>0</v>
      </c>
    </row>
    <row r="74" spans="3:16" x14ac:dyDescent="0.25">
      <c r="C74" s="107" t="s">
        <v>13</v>
      </c>
      <c r="D74" s="26">
        <f t="shared" ref="D74:F74" si="23">SUM(D71:D73)</f>
        <v>100000</v>
      </c>
      <c r="E74" s="27">
        <f t="shared" si="23"/>
        <v>180000</v>
      </c>
      <c r="F74" s="27">
        <f t="shared" si="23"/>
        <v>300000</v>
      </c>
      <c r="G74" s="28">
        <f>SUM(G71:G73)</f>
        <v>160000</v>
      </c>
      <c r="H74" s="108">
        <f>SUMPRODUCT(D71:G73,K71:N73)</f>
        <v>51990000</v>
      </c>
      <c r="J74" s="107" t="s">
        <v>13</v>
      </c>
      <c r="K74" s="26">
        <v>100000</v>
      </c>
      <c r="L74" s="27">
        <v>180000</v>
      </c>
      <c r="M74" s="27">
        <v>300000</v>
      </c>
      <c r="N74" s="28">
        <v>160000</v>
      </c>
      <c r="O74" s="49"/>
    </row>
    <row r="75" spans="3:16" x14ac:dyDescent="0.25">
      <c r="K75" s="87">
        <f>D74-K74</f>
        <v>0</v>
      </c>
      <c r="L75" s="87">
        <f t="shared" ref="L75:N75" si="24">E74-L74</f>
        <v>0</v>
      </c>
      <c r="M75" s="87">
        <f t="shared" si="24"/>
        <v>0</v>
      </c>
      <c r="N75" s="87">
        <f t="shared" si="24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397D-C905-4DAE-8395-FCBB786444C0}">
  <dimension ref="C2:AG208"/>
  <sheetViews>
    <sheetView workbookViewId="0"/>
  </sheetViews>
  <sheetFormatPr defaultRowHeight="15" x14ac:dyDescent="0.25"/>
  <cols>
    <col min="1" max="1" width="1.85546875" customWidth="1"/>
    <col min="2" max="2" width="9.140625" customWidth="1"/>
    <col min="3" max="3" width="14.28515625" customWidth="1"/>
    <col min="4" max="14" width="9.28515625" customWidth="1"/>
    <col min="15" max="15" width="11.140625" bestFit="1" customWidth="1"/>
    <col min="16" max="16" width="12.7109375" customWidth="1"/>
    <col min="17" max="17" width="1.85546875" customWidth="1"/>
    <col min="18" max="18" width="12.42578125" customWidth="1"/>
    <col min="19" max="22" width="9.28515625" customWidth="1"/>
    <col min="23" max="23" width="12.7109375" customWidth="1"/>
    <col min="31" max="31" width="11.140625" bestFit="1" customWidth="1"/>
  </cols>
  <sheetData>
    <row r="2" spans="3:33" x14ac:dyDescent="0.25">
      <c r="C2" s="1" t="s">
        <v>61</v>
      </c>
    </row>
    <row r="5" spans="3:33" x14ac:dyDescent="0.25">
      <c r="C5" s="2" t="s">
        <v>1</v>
      </c>
      <c r="D5" s="3" t="s">
        <v>99</v>
      </c>
      <c r="E5" s="3" t="s">
        <v>100</v>
      </c>
      <c r="F5" s="3" t="s">
        <v>101</v>
      </c>
      <c r="G5" s="3" t="s">
        <v>102</v>
      </c>
      <c r="H5" s="3" t="s">
        <v>103</v>
      </c>
      <c r="I5" s="3" t="s">
        <v>104</v>
      </c>
      <c r="J5" s="3" t="s">
        <v>105</v>
      </c>
      <c r="K5" s="3" t="s">
        <v>106</v>
      </c>
      <c r="L5" s="3" t="s">
        <v>107</v>
      </c>
      <c r="M5" s="3" t="s">
        <v>108</v>
      </c>
      <c r="N5" s="3" t="s">
        <v>109</v>
      </c>
      <c r="O5" s="4" t="s">
        <v>110</v>
      </c>
      <c r="P5" s="2" t="s">
        <v>111</v>
      </c>
      <c r="R5" s="2" t="s">
        <v>8</v>
      </c>
      <c r="S5" s="3" t="s">
        <v>99</v>
      </c>
      <c r="T5" s="3" t="s">
        <v>100</v>
      </c>
      <c r="U5" s="3" t="s">
        <v>101</v>
      </c>
      <c r="V5" s="3" t="s">
        <v>102</v>
      </c>
      <c r="W5" s="3" t="s">
        <v>103</v>
      </c>
      <c r="X5" s="3" t="s">
        <v>104</v>
      </c>
      <c r="Y5" s="3" t="s">
        <v>105</v>
      </c>
      <c r="Z5" s="3" t="s">
        <v>106</v>
      </c>
      <c r="AA5" s="3" t="s">
        <v>107</v>
      </c>
      <c r="AB5" s="3" t="s">
        <v>108</v>
      </c>
      <c r="AC5" s="3" t="s">
        <v>109</v>
      </c>
      <c r="AD5" s="4" t="s">
        <v>110</v>
      </c>
      <c r="AE5" s="2" t="s">
        <v>111</v>
      </c>
      <c r="AG5" s="2" t="s">
        <v>9</v>
      </c>
    </row>
    <row r="6" spans="3:33" x14ac:dyDescent="0.25">
      <c r="C6" s="6" t="s">
        <v>112</v>
      </c>
      <c r="D6" s="49">
        <v>112</v>
      </c>
      <c r="E6" s="49">
        <v>85</v>
      </c>
      <c r="F6" s="49"/>
      <c r="G6" s="49"/>
      <c r="H6" s="49">
        <v>77</v>
      </c>
      <c r="I6" s="49"/>
      <c r="J6" s="49">
        <v>101</v>
      </c>
      <c r="K6" s="49"/>
      <c r="L6" s="49">
        <v>53</v>
      </c>
      <c r="M6" s="49"/>
      <c r="N6" s="49">
        <v>40</v>
      </c>
      <c r="O6" s="62">
        <v>32</v>
      </c>
      <c r="P6" s="13">
        <f>SUM(D6:O6)</f>
        <v>500</v>
      </c>
      <c r="R6" s="6" t="s">
        <v>112</v>
      </c>
      <c r="S6" s="49">
        <v>10</v>
      </c>
      <c r="T6" s="49">
        <v>22</v>
      </c>
      <c r="U6" s="49">
        <v>29</v>
      </c>
      <c r="V6" s="49">
        <v>45</v>
      </c>
      <c r="W6" s="49">
        <v>11</v>
      </c>
      <c r="X6" s="49">
        <v>31</v>
      </c>
      <c r="Y6" s="49">
        <v>42</v>
      </c>
      <c r="Z6" s="49">
        <v>61</v>
      </c>
      <c r="AA6" s="49">
        <v>36</v>
      </c>
      <c r="AB6" s="49">
        <v>21</v>
      </c>
      <c r="AC6" s="49">
        <v>45</v>
      </c>
      <c r="AD6" s="62">
        <v>0</v>
      </c>
      <c r="AE6" s="13">
        <v>500</v>
      </c>
      <c r="AF6">
        <f>P6-AE6</f>
        <v>0</v>
      </c>
      <c r="AG6" s="68">
        <v>0</v>
      </c>
    </row>
    <row r="7" spans="3:33" x14ac:dyDescent="0.25">
      <c r="C7" s="16" t="s">
        <v>113</v>
      </c>
      <c r="D7" s="49"/>
      <c r="E7" s="49"/>
      <c r="F7" s="49">
        <v>138</v>
      </c>
      <c r="G7" s="49">
        <v>146</v>
      </c>
      <c r="H7" s="49"/>
      <c r="I7" s="49">
        <v>89</v>
      </c>
      <c r="J7" s="49"/>
      <c r="K7" s="49">
        <v>215</v>
      </c>
      <c r="L7" s="49"/>
      <c r="M7" s="49">
        <v>49</v>
      </c>
      <c r="N7" s="49">
        <v>113</v>
      </c>
      <c r="O7" s="62"/>
      <c r="P7" s="13">
        <f t="shared" ref="P7:P8" si="0">SUM(D7:O7)</f>
        <v>750</v>
      </c>
      <c r="R7" s="16" t="s">
        <v>113</v>
      </c>
      <c r="S7" s="49">
        <v>25</v>
      </c>
      <c r="T7" s="49">
        <v>35</v>
      </c>
      <c r="U7" s="49">
        <v>17</v>
      </c>
      <c r="V7" s="49">
        <v>38</v>
      </c>
      <c r="W7" s="49">
        <v>9</v>
      </c>
      <c r="X7" s="49">
        <v>17</v>
      </c>
      <c r="Y7" s="49">
        <v>65</v>
      </c>
      <c r="Z7" s="49">
        <v>45</v>
      </c>
      <c r="AA7" s="49">
        <v>42</v>
      </c>
      <c r="AB7" s="49">
        <v>5</v>
      </c>
      <c r="AC7" s="49">
        <v>41</v>
      </c>
      <c r="AD7" s="62">
        <v>0</v>
      </c>
      <c r="AE7" s="13">
        <v>750</v>
      </c>
      <c r="AF7">
        <f t="shared" ref="AF7" si="1">P7-AE7</f>
        <v>0</v>
      </c>
      <c r="AG7" s="68">
        <f>AC7-AC11</f>
        <v>-4</v>
      </c>
    </row>
    <row r="8" spans="3:33" x14ac:dyDescent="0.25">
      <c r="C8" s="16" t="s">
        <v>114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62">
        <v>400</v>
      </c>
      <c r="P8" s="20">
        <f t="shared" si="0"/>
        <v>400</v>
      </c>
      <c r="R8" s="16" t="s">
        <v>114</v>
      </c>
      <c r="S8" s="49">
        <v>18</v>
      </c>
      <c r="T8" s="49">
        <v>19</v>
      </c>
      <c r="U8" s="49">
        <v>22</v>
      </c>
      <c r="V8" s="49">
        <v>29</v>
      </c>
      <c r="W8" s="49">
        <v>24</v>
      </c>
      <c r="X8" s="49">
        <v>54</v>
      </c>
      <c r="Y8" s="49">
        <v>39</v>
      </c>
      <c r="Z8" s="49">
        <v>78</v>
      </c>
      <c r="AA8" s="49">
        <v>51</v>
      </c>
      <c r="AB8" s="49">
        <v>14</v>
      </c>
      <c r="AC8" s="49">
        <v>38</v>
      </c>
      <c r="AD8" s="62">
        <v>0</v>
      </c>
      <c r="AE8" s="20">
        <v>400</v>
      </c>
      <c r="AG8" s="71">
        <f>AD8-AD11</f>
        <v>0</v>
      </c>
    </row>
    <row r="9" spans="3:33" x14ac:dyDescent="0.25">
      <c r="C9" s="2" t="s">
        <v>13</v>
      </c>
      <c r="D9" s="26">
        <f>SUM(D6:D8)</f>
        <v>112</v>
      </c>
      <c r="E9" s="27">
        <f t="shared" ref="E9:O9" si="2">SUM(E6:E8)</f>
        <v>85</v>
      </c>
      <c r="F9" s="27">
        <f t="shared" si="2"/>
        <v>138</v>
      </c>
      <c r="G9" s="27">
        <f t="shared" si="2"/>
        <v>146</v>
      </c>
      <c r="H9" s="27">
        <f t="shared" si="2"/>
        <v>77</v>
      </c>
      <c r="I9" s="27">
        <f t="shared" si="2"/>
        <v>89</v>
      </c>
      <c r="J9" s="27">
        <f t="shared" si="2"/>
        <v>101</v>
      </c>
      <c r="K9" s="27">
        <f t="shared" si="2"/>
        <v>215</v>
      </c>
      <c r="L9" s="27">
        <f t="shared" si="2"/>
        <v>53</v>
      </c>
      <c r="M9" s="27">
        <f t="shared" si="2"/>
        <v>49</v>
      </c>
      <c r="N9" s="27">
        <f t="shared" si="2"/>
        <v>153</v>
      </c>
      <c r="O9" s="28">
        <f t="shared" si="2"/>
        <v>432</v>
      </c>
      <c r="P9" s="123">
        <f>SUMPRODUCT(D6:O8,S6:AD8)</f>
        <v>35747</v>
      </c>
      <c r="R9" s="2" t="s">
        <v>13</v>
      </c>
      <c r="S9" s="26">
        <v>112</v>
      </c>
      <c r="T9" s="27">
        <v>85</v>
      </c>
      <c r="U9" s="27">
        <v>138</v>
      </c>
      <c r="V9" s="27">
        <v>146</v>
      </c>
      <c r="W9" s="27">
        <v>77</v>
      </c>
      <c r="X9" s="27">
        <v>89</v>
      </c>
      <c r="Y9" s="27">
        <v>101</v>
      </c>
      <c r="Z9" s="27">
        <v>215</v>
      </c>
      <c r="AA9" s="27">
        <v>53</v>
      </c>
      <c r="AB9" s="27">
        <v>49</v>
      </c>
      <c r="AC9" s="27">
        <v>153</v>
      </c>
      <c r="AD9" s="28">
        <v>432</v>
      </c>
    </row>
    <row r="10" spans="3:33" x14ac:dyDescent="0.25">
      <c r="P10" s="124">
        <f>P9*0.5</f>
        <v>17873.5</v>
      </c>
      <c r="S10">
        <f>D9-S9</f>
        <v>0</v>
      </c>
      <c r="T10">
        <f t="shared" ref="T10:U10" si="3">E9-T9</f>
        <v>0</v>
      </c>
      <c r="U10">
        <f t="shared" si="3"/>
        <v>0</v>
      </c>
      <c r="V10">
        <f>G9-V9</f>
        <v>0</v>
      </c>
      <c r="W10">
        <f t="shared" ref="W10:AD10" si="4">H9-W9</f>
        <v>0</v>
      </c>
      <c r="X10">
        <f t="shared" si="4"/>
        <v>0</v>
      </c>
      <c r="Y10">
        <f t="shared" si="4"/>
        <v>0</v>
      </c>
      <c r="Z10">
        <f t="shared" si="4"/>
        <v>0</v>
      </c>
      <c r="AA10">
        <f t="shared" si="4"/>
        <v>0</v>
      </c>
      <c r="AB10">
        <f t="shared" si="4"/>
        <v>0</v>
      </c>
      <c r="AC10">
        <f t="shared" si="4"/>
        <v>0</v>
      </c>
      <c r="AD10">
        <f t="shared" si="4"/>
        <v>0</v>
      </c>
    </row>
    <row r="11" spans="3:33" x14ac:dyDescent="0.25">
      <c r="R11" s="2" t="s">
        <v>15</v>
      </c>
      <c r="S11" s="76">
        <f>S6-$AG6</f>
        <v>10</v>
      </c>
      <c r="T11" s="77">
        <f>T6-$AG6</f>
        <v>22</v>
      </c>
      <c r="U11" s="77">
        <f>U7-$AG7</f>
        <v>21</v>
      </c>
      <c r="V11" s="77">
        <f>V7-$AG7</f>
        <v>42</v>
      </c>
      <c r="W11" s="77">
        <f>W6-$AG6</f>
        <v>11</v>
      </c>
      <c r="X11" s="77">
        <f>X7-$AG7</f>
        <v>21</v>
      </c>
      <c r="Y11" s="77">
        <f>Y6-$AG6</f>
        <v>42</v>
      </c>
      <c r="Z11" s="77">
        <f>Z7-$AG7</f>
        <v>49</v>
      </c>
      <c r="AA11" s="77">
        <f>AA6-$AG6</f>
        <v>36</v>
      </c>
      <c r="AB11" s="77">
        <f>AB7-$AG7</f>
        <v>9</v>
      </c>
      <c r="AC11" s="77">
        <f>AC6-$AG6</f>
        <v>45</v>
      </c>
      <c r="AD11" s="125">
        <f>AD6-$AG6</f>
        <v>0</v>
      </c>
    </row>
    <row r="12" spans="3:33" x14ac:dyDescent="0.25">
      <c r="C12" s="31" t="s">
        <v>16</v>
      </c>
    </row>
    <row r="13" spans="3:33" x14ac:dyDescent="0.25">
      <c r="C13" s="2"/>
      <c r="D13" s="3" t="s">
        <v>99</v>
      </c>
      <c r="E13" s="3" t="s">
        <v>100</v>
      </c>
      <c r="F13" s="3" t="s">
        <v>101</v>
      </c>
      <c r="G13" s="3" t="s">
        <v>102</v>
      </c>
      <c r="H13" s="3" t="s">
        <v>103</v>
      </c>
      <c r="I13" s="3" t="s">
        <v>104</v>
      </c>
      <c r="J13" s="3" t="s">
        <v>105</v>
      </c>
      <c r="K13" s="3" t="s">
        <v>106</v>
      </c>
      <c r="L13" s="3" t="s">
        <v>107</v>
      </c>
      <c r="M13" s="3" t="s">
        <v>108</v>
      </c>
      <c r="N13" s="3" t="s">
        <v>109</v>
      </c>
      <c r="O13" s="32" t="s">
        <v>110</v>
      </c>
    </row>
    <row r="14" spans="3:33" x14ac:dyDescent="0.25">
      <c r="C14" s="6" t="s">
        <v>112</v>
      </c>
      <c r="D14" s="49">
        <f>S6-$AG6-S$11</f>
        <v>0</v>
      </c>
      <c r="E14" s="49">
        <f t="shared" ref="E14:O14" si="5">T6-$AG6-T$11</f>
        <v>0</v>
      </c>
      <c r="F14" s="49">
        <f t="shared" si="5"/>
        <v>8</v>
      </c>
      <c r="G14" s="49">
        <f t="shared" si="5"/>
        <v>3</v>
      </c>
      <c r="H14" s="49">
        <f t="shared" si="5"/>
        <v>0</v>
      </c>
      <c r="I14" s="49">
        <f t="shared" si="5"/>
        <v>10</v>
      </c>
      <c r="J14" s="49">
        <f t="shared" si="5"/>
        <v>0</v>
      </c>
      <c r="K14" s="49">
        <f t="shared" si="5"/>
        <v>12</v>
      </c>
      <c r="L14" s="49">
        <f t="shared" si="5"/>
        <v>0</v>
      </c>
      <c r="M14" s="49">
        <f t="shared" si="5"/>
        <v>12</v>
      </c>
      <c r="N14" s="49">
        <f t="shared" si="5"/>
        <v>0</v>
      </c>
      <c r="O14" s="80">
        <f t="shared" si="5"/>
        <v>0</v>
      </c>
    </row>
    <row r="15" spans="3:33" x14ac:dyDescent="0.25">
      <c r="C15" s="16" t="s">
        <v>113</v>
      </c>
      <c r="D15" s="49">
        <f t="shared" ref="D15:O16" si="6">S7-$AG7-S$11</f>
        <v>19</v>
      </c>
      <c r="E15" s="49">
        <f t="shared" si="6"/>
        <v>17</v>
      </c>
      <c r="F15" s="49">
        <f t="shared" si="6"/>
        <v>0</v>
      </c>
      <c r="G15" s="49">
        <f t="shared" si="6"/>
        <v>0</v>
      </c>
      <c r="H15" s="49">
        <f t="shared" si="6"/>
        <v>2</v>
      </c>
      <c r="I15" s="49">
        <f t="shared" si="6"/>
        <v>0</v>
      </c>
      <c r="J15" s="49">
        <f t="shared" si="6"/>
        <v>27</v>
      </c>
      <c r="K15" s="49">
        <f t="shared" si="6"/>
        <v>0</v>
      </c>
      <c r="L15" s="49">
        <f t="shared" si="6"/>
        <v>10</v>
      </c>
      <c r="M15" s="49">
        <f t="shared" si="6"/>
        <v>0</v>
      </c>
      <c r="N15" s="49">
        <f t="shared" si="6"/>
        <v>0</v>
      </c>
      <c r="O15" s="80">
        <f t="shared" si="6"/>
        <v>4</v>
      </c>
    </row>
    <row r="16" spans="3:33" x14ac:dyDescent="0.25">
      <c r="C16" s="37" t="s">
        <v>114</v>
      </c>
      <c r="D16" s="82">
        <f t="shared" si="6"/>
        <v>8</v>
      </c>
      <c r="E16" s="82">
        <f t="shared" si="6"/>
        <v>-3</v>
      </c>
      <c r="F16" s="82">
        <f t="shared" si="6"/>
        <v>1</v>
      </c>
      <c r="G16" s="110">
        <f t="shared" si="6"/>
        <v>-13</v>
      </c>
      <c r="H16" s="82">
        <f t="shared" si="6"/>
        <v>13</v>
      </c>
      <c r="I16" s="82">
        <f t="shared" si="6"/>
        <v>33</v>
      </c>
      <c r="J16" s="82">
        <f t="shared" si="6"/>
        <v>-3</v>
      </c>
      <c r="K16" s="82">
        <f t="shared" si="6"/>
        <v>29</v>
      </c>
      <c r="L16" s="82">
        <f t="shared" si="6"/>
        <v>15</v>
      </c>
      <c r="M16" s="82">
        <f t="shared" si="6"/>
        <v>5</v>
      </c>
      <c r="N16" s="82">
        <f t="shared" si="6"/>
        <v>-7</v>
      </c>
      <c r="O16" s="69">
        <f t="shared" si="6"/>
        <v>0</v>
      </c>
    </row>
    <row r="18" spans="3:15" x14ac:dyDescent="0.25">
      <c r="C18" t="s">
        <v>17</v>
      </c>
      <c r="E18">
        <f>MIN(D14:O16)</f>
        <v>-13</v>
      </c>
    </row>
    <row r="19" spans="3:15" x14ac:dyDescent="0.25">
      <c r="C19" t="s">
        <v>18</v>
      </c>
      <c r="E19" t="s">
        <v>36</v>
      </c>
    </row>
    <row r="20" spans="3:15" x14ac:dyDescent="0.25">
      <c r="C20" t="s">
        <v>20</v>
      </c>
      <c r="E20">
        <v>40</v>
      </c>
    </row>
    <row r="21" spans="3:15" x14ac:dyDescent="0.25">
      <c r="C21" t="s">
        <v>21</v>
      </c>
      <c r="E21" t="s">
        <v>115</v>
      </c>
    </row>
    <row r="22" spans="3:15" x14ac:dyDescent="0.25">
      <c r="C22" s="40" t="s">
        <v>23</v>
      </c>
      <c r="D22" s="41"/>
      <c r="E22" t="s">
        <v>116</v>
      </c>
    </row>
    <row r="23" spans="3:15" x14ac:dyDescent="0.25">
      <c r="C23" s="40" t="s">
        <v>26</v>
      </c>
      <c r="D23" s="41"/>
      <c r="E23" t="s">
        <v>117</v>
      </c>
    </row>
    <row r="24" spans="3:15" x14ac:dyDescent="0.25">
      <c r="C24" s="42" t="s">
        <v>28</v>
      </c>
      <c r="D24" s="42"/>
      <c r="E24" t="s">
        <v>118</v>
      </c>
    </row>
    <row r="25" spans="3:15" x14ac:dyDescent="0.25">
      <c r="C25" s="45" t="s">
        <v>30</v>
      </c>
      <c r="D25" s="45"/>
      <c r="E25" t="s">
        <v>119</v>
      </c>
    </row>
    <row r="26" spans="3:15" x14ac:dyDescent="0.25">
      <c r="C26" t="s">
        <v>32</v>
      </c>
      <c r="E26" t="s">
        <v>33</v>
      </c>
    </row>
    <row r="29" spans="3:15" x14ac:dyDescent="0.25">
      <c r="C29" s="31" t="s">
        <v>25</v>
      </c>
    </row>
    <row r="30" spans="3:15" x14ac:dyDescent="0.25">
      <c r="C30" s="2"/>
      <c r="D30" s="3" t="s">
        <v>99</v>
      </c>
      <c r="E30" s="3" t="s">
        <v>100</v>
      </c>
      <c r="F30" s="3" t="s">
        <v>101</v>
      </c>
      <c r="G30" s="3" t="s">
        <v>102</v>
      </c>
      <c r="H30" s="3" t="s">
        <v>103</v>
      </c>
      <c r="I30" s="3" t="s">
        <v>104</v>
      </c>
      <c r="J30" s="3" t="s">
        <v>105</v>
      </c>
      <c r="K30" s="3" t="s">
        <v>106</v>
      </c>
      <c r="L30" s="3" t="s">
        <v>107</v>
      </c>
      <c r="M30" s="3" t="s">
        <v>108</v>
      </c>
      <c r="N30" s="3" t="s">
        <v>109</v>
      </c>
      <c r="O30" s="32" t="s">
        <v>110</v>
      </c>
    </row>
    <row r="31" spans="3:15" x14ac:dyDescent="0.25">
      <c r="C31" s="6" t="s">
        <v>112</v>
      </c>
      <c r="D31" s="41">
        <f>D14</f>
        <v>0</v>
      </c>
      <c r="E31" s="41">
        <f>E14</f>
        <v>0</v>
      </c>
      <c r="F31" s="101">
        <f>F14-$E$18</f>
        <v>21</v>
      </c>
      <c r="G31" s="101">
        <f>G14-$E$18</f>
        <v>16</v>
      </c>
      <c r="H31" s="41">
        <f>H14</f>
        <v>0</v>
      </c>
      <c r="I31" s="101">
        <f>I14-$E$18</f>
        <v>23</v>
      </c>
      <c r="J31" s="41">
        <f>J14</f>
        <v>0</v>
      </c>
      <c r="K31" s="101">
        <f>K14-$E$18</f>
        <v>25</v>
      </c>
      <c r="L31" s="41">
        <f>L14</f>
        <v>0</v>
      </c>
      <c r="M31" s="101">
        <f>M14-$E$18</f>
        <v>25</v>
      </c>
      <c r="N31" s="101">
        <f>N14-$E$18</f>
        <v>13</v>
      </c>
      <c r="O31" s="111">
        <f>O14</f>
        <v>0</v>
      </c>
    </row>
    <row r="32" spans="3:15" x14ac:dyDescent="0.25">
      <c r="C32" s="16" t="s">
        <v>113</v>
      </c>
      <c r="D32" s="102">
        <f>D15+$E$18</f>
        <v>6</v>
      </c>
      <c r="E32" s="102">
        <f>E15+$E$18</f>
        <v>4</v>
      </c>
      <c r="F32" s="41">
        <f>F15</f>
        <v>0</v>
      </c>
      <c r="G32" s="41">
        <f>G15</f>
        <v>0</v>
      </c>
      <c r="H32" s="102">
        <f>H15+$E$18</f>
        <v>-11</v>
      </c>
      <c r="I32" s="41">
        <f>I15</f>
        <v>0</v>
      </c>
      <c r="J32" s="102">
        <f>J15+$E$18</f>
        <v>14</v>
      </c>
      <c r="K32" s="41">
        <f>K15</f>
        <v>0</v>
      </c>
      <c r="L32" s="102">
        <f>L15+$E$18</f>
        <v>-3</v>
      </c>
      <c r="M32" s="41">
        <f>M15</f>
        <v>0</v>
      </c>
      <c r="N32" s="41">
        <f>N15</f>
        <v>0</v>
      </c>
      <c r="O32" s="126">
        <f>O15+$E$18</f>
        <v>-9</v>
      </c>
    </row>
    <row r="33" spans="3:32" x14ac:dyDescent="0.25">
      <c r="C33" s="37" t="s">
        <v>114</v>
      </c>
      <c r="D33" s="85">
        <f>D16</f>
        <v>8</v>
      </c>
      <c r="E33" s="85">
        <f>E16</f>
        <v>-3</v>
      </c>
      <c r="F33" s="112">
        <f>F16-$E$18</f>
        <v>14</v>
      </c>
      <c r="G33" s="112">
        <f>G16-$E$18</f>
        <v>0</v>
      </c>
      <c r="H33" s="85">
        <f>H16</f>
        <v>13</v>
      </c>
      <c r="I33" s="112">
        <f>I16-$E$18</f>
        <v>46</v>
      </c>
      <c r="J33" s="85">
        <f>J16</f>
        <v>-3</v>
      </c>
      <c r="K33" s="112">
        <f>K16-$E$18</f>
        <v>42</v>
      </c>
      <c r="L33" s="85">
        <f>L16</f>
        <v>15</v>
      </c>
      <c r="M33" s="112">
        <f>M16-$E$18</f>
        <v>18</v>
      </c>
      <c r="N33" s="112">
        <f>N16-$E$18</f>
        <v>6</v>
      </c>
      <c r="O33" s="113">
        <f>O16</f>
        <v>0</v>
      </c>
    </row>
    <row r="36" spans="3:32" x14ac:dyDescent="0.25">
      <c r="C36" s="56" t="s">
        <v>34</v>
      </c>
    </row>
    <row r="38" spans="3:32" x14ac:dyDescent="0.25">
      <c r="C38" s="2" t="s">
        <v>1</v>
      </c>
      <c r="D38" s="3" t="s">
        <v>99</v>
      </c>
      <c r="E38" s="3" t="s">
        <v>100</v>
      </c>
      <c r="F38" s="3" t="s">
        <v>101</v>
      </c>
      <c r="G38" s="3" t="s">
        <v>102</v>
      </c>
      <c r="H38" s="3" t="s">
        <v>103</v>
      </c>
      <c r="I38" s="3" t="s">
        <v>104</v>
      </c>
      <c r="J38" s="3" t="s">
        <v>105</v>
      </c>
      <c r="K38" s="3" t="s">
        <v>106</v>
      </c>
      <c r="L38" s="3" t="s">
        <v>107</v>
      </c>
      <c r="M38" s="3" t="s">
        <v>108</v>
      </c>
      <c r="N38" s="3" t="s">
        <v>109</v>
      </c>
      <c r="O38" s="4" t="s">
        <v>110</v>
      </c>
      <c r="P38" s="2" t="s">
        <v>111</v>
      </c>
      <c r="R38" s="2" t="s">
        <v>8</v>
      </c>
      <c r="S38" s="3" t="s">
        <v>99</v>
      </c>
      <c r="T38" s="3" t="s">
        <v>100</v>
      </c>
      <c r="U38" s="3" t="s">
        <v>101</v>
      </c>
      <c r="V38" s="3" t="s">
        <v>102</v>
      </c>
      <c r="W38" s="3" t="s">
        <v>103</v>
      </c>
      <c r="X38" s="3" t="s">
        <v>104</v>
      </c>
      <c r="Y38" s="3" t="s">
        <v>105</v>
      </c>
      <c r="Z38" s="3" t="s">
        <v>106</v>
      </c>
      <c r="AA38" s="3" t="s">
        <v>107</v>
      </c>
      <c r="AB38" s="3" t="s">
        <v>108</v>
      </c>
      <c r="AC38" s="3" t="s">
        <v>109</v>
      </c>
      <c r="AD38" s="4" t="s">
        <v>110</v>
      </c>
      <c r="AE38" s="2" t="s">
        <v>111</v>
      </c>
    </row>
    <row r="39" spans="3:32" x14ac:dyDescent="0.25">
      <c r="C39" s="6" t="s">
        <v>112</v>
      </c>
      <c r="D39" s="49">
        <v>112</v>
      </c>
      <c r="E39" s="49">
        <v>85</v>
      </c>
      <c r="F39" s="49"/>
      <c r="G39" s="49"/>
      <c r="H39" s="49">
        <v>77</v>
      </c>
      <c r="I39" s="49"/>
      <c r="J39" s="49">
        <v>101</v>
      </c>
      <c r="K39" s="49"/>
      <c r="L39" s="49">
        <v>53</v>
      </c>
      <c r="M39" s="49"/>
      <c r="N39" s="49"/>
      <c r="O39" s="62">
        <v>72</v>
      </c>
      <c r="P39" s="13">
        <f>SUM(D39:O39)</f>
        <v>500</v>
      </c>
      <c r="R39" s="6" t="s">
        <v>112</v>
      </c>
      <c r="S39" s="49">
        <v>10</v>
      </c>
      <c r="T39" s="49">
        <v>22</v>
      </c>
      <c r="U39" s="49">
        <v>29</v>
      </c>
      <c r="V39" s="49">
        <v>45</v>
      </c>
      <c r="W39" s="49">
        <v>11</v>
      </c>
      <c r="X39" s="49">
        <v>31</v>
      </c>
      <c r="Y39" s="49">
        <v>42</v>
      </c>
      <c r="Z39" s="49">
        <v>61</v>
      </c>
      <c r="AA39" s="49">
        <v>36</v>
      </c>
      <c r="AB39" s="49">
        <v>21</v>
      </c>
      <c r="AC39" s="49">
        <v>45</v>
      </c>
      <c r="AD39" s="62">
        <v>0</v>
      </c>
      <c r="AE39" s="13">
        <v>500</v>
      </c>
      <c r="AF39">
        <f>P39-AE39</f>
        <v>0</v>
      </c>
    </row>
    <row r="40" spans="3:32" x14ac:dyDescent="0.25">
      <c r="C40" s="16" t="s">
        <v>113</v>
      </c>
      <c r="D40" s="49"/>
      <c r="E40" s="49"/>
      <c r="F40" s="49">
        <v>138</v>
      </c>
      <c r="G40" s="49">
        <v>106</v>
      </c>
      <c r="H40" s="49"/>
      <c r="I40" s="49">
        <v>89</v>
      </c>
      <c r="J40" s="49"/>
      <c r="K40" s="49">
        <v>215</v>
      </c>
      <c r="L40" s="49"/>
      <c r="M40" s="49">
        <v>49</v>
      </c>
      <c r="N40" s="49">
        <v>153</v>
      </c>
      <c r="O40" s="62"/>
      <c r="P40" s="13">
        <f t="shared" ref="P40:P41" si="7">SUM(D40:O40)</f>
        <v>750</v>
      </c>
      <c r="R40" s="16" t="s">
        <v>113</v>
      </c>
      <c r="S40" s="49">
        <v>25</v>
      </c>
      <c r="T40" s="49">
        <v>35</v>
      </c>
      <c r="U40" s="49">
        <v>17</v>
      </c>
      <c r="V40" s="49">
        <v>38</v>
      </c>
      <c r="W40" s="49">
        <v>9</v>
      </c>
      <c r="X40" s="49">
        <v>17</v>
      </c>
      <c r="Y40" s="49">
        <v>65</v>
      </c>
      <c r="Z40" s="49">
        <v>45</v>
      </c>
      <c r="AA40" s="49">
        <v>42</v>
      </c>
      <c r="AB40" s="49">
        <v>5</v>
      </c>
      <c r="AC40" s="49">
        <v>41</v>
      </c>
      <c r="AD40" s="62">
        <v>0</v>
      </c>
      <c r="AE40" s="13">
        <v>750</v>
      </c>
      <c r="AF40">
        <f t="shared" ref="AF40:AF41" si="8">P40-AE40</f>
        <v>0</v>
      </c>
    </row>
    <row r="41" spans="3:32" x14ac:dyDescent="0.25">
      <c r="C41" s="16" t="s">
        <v>114</v>
      </c>
      <c r="D41" s="49"/>
      <c r="E41" s="49"/>
      <c r="F41" s="49"/>
      <c r="G41" s="49">
        <v>40</v>
      </c>
      <c r="H41" s="49"/>
      <c r="I41" s="49"/>
      <c r="J41" s="49"/>
      <c r="K41" s="49"/>
      <c r="L41" s="49"/>
      <c r="M41" s="49"/>
      <c r="N41" s="49"/>
      <c r="O41" s="62">
        <v>360</v>
      </c>
      <c r="P41" s="20">
        <f t="shared" si="7"/>
        <v>400</v>
      </c>
      <c r="R41" s="16" t="s">
        <v>114</v>
      </c>
      <c r="S41" s="49">
        <v>18</v>
      </c>
      <c r="T41" s="49">
        <v>19</v>
      </c>
      <c r="U41" s="49">
        <v>22</v>
      </c>
      <c r="V41" s="49">
        <v>29</v>
      </c>
      <c r="W41" s="49">
        <v>24</v>
      </c>
      <c r="X41" s="49">
        <v>54</v>
      </c>
      <c r="Y41" s="49">
        <v>39</v>
      </c>
      <c r="Z41" s="49">
        <v>78</v>
      </c>
      <c r="AA41" s="49">
        <v>51</v>
      </c>
      <c r="AB41" s="49">
        <v>14</v>
      </c>
      <c r="AC41" s="49">
        <v>38</v>
      </c>
      <c r="AD41" s="62">
        <v>0</v>
      </c>
      <c r="AE41" s="20">
        <v>400</v>
      </c>
      <c r="AF41">
        <f t="shared" si="8"/>
        <v>0</v>
      </c>
    </row>
    <row r="42" spans="3:32" x14ac:dyDescent="0.25">
      <c r="C42" s="2" t="s">
        <v>13</v>
      </c>
      <c r="D42" s="26">
        <f>SUM(D39:D41)</f>
        <v>112</v>
      </c>
      <c r="E42" s="27">
        <f t="shared" ref="E42:O42" si="9">SUM(E39:E41)</f>
        <v>85</v>
      </c>
      <c r="F42" s="27">
        <f t="shared" si="9"/>
        <v>138</v>
      </c>
      <c r="G42" s="27">
        <f t="shared" si="9"/>
        <v>146</v>
      </c>
      <c r="H42" s="27">
        <f t="shared" si="9"/>
        <v>77</v>
      </c>
      <c r="I42" s="27">
        <f t="shared" si="9"/>
        <v>89</v>
      </c>
      <c r="J42" s="27">
        <f t="shared" si="9"/>
        <v>101</v>
      </c>
      <c r="K42" s="27">
        <f t="shared" si="9"/>
        <v>215</v>
      </c>
      <c r="L42" s="27">
        <f t="shared" si="9"/>
        <v>53</v>
      </c>
      <c r="M42" s="27">
        <f t="shared" si="9"/>
        <v>49</v>
      </c>
      <c r="N42" s="27">
        <f t="shared" si="9"/>
        <v>153</v>
      </c>
      <c r="O42" s="28">
        <f t="shared" si="9"/>
        <v>432</v>
      </c>
      <c r="P42" s="123">
        <f>SUMPRODUCT(D39:O41,S39:AD41)</f>
        <v>35227</v>
      </c>
      <c r="R42" s="2" t="s">
        <v>13</v>
      </c>
      <c r="S42" s="26">
        <v>112</v>
      </c>
      <c r="T42" s="27">
        <v>85</v>
      </c>
      <c r="U42" s="27">
        <v>138</v>
      </c>
      <c r="V42" s="27">
        <v>146</v>
      </c>
      <c r="W42" s="27">
        <v>77</v>
      </c>
      <c r="X42" s="27">
        <v>89</v>
      </c>
      <c r="Y42" s="27">
        <v>101</v>
      </c>
      <c r="Z42" s="27">
        <v>215</v>
      </c>
      <c r="AA42" s="27">
        <v>53</v>
      </c>
      <c r="AB42" s="27">
        <v>49</v>
      </c>
      <c r="AC42" s="27">
        <v>153</v>
      </c>
      <c r="AD42" s="28">
        <v>432</v>
      </c>
    </row>
    <row r="43" spans="3:32" x14ac:dyDescent="0.25">
      <c r="P43" s="124">
        <f>P42*0.5</f>
        <v>17613.5</v>
      </c>
      <c r="S43">
        <f>D42-S42</f>
        <v>0</v>
      </c>
      <c r="T43">
        <f t="shared" ref="T43:U43" si="10">E42-T42</f>
        <v>0</v>
      </c>
      <c r="U43">
        <f t="shared" si="10"/>
        <v>0</v>
      </c>
      <c r="V43">
        <f>G42-V42</f>
        <v>0</v>
      </c>
      <c r="W43">
        <f t="shared" ref="W43:AD43" si="11">H42-W42</f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  <c r="AC43">
        <f t="shared" si="11"/>
        <v>0</v>
      </c>
      <c r="AD43">
        <f t="shared" si="11"/>
        <v>0</v>
      </c>
    </row>
    <row r="45" spans="3:32" x14ac:dyDescent="0.25">
      <c r="C45" s="31" t="s">
        <v>16</v>
      </c>
    </row>
    <row r="46" spans="3:32" x14ac:dyDescent="0.25">
      <c r="C46" s="2"/>
      <c r="D46" s="3" t="s">
        <v>99</v>
      </c>
      <c r="E46" s="3" t="s">
        <v>100</v>
      </c>
      <c r="F46" s="3" t="s">
        <v>101</v>
      </c>
      <c r="G46" s="3" t="s">
        <v>102</v>
      </c>
      <c r="H46" s="3" t="s">
        <v>103</v>
      </c>
      <c r="I46" s="3" t="s">
        <v>104</v>
      </c>
      <c r="J46" s="3" t="s">
        <v>105</v>
      </c>
      <c r="K46" s="3" t="s">
        <v>106</v>
      </c>
      <c r="L46" s="3" t="s">
        <v>107</v>
      </c>
      <c r="M46" s="3" t="s">
        <v>108</v>
      </c>
      <c r="N46" s="3" t="s">
        <v>109</v>
      </c>
      <c r="O46" s="32" t="s">
        <v>110</v>
      </c>
    </row>
    <row r="47" spans="3:32" x14ac:dyDescent="0.25">
      <c r="C47" s="6" t="s">
        <v>112</v>
      </c>
      <c r="D47" s="49">
        <v>0</v>
      </c>
      <c r="E47" s="49">
        <v>0</v>
      </c>
      <c r="F47" s="49">
        <v>21</v>
      </c>
      <c r="G47" s="49">
        <v>16</v>
      </c>
      <c r="H47" s="49">
        <v>0</v>
      </c>
      <c r="I47" s="49">
        <v>23</v>
      </c>
      <c r="J47" s="49">
        <v>0</v>
      </c>
      <c r="K47" s="49">
        <v>25</v>
      </c>
      <c r="L47" s="49">
        <v>0</v>
      </c>
      <c r="M47" s="49">
        <v>25</v>
      </c>
      <c r="N47" s="49">
        <v>13</v>
      </c>
      <c r="O47" s="80">
        <v>0</v>
      </c>
    </row>
    <row r="48" spans="3:32" x14ac:dyDescent="0.25">
      <c r="C48" s="16" t="s">
        <v>113</v>
      </c>
      <c r="D48" s="49">
        <v>6</v>
      </c>
      <c r="E48" s="49">
        <v>4</v>
      </c>
      <c r="F48" s="49">
        <v>0</v>
      </c>
      <c r="G48" s="49">
        <v>0</v>
      </c>
      <c r="H48" s="100">
        <v>-11</v>
      </c>
      <c r="I48" s="49">
        <v>0</v>
      </c>
      <c r="J48" s="49">
        <v>14</v>
      </c>
      <c r="K48" s="49">
        <v>0</v>
      </c>
      <c r="L48" s="49">
        <v>-3</v>
      </c>
      <c r="M48" s="49">
        <v>0</v>
      </c>
      <c r="N48" s="49">
        <v>0</v>
      </c>
      <c r="O48" s="80">
        <v>-9</v>
      </c>
    </row>
    <row r="49" spans="3:15" x14ac:dyDescent="0.25">
      <c r="C49" s="37" t="s">
        <v>114</v>
      </c>
      <c r="D49" s="82">
        <v>8</v>
      </c>
      <c r="E49" s="82">
        <v>-3</v>
      </c>
      <c r="F49" s="82">
        <v>14</v>
      </c>
      <c r="G49" s="82">
        <v>0</v>
      </c>
      <c r="H49" s="82">
        <v>13</v>
      </c>
      <c r="I49" s="82">
        <v>46</v>
      </c>
      <c r="J49" s="82">
        <v>-3</v>
      </c>
      <c r="K49" s="82">
        <v>42</v>
      </c>
      <c r="L49" s="82">
        <v>15</v>
      </c>
      <c r="M49" s="82">
        <v>18</v>
      </c>
      <c r="N49" s="82">
        <v>6</v>
      </c>
      <c r="O49" s="69">
        <v>0</v>
      </c>
    </row>
    <row r="51" spans="3:15" x14ac:dyDescent="0.25">
      <c r="C51" t="s">
        <v>17</v>
      </c>
      <c r="E51">
        <f>MIN(D47:O49)</f>
        <v>-11</v>
      </c>
    </row>
    <row r="52" spans="3:15" x14ac:dyDescent="0.25">
      <c r="C52" t="s">
        <v>18</v>
      </c>
      <c r="E52" t="s">
        <v>120</v>
      </c>
    </row>
    <row r="53" spans="3:15" x14ac:dyDescent="0.25">
      <c r="C53" t="s">
        <v>20</v>
      </c>
      <c r="E53">
        <v>77</v>
      </c>
    </row>
    <row r="54" spans="3:15" x14ac:dyDescent="0.25">
      <c r="C54" t="s">
        <v>21</v>
      </c>
      <c r="E54" t="s">
        <v>43</v>
      </c>
    </row>
    <row r="55" spans="3:15" x14ac:dyDescent="0.25">
      <c r="C55" s="40" t="s">
        <v>23</v>
      </c>
      <c r="D55" s="41"/>
    </row>
    <row r="56" spans="3:15" x14ac:dyDescent="0.25">
      <c r="C56" s="40" t="s">
        <v>26</v>
      </c>
      <c r="D56" s="41"/>
      <c r="E56" t="s">
        <v>121</v>
      </c>
    </row>
    <row r="57" spans="3:15" x14ac:dyDescent="0.25">
      <c r="C57" s="42" t="s">
        <v>28</v>
      </c>
      <c r="D57" s="42"/>
    </row>
    <row r="58" spans="3:15" x14ac:dyDescent="0.25">
      <c r="C58" s="45" t="s">
        <v>30</v>
      </c>
      <c r="D58" s="45"/>
      <c r="E58" t="s">
        <v>122</v>
      </c>
    </row>
    <row r="59" spans="3:15" x14ac:dyDescent="0.25">
      <c r="C59" t="s">
        <v>32</v>
      </c>
      <c r="E59" t="s">
        <v>33</v>
      </c>
    </row>
    <row r="62" spans="3:15" x14ac:dyDescent="0.25">
      <c r="C62" s="31" t="s">
        <v>25</v>
      </c>
    </row>
    <row r="63" spans="3:15" x14ac:dyDescent="0.25">
      <c r="C63" s="2"/>
      <c r="D63" s="3" t="s">
        <v>99</v>
      </c>
      <c r="E63" s="3" t="s">
        <v>100</v>
      </c>
      <c r="F63" s="3" t="s">
        <v>101</v>
      </c>
      <c r="G63" s="3" t="s">
        <v>102</v>
      </c>
      <c r="H63" s="3" t="s">
        <v>103</v>
      </c>
      <c r="I63" s="3" t="s">
        <v>104</v>
      </c>
      <c r="J63" s="3" t="s">
        <v>105</v>
      </c>
      <c r="K63" s="3" t="s">
        <v>106</v>
      </c>
      <c r="L63" s="3" t="s">
        <v>107</v>
      </c>
      <c r="M63" s="3" t="s">
        <v>108</v>
      </c>
      <c r="N63" s="3" t="s">
        <v>109</v>
      </c>
      <c r="O63" s="32" t="s">
        <v>110</v>
      </c>
    </row>
    <row r="64" spans="3:15" x14ac:dyDescent="0.25">
      <c r="C64" s="6" t="s">
        <v>112</v>
      </c>
      <c r="D64" s="41">
        <f>D47</f>
        <v>0</v>
      </c>
      <c r="E64" s="41">
        <f t="shared" ref="E64:G64" si="12">E47</f>
        <v>0</v>
      </c>
      <c r="F64" s="41">
        <f t="shared" si="12"/>
        <v>21</v>
      </c>
      <c r="G64" s="41">
        <f t="shared" si="12"/>
        <v>16</v>
      </c>
      <c r="H64" s="101">
        <f>H47-$E$51</f>
        <v>11</v>
      </c>
      <c r="I64" s="41">
        <f t="shared" ref="I64:O66" si="13">I47</f>
        <v>23</v>
      </c>
      <c r="J64" s="41">
        <f t="shared" si="13"/>
        <v>0</v>
      </c>
      <c r="K64" s="41">
        <f t="shared" si="13"/>
        <v>25</v>
      </c>
      <c r="L64" s="41">
        <f t="shared" si="13"/>
        <v>0</v>
      </c>
      <c r="M64" s="41">
        <f t="shared" si="13"/>
        <v>25</v>
      </c>
      <c r="N64" s="41">
        <f t="shared" si="13"/>
        <v>13</v>
      </c>
      <c r="O64" s="111">
        <f t="shared" si="13"/>
        <v>0</v>
      </c>
    </row>
    <row r="65" spans="3:32" x14ac:dyDescent="0.25">
      <c r="C65" s="16" t="s">
        <v>113</v>
      </c>
      <c r="D65" s="41">
        <f t="shared" ref="D65:G66" si="14">D48</f>
        <v>6</v>
      </c>
      <c r="E65" s="41">
        <f t="shared" si="14"/>
        <v>4</v>
      </c>
      <c r="F65" s="41">
        <f t="shared" si="14"/>
        <v>0</v>
      </c>
      <c r="G65" s="41">
        <f t="shared" si="14"/>
        <v>0</v>
      </c>
      <c r="H65" s="101">
        <f t="shared" ref="H65:H66" si="15">H48-$E$51</f>
        <v>0</v>
      </c>
      <c r="I65" s="41">
        <f t="shared" si="13"/>
        <v>0</v>
      </c>
      <c r="J65" s="41">
        <f t="shared" si="13"/>
        <v>14</v>
      </c>
      <c r="K65" s="41">
        <f t="shared" si="13"/>
        <v>0</v>
      </c>
      <c r="L65" s="41">
        <f t="shared" si="13"/>
        <v>-3</v>
      </c>
      <c r="M65" s="41">
        <f t="shared" si="13"/>
        <v>0</v>
      </c>
      <c r="N65" s="41">
        <f t="shared" si="13"/>
        <v>0</v>
      </c>
      <c r="O65" s="111">
        <f t="shared" si="13"/>
        <v>-9</v>
      </c>
    </row>
    <row r="66" spans="3:32" x14ac:dyDescent="0.25">
      <c r="C66" s="37" t="s">
        <v>114</v>
      </c>
      <c r="D66" s="85">
        <f t="shared" si="14"/>
        <v>8</v>
      </c>
      <c r="E66" s="85">
        <f t="shared" si="14"/>
        <v>-3</v>
      </c>
      <c r="F66" s="85">
        <f t="shared" si="14"/>
        <v>14</v>
      </c>
      <c r="G66" s="85">
        <f t="shared" si="14"/>
        <v>0</v>
      </c>
      <c r="H66" s="112">
        <f t="shared" si="15"/>
        <v>24</v>
      </c>
      <c r="I66" s="85">
        <f t="shared" si="13"/>
        <v>46</v>
      </c>
      <c r="J66" s="85">
        <f t="shared" si="13"/>
        <v>-3</v>
      </c>
      <c r="K66" s="85">
        <f t="shared" si="13"/>
        <v>42</v>
      </c>
      <c r="L66" s="85">
        <f t="shared" si="13"/>
        <v>15</v>
      </c>
      <c r="M66" s="85">
        <f t="shared" si="13"/>
        <v>18</v>
      </c>
      <c r="N66" s="85">
        <f t="shared" si="13"/>
        <v>6</v>
      </c>
      <c r="O66" s="113">
        <f t="shared" si="13"/>
        <v>0</v>
      </c>
    </row>
    <row r="69" spans="3:32" x14ac:dyDescent="0.25">
      <c r="C69" s="56" t="s">
        <v>42</v>
      </c>
    </row>
    <row r="71" spans="3:32" x14ac:dyDescent="0.25">
      <c r="C71" s="2" t="s">
        <v>1</v>
      </c>
      <c r="D71" s="3" t="s">
        <v>99</v>
      </c>
      <c r="E71" s="3" t="s">
        <v>100</v>
      </c>
      <c r="F71" s="3" t="s">
        <v>101</v>
      </c>
      <c r="G71" s="3" t="s">
        <v>102</v>
      </c>
      <c r="H71" s="3" t="s">
        <v>103</v>
      </c>
      <c r="I71" s="3" t="s">
        <v>104</v>
      </c>
      <c r="J71" s="3" t="s">
        <v>105</v>
      </c>
      <c r="K71" s="3" t="s">
        <v>106</v>
      </c>
      <c r="L71" s="3" t="s">
        <v>107</v>
      </c>
      <c r="M71" s="3" t="s">
        <v>108</v>
      </c>
      <c r="N71" s="3" t="s">
        <v>109</v>
      </c>
      <c r="O71" s="4" t="s">
        <v>110</v>
      </c>
      <c r="P71" s="2" t="s">
        <v>111</v>
      </c>
      <c r="R71" s="2" t="s">
        <v>8</v>
      </c>
      <c r="S71" s="3" t="s">
        <v>99</v>
      </c>
      <c r="T71" s="3" t="s">
        <v>100</v>
      </c>
      <c r="U71" s="3" t="s">
        <v>101</v>
      </c>
      <c r="V71" s="3" t="s">
        <v>102</v>
      </c>
      <c r="W71" s="3" t="s">
        <v>103</v>
      </c>
      <c r="X71" s="3" t="s">
        <v>104</v>
      </c>
      <c r="Y71" s="3" t="s">
        <v>105</v>
      </c>
      <c r="Z71" s="3" t="s">
        <v>106</v>
      </c>
      <c r="AA71" s="3" t="s">
        <v>107</v>
      </c>
      <c r="AB71" s="3" t="s">
        <v>108</v>
      </c>
      <c r="AC71" s="3" t="s">
        <v>109</v>
      </c>
      <c r="AD71" s="4" t="s">
        <v>110</v>
      </c>
      <c r="AE71" s="2" t="s">
        <v>111</v>
      </c>
    </row>
    <row r="72" spans="3:32" x14ac:dyDescent="0.25">
      <c r="C72" s="6" t="s">
        <v>112</v>
      </c>
      <c r="D72" s="49">
        <v>112</v>
      </c>
      <c r="E72" s="49">
        <v>85</v>
      </c>
      <c r="F72" s="49"/>
      <c r="G72" s="49"/>
      <c r="H72" s="49"/>
      <c r="I72" s="49"/>
      <c r="J72" s="49">
        <v>101</v>
      </c>
      <c r="K72" s="49"/>
      <c r="L72" s="49">
        <v>53</v>
      </c>
      <c r="M72" s="49"/>
      <c r="N72" s="49"/>
      <c r="O72" s="62">
        <f>72+77</f>
        <v>149</v>
      </c>
      <c r="P72" s="13">
        <f>SUM(D72:O72)</f>
        <v>500</v>
      </c>
      <c r="R72" s="6" t="s">
        <v>112</v>
      </c>
      <c r="S72" s="49">
        <v>10</v>
      </c>
      <c r="T72" s="49">
        <v>22</v>
      </c>
      <c r="U72" s="49">
        <v>29</v>
      </c>
      <c r="V72" s="49">
        <v>45</v>
      </c>
      <c r="W72" s="49">
        <v>11</v>
      </c>
      <c r="X72" s="49">
        <v>31</v>
      </c>
      <c r="Y72" s="49">
        <v>42</v>
      </c>
      <c r="Z72" s="49">
        <v>61</v>
      </c>
      <c r="AA72" s="49">
        <v>36</v>
      </c>
      <c r="AB72" s="49">
        <v>21</v>
      </c>
      <c r="AC72" s="49">
        <v>45</v>
      </c>
      <c r="AD72" s="62">
        <v>0</v>
      </c>
      <c r="AE72" s="13">
        <v>500</v>
      </c>
      <c r="AF72">
        <f>P72-AE72</f>
        <v>0</v>
      </c>
    </row>
    <row r="73" spans="3:32" x14ac:dyDescent="0.25">
      <c r="C73" s="16" t="s">
        <v>113</v>
      </c>
      <c r="D73" s="49"/>
      <c r="E73" s="49"/>
      <c r="F73" s="49">
        <v>138</v>
      </c>
      <c r="G73" s="49">
        <f>106-77</f>
        <v>29</v>
      </c>
      <c r="H73" s="49">
        <v>77</v>
      </c>
      <c r="I73" s="49">
        <v>89</v>
      </c>
      <c r="J73" s="49"/>
      <c r="K73" s="49">
        <v>215</v>
      </c>
      <c r="L73" s="49"/>
      <c r="M73" s="49">
        <v>49</v>
      </c>
      <c r="N73" s="49">
        <v>153</v>
      </c>
      <c r="O73" s="62"/>
      <c r="P73" s="13">
        <f t="shared" ref="P73:P74" si="16">SUM(D73:O73)</f>
        <v>750</v>
      </c>
      <c r="R73" s="16" t="s">
        <v>113</v>
      </c>
      <c r="S73" s="49">
        <v>25</v>
      </c>
      <c r="T73" s="49">
        <v>35</v>
      </c>
      <c r="U73" s="49">
        <v>17</v>
      </c>
      <c r="V73" s="49">
        <v>38</v>
      </c>
      <c r="W73" s="49">
        <v>9</v>
      </c>
      <c r="X73" s="49">
        <v>17</v>
      </c>
      <c r="Y73" s="49">
        <v>65</v>
      </c>
      <c r="Z73" s="49">
        <v>45</v>
      </c>
      <c r="AA73" s="49">
        <v>42</v>
      </c>
      <c r="AB73" s="49">
        <v>5</v>
      </c>
      <c r="AC73" s="49">
        <v>41</v>
      </c>
      <c r="AD73" s="62">
        <v>0</v>
      </c>
      <c r="AE73" s="13">
        <v>750</v>
      </c>
      <c r="AF73">
        <f t="shared" ref="AF73:AF74" si="17">P73-AE73</f>
        <v>0</v>
      </c>
    </row>
    <row r="74" spans="3:32" x14ac:dyDescent="0.25">
      <c r="C74" s="16" t="s">
        <v>114</v>
      </c>
      <c r="D74" s="49"/>
      <c r="E74" s="49"/>
      <c r="F74" s="49"/>
      <c r="G74" s="49">
        <f>40+77</f>
        <v>117</v>
      </c>
      <c r="H74" s="49"/>
      <c r="I74" s="49"/>
      <c r="J74" s="49"/>
      <c r="K74" s="49"/>
      <c r="L74" s="49"/>
      <c r="M74" s="49"/>
      <c r="N74" s="49"/>
      <c r="O74" s="62">
        <f>360-77</f>
        <v>283</v>
      </c>
      <c r="P74" s="20">
        <f t="shared" si="16"/>
        <v>400</v>
      </c>
      <c r="R74" s="16" t="s">
        <v>114</v>
      </c>
      <c r="S74" s="49">
        <v>18</v>
      </c>
      <c r="T74" s="49">
        <v>19</v>
      </c>
      <c r="U74" s="49">
        <v>22</v>
      </c>
      <c r="V74" s="49">
        <v>29</v>
      </c>
      <c r="W74" s="49">
        <v>24</v>
      </c>
      <c r="X74" s="49">
        <v>54</v>
      </c>
      <c r="Y74" s="49">
        <v>39</v>
      </c>
      <c r="Z74" s="49">
        <v>78</v>
      </c>
      <c r="AA74" s="49">
        <v>51</v>
      </c>
      <c r="AB74" s="49">
        <v>14</v>
      </c>
      <c r="AC74" s="49">
        <v>38</v>
      </c>
      <c r="AD74" s="62">
        <v>0</v>
      </c>
      <c r="AE74" s="20">
        <v>400</v>
      </c>
      <c r="AF74">
        <f t="shared" si="17"/>
        <v>0</v>
      </c>
    </row>
    <row r="75" spans="3:32" x14ac:dyDescent="0.25">
      <c r="C75" s="2" t="s">
        <v>13</v>
      </c>
      <c r="D75" s="26">
        <f>SUM(D72:D74)</f>
        <v>112</v>
      </c>
      <c r="E75" s="27">
        <f t="shared" ref="E75:O75" si="18">SUM(E72:E74)</f>
        <v>85</v>
      </c>
      <c r="F75" s="27">
        <f t="shared" si="18"/>
        <v>138</v>
      </c>
      <c r="G75" s="27">
        <f t="shared" si="18"/>
        <v>146</v>
      </c>
      <c r="H75" s="27">
        <f t="shared" si="18"/>
        <v>77</v>
      </c>
      <c r="I75" s="27">
        <f t="shared" si="18"/>
        <v>89</v>
      </c>
      <c r="J75" s="27">
        <f t="shared" si="18"/>
        <v>101</v>
      </c>
      <c r="K75" s="27">
        <f t="shared" si="18"/>
        <v>215</v>
      </c>
      <c r="L75" s="27">
        <f t="shared" si="18"/>
        <v>53</v>
      </c>
      <c r="M75" s="27">
        <f t="shared" si="18"/>
        <v>49</v>
      </c>
      <c r="N75" s="27">
        <f t="shared" si="18"/>
        <v>153</v>
      </c>
      <c r="O75" s="28">
        <f t="shared" si="18"/>
        <v>432</v>
      </c>
      <c r="P75" s="123">
        <f>SUMPRODUCT(D72:O74,S72:AD74)</f>
        <v>34380</v>
      </c>
      <c r="R75" s="2" t="s">
        <v>13</v>
      </c>
      <c r="S75" s="26">
        <v>112</v>
      </c>
      <c r="T75" s="27">
        <v>85</v>
      </c>
      <c r="U75" s="27">
        <v>138</v>
      </c>
      <c r="V75" s="27">
        <v>146</v>
      </c>
      <c r="W75" s="27">
        <v>77</v>
      </c>
      <c r="X75" s="27">
        <v>89</v>
      </c>
      <c r="Y75" s="27">
        <v>101</v>
      </c>
      <c r="Z75" s="27">
        <v>215</v>
      </c>
      <c r="AA75" s="27">
        <v>53</v>
      </c>
      <c r="AB75" s="27">
        <v>49</v>
      </c>
      <c r="AC75" s="27">
        <v>153</v>
      </c>
      <c r="AD75" s="28">
        <v>432</v>
      </c>
    </row>
    <row r="76" spans="3:32" x14ac:dyDescent="0.25">
      <c r="P76" s="124">
        <f>P75*0.5</f>
        <v>17190</v>
      </c>
      <c r="S76">
        <f>D75-S75</f>
        <v>0</v>
      </c>
      <c r="T76">
        <f t="shared" ref="T76:U76" si="19">E75-T75</f>
        <v>0</v>
      </c>
      <c r="U76">
        <f t="shared" si="19"/>
        <v>0</v>
      </c>
      <c r="V76">
        <f>G75-V75</f>
        <v>0</v>
      </c>
      <c r="W76">
        <f t="shared" ref="W76:AD76" si="20">H75-W75</f>
        <v>0</v>
      </c>
      <c r="X76">
        <f t="shared" si="20"/>
        <v>0</v>
      </c>
      <c r="Y76">
        <f t="shared" si="20"/>
        <v>0</v>
      </c>
      <c r="Z76">
        <f t="shared" si="20"/>
        <v>0</v>
      </c>
      <c r="AA76">
        <f t="shared" si="20"/>
        <v>0</v>
      </c>
      <c r="AB76">
        <f t="shared" si="20"/>
        <v>0</v>
      </c>
      <c r="AC76">
        <f t="shared" si="20"/>
        <v>0</v>
      </c>
      <c r="AD76">
        <f t="shared" si="20"/>
        <v>0</v>
      </c>
    </row>
    <row r="78" spans="3:32" x14ac:dyDescent="0.25">
      <c r="C78" s="31" t="s">
        <v>16</v>
      </c>
    </row>
    <row r="79" spans="3:32" x14ac:dyDescent="0.25">
      <c r="C79" s="2"/>
      <c r="D79" s="3" t="s">
        <v>99</v>
      </c>
      <c r="E79" s="3" t="s">
        <v>100</v>
      </c>
      <c r="F79" s="3" t="s">
        <v>101</v>
      </c>
      <c r="G79" s="3" t="s">
        <v>102</v>
      </c>
      <c r="H79" s="3" t="s">
        <v>103</v>
      </c>
      <c r="I79" s="3" t="s">
        <v>104</v>
      </c>
      <c r="J79" s="3" t="s">
        <v>105</v>
      </c>
      <c r="K79" s="3" t="s">
        <v>106</v>
      </c>
      <c r="L79" s="3" t="s">
        <v>107</v>
      </c>
      <c r="M79" s="3" t="s">
        <v>108</v>
      </c>
      <c r="N79" s="3" t="s">
        <v>109</v>
      </c>
      <c r="O79" s="32" t="s">
        <v>110</v>
      </c>
    </row>
    <row r="80" spans="3:32" x14ac:dyDescent="0.25">
      <c r="C80" s="6" t="s">
        <v>112</v>
      </c>
      <c r="D80" s="49">
        <v>0</v>
      </c>
      <c r="E80" s="49">
        <v>0</v>
      </c>
      <c r="F80" s="49">
        <v>21</v>
      </c>
      <c r="G80" s="49">
        <v>16</v>
      </c>
      <c r="H80" s="49">
        <v>11</v>
      </c>
      <c r="I80" s="49">
        <v>23</v>
      </c>
      <c r="J80" s="49">
        <v>0</v>
      </c>
      <c r="K80" s="49">
        <v>25</v>
      </c>
      <c r="L80" s="49">
        <v>0</v>
      </c>
      <c r="M80" s="49">
        <v>25</v>
      </c>
      <c r="N80" s="49">
        <v>13</v>
      </c>
      <c r="O80" s="80">
        <v>0</v>
      </c>
    </row>
    <row r="81" spans="3:15" x14ac:dyDescent="0.25">
      <c r="C81" s="16" t="s">
        <v>113</v>
      </c>
      <c r="D81" s="49">
        <v>6</v>
      </c>
      <c r="E81" s="49">
        <v>4</v>
      </c>
      <c r="F81" s="49">
        <v>0</v>
      </c>
      <c r="G81" s="49">
        <v>0</v>
      </c>
      <c r="H81" s="49">
        <v>0</v>
      </c>
      <c r="I81" s="49">
        <v>0</v>
      </c>
      <c r="J81" s="49">
        <v>14</v>
      </c>
      <c r="K81" s="49">
        <v>0</v>
      </c>
      <c r="L81" s="49">
        <v>-3</v>
      </c>
      <c r="M81" s="49">
        <v>0</v>
      </c>
      <c r="N81" s="49">
        <v>0</v>
      </c>
      <c r="O81" s="127">
        <v>-9</v>
      </c>
    </row>
    <row r="82" spans="3:15" x14ac:dyDescent="0.25">
      <c r="C82" s="37" t="s">
        <v>114</v>
      </c>
      <c r="D82" s="82">
        <v>8</v>
      </c>
      <c r="E82" s="82">
        <v>-3</v>
      </c>
      <c r="F82" s="82">
        <v>14</v>
      </c>
      <c r="G82" s="82">
        <v>0</v>
      </c>
      <c r="H82" s="82">
        <v>24</v>
      </c>
      <c r="I82" s="82">
        <v>46</v>
      </c>
      <c r="J82" s="82">
        <v>-3</v>
      </c>
      <c r="K82" s="82">
        <v>42</v>
      </c>
      <c r="L82" s="82">
        <v>15</v>
      </c>
      <c r="M82" s="82">
        <v>18</v>
      </c>
      <c r="N82" s="82">
        <v>6</v>
      </c>
      <c r="O82" s="69">
        <v>0</v>
      </c>
    </row>
    <row r="84" spans="3:15" x14ac:dyDescent="0.25">
      <c r="C84" t="s">
        <v>17</v>
      </c>
      <c r="E84">
        <f>MIN(D80:O82)</f>
        <v>-9</v>
      </c>
    </row>
    <row r="85" spans="3:15" x14ac:dyDescent="0.25">
      <c r="C85" t="s">
        <v>18</v>
      </c>
      <c r="E85" t="s">
        <v>123</v>
      </c>
    </row>
    <row r="86" spans="3:15" x14ac:dyDescent="0.25">
      <c r="C86" t="s">
        <v>20</v>
      </c>
      <c r="E86">
        <v>29</v>
      </c>
    </row>
    <row r="87" spans="3:15" x14ac:dyDescent="0.25">
      <c r="C87" t="s">
        <v>21</v>
      </c>
      <c r="E87" t="s">
        <v>19</v>
      </c>
    </row>
    <row r="88" spans="3:15" x14ac:dyDescent="0.25">
      <c r="C88" s="40" t="s">
        <v>23</v>
      </c>
      <c r="D88" s="41"/>
      <c r="E88" t="s">
        <v>124</v>
      </c>
    </row>
    <row r="89" spans="3:15" x14ac:dyDescent="0.25">
      <c r="C89" s="40" t="s">
        <v>26</v>
      </c>
      <c r="D89" s="41"/>
      <c r="E89" t="s">
        <v>125</v>
      </c>
    </row>
    <row r="90" spans="3:15" x14ac:dyDescent="0.25">
      <c r="C90" s="42" t="s">
        <v>28</v>
      </c>
      <c r="D90" s="42"/>
      <c r="E90" t="s">
        <v>126</v>
      </c>
    </row>
    <row r="91" spans="3:15" x14ac:dyDescent="0.25">
      <c r="C91" s="45" t="s">
        <v>30</v>
      </c>
      <c r="D91" s="45"/>
      <c r="E91" t="s">
        <v>127</v>
      </c>
    </row>
    <row r="92" spans="3:15" x14ac:dyDescent="0.25">
      <c r="C92" t="s">
        <v>32</v>
      </c>
    </row>
    <row r="95" spans="3:15" x14ac:dyDescent="0.25">
      <c r="C95" s="31" t="s">
        <v>25</v>
      </c>
    </row>
    <row r="96" spans="3:15" x14ac:dyDescent="0.25">
      <c r="C96" s="2"/>
      <c r="D96" s="3" t="s">
        <v>99</v>
      </c>
      <c r="E96" s="3" t="s">
        <v>100</v>
      </c>
      <c r="F96" s="3" t="s">
        <v>101</v>
      </c>
      <c r="G96" s="3" t="s">
        <v>102</v>
      </c>
      <c r="H96" s="3" t="s">
        <v>103</v>
      </c>
      <c r="I96" s="3" t="s">
        <v>104</v>
      </c>
      <c r="J96" s="3" t="s">
        <v>105</v>
      </c>
      <c r="K96" s="3" t="s">
        <v>106</v>
      </c>
      <c r="L96" s="3" t="s">
        <v>107</v>
      </c>
      <c r="M96" s="3" t="s">
        <v>108</v>
      </c>
      <c r="N96" s="3" t="s">
        <v>109</v>
      </c>
      <c r="O96" s="32" t="s">
        <v>110</v>
      </c>
    </row>
    <row r="97" spans="3:32" x14ac:dyDescent="0.25">
      <c r="C97" s="6" t="s">
        <v>112</v>
      </c>
      <c r="D97" s="41">
        <f>D80</f>
        <v>0</v>
      </c>
      <c r="E97" s="41">
        <f>E80</f>
        <v>0</v>
      </c>
      <c r="F97" s="101">
        <f>F80+$E$84</f>
        <v>12</v>
      </c>
      <c r="G97" s="41">
        <f>G80</f>
        <v>16</v>
      </c>
      <c r="H97" s="101">
        <f>H80+$E$84</f>
        <v>2</v>
      </c>
      <c r="I97" s="101">
        <f>I80+$E$84</f>
        <v>14</v>
      </c>
      <c r="J97" s="41">
        <f>J80</f>
        <v>0</v>
      </c>
      <c r="K97" s="101">
        <f>K80+$E$84</f>
        <v>16</v>
      </c>
      <c r="L97" s="41">
        <f>L80</f>
        <v>0</v>
      </c>
      <c r="M97" s="101">
        <f>M80+$E$84</f>
        <v>16</v>
      </c>
      <c r="N97" s="101">
        <f>N80+$E$84</f>
        <v>4</v>
      </c>
      <c r="O97" s="111">
        <f>O80</f>
        <v>0</v>
      </c>
    </row>
    <row r="98" spans="3:32" x14ac:dyDescent="0.25">
      <c r="C98" s="16" t="s">
        <v>113</v>
      </c>
      <c r="D98" s="102">
        <f>D81-$E$84</f>
        <v>15</v>
      </c>
      <c r="E98" s="102">
        <f>E81-$E$84</f>
        <v>13</v>
      </c>
      <c r="F98" s="41">
        <f>F81</f>
        <v>0</v>
      </c>
      <c r="G98" s="102">
        <f>G81-$E$84</f>
        <v>9</v>
      </c>
      <c r="H98" s="41">
        <f>H81</f>
        <v>0</v>
      </c>
      <c r="I98" s="41">
        <f>I81</f>
        <v>0</v>
      </c>
      <c r="J98" s="102">
        <f>J81-$E$84</f>
        <v>23</v>
      </c>
      <c r="K98" s="41">
        <f>K81</f>
        <v>0</v>
      </c>
      <c r="L98" s="102">
        <f>L81-$E$84</f>
        <v>6</v>
      </c>
      <c r="M98" s="41">
        <f>M81</f>
        <v>0</v>
      </c>
      <c r="N98" s="41">
        <f>N81</f>
        <v>0</v>
      </c>
      <c r="O98" s="126">
        <f>O81-$E$84</f>
        <v>0</v>
      </c>
    </row>
    <row r="99" spans="3:32" x14ac:dyDescent="0.25">
      <c r="C99" s="37" t="s">
        <v>114</v>
      </c>
      <c r="D99" s="85">
        <f>D82</f>
        <v>8</v>
      </c>
      <c r="E99" s="85">
        <f>E82</f>
        <v>-3</v>
      </c>
      <c r="F99" s="112">
        <f>F82+$E$84</f>
        <v>5</v>
      </c>
      <c r="G99" s="85">
        <f>G82</f>
        <v>0</v>
      </c>
      <c r="H99" s="112">
        <f>H82+$E$84</f>
        <v>15</v>
      </c>
      <c r="I99" s="112">
        <f>I82+$E$84</f>
        <v>37</v>
      </c>
      <c r="J99" s="85">
        <f>J82</f>
        <v>-3</v>
      </c>
      <c r="K99" s="112">
        <f>K82+$E$84</f>
        <v>33</v>
      </c>
      <c r="L99" s="85">
        <f>L82</f>
        <v>15</v>
      </c>
      <c r="M99" s="112">
        <f>M82+$E$84</f>
        <v>9</v>
      </c>
      <c r="N99" s="112">
        <f>N82+$E$84</f>
        <v>-3</v>
      </c>
      <c r="O99" s="113">
        <f>O82</f>
        <v>0</v>
      </c>
    </row>
    <row r="102" spans="3:32" x14ac:dyDescent="0.25">
      <c r="C102" s="56" t="s">
        <v>128</v>
      </c>
    </row>
    <row r="104" spans="3:32" x14ac:dyDescent="0.25">
      <c r="C104" s="2" t="s">
        <v>1</v>
      </c>
      <c r="D104" s="3" t="s">
        <v>99</v>
      </c>
      <c r="E104" s="3" t="s">
        <v>100</v>
      </c>
      <c r="F104" s="3" t="s">
        <v>101</v>
      </c>
      <c r="G104" s="3" t="s">
        <v>102</v>
      </c>
      <c r="H104" s="3" t="s">
        <v>103</v>
      </c>
      <c r="I104" s="3" t="s">
        <v>104</v>
      </c>
      <c r="J104" s="3" t="s">
        <v>105</v>
      </c>
      <c r="K104" s="3" t="s">
        <v>106</v>
      </c>
      <c r="L104" s="3" t="s">
        <v>107</v>
      </c>
      <c r="M104" s="3" t="s">
        <v>108</v>
      </c>
      <c r="N104" s="3" t="s">
        <v>109</v>
      </c>
      <c r="O104" s="4" t="s">
        <v>110</v>
      </c>
      <c r="P104" s="2" t="s">
        <v>111</v>
      </c>
      <c r="R104" s="2" t="s">
        <v>8</v>
      </c>
      <c r="S104" s="3" t="s">
        <v>99</v>
      </c>
      <c r="T104" s="3" t="s">
        <v>100</v>
      </c>
      <c r="U104" s="3" t="s">
        <v>101</v>
      </c>
      <c r="V104" s="3" t="s">
        <v>102</v>
      </c>
      <c r="W104" s="3" t="s">
        <v>103</v>
      </c>
      <c r="X104" s="3" t="s">
        <v>104</v>
      </c>
      <c r="Y104" s="3" t="s">
        <v>105</v>
      </c>
      <c r="Z104" s="3" t="s">
        <v>106</v>
      </c>
      <c r="AA104" s="3" t="s">
        <v>107</v>
      </c>
      <c r="AB104" s="3" t="s">
        <v>108</v>
      </c>
      <c r="AC104" s="3" t="s">
        <v>109</v>
      </c>
      <c r="AD104" s="4" t="s">
        <v>110</v>
      </c>
      <c r="AE104" s="2" t="s">
        <v>111</v>
      </c>
    </row>
    <row r="105" spans="3:32" x14ac:dyDescent="0.25">
      <c r="C105" s="6" t="s">
        <v>112</v>
      </c>
      <c r="D105" s="49">
        <v>112</v>
      </c>
      <c r="E105" s="49">
        <v>85</v>
      </c>
      <c r="F105" s="49"/>
      <c r="G105" s="49"/>
      <c r="H105" s="49"/>
      <c r="I105" s="49"/>
      <c r="J105" s="49">
        <v>101</v>
      </c>
      <c r="K105" s="49"/>
      <c r="L105" s="49">
        <v>53</v>
      </c>
      <c r="M105" s="49"/>
      <c r="N105" s="49"/>
      <c r="O105" s="62">
        <f>72+77</f>
        <v>149</v>
      </c>
      <c r="P105" s="13">
        <f>SUM(D105:O105)</f>
        <v>500</v>
      </c>
      <c r="R105" s="6" t="s">
        <v>112</v>
      </c>
      <c r="S105" s="49">
        <v>10</v>
      </c>
      <c r="T105" s="49">
        <v>22</v>
      </c>
      <c r="U105" s="49">
        <v>29</v>
      </c>
      <c r="V105" s="49">
        <v>45</v>
      </c>
      <c r="W105" s="49">
        <v>11</v>
      </c>
      <c r="X105" s="49">
        <v>31</v>
      </c>
      <c r="Y105" s="49">
        <v>42</v>
      </c>
      <c r="Z105" s="49">
        <v>61</v>
      </c>
      <c r="AA105" s="49">
        <v>36</v>
      </c>
      <c r="AB105" s="49">
        <v>21</v>
      </c>
      <c r="AC105" s="49">
        <v>45</v>
      </c>
      <c r="AD105" s="62">
        <v>0</v>
      </c>
      <c r="AE105" s="13">
        <v>500</v>
      </c>
      <c r="AF105">
        <f>P105-AE105</f>
        <v>0</v>
      </c>
    </row>
    <row r="106" spans="3:32" x14ac:dyDescent="0.25">
      <c r="C106" s="16" t="s">
        <v>113</v>
      </c>
      <c r="D106" s="49"/>
      <c r="E106" s="49"/>
      <c r="F106" s="49">
        <v>138</v>
      </c>
      <c r="G106" s="49"/>
      <c r="H106" s="49">
        <v>77</v>
      </c>
      <c r="I106" s="49">
        <v>89</v>
      </c>
      <c r="J106" s="49"/>
      <c r="K106" s="49">
        <v>215</v>
      </c>
      <c r="L106" s="49"/>
      <c r="M106" s="49">
        <v>49</v>
      </c>
      <c r="N106" s="49">
        <v>153</v>
      </c>
      <c r="O106" s="62">
        <v>29</v>
      </c>
      <c r="P106" s="13">
        <f t="shared" ref="P106:P107" si="21">SUM(D106:O106)</f>
        <v>750</v>
      </c>
      <c r="R106" s="16" t="s">
        <v>113</v>
      </c>
      <c r="S106" s="49">
        <v>25</v>
      </c>
      <c r="T106" s="49">
        <v>35</v>
      </c>
      <c r="U106" s="49">
        <v>17</v>
      </c>
      <c r="V106" s="49">
        <v>38</v>
      </c>
      <c r="W106" s="49">
        <v>9</v>
      </c>
      <c r="X106" s="49">
        <v>17</v>
      </c>
      <c r="Y106" s="49">
        <v>65</v>
      </c>
      <c r="Z106" s="49">
        <v>45</v>
      </c>
      <c r="AA106" s="49">
        <v>42</v>
      </c>
      <c r="AB106" s="49">
        <v>5</v>
      </c>
      <c r="AC106" s="49">
        <v>41</v>
      </c>
      <c r="AD106" s="62">
        <v>0</v>
      </c>
      <c r="AE106" s="13">
        <v>750</v>
      </c>
      <c r="AF106">
        <f t="shared" ref="AF106:AF107" si="22">P106-AE106</f>
        <v>0</v>
      </c>
    </row>
    <row r="107" spans="3:32" x14ac:dyDescent="0.25">
      <c r="C107" s="16" t="s">
        <v>114</v>
      </c>
      <c r="D107" s="49"/>
      <c r="E107" s="49"/>
      <c r="F107" s="49"/>
      <c r="G107" s="49">
        <f>40+77+29</f>
        <v>146</v>
      </c>
      <c r="H107" s="49"/>
      <c r="I107" s="49"/>
      <c r="J107" s="49"/>
      <c r="K107" s="49"/>
      <c r="L107" s="49"/>
      <c r="M107" s="49"/>
      <c r="N107" s="49"/>
      <c r="O107" s="62">
        <f>360-77-29</f>
        <v>254</v>
      </c>
      <c r="P107" s="20">
        <f t="shared" si="21"/>
        <v>400</v>
      </c>
      <c r="R107" s="16" t="s">
        <v>114</v>
      </c>
      <c r="S107" s="49">
        <v>18</v>
      </c>
      <c r="T107" s="49">
        <v>19</v>
      </c>
      <c r="U107" s="49">
        <v>22</v>
      </c>
      <c r="V107" s="49">
        <v>29</v>
      </c>
      <c r="W107" s="49">
        <v>24</v>
      </c>
      <c r="X107" s="49">
        <v>54</v>
      </c>
      <c r="Y107" s="49">
        <v>39</v>
      </c>
      <c r="Z107" s="49">
        <v>78</v>
      </c>
      <c r="AA107" s="49">
        <v>51</v>
      </c>
      <c r="AB107" s="49">
        <v>14</v>
      </c>
      <c r="AC107" s="49">
        <v>38</v>
      </c>
      <c r="AD107" s="62">
        <v>0</v>
      </c>
      <c r="AE107" s="20">
        <v>400</v>
      </c>
      <c r="AF107">
        <f t="shared" si="22"/>
        <v>0</v>
      </c>
    </row>
    <row r="108" spans="3:32" x14ac:dyDescent="0.25">
      <c r="C108" s="2" t="s">
        <v>13</v>
      </c>
      <c r="D108" s="26">
        <f>SUM(D105:D107)</f>
        <v>112</v>
      </c>
      <c r="E108" s="27">
        <f t="shared" ref="E108:O108" si="23">SUM(E105:E107)</f>
        <v>85</v>
      </c>
      <c r="F108" s="27">
        <f t="shared" si="23"/>
        <v>138</v>
      </c>
      <c r="G108" s="27">
        <f t="shared" si="23"/>
        <v>146</v>
      </c>
      <c r="H108" s="27">
        <f t="shared" si="23"/>
        <v>77</v>
      </c>
      <c r="I108" s="27">
        <f t="shared" si="23"/>
        <v>89</v>
      </c>
      <c r="J108" s="27">
        <f t="shared" si="23"/>
        <v>101</v>
      </c>
      <c r="K108" s="27">
        <f t="shared" si="23"/>
        <v>215</v>
      </c>
      <c r="L108" s="27">
        <f t="shared" si="23"/>
        <v>53</v>
      </c>
      <c r="M108" s="27">
        <f t="shared" si="23"/>
        <v>49</v>
      </c>
      <c r="N108" s="27">
        <f t="shared" si="23"/>
        <v>153</v>
      </c>
      <c r="O108" s="28">
        <f t="shared" si="23"/>
        <v>432</v>
      </c>
      <c r="P108" s="123">
        <f>SUMPRODUCT(D105:O107,S105:AD107)</f>
        <v>34119</v>
      </c>
      <c r="R108" s="2" t="s">
        <v>13</v>
      </c>
      <c r="S108" s="26">
        <v>112</v>
      </c>
      <c r="T108" s="27">
        <v>85</v>
      </c>
      <c r="U108" s="27">
        <v>138</v>
      </c>
      <c r="V108" s="27">
        <v>146</v>
      </c>
      <c r="W108" s="27">
        <v>77</v>
      </c>
      <c r="X108" s="27">
        <v>89</v>
      </c>
      <c r="Y108" s="27">
        <v>101</v>
      </c>
      <c r="Z108" s="27">
        <v>215</v>
      </c>
      <c r="AA108" s="27">
        <v>53</v>
      </c>
      <c r="AB108" s="27">
        <v>49</v>
      </c>
      <c r="AC108" s="27">
        <v>153</v>
      </c>
      <c r="AD108" s="28">
        <v>432</v>
      </c>
    </row>
    <row r="109" spans="3:32" x14ac:dyDescent="0.25">
      <c r="P109" s="124">
        <f>P108*0.5</f>
        <v>17059.5</v>
      </c>
      <c r="S109">
        <f>D108-S108</f>
        <v>0</v>
      </c>
      <c r="T109">
        <f t="shared" ref="T109:U109" si="24">E108-T108</f>
        <v>0</v>
      </c>
      <c r="U109">
        <f t="shared" si="24"/>
        <v>0</v>
      </c>
      <c r="V109">
        <f>G108-V108</f>
        <v>0</v>
      </c>
      <c r="W109">
        <f t="shared" ref="W109:AD109" si="25">H108-W108</f>
        <v>0</v>
      </c>
      <c r="X109">
        <f t="shared" si="25"/>
        <v>0</v>
      </c>
      <c r="Y109">
        <f t="shared" si="25"/>
        <v>0</v>
      </c>
      <c r="Z109">
        <f t="shared" si="25"/>
        <v>0</v>
      </c>
      <c r="AA109">
        <f t="shared" si="25"/>
        <v>0</v>
      </c>
      <c r="AB109">
        <f t="shared" si="25"/>
        <v>0</v>
      </c>
      <c r="AC109">
        <f t="shared" si="25"/>
        <v>0</v>
      </c>
      <c r="AD109">
        <f t="shared" si="25"/>
        <v>0</v>
      </c>
    </row>
    <row r="111" spans="3:32" x14ac:dyDescent="0.25">
      <c r="C111" s="31" t="s">
        <v>16</v>
      </c>
    </row>
    <row r="112" spans="3:32" x14ac:dyDescent="0.25">
      <c r="C112" s="2"/>
      <c r="D112" s="3" t="s">
        <v>99</v>
      </c>
      <c r="E112" s="3" t="s">
        <v>100</v>
      </c>
      <c r="F112" s="3" t="s">
        <v>101</v>
      </c>
      <c r="G112" s="3" t="s">
        <v>102</v>
      </c>
      <c r="H112" s="3" t="s">
        <v>103</v>
      </c>
      <c r="I112" s="3" t="s">
        <v>104</v>
      </c>
      <c r="J112" s="3" t="s">
        <v>105</v>
      </c>
      <c r="K112" s="3" t="s">
        <v>106</v>
      </c>
      <c r="L112" s="3" t="s">
        <v>107</v>
      </c>
      <c r="M112" s="3" t="s">
        <v>108</v>
      </c>
      <c r="N112" s="3" t="s">
        <v>109</v>
      </c>
      <c r="O112" s="32" t="s">
        <v>110</v>
      </c>
    </row>
    <row r="113" spans="3:15" x14ac:dyDescent="0.25">
      <c r="C113" s="6" t="s">
        <v>112</v>
      </c>
      <c r="D113" s="49">
        <v>0</v>
      </c>
      <c r="E113" s="49">
        <v>0</v>
      </c>
      <c r="F113" s="49">
        <v>12</v>
      </c>
      <c r="G113" s="49">
        <v>16</v>
      </c>
      <c r="H113" s="49">
        <v>2</v>
      </c>
      <c r="I113" s="49">
        <v>14</v>
      </c>
      <c r="J113" s="49">
        <v>0</v>
      </c>
      <c r="K113" s="49">
        <v>16</v>
      </c>
      <c r="L113" s="49">
        <v>0</v>
      </c>
      <c r="M113" s="49">
        <v>16</v>
      </c>
      <c r="N113" s="49">
        <v>4</v>
      </c>
      <c r="O113" s="80">
        <v>0</v>
      </c>
    </row>
    <row r="114" spans="3:15" x14ac:dyDescent="0.25">
      <c r="C114" s="16" t="s">
        <v>113</v>
      </c>
      <c r="D114" s="49">
        <v>15</v>
      </c>
      <c r="E114" s="49">
        <v>13</v>
      </c>
      <c r="F114" s="49">
        <v>0</v>
      </c>
      <c r="G114" s="49">
        <v>9</v>
      </c>
      <c r="H114" s="49">
        <v>0</v>
      </c>
      <c r="I114" s="49">
        <v>0</v>
      </c>
      <c r="J114" s="49">
        <v>23</v>
      </c>
      <c r="K114" s="49">
        <v>0</v>
      </c>
      <c r="L114" s="49">
        <v>6</v>
      </c>
      <c r="M114" s="49">
        <v>0</v>
      </c>
      <c r="N114" s="49">
        <v>0</v>
      </c>
      <c r="O114" s="80">
        <v>0</v>
      </c>
    </row>
    <row r="115" spans="3:15" x14ac:dyDescent="0.25">
      <c r="C115" s="37" t="s">
        <v>114</v>
      </c>
      <c r="D115" s="82">
        <v>8</v>
      </c>
      <c r="E115" s="110">
        <v>-3</v>
      </c>
      <c r="F115" s="82">
        <v>5</v>
      </c>
      <c r="G115" s="82">
        <v>0</v>
      </c>
      <c r="H115" s="82">
        <v>15</v>
      </c>
      <c r="I115" s="82">
        <v>37</v>
      </c>
      <c r="J115" s="82">
        <v>-3</v>
      </c>
      <c r="K115" s="82">
        <v>33</v>
      </c>
      <c r="L115" s="82">
        <v>15</v>
      </c>
      <c r="M115" s="82">
        <v>9</v>
      </c>
      <c r="N115" s="82">
        <v>-3</v>
      </c>
      <c r="O115" s="69">
        <v>0</v>
      </c>
    </row>
    <row r="117" spans="3:15" x14ac:dyDescent="0.25">
      <c r="C117" t="s">
        <v>17</v>
      </c>
      <c r="E117">
        <f>MIN(D113:O115)</f>
        <v>-3</v>
      </c>
    </row>
    <row r="118" spans="3:15" x14ac:dyDescent="0.25">
      <c r="C118" t="s">
        <v>18</v>
      </c>
      <c r="E118" t="s">
        <v>35</v>
      </c>
    </row>
    <row r="119" spans="3:15" x14ac:dyDescent="0.25">
      <c r="C119" t="s">
        <v>20</v>
      </c>
      <c r="E119">
        <v>85</v>
      </c>
    </row>
    <row r="120" spans="3:15" x14ac:dyDescent="0.25">
      <c r="C120" t="s">
        <v>21</v>
      </c>
      <c r="E120" t="s">
        <v>129</v>
      </c>
    </row>
    <row r="121" spans="3:15" x14ac:dyDescent="0.25">
      <c r="C121" s="40" t="s">
        <v>23</v>
      </c>
      <c r="D121" s="41"/>
    </row>
    <row r="122" spans="3:15" x14ac:dyDescent="0.25">
      <c r="C122" s="40" t="s">
        <v>26</v>
      </c>
      <c r="D122" s="41"/>
      <c r="E122" t="s">
        <v>130</v>
      </c>
    </row>
    <row r="123" spans="3:15" x14ac:dyDescent="0.25">
      <c r="C123" s="42" t="s">
        <v>28</v>
      </c>
      <c r="D123" s="42"/>
    </row>
    <row r="124" spans="3:15" x14ac:dyDescent="0.25">
      <c r="C124" s="45" t="s">
        <v>30</v>
      </c>
      <c r="D124" s="45"/>
      <c r="E124" t="s">
        <v>131</v>
      </c>
    </row>
    <row r="125" spans="3:15" x14ac:dyDescent="0.25">
      <c r="C125" t="s">
        <v>32</v>
      </c>
      <c r="D125" t="s">
        <v>33</v>
      </c>
    </row>
    <row r="128" spans="3:15" x14ac:dyDescent="0.25">
      <c r="C128" s="31" t="s">
        <v>25</v>
      </c>
    </row>
    <row r="129" spans="3:32" x14ac:dyDescent="0.25">
      <c r="C129" s="2"/>
      <c r="D129" s="3" t="s">
        <v>99</v>
      </c>
      <c r="E129" s="3" t="s">
        <v>100</v>
      </c>
      <c r="F129" s="3" t="s">
        <v>101</v>
      </c>
      <c r="G129" s="3" t="s">
        <v>102</v>
      </c>
      <c r="H129" s="3" t="s">
        <v>103</v>
      </c>
      <c r="I129" s="3" t="s">
        <v>104</v>
      </c>
      <c r="J129" s="3" t="s">
        <v>105</v>
      </c>
      <c r="K129" s="3" t="s">
        <v>106</v>
      </c>
      <c r="L129" s="3" t="s">
        <v>107</v>
      </c>
      <c r="M129" s="3" t="s">
        <v>108</v>
      </c>
      <c r="N129" s="3" t="s">
        <v>109</v>
      </c>
      <c r="O129" s="32" t="s">
        <v>110</v>
      </c>
    </row>
    <row r="130" spans="3:32" x14ac:dyDescent="0.25">
      <c r="C130" s="6" t="s">
        <v>112</v>
      </c>
      <c r="D130" s="41">
        <f>D113</f>
        <v>0</v>
      </c>
      <c r="E130" s="101">
        <f>E113-$E$117</f>
        <v>3</v>
      </c>
      <c r="F130" s="41">
        <f t="shared" ref="F130:O132" si="26">F113</f>
        <v>12</v>
      </c>
      <c r="G130" s="41">
        <f t="shared" si="26"/>
        <v>16</v>
      </c>
      <c r="H130" s="41">
        <f t="shared" si="26"/>
        <v>2</v>
      </c>
      <c r="I130" s="41">
        <f t="shared" si="26"/>
        <v>14</v>
      </c>
      <c r="J130" s="41">
        <f t="shared" si="26"/>
        <v>0</v>
      </c>
      <c r="K130" s="41">
        <f t="shared" si="26"/>
        <v>16</v>
      </c>
      <c r="L130" s="41">
        <f t="shared" si="26"/>
        <v>0</v>
      </c>
      <c r="M130" s="41">
        <f t="shared" si="26"/>
        <v>16</v>
      </c>
      <c r="N130" s="41">
        <f t="shared" si="26"/>
        <v>4</v>
      </c>
      <c r="O130" s="111">
        <f t="shared" si="26"/>
        <v>0</v>
      </c>
    </row>
    <row r="131" spans="3:32" x14ac:dyDescent="0.25">
      <c r="C131" s="16" t="s">
        <v>113</v>
      </c>
      <c r="D131" s="41">
        <f t="shared" ref="D131:D132" si="27">D114</f>
        <v>15</v>
      </c>
      <c r="E131" s="101">
        <f t="shared" ref="E131:E132" si="28">E114-$E$117</f>
        <v>16</v>
      </c>
      <c r="F131" s="41">
        <f t="shared" si="26"/>
        <v>0</v>
      </c>
      <c r="G131" s="41">
        <f t="shared" si="26"/>
        <v>9</v>
      </c>
      <c r="H131" s="41">
        <f t="shared" si="26"/>
        <v>0</v>
      </c>
      <c r="I131" s="41">
        <f t="shared" si="26"/>
        <v>0</v>
      </c>
      <c r="J131" s="41">
        <f t="shared" si="26"/>
        <v>23</v>
      </c>
      <c r="K131" s="41">
        <f t="shared" si="26"/>
        <v>0</v>
      </c>
      <c r="L131" s="41">
        <f t="shared" si="26"/>
        <v>6</v>
      </c>
      <c r="M131" s="41">
        <f t="shared" si="26"/>
        <v>0</v>
      </c>
      <c r="N131" s="41">
        <f t="shared" si="26"/>
        <v>0</v>
      </c>
      <c r="O131" s="111">
        <f t="shared" si="26"/>
        <v>0</v>
      </c>
    </row>
    <row r="132" spans="3:32" x14ac:dyDescent="0.25">
      <c r="C132" s="37" t="s">
        <v>114</v>
      </c>
      <c r="D132" s="85">
        <f t="shared" si="27"/>
        <v>8</v>
      </c>
      <c r="E132" s="112">
        <f t="shared" si="28"/>
        <v>0</v>
      </c>
      <c r="F132" s="85">
        <f t="shared" si="26"/>
        <v>5</v>
      </c>
      <c r="G132" s="85">
        <f t="shared" si="26"/>
        <v>0</v>
      </c>
      <c r="H132" s="85">
        <f t="shared" si="26"/>
        <v>15</v>
      </c>
      <c r="I132" s="85">
        <f t="shared" si="26"/>
        <v>37</v>
      </c>
      <c r="J132" s="85">
        <f t="shared" si="26"/>
        <v>-3</v>
      </c>
      <c r="K132" s="85">
        <f t="shared" si="26"/>
        <v>33</v>
      </c>
      <c r="L132" s="85">
        <f t="shared" si="26"/>
        <v>15</v>
      </c>
      <c r="M132" s="85">
        <f t="shared" si="26"/>
        <v>9</v>
      </c>
      <c r="N132" s="85">
        <f t="shared" si="26"/>
        <v>-3</v>
      </c>
      <c r="O132" s="113">
        <f t="shared" si="26"/>
        <v>0</v>
      </c>
    </row>
    <row r="135" spans="3:32" x14ac:dyDescent="0.25">
      <c r="C135" s="56" t="s">
        <v>132</v>
      </c>
    </row>
    <row r="137" spans="3:32" x14ac:dyDescent="0.25">
      <c r="C137" s="2" t="s">
        <v>1</v>
      </c>
      <c r="D137" s="3" t="s">
        <v>99</v>
      </c>
      <c r="E137" s="3" t="s">
        <v>100</v>
      </c>
      <c r="F137" s="3" t="s">
        <v>101</v>
      </c>
      <c r="G137" s="3" t="s">
        <v>102</v>
      </c>
      <c r="H137" s="3" t="s">
        <v>103</v>
      </c>
      <c r="I137" s="3" t="s">
        <v>104</v>
      </c>
      <c r="J137" s="3" t="s">
        <v>105</v>
      </c>
      <c r="K137" s="3" t="s">
        <v>106</v>
      </c>
      <c r="L137" s="3" t="s">
        <v>107</v>
      </c>
      <c r="M137" s="3" t="s">
        <v>108</v>
      </c>
      <c r="N137" s="3" t="s">
        <v>109</v>
      </c>
      <c r="O137" s="4" t="s">
        <v>110</v>
      </c>
      <c r="P137" s="2" t="s">
        <v>111</v>
      </c>
      <c r="R137" s="2" t="s">
        <v>8</v>
      </c>
      <c r="S137" s="3" t="s">
        <v>99</v>
      </c>
      <c r="T137" s="3" t="s">
        <v>100</v>
      </c>
      <c r="U137" s="3" t="s">
        <v>101</v>
      </c>
      <c r="V137" s="3" t="s">
        <v>102</v>
      </c>
      <c r="W137" s="3" t="s">
        <v>103</v>
      </c>
      <c r="X137" s="3" t="s">
        <v>104</v>
      </c>
      <c r="Y137" s="3" t="s">
        <v>105</v>
      </c>
      <c r="Z137" s="3" t="s">
        <v>106</v>
      </c>
      <c r="AA137" s="3" t="s">
        <v>107</v>
      </c>
      <c r="AB137" s="3" t="s">
        <v>108</v>
      </c>
      <c r="AC137" s="3" t="s">
        <v>109</v>
      </c>
      <c r="AD137" s="4" t="s">
        <v>110</v>
      </c>
      <c r="AE137" s="2" t="s">
        <v>111</v>
      </c>
    </row>
    <row r="138" spans="3:32" x14ac:dyDescent="0.25">
      <c r="C138" s="6" t="s">
        <v>112</v>
      </c>
      <c r="D138" s="49">
        <v>112</v>
      </c>
      <c r="E138" s="49"/>
      <c r="F138" s="49"/>
      <c r="G138" s="49"/>
      <c r="H138" s="49"/>
      <c r="I138" s="49"/>
      <c r="J138" s="49">
        <v>101</v>
      </c>
      <c r="K138" s="49"/>
      <c r="L138" s="49">
        <v>53</v>
      </c>
      <c r="M138" s="49"/>
      <c r="N138" s="49"/>
      <c r="O138" s="62">
        <f>72+77+85</f>
        <v>234</v>
      </c>
      <c r="P138" s="13">
        <f>SUM(D138:O138)</f>
        <v>500</v>
      </c>
      <c r="R138" s="6" t="s">
        <v>112</v>
      </c>
      <c r="S138" s="49">
        <v>10</v>
      </c>
      <c r="T138" s="49">
        <v>22</v>
      </c>
      <c r="U138" s="49">
        <v>29</v>
      </c>
      <c r="V138" s="49">
        <v>45</v>
      </c>
      <c r="W138" s="49">
        <v>11</v>
      </c>
      <c r="X138" s="49">
        <v>31</v>
      </c>
      <c r="Y138" s="49">
        <v>42</v>
      </c>
      <c r="Z138" s="49">
        <v>61</v>
      </c>
      <c r="AA138" s="49">
        <v>36</v>
      </c>
      <c r="AB138" s="49">
        <v>21</v>
      </c>
      <c r="AC138" s="49">
        <v>45</v>
      </c>
      <c r="AD138" s="62">
        <v>0</v>
      </c>
      <c r="AE138" s="13">
        <v>500</v>
      </c>
      <c r="AF138">
        <f>P138-AE138</f>
        <v>0</v>
      </c>
    </row>
    <row r="139" spans="3:32" x14ac:dyDescent="0.25">
      <c r="C139" s="16" t="s">
        <v>113</v>
      </c>
      <c r="D139" s="49"/>
      <c r="E139" s="49"/>
      <c r="F139" s="49">
        <v>138</v>
      </c>
      <c r="G139" s="49"/>
      <c r="H139" s="49">
        <v>77</v>
      </c>
      <c r="I139" s="49">
        <v>89</v>
      </c>
      <c r="J139" s="49"/>
      <c r="K139" s="49">
        <v>215</v>
      </c>
      <c r="L139" s="49"/>
      <c r="M139" s="49">
        <v>49</v>
      </c>
      <c r="N139" s="49">
        <v>153</v>
      </c>
      <c r="O139" s="62">
        <v>29</v>
      </c>
      <c r="P139" s="13">
        <f t="shared" ref="P139:P140" si="29">SUM(D139:O139)</f>
        <v>750</v>
      </c>
      <c r="R139" s="16" t="s">
        <v>113</v>
      </c>
      <c r="S139" s="49">
        <v>25</v>
      </c>
      <c r="T139" s="49">
        <v>35</v>
      </c>
      <c r="U139" s="49">
        <v>17</v>
      </c>
      <c r="V139" s="49">
        <v>38</v>
      </c>
      <c r="W139" s="49">
        <v>9</v>
      </c>
      <c r="X139" s="49">
        <v>17</v>
      </c>
      <c r="Y139" s="49">
        <v>65</v>
      </c>
      <c r="Z139" s="49">
        <v>45</v>
      </c>
      <c r="AA139" s="49">
        <v>42</v>
      </c>
      <c r="AB139" s="49">
        <v>5</v>
      </c>
      <c r="AC139" s="49">
        <v>41</v>
      </c>
      <c r="AD139" s="62">
        <v>0</v>
      </c>
      <c r="AE139" s="13">
        <v>750</v>
      </c>
      <c r="AF139">
        <f t="shared" ref="AF139:AF140" si="30">P139-AE139</f>
        <v>0</v>
      </c>
    </row>
    <row r="140" spans="3:32" x14ac:dyDescent="0.25">
      <c r="C140" s="16" t="s">
        <v>114</v>
      </c>
      <c r="D140" s="49"/>
      <c r="E140" s="49">
        <v>85</v>
      </c>
      <c r="F140" s="49"/>
      <c r="G140" s="49">
        <f>40+77+29</f>
        <v>146</v>
      </c>
      <c r="H140" s="49"/>
      <c r="I140" s="49"/>
      <c r="J140" s="49"/>
      <c r="K140" s="49"/>
      <c r="L140" s="49"/>
      <c r="M140" s="49"/>
      <c r="N140" s="49"/>
      <c r="O140" s="62">
        <f>360-77-29-85</f>
        <v>169</v>
      </c>
      <c r="P140" s="20">
        <f t="shared" si="29"/>
        <v>400</v>
      </c>
      <c r="R140" s="16" t="s">
        <v>114</v>
      </c>
      <c r="S140" s="49">
        <v>18</v>
      </c>
      <c r="T140" s="49">
        <v>19</v>
      </c>
      <c r="U140" s="49">
        <v>22</v>
      </c>
      <c r="V140" s="49">
        <v>29</v>
      </c>
      <c r="W140" s="49">
        <v>24</v>
      </c>
      <c r="X140" s="49">
        <v>54</v>
      </c>
      <c r="Y140" s="49">
        <v>39</v>
      </c>
      <c r="Z140" s="49">
        <v>78</v>
      </c>
      <c r="AA140" s="49">
        <v>51</v>
      </c>
      <c r="AB140" s="49">
        <v>14</v>
      </c>
      <c r="AC140" s="49">
        <v>38</v>
      </c>
      <c r="AD140" s="62">
        <v>0</v>
      </c>
      <c r="AE140" s="20">
        <v>400</v>
      </c>
      <c r="AF140">
        <f t="shared" si="30"/>
        <v>0</v>
      </c>
    </row>
    <row r="141" spans="3:32" x14ac:dyDescent="0.25">
      <c r="C141" s="2" t="s">
        <v>13</v>
      </c>
      <c r="D141" s="26">
        <f>SUM(D138:D140)</f>
        <v>112</v>
      </c>
      <c r="E141" s="27">
        <f t="shared" ref="E141:O141" si="31">SUM(E138:E140)</f>
        <v>85</v>
      </c>
      <c r="F141" s="27">
        <f t="shared" si="31"/>
        <v>138</v>
      </c>
      <c r="G141" s="27">
        <f t="shared" si="31"/>
        <v>146</v>
      </c>
      <c r="H141" s="27">
        <f t="shared" si="31"/>
        <v>77</v>
      </c>
      <c r="I141" s="27">
        <f t="shared" si="31"/>
        <v>89</v>
      </c>
      <c r="J141" s="27">
        <f t="shared" si="31"/>
        <v>101</v>
      </c>
      <c r="K141" s="27">
        <f t="shared" si="31"/>
        <v>215</v>
      </c>
      <c r="L141" s="27">
        <f t="shared" si="31"/>
        <v>53</v>
      </c>
      <c r="M141" s="27">
        <f t="shared" si="31"/>
        <v>49</v>
      </c>
      <c r="N141" s="27">
        <f t="shared" si="31"/>
        <v>153</v>
      </c>
      <c r="O141" s="28">
        <f t="shared" si="31"/>
        <v>432</v>
      </c>
      <c r="P141" s="123">
        <f>SUMPRODUCT(D138:O140,S138:AD140)</f>
        <v>33864</v>
      </c>
      <c r="R141" s="2" t="s">
        <v>13</v>
      </c>
      <c r="S141" s="26">
        <v>112</v>
      </c>
      <c r="T141" s="27">
        <v>85</v>
      </c>
      <c r="U141" s="27">
        <v>138</v>
      </c>
      <c r="V141" s="27">
        <v>146</v>
      </c>
      <c r="W141" s="27">
        <v>77</v>
      </c>
      <c r="X141" s="27">
        <v>89</v>
      </c>
      <c r="Y141" s="27">
        <v>101</v>
      </c>
      <c r="Z141" s="27">
        <v>215</v>
      </c>
      <c r="AA141" s="27">
        <v>53</v>
      </c>
      <c r="AB141" s="27">
        <v>49</v>
      </c>
      <c r="AC141" s="27">
        <v>153</v>
      </c>
      <c r="AD141" s="28">
        <v>432</v>
      </c>
    </row>
    <row r="142" spans="3:32" x14ac:dyDescent="0.25">
      <c r="P142" s="124">
        <f>P141*0.5</f>
        <v>16932</v>
      </c>
      <c r="S142">
        <f>D141-S141</f>
        <v>0</v>
      </c>
      <c r="T142">
        <f t="shared" ref="T142:U142" si="32">E141-T141</f>
        <v>0</v>
      </c>
      <c r="U142">
        <f t="shared" si="32"/>
        <v>0</v>
      </c>
      <c r="V142">
        <f>G141-V141</f>
        <v>0</v>
      </c>
      <c r="W142">
        <f t="shared" ref="W142:AD142" si="33">H141-W141</f>
        <v>0</v>
      </c>
      <c r="X142">
        <f t="shared" si="33"/>
        <v>0</v>
      </c>
      <c r="Y142">
        <f t="shared" si="33"/>
        <v>0</v>
      </c>
      <c r="Z142">
        <f t="shared" si="33"/>
        <v>0</v>
      </c>
      <c r="AA142">
        <f t="shared" si="33"/>
        <v>0</v>
      </c>
      <c r="AB142">
        <f t="shared" si="33"/>
        <v>0</v>
      </c>
      <c r="AC142">
        <f t="shared" si="33"/>
        <v>0</v>
      </c>
      <c r="AD142">
        <f t="shared" si="33"/>
        <v>0</v>
      </c>
    </row>
    <row r="144" spans="3:32" x14ac:dyDescent="0.25">
      <c r="C144" s="31" t="s">
        <v>16</v>
      </c>
    </row>
    <row r="145" spans="3:15" x14ac:dyDescent="0.25">
      <c r="C145" s="2"/>
      <c r="D145" s="3" t="s">
        <v>99</v>
      </c>
      <c r="E145" s="3" t="s">
        <v>100</v>
      </c>
      <c r="F145" s="3" t="s">
        <v>101</v>
      </c>
      <c r="G145" s="3" t="s">
        <v>102</v>
      </c>
      <c r="H145" s="3" t="s">
        <v>103</v>
      </c>
      <c r="I145" s="3" t="s">
        <v>104</v>
      </c>
      <c r="J145" s="3" t="s">
        <v>105</v>
      </c>
      <c r="K145" s="3" t="s">
        <v>106</v>
      </c>
      <c r="L145" s="3" t="s">
        <v>107</v>
      </c>
      <c r="M145" s="3" t="s">
        <v>108</v>
      </c>
      <c r="N145" s="3" t="s">
        <v>109</v>
      </c>
      <c r="O145" s="32" t="s">
        <v>110</v>
      </c>
    </row>
    <row r="146" spans="3:15" x14ac:dyDescent="0.25">
      <c r="C146" s="6" t="s">
        <v>112</v>
      </c>
      <c r="D146" s="49">
        <v>0</v>
      </c>
      <c r="E146" s="49">
        <v>3</v>
      </c>
      <c r="F146" s="49">
        <v>12</v>
      </c>
      <c r="G146" s="49">
        <v>16</v>
      </c>
      <c r="H146" s="49">
        <v>2</v>
      </c>
      <c r="I146" s="49">
        <v>14</v>
      </c>
      <c r="J146" s="49">
        <v>0</v>
      </c>
      <c r="K146" s="49">
        <v>16</v>
      </c>
      <c r="L146" s="49">
        <v>0</v>
      </c>
      <c r="M146" s="49">
        <v>16</v>
      </c>
      <c r="N146" s="49">
        <v>4</v>
      </c>
      <c r="O146" s="80">
        <v>0</v>
      </c>
    </row>
    <row r="147" spans="3:15" x14ac:dyDescent="0.25">
      <c r="C147" s="16" t="s">
        <v>113</v>
      </c>
      <c r="D147" s="49">
        <v>15</v>
      </c>
      <c r="E147" s="49">
        <v>16</v>
      </c>
      <c r="F147" s="49">
        <v>0</v>
      </c>
      <c r="G147" s="49">
        <v>9</v>
      </c>
      <c r="H147" s="49">
        <v>0</v>
      </c>
      <c r="I147" s="49">
        <v>0</v>
      </c>
      <c r="J147" s="49">
        <v>23</v>
      </c>
      <c r="K147" s="49">
        <v>0</v>
      </c>
      <c r="L147" s="49">
        <v>6</v>
      </c>
      <c r="M147" s="49">
        <v>0</v>
      </c>
      <c r="N147" s="49">
        <v>0</v>
      </c>
      <c r="O147" s="80">
        <v>0</v>
      </c>
    </row>
    <row r="148" spans="3:15" x14ac:dyDescent="0.25">
      <c r="C148" s="37" t="s">
        <v>114</v>
      </c>
      <c r="D148" s="82">
        <v>8</v>
      </c>
      <c r="E148" s="82">
        <v>0</v>
      </c>
      <c r="F148" s="82">
        <v>5</v>
      </c>
      <c r="G148" s="82">
        <v>0</v>
      </c>
      <c r="H148" s="82">
        <v>15</v>
      </c>
      <c r="I148" s="82">
        <v>37</v>
      </c>
      <c r="J148" s="110">
        <v>-3</v>
      </c>
      <c r="K148" s="82">
        <v>33</v>
      </c>
      <c r="L148" s="82">
        <v>15</v>
      </c>
      <c r="M148" s="82">
        <v>9</v>
      </c>
      <c r="N148" s="82">
        <v>-3</v>
      </c>
      <c r="O148" s="69">
        <v>0</v>
      </c>
    </row>
    <row r="150" spans="3:15" x14ac:dyDescent="0.25">
      <c r="C150" t="s">
        <v>17</v>
      </c>
      <c r="E150">
        <f>MIN(D146:O148)</f>
        <v>-3</v>
      </c>
    </row>
    <row r="151" spans="3:15" x14ac:dyDescent="0.25">
      <c r="C151" t="s">
        <v>18</v>
      </c>
      <c r="E151" t="s">
        <v>133</v>
      </c>
    </row>
    <row r="152" spans="3:15" x14ac:dyDescent="0.25">
      <c r="C152" t="s">
        <v>20</v>
      </c>
      <c r="E152">
        <v>101</v>
      </c>
    </row>
    <row r="153" spans="3:15" x14ac:dyDescent="0.25">
      <c r="C153" t="s">
        <v>21</v>
      </c>
      <c r="E153" t="s">
        <v>134</v>
      </c>
    </row>
    <row r="154" spans="3:15" x14ac:dyDescent="0.25">
      <c r="C154" s="40" t="s">
        <v>23</v>
      </c>
      <c r="D154" s="41"/>
    </row>
    <row r="155" spans="3:15" x14ac:dyDescent="0.25">
      <c r="C155" s="40" t="s">
        <v>26</v>
      </c>
      <c r="D155" s="41"/>
    </row>
    <row r="156" spans="3:15" x14ac:dyDescent="0.25">
      <c r="C156" s="42" t="s">
        <v>28</v>
      </c>
      <c r="D156" s="42"/>
    </row>
    <row r="157" spans="3:15" x14ac:dyDescent="0.25">
      <c r="C157" s="45" t="s">
        <v>30</v>
      </c>
      <c r="D157" s="45"/>
    </row>
    <row r="158" spans="3:15" x14ac:dyDescent="0.25">
      <c r="C158" t="s">
        <v>32</v>
      </c>
    </row>
    <row r="161" spans="3:32" x14ac:dyDescent="0.25">
      <c r="C161" s="31" t="s">
        <v>25</v>
      </c>
    </row>
    <row r="162" spans="3:32" x14ac:dyDescent="0.25">
      <c r="C162" s="2"/>
      <c r="D162" s="3" t="s">
        <v>99</v>
      </c>
      <c r="E162" s="3" t="s">
        <v>100</v>
      </c>
      <c r="F162" s="3" t="s">
        <v>101</v>
      </c>
      <c r="G162" s="3" t="s">
        <v>102</v>
      </c>
      <c r="H162" s="3" t="s">
        <v>103</v>
      </c>
      <c r="I162" s="3" t="s">
        <v>104</v>
      </c>
      <c r="J162" s="3" t="s">
        <v>105</v>
      </c>
      <c r="K162" s="3" t="s">
        <v>106</v>
      </c>
      <c r="L162" s="3" t="s">
        <v>107</v>
      </c>
      <c r="M162" s="3" t="s">
        <v>108</v>
      </c>
      <c r="N162" s="3" t="s">
        <v>109</v>
      </c>
      <c r="O162" s="32" t="s">
        <v>110</v>
      </c>
    </row>
    <row r="163" spans="3:32" x14ac:dyDescent="0.25">
      <c r="C163" s="6" t="s">
        <v>112</v>
      </c>
      <c r="D163" s="41">
        <f>D146</f>
        <v>0</v>
      </c>
      <c r="E163" s="41">
        <f t="shared" ref="E163:I163" si="34">E146</f>
        <v>3</v>
      </c>
      <c r="F163" s="41">
        <f t="shared" si="34"/>
        <v>12</v>
      </c>
      <c r="G163" s="41">
        <f t="shared" si="34"/>
        <v>16</v>
      </c>
      <c r="H163" s="41">
        <f t="shared" si="34"/>
        <v>2</v>
      </c>
      <c r="I163" s="41">
        <f t="shared" si="34"/>
        <v>14</v>
      </c>
      <c r="J163" s="101">
        <f>J146-$E$150</f>
        <v>3</v>
      </c>
      <c r="K163" s="41">
        <f t="shared" ref="K163:O165" si="35">K146</f>
        <v>16</v>
      </c>
      <c r="L163" s="41">
        <f t="shared" si="35"/>
        <v>0</v>
      </c>
      <c r="M163" s="41">
        <f t="shared" si="35"/>
        <v>16</v>
      </c>
      <c r="N163" s="41">
        <f t="shared" si="35"/>
        <v>4</v>
      </c>
      <c r="O163" s="111">
        <f t="shared" si="35"/>
        <v>0</v>
      </c>
    </row>
    <row r="164" spans="3:32" x14ac:dyDescent="0.25">
      <c r="C164" s="16" t="s">
        <v>113</v>
      </c>
      <c r="D164" s="41">
        <f t="shared" ref="D164:I165" si="36">D147</f>
        <v>15</v>
      </c>
      <c r="E164" s="41">
        <f t="shared" si="36"/>
        <v>16</v>
      </c>
      <c r="F164" s="41">
        <f t="shared" si="36"/>
        <v>0</v>
      </c>
      <c r="G164" s="41">
        <f t="shared" si="36"/>
        <v>9</v>
      </c>
      <c r="H164" s="41">
        <f t="shared" si="36"/>
        <v>0</v>
      </c>
      <c r="I164" s="41">
        <f t="shared" si="36"/>
        <v>0</v>
      </c>
      <c r="J164" s="101">
        <f t="shared" ref="J164:J165" si="37">J147-$E$150</f>
        <v>26</v>
      </c>
      <c r="K164" s="41">
        <f t="shared" si="35"/>
        <v>0</v>
      </c>
      <c r="L164" s="41">
        <f t="shared" si="35"/>
        <v>6</v>
      </c>
      <c r="M164" s="41">
        <f t="shared" si="35"/>
        <v>0</v>
      </c>
      <c r="N164" s="41">
        <f t="shared" si="35"/>
        <v>0</v>
      </c>
      <c r="O164" s="111">
        <f t="shared" si="35"/>
        <v>0</v>
      </c>
    </row>
    <row r="165" spans="3:32" x14ac:dyDescent="0.25">
      <c r="C165" s="37" t="s">
        <v>114</v>
      </c>
      <c r="D165" s="85">
        <f t="shared" si="36"/>
        <v>8</v>
      </c>
      <c r="E165" s="85">
        <f t="shared" si="36"/>
        <v>0</v>
      </c>
      <c r="F165" s="85">
        <f t="shared" si="36"/>
        <v>5</v>
      </c>
      <c r="G165" s="85">
        <f t="shared" si="36"/>
        <v>0</v>
      </c>
      <c r="H165" s="85">
        <f t="shared" si="36"/>
        <v>15</v>
      </c>
      <c r="I165" s="85">
        <f t="shared" si="36"/>
        <v>37</v>
      </c>
      <c r="J165" s="112">
        <f t="shared" si="37"/>
        <v>0</v>
      </c>
      <c r="K165" s="85">
        <f t="shared" si="35"/>
        <v>33</v>
      </c>
      <c r="L165" s="85">
        <f t="shared" si="35"/>
        <v>15</v>
      </c>
      <c r="M165" s="85">
        <f t="shared" si="35"/>
        <v>9</v>
      </c>
      <c r="N165" s="85">
        <f t="shared" si="35"/>
        <v>-3</v>
      </c>
      <c r="O165" s="113">
        <f t="shared" si="35"/>
        <v>0</v>
      </c>
    </row>
    <row r="168" spans="3:32" x14ac:dyDescent="0.25">
      <c r="C168" s="56" t="s">
        <v>135</v>
      </c>
    </row>
    <row r="170" spans="3:32" x14ac:dyDescent="0.25">
      <c r="C170" s="2" t="s">
        <v>1</v>
      </c>
      <c r="D170" s="3" t="s">
        <v>99</v>
      </c>
      <c r="E170" s="3" t="s">
        <v>100</v>
      </c>
      <c r="F170" s="3" t="s">
        <v>101</v>
      </c>
      <c r="G170" s="3" t="s">
        <v>102</v>
      </c>
      <c r="H170" s="3" t="s">
        <v>103</v>
      </c>
      <c r="I170" s="3" t="s">
        <v>104</v>
      </c>
      <c r="J170" s="3" t="s">
        <v>105</v>
      </c>
      <c r="K170" s="3" t="s">
        <v>106</v>
      </c>
      <c r="L170" s="3" t="s">
        <v>107</v>
      </c>
      <c r="M170" s="3" t="s">
        <v>108</v>
      </c>
      <c r="N170" s="3" t="s">
        <v>109</v>
      </c>
      <c r="O170" s="4" t="s">
        <v>110</v>
      </c>
      <c r="P170" s="2" t="s">
        <v>111</v>
      </c>
      <c r="R170" s="2" t="s">
        <v>8</v>
      </c>
      <c r="S170" s="3" t="s">
        <v>99</v>
      </c>
      <c r="T170" s="3" t="s">
        <v>100</v>
      </c>
      <c r="U170" s="3" t="s">
        <v>101</v>
      </c>
      <c r="V170" s="3" t="s">
        <v>102</v>
      </c>
      <c r="W170" s="3" t="s">
        <v>103</v>
      </c>
      <c r="X170" s="3" t="s">
        <v>104</v>
      </c>
      <c r="Y170" s="3" t="s">
        <v>105</v>
      </c>
      <c r="Z170" s="3" t="s">
        <v>106</v>
      </c>
      <c r="AA170" s="3" t="s">
        <v>107</v>
      </c>
      <c r="AB170" s="3" t="s">
        <v>108</v>
      </c>
      <c r="AC170" s="3" t="s">
        <v>109</v>
      </c>
      <c r="AD170" s="4" t="s">
        <v>110</v>
      </c>
      <c r="AE170" s="2" t="s">
        <v>111</v>
      </c>
    </row>
    <row r="171" spans="3:32" x14ac:dyDescent="0.25">
      <c r="C171" s="6" t="s">
        <v>112</v>
      </c>
      <c r="D171" s="49">
        <v>112</v>
      </c>
      <c r="E171" s="49"/>
      <c r="F171" s="49"/>
      <c r="G171" s="49"/>
      <c r="H171" s="49"/>
      <c r="I171" s="49"/>
      <c r="J171" s="49"/>
      <c r="K171" s="49"/>
      <c r="L171" s="49">
        <v>53</v>
      </c>
      <c r="M171" s="49"/>
      <c r="N171" s="49"/>
      <c r="O171" s="62">
        <f>72+77+85+101</f>
        <v>335</v>
      </c>
      <c r="P171" s="13">
        <f>SUM(D171:O171)</f>
        <v>500</v>
      </c>
      <c r="R171" s="6" t="s">
        <v>112</v>
      </c>
      <c r="S171" s="49">
        <v>10</v>
      </c>
      <c r="T171" s="49">
        <v>22</v>
      </c>
      <c r="U171" s="49">
        <v>29</v>
      </c>
      <c r="V171" s="49">
        <v>45</v>
      </c>
      <c r="W171" s="49">
        <v>11</v>
      </c>
      <c r="X171" s="49">
        <v>31</v>
      </c>
      <c r="Y171" s="49">
        <v>42</v>
      </c>
      <c r="Z171" s="49">
        <v>61</v>
      </c>
      <c r="AA171" s="49">
        <v>36</v>
      </c>
      <c r="AB171" s="49">
        <v>21</v>
      </c>
      <c r="AC171" s="49">
        <v>45</v>
      </c>
      <c r="AD171" s="62">
        <v>0</v>
      </c>
      <c r="AE171" s="13">
        <v>500</v>
      </c>
      <c r="AF171">
        <f>P171-AE171</f>
        <v>0</v>
      </c>
    </row>
    <row r="172" spans="3:32" x14ac:dyDescent="0.25">
      <c r="C172" s="16" t="s">
        <v>113</v>
      </c>
      <c r="D172" s="49"/>
      <c r="E172" s="49"/>
      <c r="F172" s="49">
        <v>138</v>
      </c>
      <c r="G172" s="49"/>
      <c r="H172" s="49">
        <v>77</v>
      </c>
      <c r="I172" s="49">
        <v>89</v>
      </c>
      <c r="J172" s="49"/>
      <c r="K172" s="49">
        <v>215</v>
      </c>
      <c r="L172" s="49"/>
      <c r="M172" s="49">
        <v>49</v>
      </c>
      <c r="N172" s="49">
        <v>153</v>
      </c>
      <c r="O172" s="62">
        <v>29</v>
      </c>
      <c r="P172" s="13">
        <f t="shared" ref="P172:P173" si="38">SUM(D172:O172)</f>
        <v>750</v>
      </c>
      <c r="R172" s="16" t="s">
        <v>113</v>
      </c>
      <c r="S172" s="49">
        <v>25</v>
      </c>
      <c r="T172" s="49">
        <v>35</v>
      </c>
      <c r="U172" s="49">
        <v>17</v>
      </c>
      <c r="V172" s="49">
        <v>38</v>
      </c>
      <c r="W172" s="49">
        <v>9</v>
      </c>
      <c r="X172" s="49">
        <v>17</v>
      </c>
      <c r="Y172" s="49">
        <v>65</v>
      </c>
      <c r="Z172" s="49">
        <v>45</v>
      </c>
      <c r="AA172" s="49">
        <v>42</v>
      </c>
      <c r="AB172" s="49">
        <v>5</v>
      </c>
      <c r="AC172" s="49">
        <v>41</v>
      </c>
      <c r="AD172" s="62">
        <v>0</v>
      </c>
      <c r="AE172" s="13">
        <v>750</v>
      </c>
      <c r="AF172">
        <f t="shared" ref="AF172:AF173" si="39">P172-AE172</f>
        <v>0</v>
      </c>
    </row>
    <row r="173" spans="3:32" x14ac:dyDescent="0.25">
      <c r="C173" s="16" t="s">
        <v>114</v>
      </c>
      <c r="D173" s="49"/>
      <c r="E173" s="49">
        <v>85</v>
      </c>
      <c r="F173" s="49"/>
      <c r="G173" s="49">
        <f>40+77+29</f>
        <v>146</v>
      </c>
      <c r="H173" s="49"/>
      <c r="I173" s="49"/>
      <c r="J173" s="49">
        <v>101</v>
      </c>
      <c r="K173" s="49"/>
      <c r="L173" s="49"/>
      <c r="M173" s="49"/>
      <c r="N173" s="49"/>
      <c r="O173" s="62">
        <f>360-77-29-85-101</f>
        <v>68</v>
      </c>
      <c r="P173" s="20">
        <f t="shared" si="38"/>
        <v>400</v>
      </c>
      <c r="R173" s="16" t="s">
        <v>114</v>
      </c>
      <c r="S173" s="49">
        <v>18</v>
      </c>
      <c r="T173" s="49">
        <v>19</v>
      </c>
      <c r="U173" s="49">
        <v>22</v>
      </c>
      <c r="V173" s="49">
        <v>29</v>
      </c>
      <c r="W173" s="49">
        <v>24</v>
      </c>
      <c r="X173" s="49">
        <v>54</v>
      </c>
      <c r="Y173" s="49">
        <v>39</v>
      </c>
      <c r="Z173" s="49">
        <v>78</v>
      </c>
      <c r="AA173" s="49">
        <v>51</v>
      </c>
      <c r="AB173" s="49">
        <v>14</v>
      </c>
      <c r="AC173" s="49">
        <v>38</v>
      </c>
      <c r="AD173" s="62">
        <v>0</v>
      </c>
      <c r="AE173" s="20">
        <v>400</v>
      </c>
      <c r="AF173">
        <f t="shared" si="39"/>
        <v>0</v>
      </c>
    </row>
    <row r="174" spans="3:32" x14ac:dyDescent="0.25">
      <c r="C174" s="2" t="s">
        <v>13</v>
      </c>
      <c r="D174" s="26">
        <f>SUM(D171:D173)</f>
        <v>112</v>
      </c>
      <c r="E174" s="27">
        <f t="shared" ref="E174:O174" si="40">SUM(E171:E173)</f>
        <v>85</v>
      </c>
      <c r="F174" s="27">
        <f t="shared" si="40"/>
        <v>138</v>
      </c>
      <c r="G174" s="27">
        <f t="shared" si="40"/>
        <v>146</v>
      </c>
      <c r="H174" s="27">
        <f t="shared" si="40"/>
        <v>77</v>
      </c>
      <c r="I174" s="27">
        <f t="shared" si="40"/>
        <v>89</v>
      </c>
      <c r="J174" s="27">
        <f t="shared" si="40"/>
        <v>101</v>
      </c>
      <c r="K174" s="27">
        <f t="shared" si="40"/>
        <v>215</v>
      </c>
      <c r="L174" s="27">
        <f t="shared" si="40"/>
        <v>53</v>
      </c>
      <c r="M174" s="27">
        <f t="shared" si="40"/>
        <v>49</v>
      </c>
      <c r="N174" s="27">
        <f t="shared" si="40"/>
        <v>153</v>
      </c>
      <c r="O174" s="28">
        <f t="shared" si="40"/>
        <v>432</v>
      </c>
      <c r="P174" s="123">
        <f>SUMPRODUCT(D171:O173,S171:AD173)</f>
        <v>33561</v>
      </c>
      <c r="R174" s="2" t="s">
        <v>13</v>
      </c>
      <c r="S174" s="26">
        <v>112</v>
      </c>
      <c r="T174" s="27">
        <v>85</v>
      </c>
      <c r="U174" s="27">
        <v>138</v>
      </c>
      <c r="V174" s="27">
        <v>146</v>
      </c>
      <c r="W174" s="27">
        <v>77</v>
      </c>
      <c r="X174" s="27">
        <v>89</v>
      </c>
      <c r="Y174" s="27">
        <v>101</v>
      </c>
      <c r="Z174" s="27">
        <v>215</v>
      </c>
      <c r="AA174" s="27">
        <v>53</v>
      </c>
      <c r="AB174" s="27">
        <v>49</v>
      </c>
      <c r="AC174" s="27">
        <v>153</v>
      </c>
      <c r="AD174" s="28">
        <v>432</v>
      </c>
    </row>
    <row r="175" spans="3:32" x14ac:dyDescent="0.25">
      <c r="P175" s="124">
        <f>P174*0.5</f>
        <v>16780.5</v>
      </c>
      <c r="S175">
        <f>D174-S174</f>
        <v>0</v>
      </c>
      <c r="T175">
        <f t="shared" ref="T175:U175" si="41">E174-T174</f>
        <v>0</v>
      </c>
      <c r="U175">
        <f t="shared" si="41"/>
        <v>0</v>
      </c>
      <c r="V175">
        <f>G174-V174</f>
        <v>0</v>
      </c>
      <c r="W175">
        <f t="shared" ref="W175:AD175" si="42">H174-W174</f>
        <v>0</v>
      </c>
      <c r="X175">
        <f t="shared" si="42"/>
        <v>0</v>
      </c>
      <c r="Y175">
        <f t="shared" si="42"/>
        <v>0</v>
      </c>
      <c r="Z175">
        <f t="shared" si="42"/>
        <v>0</v>
      </c>
      <c r="AA175">
        <f t="shared" si="42"/>
        <v>0</v>
      </c>
      <c r="AB175">
        <f t="shared" si="42"/>
        <v>0</v>
      </c>
      <c r="AC175">
        <f t="shared" si="42"/>
        <v>0</v>
      </c>
      <c r="AD175">
        <f t="shared" si="42"/>
        <v>0</v>
      </c>
    </row>
    <row r="177" spans="3:15" x14ac:dyDescent="0.25">
      <c r="C177" s="31" t="s">
        <v>16</v>
      </c>
    </row>
    <row r="178" spans="3:15" x14ac:dyDescent="0.25">
      <c r="C178" s="2"/>
      <c r="D178" s="3" t="s">
        <v>99</v>
      </c>
      <c r="E178" s="3" t="s">
        <v>100</v>
      </c>
      <c r="F178" s="3" t="s">
        <v>101</v>
      </c>
      <c r="G178" s="3" t="s">
        <v>102</v>
      </c>
      <c r="H178" s="3" t="s">
        <v>103</v>
      </c>
      <c r="I178" s="3" t="s">
        <v>104</v>
      </c>
      <c r="J178" s="3" t="s">
        <v>105</v>
      </c>
      <c r="K178" s="3" t="s">
        <v>106</v>
      </c>
      <c r="L178" s="3" t="s">
        <v>107</v>
      </c>
      <c r="M178" s="3" t="s">
        <v>108</v>
      </c>
      <c r="N178" s="3" t="s">
        <v>109</v>
      </c>
      <c r="O178" s="32" t="s">
        <v>110</v>
      </c>
    </row>
    <row r="179" spans="3:15" x14ac:dyDescent="0.25">
      <c r="C179" s="6" t="s">
        <v>112</v>
      </c>
      <c r="D179" s="49">
        <v>0</v>
      </c>
      <c r="E179" s="49">
        <v>3</v>
      </c>
      <c r="F179" s="49">
        <v>12</v>
      </c>
      <c r="G179" s="49">
        <v>16</v>
      </c>
      <c r="H179" s="49">
        <v>2</v>
      </c>
      <c r="I179" s="49">
        <v>14</v>
      </c>
      <c r="J179" s="49">
        <v>3</v>
      </c>
      <c r="K179" s="49">
        <v>16</v>
      </c>
      <c r="L179" s="49">
        <v>0</v>
      </c>
      <c r="M179" s="49">
        <v>16</v>
      </c>
      <c r="N179" s="49">
        <v>4</v>
      </c>
      <c r="O179" s="80">
        <v>0</v>
      </c>
    </row>
    <row r="180" spans="3:15" x14ac:dyDescent="0.25">
      <c r="C180" s="16" t="s">
        <v>113</v>
      </c>
      <c r="D180" s="49">
        <v>15</v>
      </c>
      <c r="E180" s="49">
        <v>16</v>
      </c>
      <c r="F180" s="49">
        <v>0</v>
      </c>
      <c r="G180" s="49">
        <v>9</v>
      </c>
      <c r="H180" s="49">
        <v>0</v>
      </c>
      <c r="I180" s="49">
        <v>0</v>
      </c>
      <c r="J180" s="49">
        <v>26</v>
      </c>
      <c r="K180" s="49">
        <v>0</v>
      </c>
      <c r="L180" s="49">
        <v>6</v>
      </c>
      <c r="M180" s="49">
        <v>0</v>
      </c>
      <c r="N180" s="49">
        <v>0</v>
      </c>
      <c r="O180" s="80">
        <v>0</v>
      </c>
    </row>
    <row r="181" spans="3:15" x14ac:dyDescent="0.25">
      <c r="C181" s="37" t="s">
        <v>114</v>
      </c>
      <c r="D181" s="82">
        <v>8</v>
      </c>
      <c r="E181" s="82">
        <v>0</v>
      </c>
      <c r="F181" s="82">
        <v>5</v>
      </c>
      <c r="G181" s="82">
        <v>0</v>
      </c>
      <c r="H181" s="82">
        <v>15</v>
      </c>
      <c r="I181" s="82">
        <v>37</v>
      </c>
      <c r="J181" s="82">
        <v>0</v>
      </c>
      <c r="K181" s="82">
        <v>33</v>
      </c>
      <c r="L181" s="82">
        <v>15</v>
      </c>
      <c r="M181" s="82">
        <v>9</v>
      </c>
      <c r="N181" s="110">
        <v>-3</v>
      </c>
      <c r="O181" s="69">
        <v>0</v>
      </c>
    </row>
    <row r="183" spans="3:15" x14ac:dyDescent="0.25">
      <c r="C183" t="s">
        <v>17</v>
      </c>
      <c r="E183">
        <f>MIN(D179:O181)</f>
        <v>-3</v>
      </c>
    </row>
    <row r="184" spans="3:15" x14ac:dyDescent="0.25">
      <c r="C184" t="s">
        <v>18</v>
      </c>
      <c r="E184" t="s">
        <v>136</v>
      </c>
    </row>
    <row r="185" spans="3:15" x14ac:dyDescent="0.25">
      <c r="C185" t="s">
        <v>20</v>
      </c>
      <c r="E185">
        <v>68</v>
      </c>
    </row>
    <row r="186" spans="3:15" x14ac:dyDescent="0.25">
      <c r="C186" t="s">
        <v>21</v>
      </c>
      <c r="E186" t="s">
        <v>137</v>
      </c>
    </row>
    <row r="187" spans="3:15" x14ac:dyDescent="0.25">
      <c r="C187" s="40" t="s">
        <v>23</v>
      </c>
      <c r="D187" s="41"/>
      <c r="E187" t="s">
        <v>138</v>
      </c>
    </row>
    <row r="188" spans="3:15" x14ac:dyDescent="0.25">
      <c r="C188" s="40" t="s">
        <v>26</v>
      </c>
      <c r="D188" s="41"/>
      <c r="E188" t="s">
        <v>139</v>
      </c>
    </row>
    <row r="189" spans="3:15" x14ac:dyDescent="0.25">
      <c r="C189" s="42" t="s">
        <v>28</v>
      </c>
      <c r="D189" s="42"/>
      <c r="E189" t="s">
        <v>140</v>
      </c>
    </row>
    <row r="190" spans="3:15" x14ac:dyDescent="0.25">
      <c r="C190" s="45" t="s">
        <v>30</v>
      </c>
      <c r="D190" s="45"/>
    </row>
    <row r="191" spans="3:15" x14ac:dyDescent="0.25">
      <c r="C191" t="s">
        <v>32</v>
      </c>
    </row>
    <row r="194" spans="3:32" x14ac:dyDescent="0.25">
      <c r="C194" s="31" t="s">
        <v>25</v>
      </c>
    </row>
    <row r="195" spans="3:32" x14ac:dyDescent="0.25">
      <c r="C195" s="2"/>
      <c r="D195" s="3" t="s">
        <v>99</v>
      </c>
      <c r="E195" s="3" t="s">
        <v>100</v>
      </c>
      <c r="F195" s="3" t="s">
        <v>101</v>
      </c>
      <c r="G195" s="3" t="s">
        <v>102</v>
      </c>
      <c r="H195" s="3" t="s">
        <v>103</v>
      </c>
      <c r="I195" s="3" t="s">
        <v>104</v>
      </c>
      <c r="J195" s="3" t="s">
        <v>105</v>
      </c>
      <c r="K195" s="3" t="s">
        <v>106</v>
      </c>
      <c r="L195" s="3" t="s">
        <v>107</v>
      </c>
      <c r="M195" s="3" t="s">
        <v>108</v>
      </c>
      <c r="N195" s="3" t="s">
        <v>109</v>
      </c>
      <c r="O195" s="32" t="s">
        <v>110</v>
      </c>
    </row>
    <row r="196" spans="3:32" x14ac:dyDescent="0.25">
      <c r="C196" s="6" t="s">
        <v>112</v>
      </c>
      <c r="D196" s="41">
        <f>D179</f>
        <v>0</v>
      </c>
      <c r="E196" s="101">
        <f>E179+$E$183</f>
        <v>0</v>
      </c>
      <c r="F196" s="41">
        <f>F179</f>
        <v>12</v>
      </c>
      <c r="G196" s="101">
        <f>G179+$E$183</f>
        <v>13</v>
      </c>
      <c r="H196" s="41">
        <f t="shared" ref="H196:I197" si="43">H179</f>
        <v>2</v>
      </c>
      <c r="I196" s="41">
        <f t="shared" si="43"/>
        <v>14</v>
      </c>
      <c r="J196" s="101">
        <f>J179+$E$183</f>
        <v>0</v>
      </c>
      <c r="K196" s="41">
        <f t="shared" ref="K196:O197" si="44">K179</f>
        <v>16</v>
      </c>
      <c r="L196" s="41">
        <f t="shared" si="44"/>
        <v>0</v>
      </c>
      <c r="M196" s="41">
        <f t="shared" si="44"/>
        <v>16</v>
      </c>
      <c r="N196" s="41">
        <f t="shared" si="44"/>
        <v>4</v>
      </c>
      <c r="O196" s="111">
        <f t="shared" si="44"/>
        <v>0</v>
      </c>
    </row>
    <row r="197" spans="3:32" x14ac:dyDescent="0.25">
      <c r="C197" s="16" t="s">
        <v>113</v>
      </c>
      <c r="D197" s="41">
        <f>D180</f>
        <v>15</v>
      </c>
      <c r="E197" s="101">
        <f>E180+$E$183</f>
        <v>13</v>
      </c>
      <c r="F197" s="41">
        <f>F180</f>
        <v>0</v>
      </c>
      <c r="G197" s="101">
        <f>G180+$E$183</f>
        <v>6</v>
      </c>
      <c r="H197" s="41">
        <f t="shared" si="43"/>
        <v>0</v>
      </c>
      <c r="I197" s="41">
        <f t="shared" si="43"/>
        <v>0</v>
      </c>
      <c r="J197" s="101">
        <f>J180+$E$183</f>
        <v>23</v>
      </c>
      <c r="K197" s="41">
        <f t="shared" si="44"/>
        <v>0</v>
      </c>
      <c r="L197" s="41">
        <f t="shared" si="44"/>
        <v>6</v>
      </c>
      <c r="M197" s="41">
        <f t="shared" si="44"/>
        <v>0</v>
      </c>
      <c r="N197" s="41">
        <f t="shared" si="44"/>
        <v>0</v>
      </c>
      <c r="O197" s="111">
        <f t="shared" si="44"/>
        <v>0</v>
      </c>
    </row>
    <row r="198" spans="3:32" x14ac:dyDescent="0.25">
      <c r="C198" s="37" t="s">
        <v>114</v>
      </c>
      <c r="D198" s="120">
        <f>D181-$E$183</f>
        <v>11</v>
      </c>
      <c r="E198" s="85">
        <f>E181</f>
        <v>0</v>
      </c>
      <c r="F198" s="120">
        <f>F181-$E$183</f>
        <v>8</v>
      </c>
      <c r="G198" s="85">
        <f>G181</f>
        <v>0</v>
      </c>
      <c r="H198" s="120">
        <f>H181-$E$183</f>
        <v>18</v>
      </c>
      <c r="I198" s="120">
        <f>I181-$E$183</f>
        <v>40</v>
      </c>
      <c r="J198" s="85">
        <f>J181</f>
        <v>0</v>
      </c>
      <c r="K198" s="120">
        <f t="shared" ref="K198:O198" si="45">K181-$E$183</f>
        <v>36</v>
      </c>
      <c r="L198" s="120">
        <f t="shared" si="45"/>
        <v>18</v>
      </c>
      <c r="M198" s="120">
        <f t="shared" si="45"/>
        <v>12</v>
      </c>
      <c r="N198" s="120">
        <f t="shared" si="45"/>
        <v>0</v>
      </c>
      <c r="O198" s="99">
        <f t="shared" si="45"/>
        <v>3</v>
      </c>
    </row>
    <row r="201" spans="3:32" x14ac:dyDescent="0.25">
      <c r="C201" s="56" t="s">
        <v>47</v>
      </c>
    </row>
    <row r="203" spans="3:32" x14ac:dyDescent="0.25">
      <c r="C203" s="2" t="s">
        <v>1</v>
      </c>
      <c r="D203" s="3" t="s">
        <v>99</v>
      </c>
      <c r="E203" s="3" t="s">
        <v>100</v>
      </c>
      <c r="F203" s="3" t="s">
        <v>101</v>
      </c>
      <c r="G203" s="3" t="s">
        <v>102</v>
      </c>
      <c r="H203" s="3" t="s">
        <v>103</v>
      </c>
      <c r="I203" s="3" t="s">
        <v>104</v>
      </c>
      <c r="J203" s="3" t="s">
        <v>105</v>
      </c>
      <c r="K203" s="3" t="s">
        <v>106</v>
      </c>
      <c r="L203" s="3" t="s">
        <v>107</v>
      </c>
      <c r="M203" s="3" t="s">
        <v>108</v>
      </c>
      <c r="N203" s="3" t="s">
        <v>109</v>
      </c>
      <c r="O203" s="4" t="s">
        <v>110</v>
      </c>
      <c r="P203" s="2" t="s">
        <v>111</v>
      </c>
      <c r="R203" s="2" t="s">
        <v>8</v>
      </c>
      <c r="S203" s="3" t="s">
        <v>99</v>
      </c>
      <c r="T203" s="3" t="s">
        <v>100</v>
      </c>
      <c r="U203" s="3" t="s">
        <v>101</v>
      </c>
      <c r="V203" s="3" t="s">
        <v>102</v>
      </c>
      <c r="W203" s="3" t="s">
        <v>103</v>
      </c>
      <c r="X203" s="3" t="s">
        <v>104</v>
      </c>
      <c r="Y203" s="3" t="s">
        <v>105</v>
      </c>
      <c r="Z203" s="3" t="s">
        <v>106</v>
      </c>
      <c r="AA203" s="3" t="s">
        <v>107</v>
      </c>
      <c r="AB203" s="3" t="s">
        <v>108</v>
      </c>
      <c r="AC203" s="3" t="s">
        <v>109</v>
      </c>
      <c r="AD203" s="4" t="s">
        <v>110</v>
      </c>
      <c r="AE203" s="2" t="s">
        <v>111</v>
      </c>
    </row>
    <row r="204" spans="3:32" x14ac:dyDescent="0.25">
      <c r="C204" s="6" t="s">
        <v>112</v>
      </c>
      <c r="D204" s="49">
        <v>112</v>
      </c>
      <c r="E204" s="49"/>
      <c r="F204" s="49"/>
      <c r="G204" s="49"/>
      <c r="H204" s="49"/>
      <c r="I204" s="49"/>
      <c r="J204" s="49"/>
      <c r="K204" s="49"/>
      <c r="L204" s="49">
        <v>53</v>
      </c>
      <c r="M204" s="49"/>
      <c r="N204" s="49"/>
      <c r="O204" s="62">
        <f>72+77+85+101</f>
        <v>335</v>
      </c>
      <c r="P204" s="13">
        <f>SUM(D204:O204)</f>
        <v>500</v>
      </c>
      <c r="R204" s="6" t="s">
        <v>112</v>
      </c>
      <c r="S204" s="49">
        <v>10</v>
      </c>
      <c r="T204" s="49">
        <v>22</v>
      </c>
      <c r="U204" s="49">
        <v>29</v>
      </c>
      <c r="V204" s="49">
        <v>45</v>
      </c>
      <c r="W204" s="49">
        <v>11</v>
      </c>
      <c r="X204" s="49">
        <v>31</v>
      </c>
      <c r="Y204" s="49">
        <v>42</v>
      </c>
      <c r="Z204" s="49">
        <v>61</v>
      </c>
      <c r="AA204" s="49">
        <v>36</v>
      </c>
      <c r="AB204" s="49">
        <v>21</v>
      </c>
      <c r="AC204" s="49">
        <v>45</v>
      </c>
      <c r="AD204" s="62">
        <v>0</v>
      </c>
      <c r="AE204" s="13">
        <v>500</v>
      </c>
      <c r="AF204">
        <f>P204-AE204</f>
        <v>0</v>
      </c>
    </row>
    <row r="205" spans="3:32" x14ac:dyDescent="0.25">
      <c r="C205" s="16" t="s">
        <v>113</v>
      </c>
      <c r="D205" s="49"/>
      <c r="E205" s="49"/>
      <c r="F205" s="49">
        <v>138</v>
      </c>
      <c r="G205" s="49"/>
      <c r="H205" s="49">
        <v>77</v>
      </c>
      <c r="I205" s="49">
        <v>89</v>
      </c>
      <c r="J205" s="49"/>
      <c r="K205" s="49">
        <v>215</v>
      </c>
      <c r="L205" s="49"/>
      <c r="M205" s="49">
        <v>49</v>
      </c>
      <c r="N205" s="49">
        <f>153-68</f>
        <v>85</v>
      </c>
      <c r="O205" s="62">
        <f>29+68</f>
        <v>97</v>
      </c>
      <c r="P205" s="13">
        <f t="shared" ref="P205:P206" si="46">SUM(D205:O205)</f>
        <v>750</v>
      </c>
      <c r="R205" s="16" t="s">
        <v>113</v>
      </c>
      <c r="S205" s="49">
        <v>25</v>
      </c>
      <c r="T205" s="49">
        <v>35</v>
      </c>
      <c r="U205" s="49">
        <v>17</v>
      </c>
      <c r="V205" s="49">
        <v>38</v>
      </c>
      <c r="W205" s="49">
        <v>9</v>
      </c>
      <c r="X205" s="49">
        <v>17</v>
      </c>
      <c r="Y205" s="49">
        <v>65</v>
      </c>
      <c r="Z205" s="49">
        <v>45</v>
      </c>
      <c r="AA205" s="49">
        <v>42</v>
      </c>
      <c r="AB205" s="49">
        <v>5</v>
      </c>
      <c r="AC205" s="49">
        <v>41</v>
      </c>
      <c r="AD205" s="62">
        <v>0</v>
      </c>
      <c r="AE205" s="13">
        <v>750</v>
      </c>
      <c r="AF205">
        <f t="shared" ref="AF205:AF206" si="47">P205-AE205</f>
        <v>0</v>
      </c>
    </row>
    <row r="206" spans="3:32" x14ac:dyDescent="0.25">
      <c r="C206" s="16" t="s">
        <v>114</v>
      </c>
      <c r="D206" s="49"/>
      <c r="E206" s="49">
        <v>85</v>
      </c>
      <c r="F206" s="49"/>
      <c r="G206" s="49">
        <f>40+77+29</f>
        <v>146</v>
      </c>
      <c r="H206" s="49"/>
      <c r="I206" s="49"/>
      <c r="J206" s="49">
        <v>101</v>
      </c>
      <c r="K206" s="49"/>
      <c r="L206" s="49"/>
      <c r="M206" s="49"/>
      <c r="N206" s="49">
        <v>68</v>
      </c>
      <c r="O206" s="62"/>
      <c r="P206" s="20">
        <f t="shared" si="46"/>
        <v>400</v>
      </c>
      <c r="R206" s="16" t="s">
        <v>114</v>
      </c>
      <c r="S206" s="49">
        <v>18</v>
      </c>
      <c r="T206" s="49">
        <v>19</v>
      </c>
      <c r="U206" s="49">
        <v>22</v>
      </c>
      <c r="V206" s="49">
        <v>29</v>
      </c>
      <c r="W206" s="49">
        <v>24</v>
      </c>
      <c r="X206" s="49">
        <v>54</v>
      </c>
      <c r="Y206" s="49">
        <v>39</v>
      </c>
      <c r="Z206" s="49">
        <v>78</v>
      </c>
      <c r="AA206" s="49">
        <v>51</v>
      </c>
      <c r="AB206" s="49">
        <v>14</v>
      </c>
      <c r="AC206" s="49">
        <v>38</v>
      </c>
      <c r="AD206" s="62">
        <v>0</v>
      </c>
      <c r="AE206" s="20">
        <v>400</v>
      </c>
      <c r="AF206">
        <f t="shared" si="47"/>
        <v>0</v>
      </c>
    </row>
    <row r="207" spans="3:32" x14ac:dyDescent="0.25">
      <c r="C207" s="2" t="s">
        <v>13</v>
      </c>
      <c r="D207" s="26">
        <f>SUM(D204:D206)</f>
        <v>112</v>
      </c>
      <c r="E207" s="27">
        <f t="shared" ref="E207:O207" si="48">SUM(E204:E206)</f>
        <v>85</v>
      </c>
      <c r="F207" s="27">
        <f t="shared" si="48"/>
        <v>138</v>
      </c>
      <c r="G207" s="27">
        <f t="shared" si="48"/>
        <v>146</v>
      </c>
      <c r="H207" s="27">
        <f t="shared" si="48"/>
        <v>77</v>
      </c>
      <c r="I207" s="27">
        <f t="shared" si="48"/>
        <v>89</v>
      </c>
      <c r="J207" s="27">
        <f t="shared" si="48"/>
        <v>101</v>
      </c>
      <c r="K207" s="27">
        <f t="shared" si="48"/>
        <v>215</v>
      </c>
      <c r="L207" s="27">
        <f t="shared" si="48"/>
        <v>53</v>
      </c>
      <c r="M207" s="27">
        <f t="shared" si="48"/>
        <v>49</v>
      </c>
      <c r="N207" s="27">
        <f t="shared" si="48"/>
        <v>153</v>
      </c>
      <c r="O207" s="28">
        <f t="shared" si="48"/>
        <v>432</v>
      </c>
      <c r="P207" s="123">
        <f>SUMPRODUCT(D204:O206,S204:AD206)</f>
        <v>33357</v>
      </c>
      <c r="R207" s="2" t="s">
        <v>13</v>
      </c>
      <c r="S207" s="26">
        <v>112</v>
      </c>
      <c r="T207" s="27">
        <v>85</v>
      </c>
      <c r="U207" s="27">
        <v>138</v>
      </c>
      <c r="V207" s="27">
        <v>146</v>
      </c>
      <c r="W207" s="27">
        <v>77</v>
      </c>
      <c r="X207" s="27">
        <v>89</v>
      </c>
      <c r="Y207" s="27">
        <v>101</v>
      </c>
      <c r="Z207" s="27">
        <v>215</v>
      </c>
      <c r="AA207" s="27">
        <v>53</v>
      </c>
      <c r="AB207" s="27">
        <v>49</v>
      </c>
      <c r="AC207" s="27">
        <v>153</v>
      </c>
      <c r="AD207" s="28">
        <v>432</v>
      </c>
    </row>
    <row r="208" spans="3:32" x14ac:dyDescent="0.25">
      <c r="P208" s="124">
        <f>P207*0.5</f>
        <v>16678.5</v>
      </c>
      <c r="S208">
        <f>D207-S207</f>
        <v>0</v>
      </c>
      <c r="T208">
        <f t="shared" ref="T208:U208" si="49">E207-T207</f>
        <v>0</v>
      </c>
      <c r="U208">
        <f t="shared" si="49"/>
        <v>0</v>
      </c>
      <c r="V208">
        <f>G207-V207</f>
        <v>0</v>
      </c>
      <c r="W208">
        <f t="shared" ref="W208:AD208" si="50">H207-W207</f>
        <v>0</v>
      </c>
      <c r="X208">
        <f t="shared" si="50"/>
        <v>0</v>
      </c>
      <c r="Y208">
        <f t="shared" si="50"/>
        <v>0</v>
      </c>
      <c r="Z208">
        <f t="shared" si="50"/>
        <v>0</v>
      </c>
      <c r="AA208">
        <f t="shared" si="50"/>
        <v>0</v>
      </c>
      <c r="AB208">
        <f t="shared" si="50"/>
        <v>0</v>
      </c>
      <c r="AC208">
        <f t="shared" si="50"/>
        <v>0</v>
      </c>
      <c r="AD208">
        <f t="shared" si="5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1C77C9ACB6A04798BAF6D177C24576" ma:contentTypeVersion="7" ma:contentTypeDescription="Crie um novo documento." ma:contentTypeScope="" ma:versionID="5553f69f1489397c1ea6fcccc6763472">
  <xsd:schema xmlns:xsd="http://www.w3.org/2001/XMLSchema" xmlns:xs="http://www.w3.org/2001/XMLSchema" xmlns:p="http://schemas.microsoft.com/office/2006/metadata/properties" xmlns:ns1="http://schemas.microsoft.com/sharepoint/v3" xmlns:ns2="557bc536-7f1e-42df-a7a5-42d7c132041a" targetNamespace="http://schemas.microsoft.com/office/2006/metadata/properties" ma:root="true" ma:fieldsID="e53d798bc3c2355a61103f8f9596693b" ns1:_="" ns2:_="">
    <xsd:import namespace="http://schemas.microsoft.com/sharepoint/v3"/>
    <xsd:import namespace="557bc536-7f1e-42df-a7a5-42d7c132041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bc536-7f1e-42df-a7a5-42d7c13204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ReferenceId xmlns="557bc536-7f1e-42df-a7a5-42d7c132041a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7BBE913-81FC-439E-BC6D-331D1CDBFC21}"/>
</file>

<file path=customXml/itemProps2.xml><?xml version="1.0" encoding="utf-8"?>
<ds:datastoreItem xmlns:ds="http://schemas.openxmlformats.org/officeDocument/2006/customXml" ds:itemID="{F2EFBFE6-FB5F-4C36-B620-7B5B06CBC432}"/>
</file>

<file path=customXml/itemProps3.xml><?xml version="1.0" encoding="utf-8"?>
<ds:datastoreItem xmlns:ds="http://schemas.openxmlformats.org/officeDocument/2006/customXml" ds:itemID="{A6C0DF6E-2A18-41C2-BCCB-5075BCFF59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 1 - D</vt:lpstr>
      <vt:lpstr>Exercício 2 - D</vt:lpstr>
      <vt:lpstr>Exercício 3 - D</vt:lpstr>
      <vt:lpstr>Exercício 4 - D</vt:lpstr>
      <vt:lpstr>Exercício 5 -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2020-11-13T00:57:56Z</dcterms:created>
  <dcterms:modified xsi:type="dcterms:W3CDTF">2020-11-13T00:59:03Z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0x010100091C77C9ACB6A04798BAF6D177C24576</vt:lpwstr>
  </property>
</Properties>
</file>