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j\Documents\personal\"/>
    </mc:Choice>
  </mc:AlternateContent>
  <xr:revisionPtr revIDLastSave="0" documentId="13_ncr:1_{848CEEE4-05B8-4B7F-90AF-248AEB2657B8}" xr6:coauthVersionLast="45" xr6:coauthVersionMax="45" xr10:uidLastSave="{00000000-0000-0000-0000-000000000000}"/>
  <bookViews>
    <workbookView xWindow="-120" yWindow="-120" windowWidth="20730" windowHeight="11310" xr2:uid="{F97E55B6-BF0A-47F1-979F-4F7E109D955C}"/>
  </bookViews>
  <sheets>
    <sheet name="Exercício 1 - A, B e C" sheetId="1" r:id="rId1"/>
    <sheet name="Exercício 1 - D" sheetId="16" r:id="rId2"/>
    <sheet name="Exercício 2 - A, B e C" sheetId="4" r:id="rId3"/>
    <sheet name="Exercício 2 - D" sheetId="14" r:id="rId4"/>
    <sheet name="Exercício 3 - A, B e C" sheetId="6" r:id="rId5"/>
    <sheet name="Exercício 3 - D" sheetId="15" r:id="rId6"/>
    <sheet name="Exercício 4 - A, B e C" sheetId="8" r:id="rId7"/>
    <sheet name="Exercício 4 - D" sheetId="17" r:id="rId8"/>
    <sheet name="Exercício 5 - A, B e C" sheetId="9" r:id="rId9"/>
    <sheet name="Exercício 5 - D" sheetId="18" r:id="rId10"/>
  </sheets>
  <definedNames>
    <definedName name="solver_adj" localSheetId="0" hidden="1">'Exercício 1 - A, B e C'!$D$62:$H$64</definedName>
    <definedName name="solver_adj" localSheetId="1" hidden="1">'Exercício 1 - D'!#REF!</definedName>
    <definedName name="solver_adj" localSheetId="2" hidden="1">'Exercício 2 - A, B e C'!$D$56:$G$58</definedName>
    <definedName name="solver_adj" localSheetId="3" hidden="1">'Exercício 2 - D'!#REF!</definedName>
    <definedName name="solver_adj" localSheetId="4" hidden="1">'Exercício 3 - A, B e C'!$D$57:$F$61</definedName>
    <definedName name="solver_adj" localSheetId="5" hidden="1">'Exercício 3 - D'!#REF!</definedName>
    <definedName name="solver_adj" localSheetId="6" hidden="1">'Exercício 4 - A, B e C'!$D$53:$G$55</definedName>
    <definedName name="solver_adj" localSheetId="7" hidden="1">'Exercício 4 - D'!#REF!</definedName>
    <definedName name="solver_adj" localSheetId="8" hidden="1">'Exercício 5 - A, B e C'!$D$55:$O$57</definedName>
    <definedName name="solver_adj" localSheetId="9" hidden="1">'Exercício 5 - D'!#REF!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1</definedName>
    <definedName name="solver_drv" localSheetId="9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0" hidden="1">'Exercício 1 - A, B e C'!$D$58:$H$58</definedName>
    <definedName name="solver_lhs1" localSheetId="1" hidden="1">'Exercício 1 - D'!#REF!</definedName>
    <definedName name="solver_lhs1" localSheetId="2" hidden="1">'Exercício 2 - A, B e C'!$D$59:$G$59</definedName>
    <definedName name="solver_lhs1" localSheetId="3" hidden="1">'Exercício 2 - D'!#REF!</definedName>
    <definedName name="solver_lhs1" localSheetId="4" hidden="1">'Exercício 3 - A, B e C'!$D$62:$F$62</definedName>
    <definedName name="solver_lhs1" localSheetId="5" hidden="1">'Exercício 3 - D'!#REF!</definedName>
    <definedName name="solver_lhs1" localSheetId="6" hidden="1">'Exercício 4 - A, B e C'!$D$56:$G$56</definedName>
    <definedName name="solver_lhs1" localSheetId="7" hidden="1">'Exercício 4 - D'!#REF!</definedName>
    <definedName name="solver_lhs1" localSheetId="8" hidden="1">'Exercício 5 - A, B e C'!$D$58:$O$58</definedName>
    <definedName name="solver_lhs1" localSheetId="9" hidden="1">'Exercício 5 - D'!#REF!</definedName>
    <definedName name="solver_lhs2" localSheetId="0" hidden="1">'Exercício 1 - A, B e C'!$I$55:$I$57</definedName>
    <definedName name="solver_lhs2" localSheetId="1" hidden="1">'Exercício 1 - D'!#REF!</definedName>
    <definedName name="solver_lhs2" localSheetId="2" hidden="1">'Exercício 2 - A, B e C'!$H$56:$H$58</definedName>
    <definedName name="solver_lhs2" localSheetId="3" hidden="1">'Exercício 2 - D'!#REF!</definedName>
    <definedName name="solver_lhs2" localSheetId="4" hidden="1">'Exercício 3 - A, B e C'!$G$57:$G$61</definedName>
    <definedName name="solver_lhs2" localSheetId="5" hidden="1">'Exercício 3 - D'!#REF!</definedName>
    <definedName name="solver_lhs2" localSheetId="6" hidden="1">'Exercício 4 - A, B e C'!$H$53:$H$55</definedName>
    <definedName name="solver_lhs2" localSheetId="7" hidden="1">'Exercício 4 - D'!#REF!</definedName>
    <definedName name="solver_lhs2" localSheetId="8" hidden="1">'Exercício 5 - A, B e C'!$P$55:$P$57</definedName>
    <definedName name="solver_lhs2" localSheetId="9" hidden="1">'Exercício 5 - D'!#REF!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0" hidden="1">'Exercício 1 - A, B e C'!$I$65</definedName>
    <definedName name="solver_opt" localSheetId="1" hidden="1">'Exercício 1 - D'!#REF!</definedName>
    <definedName name="solver_opt" localSheetId="2" hidden="1">'Exercício 2 - A, B e C'!$H$59</definedName>
    <definedName name="solver_opt" localSheetId="3" hidden="1">'Exercício 2 - D'!#REF!</definedName>
    <definedName name="solver_opt" localSheetId="4" hidden="1">'Exercício 3 - A, B e C'!$G$62</definedName>
    <definedName name="solver_opt" localSheetId="5" hidden="1">'Exercício 3 - D'!#REF!</definedName>
    <definedName name="solver_opt" localSheetId="6" hidden="1">'Exercício 4 - A, B e C'!$H$56</definedName>
    <definedName name="solver_opt" localSheetId="7" hidden="1">'Exercício 4 - D'!#REF!</definedName>
    <definedName name="solver_opt" localSheetId="8" hidden="1">'Exercício 5 - A, B e C'!$P$58</definedName>
    <definedName name="solver_opt" localSheetId="9" hidden="1">'Exercício 5 - D'!#REF!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1</definedName>
    <definedName name="solver_rbv" localSheetId="9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1" localSheetId="9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2</definedName>
    <definedName name="solver_rel2" localSheetId="9" hidden="1">2</definedName>
    <definedName name="solver_rhs1" localSheetId="0" hidden="1">'Exercício 1 - A, B e C'!$D$65:$H$65</definedName>
    <definedName name="solver_rhs1" localSheetId="1" hidden="1">'Exercício 1 - D'!#REF!</definedName>
    <definedName name="solver_rhs1" localSheetId="2" hidden="1">'Exercício 2 - A, B e C'!$K$59:$N$59</definedName>
    <definedName name="solver_rhs1" localSheetId="3" hidden="1">'Exercício 2 - D'!#REF!</definedName>
    <definedName name="solver_rhs1" localSheetId="4" hidden="1">'Exercício 3 - A, B e C'!$J$62:$L$62</definedName>
    <definedName name="solver_rhs1" localSheetId="5" hidden="1">'Exercício 3 - D'!#REF!</definedName>
    <definedName name="solver_rhs1" localSheetId="6" hidden="1">'Exercício 4 - A, B e C'!$K$56:$N$56</definedName>
    <definedName name="solver_rhs1" localSheetId="7" hidden="1">'Exercício 4 - D'!#REF!</definedName>
    <definedName name="solver_rhs1" localSheetId="8" hidden="1">'Exercício 5 - A, B e C'!$S$58:$AD$58</definedName>
    <definedName name="solver_rhs1" localSheetId="9" hidden="1">'Exercício 5 - D'!#REF!</definedName>
    <definedName name="solver_rhs2" localSheetId="0" hidden="1">'Exercício 1 - A, B e C'!$I$62:$I$64</definedName>
    <definedName name="solver_rhs2" localSheetId="1" hidden="1">'Exercício 1 - D'!#REF!</definedName>
    <definedName name="solver_rhs2" localSheetId="2" hidden="1">'Exercício 2 - A, B e C'!$O$56:$O$58</definedName>
    <definedName name="solver_rhs2" localSheetId="3" hidden="1">'Exercício 2 - D'!#REF!</definedName>
    <definedName name="solver_rhs2" localSheetId="4" hidden="1">'Exercício 3 - A, B e C'!$M$57:$M$61</definedName>
    <definedName name="solver_rhs2" localSheetId="5" hidden="1">'Exercício 3 - D'!#REF!</definedName>
    <definedName name="solver_rhs2" localSheetId="6" hidden="1">'Exercício 4 - A, B e C'!$O$53:$O$55</definedName>
    <definedName name="solver_rhs2" localSheetId="7" hidden="1">'Exercício 4 - D'!#REF!</definedName>
    <definedName name="solver_rhs2" localSheetId="8" hidden="1">'Exercício 5 - A, B e C'!$AE$55:$AE$57</definedName>
    <definedName name="solver_rhs2" localSheetId="9" hidden="1">'Exercício 5 - D'!#REF!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1</definedName>
    <definedName name="solver_scl" localSheetId="9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5" i="18" l="1"/>
  <c r="N205" i="18"/>
  <c r="W208" i="18"/>
  <c r="N207" i="18"/>
  <c r="AC208" i="18" s="1"/>
  <c r="M207" i="18"/>
  <c r="AB208" i="18" s="1"/>
  <c r="L207" i="18"/>
  <c r="AA208" i="18" s="1"/>
  <c r="K207" i="18"/>
  <c r="Z208" i="18" s="1"/>
  <c r="J207" i="18"/>
  <c r="Y208" i="18" s="1"/>
  <c r="I207" i="18"/>
  <c r="X208" i="18" s="1"/>
  <c r="H207" i="18"/>
  <c r="F207" i="18"/>
  <c r="U208" i="18" s="1"/>
  <c r="E207" i="18"/>
  <c r="T208" i="18" s="1"/>
  <c r="D207" i="18"/>
  <c r="S208" i="18" s="1"/>
  <c r="G206" i="18"/>
  <c r="P206" i="18" s="1"/>
  <c r="AF206" i="18" s="1"/>
  <c r="P205" i="18"/>
  <c r="AF205" i="18" s="1"/>
  <c r="O204" i="18"/>
  <c r="P204" i="18" s="1"/>
  <c r="AF204" i="18" s="1"/>
  <c r="J197" i="18"/>
  <c r="J196" i="18"/>
  <c r="G197" i="18"/>
  <c r="G196" i="18"/>
  <c r="E197" i="18"/>
  <c r="E196" i="18"/>
  <c r="O198" i="18"/>
  <c r="N198" i="18"/>
  <c r="M198" i="18"/>
  <c r="L198" i="18"/>
  <c r="K198" i="18"/>
  <c r="I198" i="18"/>
  <c r="H198" i="18"/>
  <c r="F198" i="18"/>
  <c r="D198" i="18"/>
  <c r="O197" i="18"/>
  <c r="N197" i="18"/>
  <c r="M197" i="18"/>
  <c r="L197" i="18"/>
  <c r="K197" i="18"/>
  <c r="O196" i="18"/>
  <c r="N196" i="18"/>
  <c r="M196" i="18"/>
  <c r="L196" i="18"/>
  <c r="K196" i="18"/>
  <c r="J198" i="18"/>
  <c r="I197" i="18"/>
  <c r="H197" i="18"/>
  <c r="I196" i="18"/>
  <c r="H196" i="18"/>
  <c r="G198" i="18"/>
  <c r="F197" i="18"/>
  <c r="F196" i="18"/>
  <c r="E198" i="18"/>
  <c r="D197" i="18"/>
  <c r="D196" i="18"/>
  <c r="E183" i="18"/>
  <c r="O173" i="18"/>
  <c r="O171" i="18"/>
  <c r="AC175" i="18"/>
  <c r="AB175" i="18"/>
  <c r="U175" i="18"/>
  <c r="T175" i="18"/>
  <c r="N174" i="18"/>
  <c r="M174" i="18"/>
  <c r="L174" i="18"/>
  <c r="AA175" i="18" s="1"/>
  <c r="K174" i="18"/>
  <c r="Z175" i="18" s="1"/>
  <c r="J174" i="18"/>
  <c r="Y175" i="18" s="1"/>
  <c r="I174" i="18"/>
  <c r="X175" i="18" s="1"/>
  <c r="H174" i="18"/>
  <c r="W175" i="18" s="1"/>
  <c r="F174" i="18"/>
  <c r="E174" i="18"/>
  <c r="D174" i="18"/>
  <c r="S175" i="18" s="1"/>
  <c r="G173" i="18"/>
  <c r="P173" i="18" s="1"/>
  <c r="AF173" i="18" s="1"/>
  <c r="P172" i="18"/>
  <c r="AF172" i="18" s="1"/>
  <c r="P174" i="18"/>
  <c r="P175" i="18" s="1"/>
  <c r="J165" i="18"/>
  <c r="J164" i="18"/>
  <c r="J163" i="18"/>
  <c r="O165" i="18"/>
  <c r="N165" i="18"/>
  <c r="M165" i="18"/>
  <c r="L165" i="18"/>
  <c r="K165" i="18"/>
  <c r="O164" i="18"/>
  <c r="N164" i="18"/>
  <c r="M164" i="18"/>
  <c r="L164" i="18"/>
  <c r="K164" i="18"/>
  <c r="O163" i="18"/>
  <c r="N163" i="18"/>
  <c r="M163" i="18"/>
  <c r="L163" i="18"/>
  <c r="K163" i="18"/>
  <c r="I165" i="18"/>
  <c r="H165" i="18"/>
  <c r="G165" i="18"/>
  <c r="F165" i="18"/>
  <c r="E165" i="18"/>
  <c r="D165" i="18"/>
  <c r="I164" i="18"/>
  <c r="H164" i="18"/>
  <c r="G164" i="18"/>
  <c r="F164" i="18"/>
  <c r="E164" i="18"/>
  <c r="D164" i="18"/>
  <c r="I163" i="18"/>
  <c r="H163" i="18"/>
  <c r="G163" i="18"/>
  <c r="F163" i="18"/>
  <c r="E163" i="18"/>
  <c r="D163" i="18"/>
  <c r="E150" i="18"/>
  <c r="O140" i="18"/>
  <c r="O138" i="18"/>
  <c r="AC142" i="18"/>
  <c r="AB142" i="18"/>
  <c r="Y142" i="18"/>
  <c r="U142" i="18"/>
  <c r="N141" i="18"/>
  <c r="M141" i="18"/>
  <c r="L141" i="18"/>
  <c r="AA142" i="18" s="1"/>
  <c r="K141" i="18"/>
  <c r="Z142" i="18" s="1"/>
  <c r="J141" i="18"/>
  <c r="I141" i="18"/>
  <c r="X142" i="18" s="1"/>
  <c r="H141" i="18"/>
  <c r="W142" i="18" s="1"/>
  <c r="F141" i="18"/>
  <c r="E141" i="18"/>
  <c r="T142" i="18" s="1"/>
  <c r="D141" i="18"/>
  <c r="S142" i="18" s="1"/>
  <c r="G140" i="18"/>
  <c r="P140" i="18" s="1"/>
  <c r="AF140" i="18" s="1"/>
  <c r="P139" i="18"/>
  <c r="AF139" i="18" s="1"/>
  <c r="P138" i="18"/>
  <c r="AF138" i="18" s="1"/>
  <c r="E132" i="18"/>
  <c r="E131" i="18"/>
  <c r="E130" i="18"/>
  <c r="O132" i="18"/>
  <c r="N132" i="18"/>
  <c r="M132" i="18"/>
  <c r="L132" i="18"/>
  <c r="K132" i="18"/>
  <c r="J132" i="18"/>
  <c r="I132" i="18"/>
  <c r="H132" i="18"/>
  <c r="G132" i="18"/>
  <c r="F132" i="18"/>
  <c r="O131" i="18"/>
  <c r="N131" i="18"/>
  <c r="M131" i="18"/>
  <c r="L131" i="18"/>
  <c r="K131" i="18"/>
  <c r="J131" i="18"/>
  <c r="I131" i="18"/>
  <c r="H131" i="18"/>
  <c r="G131" i="18"/>
  <c r="F131" i="18"/>
  <c r="O130" i="18"/>
  <c r="N130" i="18"/>
  <c r="M130" i="18"/>
  <c r="L130" i="18"/>
  <c r="K130" i="18"/>
  <c r="J130" i="18"/>
  <c r="I130" i="18"/>
  <c r="H130" i="18"/>
  <c r="G130" i="18"/>
  <c r="F130" i="18"/>
  <c r="D132" i="18"/>
  <c r="D131" i="18"/>
  <c r="D130" i="18"/>
  <c r="E117" i="18"/>
  <c r="O107" i="18"/>
  <c r="P107" i="18" s="1"/>
  <c r="AF107" i="18" s="1"/>
  <c r="G107" i="18"/>
  <c r="Z109" i="18"/>
  <c r="W109" i="18"/>
  <c r="N108" i="18"/>
  <c r="AC109" i="18" s="1"/>
  <c r="M108" i="18"/>
  <c r="AB109" i="18" s="1"/>
  <c r="L108" i="18"/>
  <c r="AA109" i="18" s="1"/>
  <c r="K108" i="18"/>
  <c r="J108" i="18"/>
  <c r="Y109" i="18" s="1"/>
  <c r="I108" i="18"/>
  <c r="X109" i="18" s="1"/>
  <c r="H108" i="18"/>
  <c r="F108" i="18"/>
  <c r="U109" i="18" s="1"/>
  <c r="E108" i="18"/>
  <c r="T109" i="18" s="1"/>
  <c r="D108" i="18"/>
  <c r="S109" i="18" s="1"/>
  <c r="O108" i="18"/>
  <c r="AD109" i="18" s="1"/>
  <c r="P106" i="18"/>
  <c r="AF106" i="18" s="1"/>
  <c r="P105" i="18"/>
  <c r="AF105" i="18" s="1"/>
  <c r="O105" i="18"/>
  <c r="P108" i="18" s="1"/>
  <c r="P109" i="18" s="1"/>
  <c r="F99" i="18"/>
  <c r="H99" i="18"/>
  <c r="I99" i="18"/>
  <c r="K99" i="18"/>
  <c r="M99" i="18"/>
  <c r="N99" i="18"/>
  <c r="N97" i="18"/>
  <c r="M97" i="18"/>
  <c r="K97" i="18"/>
  <c r="I97" i="18"/>
  <c r="H97" i="18"/>
  <c r="F97" i="18"/>
  <c r="O98" i="18"/>
  <c r="L98" i="18"/>
  <c r="J98" i="18"/>
  <c r="G98" i="18"/>
  <c r="E98" i="18"/>
  <c r="D98" i="18"/>
  <c r="O99" i="18"/>
  <c r="O97" i="18"/>
  <c r="N98" i="18"/>
  <c r="M98" i="18"/>
  <c r="L99" i="18"/>
  <c r="L97" i="18"/>
  <c r="K98" i="18"/>
  <c r="J99" i="18"/>
  <c r="J97" i="18"/>
  <c r="I98" i="18"/>
  <c r="H98" i="18"/>
  <c r="G99" i="18"/>
  <c r="G97" i="18"/>
  <c r="F98" i="18"/>
  <c r="E97" i="18"/>
  <c r="E99" i="18"/>
  <c r="D99" i="18"/>
  <c r="D97" i="18"/>
  <c r="E84" i="18"/>
  <c r="O72" i="18"/>
  <c r="O74" i="18"/>
  <c r="P74" i="18" s="1"/>
  <c r="AF74" i="18" s="1"/>
  <c r="G74" i="18"/>
  <c r="G73" i="18"/>
  <c r="AB76" i="18"/>
  <c r="Y76" i="18"/>
  <c r="T76" i="18"/>
  <c r="P75" i="18"/>
  <c r="P76" i="18" s="1"/>
  <c r="N75" i="18"/>
  <c r="AC76" i="18" s="1"/>
  <c r="M75" i="18"/>
  <c r="L75" i="18"/>
  <c r="AA76" i="18" s="1"/>
  <c r="K75" i="18"/>
  <c r="Z76" i="18" s="1"/>
  <c r="J75" i="18"/>
  <c r="I75" i="18"/>
  <c r="X76" i="18" s="1"/>
  <c r="H75" i="18"/>
  <c r="W76" i="18" s="1"/>
  <c r="G75" i="18"/>
  <c r="V76" i="18" s="1"/>
  <c r="F75" i="18"/>
  <c r="U76" i="18" s="1"/>
  <c r="E75" i="18"/>
  <c r="D75" i="18"/>
  <c r="S76" i="18" s="1"/>
  <c r="P73" i="18"/>
  <c r="AF73" i="18" s="1"/>
  <c r="P72" i="18"/>
  <c r="AF72" i="18" s="1"/>
  <c r="H66" i="18"/>
  <c r="H65" i="18"/>
  <c r="H64" i="18"/>
  <c r="O66" i="18"/>
  <c r="N66" i="18"/>
  <c r="M66" i="18"/>
  <c r="L66" i="18"/>
  <c r="K66" i="18"/>
  <c r="J66" i="18"/>
  <c r="I66" i="18"/>
  <c r="O65" i="18"/>
  <c r="N65" i="18"/>
  <c r="M65" i="18"/>
  <c r="L65" i="18"/>
  <c r="K65" i="18"/>
  <c r="J65" i="18"/>
  <c r="I65" i="18"/>
  <c r="O64" i="18"/>
  <c r="N64" i="18"/>
  <c r="M64" i="18"/>
  <c r="L64" i="18"/>
  <c r="K64" i="18"/>
  <c r="J64" i="18"/>
  <c r="I64" i="18"/>
  <c r="G66" i="18"/>
  <c r="F66" i="18"/>
  <c r="E66" i="18"/>
  <c r="D66" i="18"/>
  <c r="G65" i="18"/>
  <c r="F65" i="18"/>
  <c r="E65" i="18"/>
  <c r="D65" i="18"/>
  <c r="G64" i="18"/>
  <c r="F64" i="18"/>
  <c r="E64" i="18"/>
  <c r="D64" i="18"/>
  <c r="E51" i="18"/>
  <c r="AF41" i="18"/>
  <c r="AB43" i="18"/>
  <c r="Y43" i="18"/>
  <c r="U43" i="18"/>
  <c r="T43" i="18"/>
  <c r="P42" i="18"/>
  <c r="P43" i="18" s="1"/>
  <c r="O42" i="18"/>
  <c r="AD43" i="18" s="1"/>
  <c r="N42" i="18"/>
  <c r="AC43" i="18" s="1"/>
  <c r="M42" i="18"/>
  <c r="L42" i="18"/>
  <c r="AA43" i="18" s="1"/>
  <c r="K42" i="18"/>
  <c r="Z43" i="18" s="1"/>
  <c r="J42" i="18"/>
  <c r="I42" i="18"/>
  <c r="X43" i="18" s="1"/>
  <c r="H42" i="18"/>
  <c r="W43" i="18" s="1"/>
  <c r="G42" i="18"/>
  <c r="V43" i="18" s="1"/>
  <c r="F42" i="18"/>
  <c r="E42" i="18"/>
  <c r="D42" i="18"/>
  <c r="S43" i="18" s="1"/>
  <c r="P41" i="18"/>
  <c r="P40" i="18"/>
  <c r="AF40" i="18" s="1"/>
  <c r="P39" i="18"/>
  <c r="AF39" i="18" s="1"/>
  <c r="F33" i="18"/>
  <c r="G33" i="18"/>
  <c r="I33" i="18"/>
  <c r="K33" i="18"/>
  <c r="M33" i="18"/>
  <c r="N33" i="18"/>
  <c r="N31" i="18"/>
  <c r="M31" i="18"/>
  <c r="K31" i="18"/>
  <c r="I31" i="18"/>
  <c r="G31" i="18"/>
  <c r="F31" i="18"/>
  <c r="O32" i="18"/>
  <c r="L32" i="18"/>
  <c r="J32" i="18"/>
  <c r="H32" i="18"/>
  <c r="E32" i="18"/>
  <c r="D32" i="18"/>
  <c r="O33" i="18"/>
  <c r="O31" i="18"/>
  <c r="N32" i="18"/>
  <c r="M32" i="18"/>
  <c r="L33" i="18"/>
  <c r="L31" i="18"/>
  <c r="K32" i="18"/>
  <c r="J33" i="18"/>
  <c r="J31" i="18"/>
  <c r="I32" i="18"/>
  <c r="H33" i="18"/>
  <c r="H31" i="18"/>
  <c r="G32" i="18"/>
  <c r="F32" i="18"/>
  <c r="E33" i="18"/>
  <c r="E31" i="18"/>
  <c r="D33" i="18"/>
  <c r="D31" i="18"/>
  <c r="E18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AD11" i="18"/>
  <c r="AC11" i="18"/>
  <c r="AG7" i="18" s="1"/>
  <c r="AA11" i="18"/>
  <c r="Y11" i="18"/>
  <c r="W11" i="18"/>
  <c r="T11" i="18"/>
  <c r="S11" i="18"/>
  <c r="AG8" i="18"/>
  <c r="P9" i="18"/>
  <c r="P10" i="18" s="1"/>
  <c r="O9" i="18"/>
  <c r="AD10" i="18" s="1"/>
  <c r="N9" i="18"/>
  <c r="AC10" i="18" s="1"/>
  <c r="M9" i="18"/>
  <c r="AB10" i="18" s="1"/>
  <c r="L9" i="18"/>
  <c r="AA10" i="18" s="1"/>
  <c r="K9" i="18"/>
  <c r="Z10" i="18" s="1"/>
  <c r="J9" i="18"/>
  <c r="Y10" i="18" s="1"/>
  <c r="I9" i="18"/>
  <c r="X10" i="18" s="1"/>
  <c r="H9" i="18"/>
  <c r="W10" i="18" s="1"/>
  <c r="G9" i="18"/>
  <c r="V10" i="18" s="1"/>
  <c r="F9" i="18"/>
  <c r="U10" i="18" s="1"/>
  <c r="E9" i="18"/>
  <c r="T10" i="18" s="1"/>
  <c r="D9" i="18"/>
  <c r="S10" i="18" s="1"/>
  <c r="P8" i="18"/>
  <c r="P7" i="18"/>
  <c r="AF7" i="18" s="1"/>
  <c r="P6" i="18"/>
  <c r="AF6" i="18" s="1"/>
  <c r="F65" i="17"/>
  <c r="E65" i="17"/>
  <c r="D65" i="17"/>
  <c r="G64" i="17"/>
  <c r="F63" i="17"/>
  <c r="E63" i="17"/>
  <c r="D63" i="17"/>
  <c r="O56" i="17"/>
  <c r="G65" i="17" s="1"/>
  <c r="D43" i="17"/>
  <c r="D42" i="17"/>
  <c r="G43" i="17"/>
  <c r="G42" i="17"/>
  <c r="F42" i="17"/>
  <c r="E42" i="17"/>
  <c r="G41" i="17"/>
  <c r="F41" i="17"/>
  <c r="E41" i="17"/>
  <c r="D41" i="17"/>
  <c r="H74" i="17"/>
  <c r="G74" i="17"/>
  <c r="N75" i="17" s="1"/>
  <c r="F74" i="17"/>
  <c r="M75" i="17" s="1"/>
  <c r="E74" i="17"/>
  <c r="L75" i="17" s="1"/>
  <c r="D74" i="17"/>
  <c r="K75" i="17" s="1"/>
  <c r="H73" i="17"/>
  <c r="P73" i="17" s="1"/>
  <c r="H72" i="17"/>
  <c r="P72" i="17" s="1"/>
  <c r="H71" i="17"/>
  <c r="P71" i="17" s="1"/>
  <c r="H52" i="17"/>
  <c r="G52" i="17"/>
  <c r="N53" i="17" s="1"/>
  <c r="F52" i="17"/>
  <c r="M53" i="17" s="1"/>
  <c r="E52" i="17"/>
  <c r="L53" i="17" s="1"/>
  <c r="D52" i="17"/>
  <c r="K53" i="17" s="1"/>
  <c r="H51" i="17"/>
  <c r="P51" i="17" s="1"/>
  <c r="H50" i="17"/>
  <c r="P50" i="17" s="1"/>
  <c r="H49" i="17"/>
  <c r="P49" i="17" s="1"/>
  <c r="O34" i="17"/>
  <c r="F43" i="17" s="1"/>
  <c r="L31" i="17"/>
  <c r="H30" i="17"/>
  <c r="G30" i="17"/>
  <c r="N31" i="17" s="1"/>
  <c r="F30" i="17"/>
  <c r="M31" i="17" s="1"/>
  <c r="E30" i="17"/>
  <c r="D30" i="17"/>
  <c r="K31" i="17" s="1"/>
  <c r="H29" i="17"/>
  <c r="P29" i="17" s="1"/>
  <c r="H28" i="17"/>
  <c r="P28" i="17" s="1"/>
  <c r="H27" i="17"/>
  <c r="P27" i="17" s="1"/>
  <c r="F13" i="17"/>
  <c r="F19" i="17" s="1"/>
  <c r="M10" i="17"/>
  <c r="L10" i="17"/>
  <c r="E13" i="17" s="1"/>
  <c r="E19" i="17" s="1"/>
  <c r="K10" i="17"/>
  <c r="D13" i="17" s="1"/>
  <c r="Q6" i="17"/>
  <c r="N10" i="17" s="1"/>
  <c r="G13" i="17" s="1"/>
  <c r="G19" i="17" s="1"/>
  <c r="L76" i="16"/>
  <c r="H75" i="16"/>
  <c r="P76" i="16" s="1"/>
  <c r="G75" i="16"/>
  <c r="O76" i="16" s="1"/>
  <c r="D75" i="16"/>
  <c r="F74" i="16"/>
  <c r="F75" i="16" s="1"/>
  <c r="N76" i="16" s="1"/>
  <c r="E74" i="16"/>
  <c r="E75" i="16" s="1"/>
  <c r="M76" i="16" s="1"/>
  <c r="R73" i="16"/>
  <c r="I73" i="16"/>
  <c r="R72" i="16"/>
  <c r="I72" i="16"/>
  <c r="E72" i="16"/>
  <c r="H64" i="16"/>
  <c r="P57" i="16"/>
  <c r="H65" i="16" s="1"/>
  <c r="L54" i="16"/>
  <c r="I53" i="16"/>
  <c r="H53" i="16"/>
  <c r="P54" i="16" s="1"/>
  <c r="G53" i="16"/>
  <c r="O54" i="16" s="1"/>
  <c r="E53" i="16"/>
  <c r="M54" i="16" s="1"/>
  <c r="D53" i="16"/>
  <c r="F52" i="16"/>
  <c r="F53" i="16" s="1"/>
  <c r="N54" i="16" s="1"/>
  <c r="R51" i="16"/>
  <c r="I51" i="16"/>
  <c r="R50" i="16"/>
  <c r="I50" i="16"/>
  <c r="H43" i="16"/>
  <c r="F43" i="16"/>
  <c r="H42" i="16"/>
  <c r="F42" i="16"/>
  <c r="P35" i="16"/>
  <c r="G44" i="16" s="1"/>
  <c r="M32" i="16"/>
  <c r="L32" i="16"/>
  <c r="H31" i="16"/>
  <c r="P32" i="16" s="1"/>
  <c r="G31" i="16"/>
  <c r="O32" i="16" s="1"/>
  <c r="E31" i="16"/>
  <c r="D31" i="16"/>
  <c r="I30" i="16"/>
  <c r="R30" i="16" s="1"/>
  <c r="F30" i="16"/>
  <c r="F31" i="16" s="1"/>
  <c r="N32" i="16" s="1"/>
  <c r="R29" i="16"/>
  <c r="I29" i="16"/>
  <c r="R28" i="16"/>
  <c r="I28" i="16"/>
  <c r="N11" i="16"/>
  <c r="S8" i="16" s="1"/>
  <c r="M11" i="16"/>
  <c r="L11" i="16"/>
  <c r="N10" i="16"/>
  <c r="M10" i="16"/>
  <c r="L10" i="16"/>
  <c r="I9" i="16"/>
  <c r="H9" i="16"/>
  <c r="P10" i="16" s="1"/>
  <c r="G9" i="16"/>
  <c r="O10" i="16" s="1"/>
  <c r="F9" i="16"/>
  <c r="E9" i="16"/>
  <c r="D9" i="16"/>
  <c r="I8" i="16"/>
  <c r="R8" i="16" s="1"/>
  <c r="S7" i="16"/>
  <c r="D15" i="16" s="1"/>
  <c r="R7" i="16"/>
  <c r="I7" i="16"/>
  <c r="I6" i="16"/>
  <c r="R6" i="16" s="1"/>
  <c r="G207" i="18" l="1"/>
  <c r="V208" i="18" s="1"/>
  <c r="O207" i="18"/>
  <c r="AD208" i="18" s="1"/>
  <c r="P207" i="18"/>
  <c r="P208" i="18" s="1"/>
  <c r="G174" i="18"/>
  <c r="V175" i="18" s="1"/>
  <c r="O174" i="18"/>
  <c r="AD175" i="18" s="1"/>
  <c r="P171" i="18"/>
  <c r="AF171" i="18" s="1"/>
  <c r="G141" i="18"/>
  <c r="V142" i="18" s="1"/>
  <c r="O141" i="18"/>
  <c r="AD142" i="18" s="1"/>
  <c r="P141" i="18"/>
  <c r="P142" i="18" s="1"/>
  <c r="G108" i="18"/>
  <c r="V109" i="18" s="1"/>
  <c r="O75" i="18"/>
  <c r="AD76" i="18" s="1"/>
  <c r="V11" i="18"/>
  <c r="AB11" i="18"/>
  <c r="Z11" i="18"/>
  <c r="X11" i="18"/>
  <c r="U11" i="18"/>
  <c r="D64" i="17"/>
  <c r="E64" i="17"/>
  <c r="E14" i="17"/>
  <c r="E20" i="17" s="1"/>
  <c r="F14" i="17"/>
  <c r="F20" i="17" s="1"/>
  <c r="G14" i="17"/>
  <c r="G20" i="17" s="1"/>
  <c r="F64" i="17"/>
  <c r="E43" i="17"/>
  <c r="G63" i="17"/>
  <c r="D14" i="17"/>
  <c r="Q7" i="17"/>
  <c r="G8" i="17"/>
  <c r="N9" i="17" s="1"/>
  <c r="H5" i="17"/>
  <c r="P5" i="17" s="1"/>
  <c r="H6" i="17"/>
  <c r="P6" i="17" s="1"/>
  <c r="D8" i="17"/>
  <c r="K9" i="17" s="1"/>
  <c r="D16" i="16"/>
  <c r="P11" i="16"/>
  <c r="E16" i="16"/>
  <c r="O11" i="16"/>
  <c r="I31" i="16"/>
  <c r="I75" i="16"/>
  <c r="I52" i="16"/>
  <c r="R52" i="16" s="1"/>
  <c r="H66" i="16"/>
  <c r="I74" i="16"/>
  <c r="R74" i="16" s="1"/>
  <c r="F14" i="16"/>
  <c r="E44" i="16"/>
  <c r="D44" i="16"/>
  <c r="F8" i="17" l="1"/>
  <c r="M9" i="17" s="1"/>
  <c r="G15" i="17"/>
  <c r="G21" i="17" s="1"/>
  <c r="F15" i="17"/>
  <c r="F21" i="17" s="1"/>
  <c r="E15" i="17"/>
  <c r="E21" i="17" s="1"/>
  <c r="D15" i="17"/>
  <c r="O12" i="17"/>
  <c r="D19" i="17" s="1"/>
  <c r="H8" i="17"/>
  <c r="E8" i="17"/>
  <c r="L9" i="17" s="1"/>
  <c r="H7" i="17"/>
  <c r="P7" i="17" s="1"/>
  <c r="G14" i="16"/>
  <c r="G15" i="16"/>
  <c r="H14" i="16"/>
  <c r="H15" i="16"/>
  <c r="D20" i="17" l="1"/>
  <c r="D21" i="17"/>
  <c r="P13" i="16"/>
  <c r="G21" i="16" s="1"/>
  <c r="G20" i="16"/>
  <c r="F21" i="16" l="1"/>
  <c r="E22" i="16"/>
  <c r="F20" i="16"/>
  <c r="D22" i="16"/>
  <c r="H20" i="16"/>
  <c r="H21" i="16"/>
  <c r="L70" i="15" l="1"/>
  <c r="G69" i="15"/>
  <c r="F69" i="15"/>
  <c r="E69" i="15"/>
  <c r="K70" i="15" s="1"/>
  <c r="D69" i="15"/>
  <c r="J70" i="15" s="1"/>
  <c r="G68" i="15"/>
  <c r="N68" i="15" s="1"/>
  <c r="N67" i="15"/>
  <c r="G67" i="15"/>
  <c r="N66" i="15"/>
  <c r="G66" i="15"/>
  <c r="G65" i="15"/>
  <c r="N65" i="15" s="1"/>
  <c r="G64" i="15"/>
  <c r="N64" i="15" s="1"/>
  <c r="D55" i="15"/>
  <c r="D54" i="15"/>
  <c r="F58" i="15"/>
  <c r="E58" i="15"/>
  <c r="F57" i="15"/>
  <c r="E57" i="15"/>
  <c r="F56" i="15"/>
  <c r="E56" i="15"/>
  <c r="F55" i="15"/>
  <c r="E55" i="15"/>
  <c r="F54" i="15"/>
  <c r="E54" i="15"/>
  <c r="D58" i="15"/>
  <c r="D57" i="15"/>
  <c r="D56" i="15"/>
  <c r="N44" i="15"/>
  <c r="K41" i="15"/>
  <c r="G40" i="15"/>
  <c r="F40" i="15"/>
  <c r="L41" i="15" s="1"/>
  <c r="E40" i="15"/>
  <c r="D40" i="15"/>
  <c r="J41" i="15" s="1"/>
  <c r="G39" i="15"/>
  <c r="N39" i="15" s="1"/>
  <c r="N38" i="15"/>
  <c r="G38" i="15"/>
  <c r="G37" i="15"/>
  <c r="N37" i="15" s="1"/>
  <c r="G36" i="15"/>
  <c r="N36" i="15" s="1"/>
  <c r="N35" i="15"/>
  <c r="G35" i="15"/>
  <c r="F29" i="15"/>
  <c r="E29" i="15"/>
  <c r="D29" i="15"/>
  <c r="F28" i="15"/>
  <c r="E28" i="15"/>
  <c r="D28" i="15"/>
  <c r="F27" i="15"/>
  <c r="E27" i="15"/>
  <c r="D27" i="15"/>
  <c r="F26" i="15"/>
  <c r="E26" i="15"/>
  <c r="D26" i="15"/>
  <c r="F25" i="15"/>
  <c r="E25" i="15"/>
  <c r="D25" i="15"/>
  <c r="N15" i="15"/>
  <c r="F18" i="15"/>
  <c r="F19" i="15"/>
  <c r="D20" i="15"/>
  <c r="E20" i="15"/>
  <c r="E19" i="15"/>
  <c r="E18" i="15"/>
  <c r="F16" i="15"/>
  <c r="D16" i="15"/>
  <c r="K13" i="15"/>
  <c r="O7" i="15"/>
  <c r="J13" i="15" s="1"/>
  <c r="G7" i="15"/>
  <c r="N7" i="15" s="1"/>
  <c r="K32" i="14"/>
  <c r="H31" i="14"/>
  <c r="G31" i="14"/>
  <c r="N32" i="14" s="1"/>
  <c r="F31" i="14"/>
  <c r="M32" i="14" s="1"/>
  <c r="E31" i="14"/>
  <c r="L32" i="14" s="1"/>
  <c r="D31" i="14"/>
  <c r="H30" i="14"/>
  <c r="P30" i="14" s="1"/>
  <c r="H29" i="14"/>
  <c r="P29" i="14" s="1"/>
  <c r="H28" i="14"/>
  <c r="P28" i="14" s="1"/>
  <c r="G22" i="14"/>
  <c r="G21" i="14"/>
  <c r="G20" i="14"/>
  <c r="F22" i="14"/>
  <c r="E22" i="14"/>
  <c r="D22" i="14"/>
  <c r="F21" i="14"/>
  <c r="E21" i="14"/>
  <c r="D21" i="14"/>
  <c r="F20" i="14"/>
  <c r="E20" i="14"/>
  <c r="D20" i="14"/>
  <c r="O13" i="14"/>
  <c r="G15" i="14"/>
  <c r="G16" i="14"/>
  <c r="F16" i="14"/>
  <c r="E16" i="14"/>
  <c r="E14" i="14"/>
  <c r="D14" i="14"/>
  <c r="N11" i="14"/>
  <c r="M11" i="14"/>
  <c r="D9" i="14"/>
  <c r="K10" i="14" s="1"/>
  <c r="Q7" i="14"/>
  <c r="L11" i="14" s="1"/>
  <c r="H6" i="14"/>
  <c r="P6" i="14" s="1"/>
  <c r="M306" i="4"/>
  <c r="Q302" i="4" s="1"/>
  <c r="N306" i="4"/>
  <c r="L13" i="15" l="1"/>
  <c r="O10" i="15" s="1"/>
  <c r="O8" i="15"/>
  <c r="O9" i="15"/>
  <c r="K11" i="14"/>
  <c r="Q8" i="14" s="1"/>
  <c r="L306" i="4"/>
  <c r="E301" i="4" s="1"/>
  <c r="G302" i="4"/>
  <c r="K306" i="4"/>
  <c r="D283" i="8"/>
  <c r="G275" i="8"/>
  <c r="G277" i="8"/>
  <c r="F277" i="8"/>
  <c r="F276" i="8"/>
  <c r="D276" i="8"/>
  <c r="D275" i="8"/>
  <c r="D278" i="8" s="1"/>
  <c r="K279" i="8" s="1"/>
  <c r="N280" i="8"/>
  <c r="Q276" i="8"/>
  <c r="K280" i="8"/>
  <c r="Q277" i="8"/>
  <c r="M280" i="8"/>
  <c r="L280" i="8"/>
  <c r="H278" i="8"/>
  <c r="G278" i="8"/>
  <c r="N279" i="8" s="1"/>
  <c r="F278" i="8"/>
  <c r="M279" i="8" s="1"/>
  <c r="E278" i="8"/>
  <c r="L279" i="8" s="1"/>
  <c r="H277" i="8"/>
  <c r="P277" i="8" s="1"/>
  <c r="H276" i="8"/>
  <c r="P276" i="8" s="1"/>
  <c r="D269" i="8"/>
  <c r="G261" i="8"/>
  <c r="H264" i="8" s="1"/>
  <c r="G263" i="8"/>
  <c r="F263" i="8"/>
  <c r="H263" i="8" s="1"/>
  <c r="P263" i="8" s="1"/>
  <c r="F262" i="8"/>
  <c r="F264" i="8" s="1"/>
  <c r="M265" i="8" s="1"/>
  <c r="D262" i="8"/>
  <c r="H262" i="8" s="1"/>
  <c r="P262" i="8" s="1"/>
  <c r="D261" i="8"/>
  <c r="D264" i="8" s="1"/>
  <c r="K265" i="8" s="1"/>
  <c r="K266" i="8"/>
  <c r="Q263" i="8"/>
  <c r="N266" i="8"/>
  <c r="Q262" i="8"/>
  <c r="M266" i="8"/>
  <c r="L266" i="8"/>
  <c r="L265" i="8"/>
  <c r="E264" i="8"/>
  <c r="G262" i="8"/>
  <c r="G264" i="8" s="1"/>
  <c r="N265" i="8" s="1"/>
  <c r="H261" i="8"/>
  <c r="P261" i="8" s="1"/>
  <c r="H249" i="8"/>
  <c r="F249" i="8"/>
  <c r="M250" i="8" s="1"/>
  <c r="H247" i="8"/>
  <c r="P247" i="8" s="1"/>
  <c r="K251" i="8"/>
  <c r="Q248" i="8"/>
  <c r="N251" i="8"/>
  <c r="Q247" i="8"/>
  <c r="M251" i="8"/>
  <c r="L251" i="8"/>
  <c r="D255" i="8"/>
  <c r="D256" i="8" s="1"/>
  <c r="E249" i="8"/>
  <c r="L250" i="8" s="1"/>
  <c r="D249" i="8"/>
  <c r="K250" i="8" s="1"/>
  <c r="H248" i="8"/>
  <c r="P248" i="8" s="1"/>
  <c r="G247" i="8"/>
  <c r="H246" i="8"/>
  <c r="P246" i="8" s="1"/>
  <c r="F234" i="8"/>
  <c r="M235" i="8" s="1"/>
  <c r="H234" i="8"/>
  <c r="K236" i="8"/>
  <c r="Q233" i="8"/>
  <c r="N236" i="8"/>
  <c r="Q232" i="8"/>
  <c r="M236" i="8"/>
  <c r="L236" i="8"/>
  <c r="D240" i="8"/>
  <c r="D241" i="8" s="1"/>
  <c r="D234" i="8"/>
  <c r="K235" i="8" s="1"/>
  <c r="G232" i="8"/>
  <c r="D226" i="8"/>
  <c r="G217" i="8"/>
  <c r="F217" i="8"/>
  <c r="F219" i="8" s="1"/>
  <c r="M220" i="8" s="1"/>
  <c r="H217" i="8"/>
  <c r="P217" i="8" s="1"/>
  <c r="G219" i="8"/>
  <c r="N220" i="8" s="1"/>
  <c r="E219" i="8"/>
  <c r="L220" i="8" s="1"/>
  <c r="K221" i="8"/>
  <c r="Q218" i="8"/>
  <c r="M221" i="8"/>
  <c r="Q217" i="8"/>
  <c r="N221" i="8"/>
  <c r="L221" i="8"/>
  <c r="D225" i="8"/>
  <c r="D211" i="8"/>
  <c r="D210" i="8"/>
  <c r="H202" i="8"/>
  <c r="P202" i="8" s="1"/>
  <c r="E204" i="8"/>
  <c r="L205" i="8" s="1"/>
  <c r="F204" i="8"/>
  <c r="M205" i="8" s="1"/>
  <c r="D204" i="8"/>
  <c r="K205" i="8" s="1"/>
  <c r="Q202" i="8"/>
  <c r="M206" i="8"/>
  <c r="K206" i="8"/>
  <c r="Q203" i="8"/>
  <c r="N206" i="8"/>
  <c r="L206" i="8"/>
  <c r="D435" i="9"/>
  <c r="D436" i="9" s="1"/>
  <c r="O430" i="9"/>
  <c r="M430" i="9"/>
  <c r="L430" i="9"/>
  <c r="K430" i="9"/>
  <c r="I430" i="9"/>
  <c r="H430" i="9"/>
  <c r="F430" i="9"/>
  <c r="L429" i="9"/>
  <c r="J429" i="9"/>
  <c r="G429" i="9"/>
  <c r="D430" i="9"/>
  <c r="E429" i="9"/>
  <c r="D429" i="9"/>
  <c r="N428" i="9"/>
  <c r="M428" i="9"/>
  <c r="L428" i="9"/>
  <c r="L431" i="9" s="1"/>
  <c r="AA432" i="9" s="1"/>
  <c r="K428" i="9"/>
  <c r="J428" i="9"/>
  <c r="I428" i="9"/>
  <c r="H428" i="9"/>
  <c r="G428" i="9"/>
  <c r="F428" i="9"/>
  <c r="E428" i="9"/>
  <c r="E431" i="9" s="1"/>
  <c r="T432" i="9" s="1"/>
  <c r="Y433" i="9"/>
  <c r="V433" i="9"/>
  <c r="T433" i="9"/>
  <c r="AG430" i="9"/>
  <c r="AC433" i="9"/>
  <c r="AB433" i="9"/>
  <c r="Z433" i="9"/>
  <c r="X433" i="9"/>
  <c r="W433" i="9"/>
  <c r="U433" i="9"/>
  <c r="AG429" i="9"/>
  <c r="AD433" i="9"/>
  <c r="AA433" i="9"/>
  <c r="S433" i="9"/>
  <c r="X432" i="9"/>
  <c r="M431" i="9"/>
  <c r="AB432" i="9" s="1"/>
  <c r="K431" i="9"/>
  <c r="Z432" i="9" s="1"/>
  <c r="J431" i="9"/>
  <c r="Y432" i="9" s="1"/>
  <c r="I431" i="9"/>
  <c r="H431" i="9"/>
  <c r="W432" i="9" s="1"/>
  <c r="G431" i="9"/>
  <c r="V432" i="9" s="1"/>
  <c r="F431" i="9"/>
  <c r="U432" i="9" s="1"/>
  <c r="D431" i="9"/>
  <c r="S432" i="9" s="1"/>
  <c r="G430" i="9"/>
  <c r="P430" i="9" s="1"/>
  <c r="AF430" i="9" s="1"/>
  <c r="O429" i="9"/>
  <c r="O431" i="9" s="1"/>
  <c r="AD432" i="9" s="1"/>
  <c r="N429" i="9"/>
  <c r="O428" i="9"/>
  <c r="O414" i="9"/>
  <c r="P414" i="9" s="1"/>
  <c r="AF414" i="9" s="1"/>
  <c r="N414" i="9"/>
  <c r="N416" i="9" s="1"/>
  <c r="AC417" i="9" s="1"/>
  <c r="L416" i="9"/>
  <c r="AA417" i="9" s="1"/>
  <c r="M416" i="9"/>
  <c r="AB417" i="9" s="1"/>
  <c r="D416" i="9"/>
  <c r="S417" i="9" s="1"/>
  <c r="K416" i="9"/>
  <c r="Z417" i="9" s="1"/>
  <c r="J416" i="9"/>
  <c r="Y417" i="9" s="1"/>
  <c r="I416" i="9"/>
  <c r="X417" i="9" s="1"/>
  <c r="H416" i="9"/>
  <c r="W417" i="9" s="1"/>
  <c r="E416" i="9"/>
  <c r="T417" i="9" s="1"/>
  <c r="Y418" i="9"/>
  <c r="V418" i="9"/>
  <c r="T418" i="9"/>
  <c r="AG415" i="9"/>
  <c r="AC418" i="9"/>
  <c r="AB418" i="9"/>
  <c r="Z418" i="9"/>
  <c r="X418" i="9"/>
  <c r="W418" i="9"/>
  <c r="U418" i="9"/>
  <c r="AG414" i="9"/>
  <c r="AD418" i="9"/>
  <c r="AA418" i="9"/>
  <c r="S418" i="9"/>
  <c r="D422" i="9"/>
  <c r="D423" i="9" s="1"/>
  <c r="F416" i="9"/>
  <c r="U417" i="9" s="1"/>
  <c r="G415" i="9"/>
  <c r="O413" i="9"/>
  <c r="O400" i="9"/>
  <c r="O398" i="9"/>
  <c r="P398" i="9" s="1"/>
  <c r="AF398" i="9" s="1"/>
  <c r="N401" i="9"/>
  <c r="AC402" i="9" s="1"/>
  <c r="H401" i="9"/>
  <c r="W402" i="9" s="1"/>
  <c r="E401" i="9"/>
  <c r="T402" i="9" s="1"/>
  <c r="V403" i="9"/>
  <c r="T403" i="9"/>
  <c r="AG400" i="9"/>
  <c r="AC403" i="9"/>
  <c r="AB403" i="9"/>
  <c r="Z403" i="9"/>
  <c r="X403" i="9"/>
  <c r="W403" i="9"/>
  <c r="U403" i="9"/>
  <c r="AG399" i="9"/>
  <c r="AD403" i="9"/>
  <c r="AA403" i="9"/>
  <c r="Y403" i="9"/>
  <c r="S403" i="9"/>
  <c r="D407" i="9"/>
  <c r="D408" i="9" s="1"/>
  <c r="M401" i="9"/>
  <c r="AB402" i="9" s="1"/>
  <c r="L401" i="9"/>
  <c r="AA402" i="9" s="1"/>
  <c r="K401" i="9"/>
  <c r="Z402" i="9" s="1"/>
  <c r="J401" i="9"/>
  <c r="Y402" i="9" s="1"/>
  <c r="I401" i="9"/>
  <c r="X402" i="9" s="1"/>
  <c r="F401" i="9"/>
  <c r="U402" i="9" s="1"/>
  <c r="D401" i="9"/>
  <c r="S402" i="9" s="1"/>
  <c r="G400" i="9"/>
  <c r="P399" i="9"/>
  <c r="AF399" i="9" s="1"/>
  <c r="O385" i="9"/>
  <c r="O383" i="9"/>
  <c r="M386" i="9"/>
  <c r="AB387" i="9" s="1"/>
  <c r="K386" i="9"/>
  <c r="Z387" i="9" s="1"/>
  <c r="L386" i="9"/>
  <c r="AA387" i="9" s="1"/>
  <c r="J386" i="9"/>
  <c r="Y387" i="9" s="1"/>
  <c r="I386" i="9"/>
  <c r="X387" i="9" s="1"/>
  <c r="V388" i="9"/>
  <c r="AG385" i="9"/>
  <c r="AC388" i="9"/>
  <c r="AB388" i="9"/>
  <c r="Z388" i="9"/>
  <c r="X388" i="9"/>
  <c r="W388" i="9"/>
  <c r="U388" i="9"/>
  <c r="AG384" i="9"/>
  <c r="AD388" i="9"/>
  <c r="AA388" i="9"/>
  <c r="Y388" i="9"/>
  <c r="T388" i="9"/>
  <c r="S388" i="9"/>
  <c r="D392" i="9"/>
  <c r="D393" i="9" s="1"/>
  <c r="O386" i="9"/>
  <c r="AD387" i="9" s="1"/>
  <c r="N386" i="9"/>
  <c r="AC387" i="9" s="1"/>
  <c r="H386" i="9"/>
  <c r="W387" i="9" s="1"/>
  <c r="E386" i="9"/>
  <c r="T387" i="9" s="1"/>
  <c r="D386" i="9"/>
  <c r="S387" i="9" s="1"/>
  <c r="G385" i="9"/>
  <c r="P384" i="9"/>
  <c r="AF384" i="9" s="1"/>
  <c r="G370" i="9"/>
  <c r="O370" i="9"/>
  <c r="M371" i="9"/>
  <c r="AB372" i="9" s="1"/>
  <c r="K371" i="9"/>
  <c r="Z372" i="9" s="1"/>
  <c r="J371" i="9"/>
  <c r="Y372" i="9" s="1"/>
  <c r="H371" i="9"/>
  <c r="W372" i="9" s="1"/>
  <c r="I374" i="9"/>
  <c r="F371" i="9"/>
  <c r="U372" i="9" s="1"/>
  <c r="AC373" i="9"/>
  <c r="AB373" i="9"/>
  <c r="Z373" i="9"/>
  <c r="X373" i="9"/>
  <c r="W373" i="9"/>
  <c r="U373" i="9"/>
  <c r="AG369" i="9"/>
  <c r="V373" i="9"/>
  <c r="AG370" i="9"/>
  <c r="AD373" i="9"/>
  <c r="AA373" i="9"/>
  <c r="Y373" i="9"/>
  <c r="T373" i="9"/>
  <c r="S373" i="9"/>
  <c r="D377" i="9"/>
  <c r="D378" i="9" s="1"/>
  <c r="N371" i="9"/>
  <c r="AC372" i="9" s="1"/>
  <c r="L371" i="9"/>
  <c r="AA372" i="9" s="1"/>
  <c r="I371" i="9"/>
  <c r="X372" i="9" s="1"/>
  <c r="E371" i="9"/>
  <c r="T372" i="9" s="1"/>
  <c r="D371" i="9"/>
  <c r="S372" i="9" s="1"/>
  <c r="P369" i="9"/>
  <c r="AF369" i="9" s="1"/>
  <c r="O368" i="9"/>
  <c r="D363" i="9"/>
  <c r="O353" i="9"/>
  <c r="O356" i="9" s="1"/>
  <c r="AD357" i="9" s="1"/>
  <c r="O355" i="9"/>
  <c r="G355" i="9"/>
  <c r="G354" i="9"/>
  <c r="P356" i="9" s="1"/>
  <c r="P357" i="9" s="1"/>
  <c r="P355" i="9"/>
  <c r="AF355" i="9" s="1"/>
  <c r="J356" i="9"/>
  <c r="Y357" i="9" s="1"/>
  <c r="H356" i="9"/>
  <c r="W357" i="9" s="1"/>
  <c r="K356" i="9"/>
  <c r="Z357" i="9" s="1"/>
  <c r="N356" i="9"/>
  <c r="AC357" i="9" s="1"/>
  <c r="AC358" i="9"/>
  <c r="AB358" i="9"/>
  <c r="Z358" i="9"/>
  <c r="X358" i="9"/>
  <c r="U358" i="9"/>
  <c r="AG354" i="9"/>
  <c r="V358" i="9"/>
  <c r="AG355" i="9"/>
  <c r="AD358" i="9"/>
  <c r="AA358" i="9"/>
  <c r="Y358" i="9"/>
  <c r="W358" i="9"/>
  <c r="T358" i="9"/>
  <c r="S358" i="9"/>
  <c r="D362" i="9"/>
  <c r="M356" i="9"/>
  <c r="AB357" i="9" s="1"/>
  <c r="L356" i="9"/>
  <c r="AA357" i="9" s="1"/>
  <c r="I356" i="9"/>
  <c r="X357" i="9" s="1"/>
  <c r="G356" i="9"/>
  <c r="V357" i="9" s="1"/>
  <c r="F356" i="9"/>
  <c r="U357" i="9" s="1"/>
  <c r="D356" i="9"/>
  <c r="S357" i="9" s="1"/>
  <c r="D348" i="9"/>
  <c r="D347" i="9"/>
  <c r="I344" i="9"/>
  <c r="U343" i="9"/>
  <c r="V343" i="9"/>
  <c r="X343" i="9"/>
  <c r="Z343" i="9"/>
  <c r="AB343" i="9"/>
  <c r="AG339" i="9"/>
  <c r="O341" i="9" s="1"/>
  <c r="AD342" i="9" s="1"/>
  <c r="AG340" i="9"/>
  <c r="AD343" i="9"/>
  <c r="AC343" i="9"/>
  <c r="AA343" i="9"/>
  <c r="Y343" i="9"/>
  <c r="W343" i="9"/>
  <c r="T343" i="9"/>
  <c r="S343" i="9"/>
  <c r="J341" i="9"/>
  <c r="Y342" i="9" s="1"/>
  <c r="N341" i="9"/>
  <c r="AC342" i="9" s="1"/>
  <c r="G341" i="9"/>
  <c r="V342" i="9" s="1"/>
  <c r="F341" i="9"/>
  <c r="U342" i="9" s="1"/>
  <c r="D341" i="9"/>
  <c r="S342" i="9" s="1"/>
  <c r="K341" i="9"/>
  <c r="Z342" i="9" s="1"/>
  <c r="P333" i="9"/>
  <c r="P334" i="9" s="1"/>
  <c r="O333" i="9"/>
  <c r="AD334" i="9" s="1"/>
  <c r="N333" i="9"/>
  <c r="AC334" i="9" s="1"/>
  <c r="M333" i="9"/>
  <c r="AB334" i="9" s="1"/>
  <c r="L333" i="9"/>
  <c r="AA334" i="9" s="1"/>
  <c r="K333" i="9"/>
  <c r="Z334" i="9" s="1"/>
  <c r="J333" i="9"/>
  <c r="Y334" i="9" s="1"/>
  <c r="I333" i="9"/>
  <c r="X334" i="9" s="1"/>
  <c r="H333" i="9"/>
  <c r="W334" i="9" s="1"/>
  <c r="G333" i="9"/>
  <c r="V334" i="9" s="1"/>
  <c r="F333" i="9"/>
  <c r="U334" i="9" s="1"/>
  <c r="E333" i="9"/>
  <c r="T334" i="9" s="1"/>
  <c r="D333" i="9"/>
  <c r="S334" i="9" s="1"/>
  <c r="P332" i="9"/>
  <c r="P331" i="9"/>
  <c r="AF331" i="9" s="1"/>
  <c r="P330" i="9"/>
  <c r="AF330" i="9" s="1"/>
  <c r="D322" i="9"/>
  <c r="D323" i="9" s="1"/>
  <c r="D11" i="15" l="1"/>
  <c r="J12" i="15" s="1"/>
  <c r="G6" i="15"/>
  <c r="N6" i="15" s="1"/>
  <c r="G10" i="15"/>
  <c r="N10" i="15" s="1"/>
  <c r="G11" i="15"/>
  <c r="F11" i="15"/>
  <c r="L12" i="15" s="1"/>
  <c r="F9" i="14"/>
  <c r="M10" i="14" s="1"/>
  <c r="G9" i="14"/>
  <c r="N10" i="14" s="1"/>
  <c r="H9" i="14"/>
  <c r="H7" i="14"/>
  <c r="P7" i="14" s="1"/>
  <c r="D301" i="4"/>
  <c r="Q303" i="4"/>
  <c r="H302" i="4"/>
  <c r="P302" i="4" s="1"/>
  <c r="H275" i="8"/>
  <c r="P275" i="8" s="1"/>
  <c r="G249" i="8"/>
  <c r="N250" i="8" s="1"/>
  <c r="E234" i="8"/>
  <c r="L235" i="8" s="1"/>
  <c r="H232" i="8"/>
  <c r="P232" i="8" s="1"/>
  <c r="H233" i="8"/>
  <c r="P233" i="8" s="1"/>
  <c r="H231" i="8"/>
  <c r="P231" i="8" s="1"/>
  <c r="G234" i="8"/>
  <c r="N235" i="8" s="1"/>
  <c r="H218" i="8"/>
  <c r="P218" i="8" s="1"/>
  <c r="H216" i="8"/>
  <c r="P216" i="8" s="1"/>
  <c r="D219" i="8"/>
  <c r="K220" i="8" s="1"/>
  <c r="H219" i="8"/>
  <c r="G204" i="8"/>
  <c r="N205" i="8" s="1"/>
  <c r="H203" i="8"/>
  <c r="P203" i="8" s="1"/>
  <c r="H204" i="8"/>
  <c r="H201" i="8"/>
  <c r="P201" i="8" s="1"/>
  <c r="P428" i="9"/>
  <c r="AF428" i="9" s="1"/>
  <c r="P429" i="9"/>
  <c r="AF429" i="9" s="1"/>
  <c r="N431" i="9"/>
  <c r="AC432" i="9" s="1"/>
  <c r="P431" i="9"/>
  <c r="P432" i="9" s="1"/>
  <c r="O416" i="9"/>
  <c r="AD417" i="9" s="1"/>
  <c r="P416" i="9"/>
  <c r="P417" i="9" s="1"/>
  <c r="P413" i="9"/>
  <c r="AF413" i="9" s="1"/>
  <c r="I419" i="9"/>
  <c r="G416" i="9"/>
  <c r="V417" i="9" s="1"/>
  <c r="P415" i="9"/>
  <c r="AF415" i="9" s="1"/>
  <c r="O401" i="9"/>
  <c r="AD402" i="9" s="1"/>
  <c r="I404" i="9"/>
  <c r="P400" i="9"/>
  <c r="AF400" i="9" s="1"/>
  <c r="P401" i="9"/>
  <c r="P402" i="9" s="1"/>
  <c r="G401" i="9"/>
  <c r="V402" i="9" s="1"/>
  <c r="I389" i="9"/>
  <c r="P383" i="9"/>
  <c r="AF383" i="9" s="1"/>
  <c r="P385" i="9"/>
  <c r="AF385" i="9" s="1"/>
  <c r="F386" i="9"/>
  <c r="U387" i="9" s="1"/>
  <c r="P386" i="9"/>
  <c r="P387" i="9" s="1"/>
  <c r="G386" i="9"/>
  <c r="V387" i="9" s="1"/>
  <c r="P370" i="9"/>
  <c r="AF370" i="9" s="1"/>
  <c r="P368" i="9"/>
  <c r="AF368" i="9" s="1"/>
  <c r="G371" i="9"/>
  <c r="V372" i="9" s="1"/>
  <c r="O371" i="9"/>
  <c r="AD372" i="9" s="1"/>
  <c r="P371" i="9"/>
  <c r="P372" i="9" s="1"/>
  <c r="P353" i="9"/>
  <c r="AF353" i="9" s="1"/>
  <c r="I359" i="9"/>
  <c r="E356" i="9"/>
  <c r="T357" i="9" s="1"/>
  <c r="P354" i="9"/>
  <c r="AF354" i="9" s="1"/>
  <c r="P338" i="9"/>
  <c r="AF338" i="9" s="1"/>
  <c r="M341" i="9"/>
  <c r="AB342" i="9" s="1"/>
  <c r="E341" i="9"/>
  <c r="T342" i="9" s="1"/>
  <c r="P341" i="9"/>
  <c r="P342" i="9" s="1"/>
  <c r="L341" i="9"/>
  <c r="AA342" i="9" s="1"/>
  <c r="I341" i="9"/>
  <c r="X342" i="9" s="1"/>
  <c r="H341" i="9"/>
  <c r="W342" i="9" s="1"/>
  <c r="P340" i="9"/>
  <c r="AF340" i="9" s="1"/>
  <c r="O317" i="9"/>
  <c r="M317" i="9"/>
  <c r="L317" i="9"/>
  <c r="K317" i="9"/>
  <c r="I317" i="9"/>
  <c r="H317" i="9"/>
  <c r="F317" i="9"/>
  <c r="D317" i="9"/>
  <c r="E316" i="9"/>
  <c r="D316" i="9"/>
  <c r="G316" i="9"/>
  <c r="J316" i="9"/>
  <c r="L316" i="9"/>
  <c r="N315" i="9"/>
  <c r="M315" i="9"/>
  <c r="K315" i="9"/>
  <c r="K318" i="9" s="1"/>
  <c r="Z319" i="9" s="1"/>
  <c r="J315" i="9"/>
  <c r="J318" i="9" s="1"/>
  <c r="Y319" i="9" s="1"/>
  <c r="I315" i="9"/>
  <c r="I318" i="9" s="1"/>
  <c r="X319" i="9" s="1"/>
  <c r="H315" i="9"/>
  <c r="H318" i="9" s="1"/>
  <c r="W319" i="9" s="1"/>
  <c r="G315" i="9"/>
  <c r="F315" i="9"/>
  <c r="E315" i="9"/>
  <c r="T320" i="9"/>
  <c r="V320" i="9"/>
  <c r="Y320" i="9"/>
  <c r="AG317" i="9"/>
  <c r="U320" i="9"/>
  <c r="X320" i="9"/>
  <c r="W320" i="9"/>
  <c r="Z320" i="9"/>
  <c r="AB320" i="9"/>
  <c r="AC320" i="9"/>
  <c r="AG316" i="9"/>
  <c r="AD320" i="9"/>
  <c r="AA320" i="9"/>
  <c r="S320" i="9"/>
  <c r="M318" i="9"/>
  <c r="AB319" i="9" s="1"/>
  <c r="L318" i="9"/>
  <c r="AA319" i="9" s="1"/>
  <c r="G318" i="9"/>
  <c r="V319" i="9" s="1"/>
  <c r="F318" i="9"/>
  <c r="U319" i="9" s="1"/>
  <c r="D318" i="9"/>
  <c r="S319" i="9" s="1"/>
  <c r="P317" i="9"/>
  <c r="AF317" i="9" s="1"/>
  <c r="N317" i="9"/>
  <c r="O316" i="9"/>
  <c r="N316" i="9"/>
  <c r="N318" i="9" s="1"/>
  <c r="AC319" i="9" s="1"/>
  <c r="O315" i="9"/>
  <c r="D315" i="9"/>
  <c r="D310" i="9"/>
  <c r="D295" i="9"/>
  <c r="D280" i="9"/>
  <c r="O300" i="9"/>
  <c r="O301" i="9"/>
  <c r="I303" i="9"/>
  <c r="X304" i="9" s="1"/>
  <c r="M303" i="9"/>
  <c r="AB304" i="9" s="1"/>
  <c r="L303" i="9"/>
  <c r="AA304" i="9" s="1"/>
  <c r="G303" i="9"/>
  <c r="V304" i="9" s="1"/>
  <c r="F303" i="9"/>
  <c r="U304" i="9" s="1"/>
  <c r="D303" i="9"/>
  <c r="S304" i="9" s="1"/>
  <c r="T305" i="9"/>
  <c r="V305" i="9"/>
  <c r="Y305" i="9"/>
  <c r="AG302" i="9"/>
  <c r="U305" i="9"/>
  <c r="X305" i="9"/>
  <c r="W305" i="9"/>
  <c r="AB305" i="9"/>
  <c r="AA305" i="9"/>
  <c r="Z305" i="9"/>
  <c r="AC305" i="9"/>
  <c r="AG301" i="9"/>
  <c r="AD305" i="9"/>
  <c r="S305" i="9"/>
  <c r="D309" i="9"/>
  <c r="K303" i="9"/>
  <c r="Z304" i="9" s="1"/>
  <c r="J303" i="9"/>
  <c r="Y304" i="9" s="1"/>
  <c r="H303" i="9"/>
  <c r="W304" i="9" s="1"/>
  <c r="E303" i="9"/>
  <c r="T304" i="9" s="1"/>
  <c r="N302" i="9"/>
  <c r="N301" i="9"/>
  <c r="D300" i="9"/>
  <c r="AF287" i="9"/>
  <c r="N286" i="9"/>
  <c r="N287" i="9"/>
  <c r="D285" i="9"/>
  <c r="D288" i="9" s="1"/>
  <c r="S289" i="9" s="1"/>
  <c r="O285" i="9"/>
  <c r="O288" i="9"/>
  <c r="AD289" i="9" s="1"/>
  <c r="L288" i="9"/>
  <c r="AA289" i="9" s="1"/>
  <c r="K288" i="9"/>
  <c r="Z289" i="9" s="1"/>
  <c r="I288" i="9"/>
  <c r="X289" i="9" s="1"/>
  <c r="P287" i="9"/>
  <c r="P286" i="9"/>
  <c r="AF286" i="9" s="1"/>
  <c r="U290" i="9"/>
  <c r="W290" i="9"/>
  <c r="X290" i="9"/>
  <c r="Z290" i="9"/>
  <c r="AA290" i="9"/>
  <c r="AB290" i="9"/>
  <c r="AG286" i="9"/>
  <c r="AC290" i="9"/>
  <c r="Y290" i="9"/>
  <c r="V290" i="9"/>
  <c r="T290" i="9"/>
  <c r="AG287" i="9"/>
  <c r="AD290" i="9"/>
  <c r="S290" i="9"/>
  <c r="D294" i="9"/>
  <c r="N288" i="9"/>
  <c r="AC289" i="9" s="1"/>
  <c r="M288" i="9"/>
  <c r="AB289" i="9" s="1"/>
  <c r="J288" i="9"/>
  <c r="Y289" i="9" s="1"/>
  <c r="H288" i="9"/>
  <c r="W289" i="9" s="1"/>
  <c r="G288" i="9"/>
  <c r="V289" i="9" s="1"/>
  <c r="F288" i="9"/>
  <c r="U289" i="9" s="1"/>
  <c r="N272" i="9"/>
  <c r="N271" i="9"/>
  <c r="D279" i="9"/>
  <c r="O273" i="9"/>
  <c r="AD274" i="9" s="1"/>
  <c r="M273" i="9"/>
  <c r="AB274" i="9" s="1"/>
  <c r="F273" i="9"/>
  <c r="U274" i="9" s="1"/>
  <c r="D273" i="9"/>
  <c r="S274" i="9" s="1"/>
  <c r="J273" i="9"/>
  <c r="Y274" i="9" s="1"/>
  <c r="I273" i="9"/>
  <c r="X274" i="9" s="1"/>
  <c r="P270" i="9"/>
  <c r="AF270" i="9" s="1"/>
  <c r="U275" i="9"/>
  <c r="AA275" i="9"/>
  <c r="Z275" i="9"/>
  <c r="Y275" i="9"/>
  <c r="X275" i="9"/>
  <c r="W275" i="9"/>
  <c r="AB275" i="9"/>
  <c r="AG271" i="9"/>
  <c r="V275" i="9"/>
  <c r="AC275" i="9"/>
  <c r="T275" i="9"/>
  <c r="AG272" i="9"/>
  <c r="AD275" i="9"/>
  <c r="S275" i="9"/>
  <c r="V274" i="9"/>
  <c r="L273" i="9"/>
  <c r="AA274" i="9" s="1"/>
  <c r="K273" i="9"/>
  <c r="Z274" i="9" s="1"/>
  <c r="G273" i="9"/>
  <c r="AB266" i="9"/>
  <c r="Y266" i="9"/>
  <c r="P265" i="9"/>
  <c r="P266" i="9" s="1"/>
  <c r="O265" i="9"/>
  <c r="AD266" i="9" s="1"/>
  <c r="N265" i="9"/>
  <c r="AC266" i="9" s="1"/>
  <c r="M265" i="9"/>
  <c r="L265" i="9"/>
  <c r="AA266" i="9" s="1"/>
  <c r="K265" i="9"/>
  <c r="Z266" i="9" s="1"/>
  <c r="J265" i="9"/>
  <c r="I265" i="9"/>
  <c r="X266" i="9" s="1"/>
  <c r="H265" i="9"/>
  <c r="W266" i="9" s="1"/>
  <c r="G265" i="9"/>
  <c r="V266" i="9" s="1"/>
  <c r="F265" i="9"/>
  <c r="U266" i="9" s="1"/>
  <c r="E265" i="9"/>
  <c r="T266" i="9" s="1"/>
  <c r="D265" i="9"/>
  <c r="S266" i="9" s="1"/>
  <c r="P264" i="9"/>
  <c r="P263" i="9"/>
  <c r="AF263" i="9" s="1"/>
  <c r="AF262" i="9"/>
  <c r="P262" i="9"/>
  <c r="D254" i="9"/>
  <c r="D255" i="9"/>
  <c r="S252" i="9"/>
  <c r="X252" i="9"/>
  <c r="I247" i="9" s="1"/>
  <c r="Z252" i="9"/>
  <c r="K247" i="9" s="1"/>
  <c r="AA252" i="9"/>
  <c r="AD252" i="9"/>
  <c r="D248" i="9"/>
  <c r="AG248" i="9"/>
  <c r="AB252" i="9" s="1"/>
  <c r="M247" i="9" s="1"/>
  <c r="G249" i="9"/>
  <c r="O248" i="9"/>
  <c r="N248" i="9"/>
  <c r="O247" i="9"/>
  <c r="O233" i="9"/>
  <c r="O232" i="9"/>
  <c r="L235" i="9"/>
  <c r="AA236" i="9" s="1"/>
  <c r="J235" i="9"/>
  <c r="Y236" i="9" s="1"/>
  <c r="K235" i="9"/>
  <c r="Z236" i="9" s="1"/>
  <c r="P234" i="9"/>
  <c r="AF234" i="9" s="1"/>
  <c r="E235" i="9"/>
  <c r="T236" i="9" s="1"/>
  <c r="AB237" i="9"/>
  <c r="Z237" i="9"/>
  <c r="X237" i="9"/>
  <c r="U237" i="9"/>
  <c r="AC237" i="9"/>
  <c r="Y237" i="9"/>
  <c r="V237" i="9"/>
  <c r="T237" i="9"/>
  <c r="AG234" i="9"/>
  <c r="AG233" i="9"/>
  <c r="AD237" i="9"/>
  <c r="AA237" i="9"/>
  <c r="W237" i="9"/>
  <c r="S237" i="9"/>
  <c r="D241" i="9"/>
  <c r="D242" i="9" s="1"/>
  <c r="M235" i="9"/>
  <c r="AB236" i="9" s="1"/>
  <c r="I235" i="9"/>
  <c r="X236" i="9" s="1"/>
  <c r="H235" i="9"/>
  <c r="W236" i="9" s="1"/>
  <c r="F235" i="9"/>
  <c r="U236" i="9" s="1"/>
  <c r="D235" i="9"/>
  <c r="S236" i="9" s="1"/>
  <c r="G234" i="9"/>
  <c r="N233" i="9"/>
  <c r="N235" i="9" s="1"/>
  <c r="AC236" i="9" s="1"/>
  <c r="O218" i="9"/>
  <c r="N218" i="9"/>
  <c r="N220" i="9" s="1"/>
  <c r="AC221" i="9" s="1"/>
  <c r="M220" i="9"/>
  <c r="AB221" i="9" s="1"/>
  <c r="L220" i="9"/>
  <c r="AA221" i="9" s="1"/>
  <c r="J220" i="9"/>
  <c r="Y221" i="9" s="1"/>
  <c r="I220" i="9"/>
  <c r="X221" i="9" s="1"/>
  <c r="P218" i="9"/>
  <c r="AF218" i="9" s="1"/>
  <c r="Y222" i="9"/>
  <c r="V222" i="9"/>
  <c r="T222" i="9"/>
  <c r="AG219" i="9"/>
  <c r="AC222" i="9"/>
  <c r="AB222" i="9"/>
  <c r="Z222" i="9"/>
  <c r="X222" i="9"/>
  <c r="U222" i="9"/>
  <c r="AG218" i="9"/>
  <c r="AD222" i="9"/>
  <c r="AA222" i="9"/>
  <c r="W222" i="9"/>
  <c r="S222" i="9"/>
  <c r="D226" i="9"/>
  <c r="D227" i="9" s="1"/>
  <c r="K220" i="9"/>
  <c r="Z221" i="9" s="1"/>
  <c r="H220" i="9"/>
  <c r="W221" i="9" s="1"/>
  <c r="F220" i="9"/>
  <c r="U221" i="9" s="1"/>
  <c r="D220" i="9"/>
  <c r="S221" i="9" s="1"/>
  <c r="P219" i="9"/>
  <c r="AF219" i="9" s="1"/>
  <c r="G219" i="9"/>
  <c r="O217" i="9"/>
  <c r="O204" i="9"/>
  <c r="P204" i="9" s="1"/>
  <c r="AF204" i="9" s="1"/>
  <c r="O202" i="9"/>
  <c r="I205" i="9"/>
  <c r="X206" i="9" s="1"/>
  <c r="J205" i="9"/>
  <c r="Y206" i="9" s="1"/>
  <c r="F205" i="9"/>
  <c r="U206" i="9" s="1"/>
  <c r="Y207" i="9"/>
  <c r="V207" i="9"/>
  <c r="AG204" i="9"/>
  <c r="U207" i="9"/>
  <c r="X207" i="9"/>
  <c r="Z207" i="9"/>
  <c r="AB207" i="9"/>
  <c r="AC207" i="9"/>
  <c r="AG203" i="9"/>
  <c r="AD207" i="9"/>
  <c r="AA207" i="9"/>
  <c r="W207" i="9"/>
  <c r="T207" i="9"/>
  <c r="S207" i="9"/>
  <c r="D211" i="9"/>
  <c r="D212" i="9" s="1"/>
  <c r="AC206" i="9"/>
  <c r="N205" i="9"/>
  <c r="M205" i="9"/>
  <c r="AB206" i="9" s="1"/>
  <c r="L205" i="9"/>
  <c r="AA206" i="9" s="1"/>
  <c r="K205" i="9"/>
  <c r="Z206" i="9" s="1"/>
  <c r="E205" i="9"/>
  <c r="T206" i="9" s="1"/>
  <c r="D205" i="9"/>
  <c r="S206" i="9" s="1"/>
  <c r="G204" i="9"/>
  <c r="P203" i="9"/>
  <c r="AF203" i="9" s="1"/>
  <c r="O203" i="9"/>
  <c r="O188" i="9"/>
  <c r="O187" i="9"/>
  <c r="F190" i="9"/>
  <c r="U191" i="9" s="1"/>
  <c r="E190" i="9"/>
  <c r="T191" i="9" s="1"/>
  <c r="J190" i="9"/>
  <c r="Y191" i="9" s="1"/>
  <c r="L190" i="9"/>
  <c r="AA191" i="9" s="1"/>
  <c r="Y192" i="9"/>
  <c r="V192" i="9"/>
  <c r="X192" i="9"/>
  <c r="Z192" i="9"/>
  <c r="AB192" i="9"/>
  <c r="AC192" i="9"/>
  <c r="AG189" i="9"/>
  <c r="AG188" i="9"/>
  <c r="AD192" i="9"/>
  <c r="AA192" i="9"/>
  <c r="W192" i="9"/>
  <c r="U192" i="9"/>
  <c r="T192" i="9"/>
  <c r="S192" i="9"/>
  <c r="D196" i="9"/>
  <c r="D197" i="9" s="1"/>
  <c r="Z191" i="9"/>
  <c r="N190" i="9"/>
  <c r="AC191" i="9" s="1"/>
  <c r="M190" i="9"/>
  <c r="AB191" i="9" s="1"/>
  <c r="K190" i="9"/>
  <c r="I190" i="9"/>
  <c r="X191" i="9" s="1"/>
  <c r="H190" i="9"/>
  <c r="W191" i="9" s="1"/>
  <c r="D190" i="9"/>
  <c r="S191" i="9" s="1"/>
  <c r="O189" i="9"/>
  <c r="G189" i="9"/>
  <c r="P187" i="9"/>
  <c r="AF187" i="9" s="1"/>
  <c r="G174" i="9"/>
  <c r="O174" i="9"/>
  <c r="X177" i="9"/>
  <c r="Z177" i="9"/>
  <c r="AB177" i="9"/>
  <c r="AC177" i="9"/>
  <c r="AG173" i="9"/>
  <c r="AD177" i="9"/>
  <c r="Y177" i="9"/>
  <c r="AG174" i="9"/>
  <c r="AA177" i="9"/>
  <c r="W177" i="9"/>
  <c r="V177" i="9"/>
  <c r="U177" i="9"/>
  <c r="T177" i="9"/>
  <c r="S177" i="9"/>
  <c r="G9" i="15" l="1"/>
  <c r="N9" i="15" s="1"/>
  <c r="G8" i="15"/>
  <c r="N8" i="15" s="1"/>
  <c r="E11" i="15"/>
  <c r="K12" i="15" s="1"/>
  <c r="H8" i="14"/>
  <c r="P8" i="14" s="1"/>
  <c r="E9" i="14"/>
  <c r="L10" i="14" s="1"/>
  <c r="E303" i="4"/>
  <c r="H304" i="4" s="1"/>
  <c r="F303" i="4"/>
  <c r="F304" i="4" s="1"/>
  <c r="M305" i="4" s="1"/>
  <c r="G303" i="4"/>
  <c r="G304" i="4" s="1"/>
  <c r="N305" i="4" s="1"/>
  <c r="H301" i="4"/>
  <c r="P301" i="4" s="1"/>
  <c r="D304" i="4"/>
  <c r="K305" i="4" s="1"/>
  <c r="P339" i="9"/>
  <c r="AF339" i="9" s="1"/>
  <c r="P315" i="9"/>
  <c r="AF315" i="9" s="1"/>
  <c r="P316" i="9"/>
  <c r="AF316" i="9" s="1"/>
  <c r="E318" i="9"/>
  <c r="T319" i="9" s="1"/>
  <c r="P318" i="9"/>
  <c r="P319" i="9" s="1"/>
  <c r="O318" i="9"/>
  <c r="AD319" i="9" s="1"/>
  <c r="P302" i="9"/>
  <c r="AF302" i="9" s="1"/>
  <c r="P303" i="9"/>
  <c r="P304" i="9" s="1"/>
  <c r="P300" i="9"/>
  <c r="AF300" i="9" s="1"/>
  <c r="N303" i="9"/>
  <c r="AC304" i="9" s="1"/>
  <c r="P301" i="9"/>
  <c r="AF301" i="9" s="1"/>
  <c r="O303" i="9"/>
  <c r="AD304" i="9" s="1"/>
  <c r="P288" i="9"/>
  <c r="P289" i="9" s="1"/>
  <c r="P285" i="9"/>
  <c r="AF285" i="9" s="1"/>
  <c r="E288" i="9"/>
  <c r="T289" i="9" s="1"/>
  <c r="N273" i="9"/>
  <c r="AC274" i="9" s="1"/>
  <c r="P271" i="9"/>
  <c r="AF271" i="9" s="1"/>
  <c r="P272" i="9"/>
  <c r="H273" i="9"/>
  <c r="W274" i="9" s="1"/>
  <c r="P273" i="9"/>
  <c r="P274" i="9" s="1"/>
  <c r="E273" i="9"/>
  <c r="T274" i="9" s="1"/>
  <c r="W252" i="9"/>
  <c r="H247" i="9" s="1"/>
  <c r="AC252" i="9"/>
  <c r="U252" i="9"/>
  <c r="F247" i="9" s="1"/>
  <c r="L248" i="9"/>
  <c r="P235" i="9"/>
  <c r="P236" i="9" s="1"/>
  <c r="G235" i="9"/>
  <c r="V236" i="9" s="1"/>
  <c r="P233" i="9"/>
  <c r="AF233" i="9" s="1"/>
  <c r="P232" i="9"/>
  <c r="AF232" i="9" s="1"/>
  <c r="O235" i="9"/>
  <c r="AD236" i="9" s="1"/>
  <c r="E220" i="9"/>
  <c r="T221" i="9" s="1"/>
  <c r="G220" i="9"/>
  <c r="V221" i="9" s="1"/>
  <c r="P217" i="9"/>
  <c r="AF217" i="9" s="1"/>
  <c r="O220" i="9"/>
  <c r="AD221" i="9" s="1"/>
  <c r="P220" i="9"/>
  <c r="P221" i="9" s="1"/>
  <c r="P205" i="9"/>
  <c r="P206" i="9" s="1"/>
  <c r="H205" i="9"/>
  <c r="W206" i="9" s="1"/>
  <c r="G205" i="9"/>
  <c r="V206" i="9" s="1"/>
  <c r="P202" i="9"/>
  <c r="AF202" i="9" s="1"/>
  <c r="O205" i="9"/>
  <c r="AD206" i="9" s="1"/>
  <c r="O190" i="9"/>
  <c r="AD191" i="9" s="1"/>
  <c r="P190" i="9"/>
  <c r="P191" i="9" s="1"/>
  <c r="G190" i="9"/>
  <c r="V191" i="9" s="1"/>
  <c r="P188" i="9"/>
  <c r="AF188" i="9" s="1"/>
  <c r="P189" i="9"/>
  <c r="AF189" i="9" s="1"/>
  <c r="D181" i="9"/>
  <c r="D182" i="9" s="1"/>
  <c r="AB176" i="9"/>
  <c r="P175" i="9"/>
  <c r="P176" i="9" s="1"/>
  <c r="N175" i="9"/>
  <c r="AC176" i="9" s="1"/>
  <c r="M175" i="9"/>
  <c r="L175" i="9"/>
  <c r="AA176" i="9" s="1"/>
  <c r="K175" i="9"/>
  <c r="Z176" i="9" s="1"/>
  <c r="J175" i="9"/>
  <c r="Y176" i="9" s="1"/>
  <c r="I175" i="9"/>
  <c r="X176" i="9" s="1"/>
  <c r="H175" i="9"/>
  <c r="W176" i="9" s="1"/>
  <c r="F175" i="9"/>
  <c r="U176" i="9" s="1"/>
  <c r="E175" i="9"/>
  <c r="T176" i="9" s="1"/>
  <c r="D175" i="9"/>
  <c r="S176" i="9" s="1"/>
  <c r="P174" i="9"/>
  <c r="AF174" i="9" s="1"/>
  <c r="O173" i="9"/>
  <c r="P173" i="9" s="1"/>
  <c r="AF173" i="9" s="1"/>
  <c r="P172" i="9"/>
  <c r="AF172" i="9" s="1"/>
  <c r="O158" i="9"/>
  <c r="O159" i="9"/>
  <c r="G159" i="9"/>
  <c r="G157" i="9"/>
  <c r="E160" i="9"/>
  <c r="T161" i="9" s="1"/>
  <c r="K160" i="9"/>
  <c r="Z161" i="9" s="1"/>
  <c r="X162" i="9"/>
  <c r="Y162" i="9"/>
  <c r="AB162" i="9"/>
  <c r="AA162" i="9"/>
  <c r="Z162" i="9"/>
  <c r="AC162" i="9"/>
  <c r="AG158" i="9"/>
  <c r="AD162" i="9"/>
  <c r="AG159" i="9"/>
  <c r="W162" i="9"/>
  <c r="V162" i="9"/>
  <c r="U162" i="9"/>
  <c r="T162" i="9"/>
  <c r="D166" i="9"/>
  <c r="D167" i="9" s="1"/>
  <c r="S162" i="9"/>
  <c r="N160" i="9"/>
  <c r="AC161" i="9" s="1"/>
  <c r="M160" i="9"/>
  <c r="AB161" i="9" s="1"/>
  <c r="J160" i="9"/>
  <c r="Y161" i="9" s="1"/>
  <c r="H160" i="9"/>
  <c r="W161" i="9" s="1"/>
  <c r="G160" i="9"/>
  <c r="V161" i="9" s="1"/>
  <c r="F160" i="9"/>
  <c r="U161" i="9" s="1"/>
  <c r="D160" i="9"/>
  <c r="S161" i="9" s="1"/>
  <c r="P158" i="9"/>
  <c r="AF158" i="9" s="1"/>
  <c r="D152" i="9"/>
  <c r="H145" i="9"/>
  <c r="W146" i="9" s="1"/>
  <c r="O145" i="9"/>
  <c r="AD146" i="9" s="1"/>
  <c r="P143" i="9"/>
  <c r="AF143" i="9" s="1"/>
  <c r="J145" i="9"/>
  <c r="Y146" i="9" s="1"/>
  <c r="P144" i="9"/>
  <c r="AF144" i="9" s="1"/>
  <c r="D151" i="9"/>
  <c r="N145" i="9"/>
  <c r="AC146" i="9" s="1"/>
  <c r="F145" i="9"/>
  <c r="U146" i="9" s="1"/>
  <c r="E145" i="9"/>
  <c r="T146" i="9" s="1"/>
  <c r="D145" i="9"/>
  <c r="S146" i="9" s="1"/>
  <c r="I145" i="9"/>
  <c r="X146" i="9" s="1"/>
  <c r="Y147" i="9"/>
  <c r="AG144" i="9"/>
  <c r="AD147" i="9"/>
  <c r="AC147" i="9"/>
  <c r="AB147" i="9"/>
  <c r="AA147" i="9"/>
  <c r="Z147" i="9"/>
  <c r="X147" i="9"/>
  <c r="AG143" i="9"/>
  <c r="W147" i="9"/>
  <c r="V147" i="9"/>
  <c r="U147" i="9"/>
  <c r="T147" i="9"/>
  <c r="S147" i="9"/>
  <c r="M145" i="9"/>
  <c r="AB146" i="9" s="1"/>
  <c r="K145" i="9"/>
  <c r="Z146" i="9" s="1"/>
  <c r="D136" i="9"/>
  <c r="P128" i="9"/>
  <c r="AF128" i="9" s="1"/>
  <c r="E130" i="9"/>
  <c r="T131" i="9" s="1"/>
  <c r="H130" i="9"/>
  <c r="W131" i="9" s="1"/>
  <c r="L130" i="9"/>
  <c r="AA131" i="9" s="1"/>
  <c r="O130" i="9"/>
  <c r="AD131" i="9" s="1"/>
  <c r="K130" i="9"/>
  <c r="Z131" i="9" s="1"/>
  <c r="M130" i="9"/>
  <c r="AB131" i="9" s="1"/>
  <c r="J130" i="9"/>
  <c r="Y131" i="9" s="1"/>
  <c r="N130" i="9"/>
  <c r="AC131" i="9" s="1"/>
  <c r="G130" i="9"/>
  <c r="V131" i="9" s="1"/>
  <c r="W132" i="9"/>
  <c r="AG128" i="9" s="1"/>
  <c r="V132" i="9"/>
  <c r="U132" i="9"/>
  <c r="T132" i="9"/>
  <c r="S132" i="9"/>
  <c r="D130" i="9"/>
  <c r="S131" i="9" s="1"/>
  <c r="G122" i="9"/>
  <c r="V123" i="9" s="1"/>
  <c r="D122" i="9"/>
  <c r="S123" i="9" s="1"/>
  <c r="O122" i="9"/>
  <c r="AD123" i="9" s="1"/>
  <c r="N122" i="9"/>
  <c r="AC123" i="9" s="1"/>
  <c r="M122" i="9"/>
  <c r="AB123" i="9" s="1"/>
  <c r="L122" i="9"/>
  <c r="AA123" i="9" s="1"/>
  <c r="K122" i="9"/>
  <c r="Z123" i="9" s="1"/>
  <c r="J122" i="9"/>
  <c r="Y123" i="9" s="1"/>
  <c r="H122" i="9"/>
  <c r="W123" i="9" s="1"/>
  <c r="F122" i="9"/>
  <c r="U123" i="9" s="1"/>
  <c r="E122" i="9"/>
  <c r="T123" i="9" s="1"/>
  <c r="P120" i="9"/>
  <c r="AF120" i="9" s="1"/>
  <c r="P106" i="9"/>
  <c r="D111" i="9" s="1"/>
  <c r="D112" i="9" s="1"/>
  <c r="O106" i="9"/>
  <c r="AD107" i="9" s="1"/>
  <c r="N106" i="9"/>
  <c r="AC107" i="9" s="1"/>
  <c r="M106" i="9"/>
  <c r="AB107" i="9" s="1"/>
  <c r="L106" i="9"/>
  <c r="AA107" i="9" s="1"/>
  <c r="K106" i="9"/>
  <c r="Z107" i="9" s="1"/>
  <c r="J106" i="9"/>
  <c r="Y107" i="9" s="1"/>
  <c r="I106" i="9"/>
  <c r="X107" i="9" s="1"/>
  <c r="H106" i="9"/>
  <c r="W107" i="9" s="1"/>
  <c r="G106" i="9"/>
  <c r="V107" i="9" s="1"/>
  <c r="F106" i="9"/>
  <c r="U107" i="9" s="1"/>
  <c r="E106" i="9"/>
  <c r="T107" i="9" s="1"/>
  <c r="D106" i="9"/>
  <c r="S107" i="9" s="1"/>
  <c r="P105" i="9"/>
  <c r="P104" i="9"/>
  <c r="AF104" i="9" s="1"/>
  <c r="P103" i="9"/>
  <c r="AF103" i="9" s="1"/>
  <c r="P90" i="9"/>
  <c r="D95" i="9" s="1"/>
  <c r="D96" i="9" s="1"/>
  <c r="O90" i="9"/>
  <c r="AD91" i="9" s="1"/>
  <c r="N90" i="9"/>
  <c r="AC91" i="9" s="1"/>
  <c r="M90" i="9"/>
  <c r="AB91" i="9" s="1"/>
  <c r="L90" i="9"/>
  <c r="AA91" i="9" s="1"/>
  <c r="K90" i="9"/>
  <c r="Z91" i="9" s="1"/>
  <c r="J90" i="9"/>
  <c r="Y91" i="9" s="1"/>
  <c r="I90" i="9"/>
  <c r="X91" i="9" s="1"/>
  <c r="H90" i="9"/>
  <c r="W91" i="9" s="1"/>
  <c r="G90" i="9"/>
  <c r="V91" i="9" s="1"/>
  <c r="F90" i="9"/>
  <c r="U91" i="9" s="1"/>
  <c r="E90" i="9"/>
  <c r="T91" i="9" s="1"/>
  <c r="D90" i="9"/>
  <c r="S91" i="9" s="1"/>
  <c r="P89" i="9"/>
  <c r="AF89" i="9" s="1"/>
  <c r="P88" i="9"/>
  <c r="AF88" i="9" s="1"/>
  <c r="P87" i="9"/>
  <c r="AF87" i="9" s="1"/>
  <c r="T75" i="9"/>
  <c r="P74" i="9"/>
  <c r="P75" i="9" s="1"/>
  <c r="O74" i="9"/>
  <c r="AD75" i="9" s="1"/>
  <c r="N74" i="9"/>
  <c r="AC75" i="9" s="1"/>
  <c r="M74" i="9"/>
  <c r="AB75" i="9" s="1"/>
  <c r="L74" i="9"/>
  <c r="AA75" i="9" s="1"/>
  <c r="K74" i="9"/>
  <c r="Z75" i="9" s="1"/>
  <c r="J74" i="9"/>
  <c r="Y75" i="9" s="1"/>
  <c r="I74" i="9"/>
  <c r="X75" i="9" s="1"/>
  <c r="H74" i="9"/>
  <c r="W75" i="9" s="1"/>
  <c r="G74" i="9"/>
  <c r="V75" i="9" s="1"/>
  <c r="F74" i="9"/>
  <c r="U75" i="9" s="1"/>
  <c r="E74" i="9"/>
  <c r="D74" i="9"/>
  <c r="S75" i="9" s="1"/>
  <c r="P73" i="9"/>
  <c r="AF73" i="9" s="1"/>
  <c r="P72" i="9"/>
  <c r="AF72" i="9" s="1"/>
  <c r="P71" i="9"/>
  <c r="AF71" i="9" s="1"/>
  <c r="P58" i="9"/>
  <c r="D63" i="9" s="1"/>
  <c r="D64" i="9" s="1"/>
  <c r="P57" i="9"/>
  <c r="P56" i="9"/>
  <c r="P55" i="9"/>
  <c r="O58" i="9"/>
  <c r="N58" i="9"/>
  <c r="M58" i="9"/>
  <c r="L58" i="9"/>
  <c r="K58" i="9"/>
  <c r="J58" i="9"/>
  <c r="I58" i="9"/>
  <c r="H58" i="9"/>
  <c r="G58" i="9"/>
  <c r="F58" i="9"/>
  <c r="E58" i="9"/>
  <c r="D58" i="9"/>
  <c r="D21" i="9"/>
  <c r="D8" i="9"/>
  <c r="F8" i="9" s="1"/>
  <c r="D9" i="9"/>
  <c r="D20" i="9"/>
  <c r="H303" i="4" l="1"/>
  <c r="P303" i="4" s="1"/>
  <c r="E304" i="4"/>
  <c r="L305" i="4" s="1"/>
  <c r="AG249" i="9"/>
  <c r="N247" i="9"/>
  <c r="N250" i="9" s="1"/>
  <c r="AC251" i="9" s="1"/>
  <c r="G175" i="9"/>
  <c r="V176" i="9" s="1"/>
  <c r="O175" i="9"/>
  <c r="AD176" i="9" s="1"/>
  <c r="O160" i="9"/>
  <c r="AD161" i="9" s="1"/>
  <c r="L160" i="9"/>
  <c r="AA161" i="9" s="1"/>
  <c r="P159" i="9"/>
  <c r="AF159" i="9" s="1"/>
  <c r="I160" i="9"/>
  <c r="X161" i="9" s="1"/>
  <c r="P160" i="9"/>
  <c r="P161" i="9" s="1"/>
  <c r="P157" i="9"/>
  <c r="AF157" i="9" s="1"/>
  <c r="P145" i="9"/>
  <c r="P146" i="9" s="1"/>
  <c r="G145" i="9"/>
  <c r="V146" i="9" s="1"/>
  <c r="L145" i="9"/>
  <c r="AA146" i="9" s="1"/>
  <c r="P142" i="9"/>
  <c r="AF142" i="9" s="1"/>
  <c r="AB132" i="9"/>
  <c r="AA132" i="9"/>
  <c r="Y132" i="9"/>
  <c r="X132" i="9"/>
  <c r="Z132" i="9"/>
  <c r="AC132" i="9"/>
  <c r="AD132" i="9"/>
  <c r="AG129" i="9" s="1"/>
  <c r="D79" i="9"/>
  <c r="D80" i="9" s="1"/>
  <c r="F130" i="9"/>
  <c r="U131" i="9" s="1"/>
  <c r="P129" i="9"/>
  <c r="AF129" i="9" s="1"/>
  <c r="P127" i="9"/>
  <c r="AF127" i="9" s="1"/>
  <c r="P130" i="9"/>
  <c r="P131" i="9" s="1"/>
  <c r="I130" i="9"/>
  <c r="X131" i="9" s="1"/>
  <c r="P121" i="9"/>
  <c r="P122" i="9"/>
  <c r="I122" i="9"/>
  <c r="X123" i="9" s="1"/>
  <c r="P119" i="9"/>
  <c r="AF119" i="9" s="1"/>
  <c r="P107" i="9"/>
  <c r="P91" i="9"/>
  <c r="P59" i="9"/>
  <c r="D194" i="8"/>
  <c r="G185" i="8"/>
  <c r="G188" i="8" s="1"/>
  <c r="N189" i="8" s="1"/>
  <c r="G187" i="8"/>
  <c r="F187" i="8"/>
  <c r="H188" i="8" s="1"/>
  <c r="F186" i="8"/>
  <c r="D186" i="8"/>
  <c r="D185" i="8"/>
  <c r="K190" i="8"/>
  <c r="Q187" i="8"/>
  <c r="N190" i="8"/>
  <c r="Q186" i="8"/>
  <c r="M190" i="8"/>
  <c r="L190" i="8"/>
  <c r="E188" i="8"/>
  <c r="L189" i="8" s="1"/>
  <c r="H186" i="8"/>
  <c r="P186" i="8" s="1"/>
  <c r="H185" i="8"/>
  <c r="P185" i="8" s="1"/>
  <c r="D180" i="8"/>
  <c r="D178" i="8"/>
  <c r="D179" i="8" s="1"/>
  <c r="M175" i="8"/>
  <c r="L175" i="8"/>
  <c r="Q172" i="8" s="1"/>
  <c r="Q171" i="8"/>
  <c r="E173" i="8" s="1"/>
  <c r="L174" i="8" s="1"/>
  <c r="G162" i="8"/>
  <c r="G165" i="8" s="1"/>
  <c r="N166" i="8" s="1"/>
  <c r="G164" i="8"/>
  <c r="F164" i="8"/>
  <c r="F165" i="8" s="1"/>
  <c r="M166" i="8" s="1"/>
  <c r="E163" i="8"/>
  <c r="D163" i="8"/>
  <c r="D162" i="8"/>
  <c r="D165" i="8" s="1"/>
  <c r="K166" i="8" s="1"/>
  <c r="Q164" i="8"/>
  <c r="K167" i="8" s="1"/>
  <c r="N167" i="8"/>
  <c r="Q163" i="8"/>
  <c r="M167" i="8"/>
  <c r="L167" i="8"/>
  <c r="E165" i="8"/>
  <c r="L166" i="8" s="1"/>
  <c r="H163" i="8"/>
  <c r="P163" i="8" s="1"/>
  <c r="D157" i="8"/>
  <c r="D155" i="8"/>
  <c r="D156" i="8" s="1"/>
  <c r="M152" i="8"/>
  <c r="L152" i="8"/>
  <c r="Q148" i="8"/>
  <c r="N152" i="8" s="1"/>
  <c r="Q149" i="8" s="1"/>
  <c r="G150" i="8"/>
  <c r="N151" i="8" s="1"/>
  <c r="G139" i="8"/>
  <c r="G142" i="8" s="1"/>
  <c r="N143" i="8" s="1"/>
  <c r="F141" i="8"/>
  <c r="E141" i="8"/>
  <c r="E140" i="8"/>
  <c r="D140" i="8"/>
  <c r="D139" i="8"/>
  <c r="K144" i="8"/>
  <c r="Q141" i="8"/>
  <c r="N144" i="8"/>
  <c r="Q140" i="8"/>
  <c r="M144" i="8"/>
  <c r="L144" i="8"/>
  <c r="D134" i="8"/>
  <c r="D133" i="8"/>
  <c r="D132" i="8"/>
  <c r="M129" i="8"/>
  <c r="Q125" i="8" s="1"/>
  <c r="L129" i="8"/>
  <c r="K129" i="8"/>
  <c r="E118" i="8"/>
  <c r="D118" i="8"/>
  <c r="H118" i="8" s="1"/>
  <c r="P118" i="8" s="1"/>
  <c r="E117" i="8"/>
  <c r="D117" i="8"/>
  <c r="D119" i="8" s="1"/>
  <c r="K120" i="8" s="1"/>
  <c r="F118" i="8"/>
  <c r="G116" i="8"/>
  <c r="Q118" i="8"/>
  <c r="N121" i="8"/>
  <c r="Q117" i="8"/>
  <c r="M121" i="8"/>
  <c r="L121" i="8"/>
  <c r="K121" i="8"/>
  <c r="G119" i="8"/>
  <c r="N120" i="8" s="1"/>
  <c r="F119" i="8"/>
  <c r="M120" i="8" s="1"/>
  <c r="E119" i="8"/>
  <c r="L120" i="8" s="1"/>
  <c r="H117" i="8"/>
  <c r="P117" i="8" s="1"/>
  <c r="H116" i="8"/>
  <c r="P116" i="8" s="1"/>
  <c r="D62" i="8"/>
  <c r="D110" i="8"/>
  <c r="H104" i="8"/>
  <c r="G104" i="8"/>
  <c r="N105" i="8" s="1"/>
  <c r="F104" i="8"/>
  <c r="M105" i="8" s="1"/>
  <c r="E104" i="8"/>
  <c r="L105" i="8" s="1"/>
  <c r="D104" i="8"/>
  <c r="K105" i="8" s="1"/>
  <c r="H103" i="8"/>
  <c r="P103" i="8" s="1"/>
  <c r="H102" i="8"/>
  <c r="P102" i="8" s="1"/>
  <c r="H101" i="8"/>
  <c r="P101" i="8" s="1"/>
  <c r="D94" i="8"/>
  <c r="H88" i="8"/>
  <c r="G88" i="8"/>
  <c r="N89" i="8" s="1"/>
  <c r="F88" i="8"/>
  <c r="M89" i="8" s="1"/>
  <c r="E88" i="8"/>
  <c r="L89" i="8" s="1"/>
  <c r="D88" i="8"/>
  <c r="K89" i="8" s="1"/>
  <c r="H87" i="8"/>
  <c r="P87" i="8" s="1"/>
  <c r="H86" i="8"/>
  <c r="P86" i="8" s="1"/>
  <c r="H85" i="8"/>
  <c r="P85" i="8" s="1"/>
  <c r="D78" i="8"/>
  <c r="H72" i="8"/>
  <c r="G72" i="8"/>
  <c r="N73" i="8" s="1"/>
  <c r="F72" i="8"/>
  <c r="M73" i="8" s="1"/>
  <c r="E72" i="8"/>
  <c r="L73" i="8" s="1"/>
  <c r="D72" i="8"/>
  <c r="K73" i="8" s="1"/>
  <c r="H71" i="8"/>
  <c r="P71" i="8" s="1"/>
  <c r="H70" i="8"/>
  <c r="P70" i="8" s="1"/>
  <c r="H69" i="8"/>
  <c r="P69" i="8" s="1"/>
  <c r="H56" i="8"/>
  <c r="F56" i="8"/>
  <c r="M57" i="8" s="1"/>
  <c r="E56" i="8"/>
  <c r="L57" i="8" s="1"/>
  <c r="D56" i="8"/>
  <c r="K57" i="8" s="1"/>
  <c r="G56" i="8"/>
  <c r="N57" i="8" s="1"/>
  <c r="H55" i="8"/>
  <c r="P55" i="8" s="1"/>
  <c r="H54" i="8"/>
  <c r="P54" i="8" s="1"/>
  <c r="H53" i="8"/>
  <c r="P53" i="8" s="1"/>
  <c r="D21" i="8"/>
  <c r="D20" i="8"/>
  <c r="D9" i="8"/>
  <c r="D8" i="8"/>
  <c r="K249" i="9" l="1"/>
  <c r="K250" i="9" s="1"/>
  <c r="Z251" i="9" s="1"/>
  <c r="T252" i="9"/>
  <c r="V252" i="9"/>
  <c r="Y252" i="9"/>
  <c r="L249" i="9"/>
  <c r="L250" i="9" s="1"/>
  <c r="AA251" i="9" s="1"/>
  <c r="D249" i="9"/>
  <c r="F249" i="9"/>
  <c r="F250" i="9" s="1"/>
  <c r="U251" i="9" s="1"/>
  <c r="H249" i="9"/>
  <c r="H250" i="9" s="1"/>
  <c r="W251" i="9" s="1"/>
  <c r="I249" i="9"/>
  <c r="I250" i="9" s="1"/>
  <c r="X251" i="9" s="1"/>
  <c r="M249" i="9"/>
  <c r="M250" i="9" s="1"/>
  <c r="AB251" i="9" s="1"/>
  <c r="O249" i="9"/>
  <c r="O250" i="9" s="1"/>
  <c r="AD251" i="9" s="1"/>
  <c r="P123" i="9"/>
  <c r="D137" i="9"/>
  <c r="H187" i="8"/>
  <c r="P187" i="8" s="1"/>
  <c r="F188" i="8"/>
  <c r="M189" i="8" s="1"/>
  <c r="D188" i="8"/>
  <c r="K189" i="8" s="1"/>
  <c r="K175" i="8"/>
  <c r="G173" i="8"/>
  <c r="N174" i="8" s="1"/>
  <c r="N175" i="8"/>
  <c r="H170" i="8"/>
  <c r="P170" i="8" s="1"/>
  <c r="H164" i="8"/>
  <c r="P164" i="8" s="1"/>
  <c r="H165" i="8"/>
  <c r="H162" i="8"/>
  <c r="P162" i="8" s="1"/>
  <c r="K152" i="8"/>
  <c r="F150" i="8"/>
  <c r="M151" i="8" s="1"/>
  <c r="H149" i="8"/>
  <c r="P149" i="8" s="1"/>
  <c r="H148" i="8"/>
  <c r="P148" i="8" s="1"/>
  <c r="H147" i="8"/>
  <c r="P147" i="8" s="1"/>
  <c r="D150" i="8"/>
  <c r="K151" i="8" s="1"/>
  <c r="H139" i="8"/>
  <c r="P139" i="8" s="1"/>
  <c r="N129" i="8"/>
  <c r="Q126" i="8" s="1"/>
  <c r="H124" i="8"/>
  <c r="P124" i="8" s="1"/>
  <c r="G127" i="8"/>
  <c r="N128" i="8" s="1"/>
  <c r="H119" i="8"/>
  <c r="D392" i="6"/>
  <c r="D382" i="6"/>
  <c r="F385" i="6"/>
  <c r="E385" i="6"/>
  <c r="F384" i="6"/>
  <c r="E384" i="6"/>
  <c r="F383" i="6"/>
  <c r="E383" i="6"/>
  <c r="E386" i="6" s="1"/>
  <c r="K387" i="6" s="1"/>
  <c r="F381" i="6"/>
  <c r="G386" i="6" s="1"/>
  <c r="O385" i="6"/>
  <c r="O384" i="6"/>
  <c r="O383" i="6"/>
  <c r="L388" i="6"/>
  <c r="O382" i="6"/>
  <c r="K388" i="6"/>
  <c r="J388" i="6"/>
  <c r="F386" i="6"/>
  <c r="L387" i="6" s="1"/>
  <c r="D386" i="6"/>
  <c r="J387" i="6" s="1"/>
  <c r="G385" i="6"/>
  <c r="N385" i="6" s="1"/>
  <c r="G384" i="6"/>
  <c r="N384" i="6" s="1"/>
  <c r="G382" i="6"/>
  <c r="N382" i="6" s="1"/>
  <c r="G381" i="6"/>
  <c r="N381" i="6" s="1"/>
  <c r="E376" i="6"/>
  <c r="E374" i="6"/>
  <c r="E375" i="6"/>
  <c r="L371" i="6"/>
  <c r="K371" i="6"/>
  <c r="J371" i="6"/>
  <c r="O366" i="6" s="1"/>
  <c r="O368" i="6"/>
  <c r="G368" i="6"/>
  <c r="N368" i="6" s="1"/>
  <c r="O367" i="6"/>
  <c r="O365" i="6"/>
  <c r="G365" i="6"/>
  <c r="N365" i="6" s="1"/>
  <c r="D369" i="6"/>
  <c r="J370" i="6" s="1"/>
  <c r="F354" i="6"/>
  <c r="F359" i="6" s="1"/>
  <c r="L360" i="6" s="1"/>
  <c r="F358" i="6"/>
  <c r="E358" i="6"/>
  <c r="F357" i="6"/>
  <c r="G357" i="6" s="1"/>
  <c r="N357" i="6" s="1"/>
  <c r="E357" i="6"/>
  <c r="F356" i="6"/>
  <c r="E356" i="6"/>
  <c r="E359" i="6" s="1"/>
  <c r="K360" i="6" s="1"/>
  <c r="D354" i="6"/>
  <c r="O358" i="6"/>
  <c r="O357" i="6"/>
  <c r="O356" i="6"/>
  <c r="J361" i="6"/>
  <c r="L361" i="6"/>
  <c r="O355" i="6"/>
  <c r="K361" i="6"/>
  <c r="G358" i="6"/>
  <c r="N358" i="6" s="1"/>
  <c r="G356" i="6"/>
  <c r="N356" i="6" s="1"/>
  <c r="N355" i="6"/>
  <c r="G355" i="6"/>
  <c r="E349" i="6"/>
  <c r="E347" i="6"/>
  <c r="E348" i="6"/>
  <c r="L344" i="6"/>
  <c r="O341" i="6" s="1"/>
  <c r="K344" i="6"/>
  <c r="O338" i="6"/>
  <c r="J344" i="6" s="1"/>
  <c r="G338" i="6"/>
  <c r="N338" i="6" s="1"/>
  <c r="F327" i="6"/>
  <c r="D331" i="6"/>
  <c r="E331" i="6"/>
  <c r="F330" i="6"/>
  <c r="E330" i="6"/>
  <c r="F329" i="6"/>
  <c r="E329" i="6"/>
  <c r="D327" i="6"/>
  <c r="O331" i="6"/>
  <c r="O330" i="6"/>
  <c r="O329" i="6"/>
  <c r="J334" i="6"/>
  <c r="L334" i="6"/>
  <c r="O328" i="6"/>
  <c r="K334" i="6"/>
  <c r="G331" i="6"/>
  <c r="N331" i="6" s="1"/>
  <c r="G329" i="6"/>
  <c r="N329" i="6" s="1"/>
  <c r="D320" i="6"/>
  <c r="F313" i="6"/>
  <c r="E313" i="6"/>
  <c r="F312" i="6"/>
  <c r="E312" i="6"/>
  <c r="F311" i="6"/>
  <c r="E311" i="6"/>
  <c r="E314" i="6" s="1"/>
  <c r="K315" i="6" s="1"/>
  <c r="D310" i="6"/>
  <c r="D314" i="6" s="1"/>
  <c r="J315" i="6" s="1"/>
  <c r="F309" i="6"/>
  <c r="O313" i="6"/>
  <c r="O312" i="6"/>
  <c r="O311" i="6"/>
  <c r="L316" i="6"/>
  <c r="O310" i="6"/>
  <c r="K316" i="6"/>
  <c r="J316" i="6"/>
  <c r="G314" i="6"/>
  <c r="F314" i="6"/>
  <c r="L315" i="6" s="1"/>
  <c r="G313" i="6"/>
  <c r="N313" i="6" s="1"/>
  <c r="G312" i="6"/>
  <c r="N312" i="6" s="1"/>
  <c r="G310" i="6"/>
  <c r="N310" i="6" s="1"/>
  <c r="G309" i="6"/>
  <c r="N309" i="6" s="1"/>
  <c r="E304" i="6"/>
  <c r="E302" i="6"/>
  <c r="E303" i="6" s="1"/>
  <c r="L299" i="6"/>
  <c r="O293" i="6" s="1"/>
  <c r="J299" i="6"/>
  <c r="O296" i="6"/>
  <c r="O295" i="6"/>
  <c r="O294" i="6"/>
  <c r="G294" i="6"/>
  <c r="N294" i="6" s="1"/>
  <c r="F286" i="6"/>
  <c r="E286" i="6"/>
  <c r="F285" i="6"/>
  <c r="E285" i="6"/>
  <c r="F284" i="6"/>
  <c r="E284" i="6"/>
  <c r="D283" i="6"/>
  <c r="E282" i="6"/>
  <c r="O286" i="6"/>
  <c r="O285" i="6"/>
  <c r="O284" i="6"/>
  <c r="K289" i="6"/>
  <c r="O283" i="6"/>
  <c r="L289" i="6"/>
  <c r="J289" i="6"/>
  <c r="G282" i="6"/>
  <c r="N282" i="6" s="1"/>
  <c r="M329" i="4"/>
  <c r="Q325" i="4" s="1"/>
  <c r="L329" i="4" s="1"/>
  <c r="E324" i="4" s="1"/>
  <c r="D275" i="6"/>
  <c r="D265" i="6"/>
  <c r="D269" i="6" s="1"/>
  <c r="J270" i="6" s="1"/>
  <c r="F268" i="6"/>
  <c r="E268" i="6"/>
  <c r="F267" i="6"/>
  <c r="E267" i="6"/>
  <c r="G267" i="6" s="1"/>
  <c r="N267" i="6" s="1"/>
  <c r="F266" i="6"/>
  <c r="E266" i="6"/>
  <c r="E269" i="6" s="1"/>
  <c r="K270" i="6" s="1"/>
  <c r="F264" i="6"/>
  <c r="G264" i="6" s="1"/>
  <c r="N264" i="6" s="1"/>
  <c r="O268" i="6"/>
  <c r="O267" i="6"/>
  <c r="O266" i="6"/>
  <c r="L271" i="6"/>
  <c r="O265" i="6"/>
  <c r="K271" i="6"/>
  <c r="J271" i="6"/>
  <c r="K244" i="6"/>
  <c r="J244" i="6"/>
  <c r="O240" i="6"/>
  <c r="O239" i="6"/>
  <c r="G266" i="6"/>
  <c r="N266" i="6" s="1"/>
  <c r="O238" i="6"/>
  <c r="K254" i="6"/>
  <c r="J254" i="6"/>
  <c r="O249" i="6" s="1"/>
  <c r="O250" i="6"/>
  <c r="G250" i="6" s="1"/>
  <c r="N250" i="6" s="1"/>
  <c r="O248" i="6"/>
  <c r="L254" i="6" s="1"/>
  <c r="O251" i="6" s="1"/>
  <c r="E232" i="6"/>
  <c r="E230" i="6"/>
  <c r="E231" i="6"/>
  <c r="J227" i="6"/>
  <c r="O222" i="6" s="1"/>
  <c r="D214" i="6"/>
  <c r="E214" i="6"/>
  <c r="E213" i="6"/>
  <c r="F213" i="6"/>
  <c r="F212" i="6"/>
  <c r="G212" i="6" s="1"/>
  <c r="N212" i="6" s="1"/>
  <c r="D211" i="6"/>
  <c r="G211" i="6" s="1"/>
  <c r="N211" i="6" s="1"/>
  <c r="F210" i="6"/>
  <c r="E210" i="6"/>
  <c r="G210" i="6" s="1"/>
  <c r="N210" i="6" s="1"/>
  <c r="O214" i="6"/>
  <c r="L217" i="6"/>
  <c r="O211" i="6"/>
  <c r="K217" i="6"/>
  <c r="O213" i="6"/>
  <c r="O212" i="6"/>
  <c r="J217" i="6"/>
  <c r="F215" i="6"/>
  <c r="L216" i="6" s="1"/>
  <c r="D215" i="6"/>
  <c r="J216" i="6" s="1"/>
  <c r="G214" i="6"/>
  <c r="N214" i="6" s="1"/>
  <c r="G213" i="6"/>
  <c r="N213" i="6" s="1"/>
  <c r="E205" i="6"/>
  <c r="E203" i="6"/>
  <c r="E204" i="6"/>
  <c r="J200" i="6"/>
  <c r="O196" i="6"/>
  <c r="O194" i="6"/>
  <c r="L200" i="6" s="1"/>
  <c r="O197" i="6" s="1"/>
  <c r="G194" i="6"/>
  <c r="N194" i="6" s="1"/>
  <c r="D187" i="6"/>
  <c r="E187" i="6"/>
  <c r="E186" i="6"/>
  <c r="D185" i="6"/>
  <c r="F185" i="6"/>
  <c r="F186" i="6"/>
  <c r="G186" i="6" s="1"/>
  <c r="N186" i="6" s="1"/>
  <c r="F183" i="6"/>
  <c r="E183" i="6"/>
  <c r="O187" i="6"/>
  <c r="O185" i="6"/>
  <c r="L190" i="6"/>
  <c r="K190" i="6"/>
  <c r="O186" i="6"/>
  <c r="O184" i="6"/>
  <c r="J190" i="6"/>
  <c r="N184" i="6"/>
  <c r="G184" i="6"/>
  <c r="E178" i="6"/>
  <c r="E176" i="6"/>
  <c r="E177" i="6"/>
  <c r="K173" i="6"/>
  <c r="O168" i="6" s="1"/>
  <c r="J173" i="6"/>
  <c r="O169" i="6"/>
  <c r="G169" i="6" s="1"/>
  <c r="N169" i="6" s="1"/>
  <c r="O167" i="6"/>
  <c r="L173" i="6" s="1"/>
  <c r="O170" i="6" s="1"/>
  <c r="G166" i="6"/>
  <c r="N166" i="6" s="1"/>
  <c r="E160" i="6"/>
  <c r="D160" i="6"/>
  <c r="D158" i="6"/>
  <c r="F159" i="6"/>
  <c r="F158" i="6"/>
  <c r="E157" i="6"/>
  <c r="F156" i="6"/>
  <c r="G161" i="6" s="1"/>
  <c r="E156" i="6"/>
  <c r="E161" i="6" s="1"/>
  <c r="K162" i="6" s="1"/>
  <c r="O158" i="6"/>
  <c r="K163" i="6"/>
  <c r="O160" i="6"/>
  <c r="O159" i="6"/>
  <c r="L163" i="6"/>
  <c r="O157" i="6"/>
  <c r="J163" i="6"/>
  <c r="J162" i="6"/>
  <c r="D161" i="6"/>
  <c r="G160" i="6"/>
  <c r="N160" i="6" s="1"/>
  <c r="G159" i="6"/>
  <c r="N159" i="6" s="1"/>
  <c r="G158" i="6"/>
  <c r="N158" i="6" s="1"/>
  <c r="G157" i="6"/>
  <c r="N157" i="6" s="1"/>
  <c r="E151" i="6"/>
  <c r="E150" i="6"/>
  <c r="E149" i="6"/>
  <c r="J146" i="6"/>
  <c r="O140" i="6" s="1"/>
  <c r="E133" i="6"/>
  <c r="D133" i="6"/>
  <c r="G133" i="6" s="1"/>
  <c r="N133" i="6" s="1"/>
  <c r="D132" i="6"/>
  <c r="D131" i="6"/>
  <c r="D134" i="6" s="1"/>
  <c r="J135" i="6" s="1"/>
  <c r="F131" i="6"/>
  <c r="E130" i="6"/>
  <c r="F129" i="6"/>
  <c r="E129" i="6"/>
  <c r="G129" i="6" s="1"/>
  <c r="N129" i="6" s="1"/>
  <c r="O131" i="6"/>
  <c r="K136" i="6"/>
  <c r="O132" i="6"/>
  <c r="O133" i="6"/>
  <c r="L136" i="6"/>
  <c r="O130" i="6"/>
  <c r="J136" i="6"/>
  <c r="F134" i="6"/>
  <c r="L135" i="6" s="1"/>
  <c r="G132" i="6"/>
  <c r="N132" i="6" s="1"/>
  <c r="G130" i="6"/>
  <c r="N130" i="6" s="1"/>
  <c r="D122" i="6"/>
  <c r="L118" i="6"/>
  <c r="K118" i="6"/>
  <c r="J118" i="6"/>
  <c r="O115" i="6"/>
  <c r="O114" i="6"/>
  <c r="O113" i="6"/>
  <c r="O112" i="6"/>
  <c r="O111" i="6"/>
  <c r="G116" i="6"/>
  <c r="F116" i="6"/>
  <c r="L117" i="6" s="1"/>
  <c r="E116" i="6"/>
  <c r="K117" i="6" s="1"/>
  <c r="D116" i="6"/>
  <c r="J117" i="6" s="1"/>
  <c r="G115" i="6"/>
  <c r="N115" i="6" s="1"/>
  <c r="G114" i="6"/>
  <c r="N114" i="6" s="1"/>
  <c r="G113" i="6"/>
  <c r="N113" i="6" s="1"/>
  <c r="G112" i="6"/>
  <c r="N112" i="6" s="1"/>
  <c r="G111" i="6"/>
  <c r="N111" i="6" s="1"/>
  <c r="G98" i="6"/>
  <c r="D104" i="6" s="1"/>
  <c r="F98" i="6"/>
  <c r="L99" i="6" s="1"/>
  <c r="E98" i="6"/>
  <c r="K99" i="6" s="1"/>
  <c r="D98" i="6"/>
  <c r="J99" i="6" s="1"/>
  <c r="G97" i="6"/>
  <c r="N97" i="6" s="1"/>
  <c r="G96" i="6"/>
  <c r="N96" i="6" s="1"/>
  <c r="G95" i="6"/>
  <c r="N95" i="6" s="1"/>
  <c r="G94" i="6"/>
  <c r="N94" i="6" s="1"/>
  <c r="G93" i="6"/>
  <c r="N93" i="6" s="1"/>
  <c r="G80" i="6"/>
  <c r="D86" i="6" s="1"/>
  <c r="F80" i="6"/>
  <c r="L81" i="6" s="1"/>
  <c r="E80" i="6"/>
  <c r="K81" i="6" s="1"/>
  <c r="D80" i="6"/>
  <c r="J81" i="6" s="1"/>
  <c r="G79" i="6"/>
  <c r="N79" i="6" s="1"/>
  <c r="G78" i="6"/>
  <c r="N78" i="6" s="1"/>
  <c r="G77" i="6"/>
  <c r="N77" i="6" s="1"/>
  <c r="G76" i="6"/>
  <c r="N76" i="6" s="1"/>
  <c r="G75" i="6"/>
  <c r="N75" i="6" s="1"/>
  <c r="F62" i="6"/>
  <c r="E62" i="6"/>
  <c r="D62" i="6"/>
  <c r="G61" i="6"/>
  <c r="G60" i="6"/>
  <c r="G59" i="6"/>
  <c r="G58" i="6"/>
  <c r="G57" i="6"/>
  <c r="G62" i="6"/>
  <c r="D68" i="6" s="1"/>
  <c r="D24" i="6"/>
  <c r="D23" i="6"/>
  <c r="D10" i="6"/>
  <c r="D9" i="6"/>
  <c r="M345" i="4"/>
  <c r="Q341" i="4" s="1"/>
  <c r="N314" i="4"/>
  <c r="M314" i="4"/>
  <c r="Q310" i="4" s="1"/>
  <c r="D312" i="4"/>
  <c r="K313" i="4" s="1"/>
  <c r="H309" i="4"/>
  <c r="P309" i="4" s="1"/>
  <c r="F288" i="4"/>
  <c r="H287" i="4"/>
  <c r="H286" i="4"/>
  <c r="G288" i="4"/>
  <c r="E288" i="4"/>
  <c r="D288" i="4"/>
  <c r="M282" i="4"/>
  <c r="Q278" i="4" s="1"/>
  <c r="M267" i="4"/>
  <c r="K267" i="4"/>
  <c r="Q264" i="4"/>
  <c r="N267" i="4" s="1"/>
  <c r="F265" i="4"/>
  <c r="M266" i="4" s="1"/>
  <c r="Q263" i="4"/>
  <c r="L267" i="4" s="1"/>
  <c r="H262" i="4"/>
  <c r="P262" i="4" s="1"/>
  <c r="Q256" i="4"/>
  <c r="M259" i="4"/>
  <c r="Q255" i="4" s="1"/>
  <c r="L259" i="4" s="1"/>
  <c r="E254" i="4" s="1"/>
  <c r="K259" i="4"/>
  <c r="F239" i="4"/>
  <c r="K244" i="4"/>
  <c r="Q241" i="4" s="1"/>
  <c r="N244" i="4" s="1"/>
  <c r="K236" i="4"/>
  <c r="Q233" i="4" s="1"/>
  <c r="D218" i="4"/>
  <c r="K221" i="4"/>
  <c r="Q217" i="4" s="1"/>
  <c r="M221" i="4" s="1"/>
  <c r="K213" i="4"/>
  <c r="Q209" i="4" s="1"/>
  <c r="H195" i="4"/>
  <c r="D201" i="4" s="1"/>
  <c r="G195" i="4"/>
  <c r="N196" i="4" s="1"/>
  <c r="F195" i="4"/>
  <c r="M196" i="4" s="1"/>
  <c r="E195" i="4"/>
  <c r="L196" i="4" s="1"/>
  <c r="D195" i="4"/>
  <c r="K196" i="4" s="1"/>
  <c r="H194" i="4"/>
  <c r="P194" i="4" s="1"/>
  <c r="H193" i="4"/>
  <c r="P193" i="4" s="1"/>
  <c r="H192" i="4"/>
  <c r="P192" i="4" s="1"/>
  <c r="Q186" i="4"/>
  <c r="Q185" i="4"/>
  <c r="M189" i="4"/>
  <c r="K189" i="4"/>
  <c r="H187" i="4"/>
  <c r="G187" i="4"/>
  <c r="N188" i="4" s="1"/>
  <c r="F187" i="4"/>
  <c r="M188" i="4" s="1"/>
  <c r="E187" i="4"/>
  <c r="L188" i="4" s="1"/>
  <c r="D187" i="4"/>
  <c r="K188" i="4" s="1"/>
  <c r="H186" i="4"/>
  <c r="P186" i="4" s="1"/>
  <c r="H185" i="4"/>
  <c r="P185" i="4" s="1"/>
  <c r="H184" i="4"/>
  <c r="P184" i="4" s="1"/>
  <c r="M181" i="4"/>
  <c r="L181" i="4"/>
  <c r="K181" i="4"/>
  <c r="H179" i="4"/>
  <c r="G179" i="4"/>
  <c r="N180" i="4" s="1"/>
  <c r="F179" i="4"/>
  <c r="M180" i="4" s="1"/>
  <c r="E179" i="4"/>
  <c r="L180" i="4" s="1"/>
  <c r="D179" i="4"/>
  <c r="K180" i="4" s="1"/>
  <c r="Q178" i="4"/>
  <c r="H178" i="4"/>
  <c r="P178" i="4" s="1"/>
  <c r="Q177" i="4"/>
  <c r="H177" i="4"/>
  <c r="P177" i="4" s="1"/>
  <c r="H176" i="4"/>
  <c r="P176" i="4" s="1"/>
  <c r="Q170" i="4"/>
  <c r="Q169" i="4"/>
  <c r="Q168" i="4"/>
  <c r="M173" i="4"/>
  <c r="L173" i="4"/>
  <c r="K173" i="4"/>
  <c r="H171" i="4"/>
  <c r="G171" i="4"/>
  <c r="N172" i="4" s="1"/>
  <c r="F171" i="4"/>
  <c r="M172" i="4" s="1"/>
  <c r="E171" i="4"/>
  <c r="L172" i="4" s="1"/>
  <c r="D171" i="4"/>
  <c r="K172" i="4" s="1"/>
  <c r="H170" i="4"/>
  <c r="P170" i="4" s="1"/>
  <c r="H169" i="4"/>
  <c r="P169" i="4" s="1"/>
  <c r="H168" i="4"/>
  <c r="P168" i="4" s="1"/>
  <c r="N165" i="4"/>
  <c r="M165" i="4"/>
  <c r="L165" i="4"/>
  <c r="K165" i="4"/>
  <c r="Q162" i="4"/>
  <c r="Q161" i="4"/>
  <c r="Q160" i="4"/>
  <c r="H163" i="4"/>
  <c r="G163" i="4"/>
  <c r="N164" i="4" s="1"/>
  <c r="F163" i="4"/>
  <c r="M164" i="4" s="1"/>
  <c r="E163" i="4"/>
  <c r="L164" i="4" s="1"/>
  <c r="D163" i="4"/>
  <c r="K164" i="4" s="1"/>
  <c r="H162" i="4"/>
  <c r="P162" i="4" s="1"/>
  <c r="H161" i="4"/>
  <c r="P161" i="4" s="1"/>
  <c r="H160" i="4"/>
  <c r="P160" i="4" s="1"/>
  <c r="M148" i="4"/>
  <c r="H147" i="4"/>
  <c r="D153" i="4" s="1"/>
  <c r="G147" i="4"/>
  <c r="N148" i="4" s="1"/>
  <c r="F147" i="4"/>
  <c r="E147" i="4"/>
  <c r="L148" i="4" s="1"/>
  <c r="D147" i="4"/>
  <c r="K148" i="4" s="1"/>
  <c r="H146" i="4"/>
  <c r="P146" i="4" s="1"/>
  <c r="H145" i="4"/>
  <c r="P145" i="4" s="1"/>
  <c r="H144" i="4"/>
  <c r="P144" i="4" s="1"/>
  <c r="L141" i="4"/>
  <c r="H140" i="4"/>
  <c r="G140" i="4"/>
  <c r="N141" i="4" s="1"/>
  <c r="F140" i="4"/>
  <c r="M141" i="4" s="1"/>
  <c r="E140" i="4"/>
  <c r="D140" i="4"/>
  <c r="K141" i="4" s="1"/>
  <c r="H139" i="4"/>
  <c r="P139" i="4" s="1"/>
  <c r="H138" i="4"/>
  <c r="P138" i="4" s="1"/>
  <c r="P137" i="4"/>
  <c r="H137" i="4"/>
  <c r="H133" i="4"/>
  <c r="G133" i="4"/>
  <c r="N134" i="4" s="1"/>
  <c r="F133" i="4"/>
  <c r="M134" i="4" s="1"/>
  <c r="E133" i="4"/>
  <c r="L134" i="4" s="1"/>
  <c r="D133" i="4"/>
  <c r="K134" i="4" s="1"/>
  <c r="H132" i="4"/>
  <c r="P132" i="4" s="1"/>
  <c r="H131" i="4"/>
  <c r="P131" i="4" s="1"/>
  <c r="H130" i="4"/>
  <c r="P130" i="4" s="1"/>
  <c r="H126" i="4"/>
  <c r="G126" i="4"/>
  <c r="N127" i="4" s="1"/>
  <c r="F126" i="4"/>
  <c r="M127" i="4" s="1"/>
  <c r="E126" i="4"/>
  <c r="L127" i="4" s="1"/>
  <c r="D126" i="4"/>
  <c r="K127" i="4" s="1"/>
  <c r="H125" i="4"/>
  <c r="P125" i="4" s="1"/>
  <c r="H124" i="4"/>
  <c r="P124" i="4" s="1"/>
  <c r="H123" i="4"/>
  <c r="P123" i="4" s="1"/>
  <c r="H119" i="4"/>
  <c r="G119" i="4"/>
  <c r="N120" i="4" s="1"/>
  <c r="F119" i="4"/>
  <c r="M120" i="4" s="1"/>
  <c r="E119" i="4"/>
  <c r="L120" i="4" s="1"/>
  <c r="D119" i="4"/>
  <c r="K120" i="4" s="1"/>
  <c r="H118" i="4"/>
  <c r="P118" i="4" s="1"/>
  <c r="H117" i="4"/>
  <c r="P117" i="4" s="1"/>
  <c r="H116" i="4"/>
  <c r="P116" i="4" s="1"/>
  <c r="H103" i="4"/>
  <c r="D109" i="4" s="1"/>
  <c r="G103" i="4"/>
  <c r="N104" i="4" s="1"/>
  <c r="F103" i="4"/>
  <c r="M104" i="4" s="1"/>
  <c r="E103" i="4"/>
  <c r="L104" i="4" s="1"/>
  <c r="D103" i="4"/>
  <c r="K104" i="4" s="1"/>
  <c r="H102" i="4"/>
  <c r="P102" i="4" s="1"/>
  <c r="H101" i="4"/>
  <c r="P101" i="4" s="1"/>
  <c r="H100" i="4"/>
  <c r="P100" i="4" s="1"/>
  <c r="H96" i="4"/>
  <c r="G96" i="4"/>
  <c r="N97" i="4" s="1"/>
  <c r="F96" i="4"/>
  <c r="M97" i="4" s="1"/>
  <c r="E96" i="4"/>
  <c r="L97" i="4" s="1"/>
  <c r="D96" i="4"/>
  <c r="K97" i="4" s="1"/>
  <c r="H95" i="4"/>
  <c r="P95" i="4" s="1"/>
  <c r="H94" i="4"/>
  <c r="P94" i="4" s="1"/>
  <c r="H93" i="4"/>
  <c r="P93" i="4" s="1"/>
  <c r="H89" i="4"/>
  <c r="G89" i="4"/>
  <c r="N90" i="4" s="1"/>
  <c r="F89" i="4"/>
  <c r="M90" i="4" s="1"/>
  <c r="E89" i="4"/>
  <c r="L90" i="4" s="1"/>
  <c r="D89" i="4"/>
  <c r="K90" i="4" s="1"/>
  <c r="H88" i="4"/>
  <c r="P88" i="4" s="1"/>
  <c r="H87" i="4"/>
  <c r="P87" i="4" s="1"/>
  <c r="H86" i="4"/>
  <c r="P86" i="4" s="1"/>
  <c r="H82" i="4"/>
  <c r="G82" i="4"/>
  <c r="N83" i="4" s="1"/>
  <c r="F82" i="4"/>
  <c r="M83" i="4" s="1"/>
  <c r="E82" i="4"/>
  <c r="L83" i="4" s="1"/>
  <c r="D82" i="4"/>
  <c r="K83" i="4" s="1"/>
  <c r="H81" i="4"/>
  <c r="P81" i="4" s="1"/>
  <c r="H80" i="4"/>
  <c r="P80" i="4" s="1"/>
  <c r="H79" i="4"/>
  <c r="P79" i="4" s="1"/>
  <c r="H75" i="4"/>
  <c r="G75" i="4"/>
  <c r="N76" i="4" s="1"/>
  <c r="F75" i="4"/>
  <c r="M76" i="4" s="1"/>
  <c r="E75" i="4"/>
  <c r="L76" i="4" s="1"/>
  <c r="D75" i="4"/>
  <c r="K76" i="4" s="1"/>
  <c r="H74" i="4"/>
  <c r="P74" i="4" s="1"/>
  <c r="H73" i="4"/>
  <c r="P73" i="4" s="1"/>
  <c r="H72" i="4"/>
  <c r="P72" i="4" s="1"/>
  <c r="H59" i="4"/>
  <c r="D65" i="4" s="1"/>
  <c r="G59" i="4"/>
  <c r="F59" i="4"/>
  <c r="E59" i="4"/>
  <c r="D59" i="4"/>
  <c r="H58" i="4"/>
  <c r="H57" i="4"/>
  <c r="H56" i="4"/>
  <c r="G21" i="4"/>
  <c r="G20" i="4"/>
  <c r="G9" i="4"/>
  <c r="G8" i="4"/>
  <c r="F256" i="4" l="1"/>
  <c r="D250" i="9"/>
  <c r="S251" i="9" s="1"/>
  <c r="P249" i="9"/>
  <c r="AF249" i="9" s="1"/>
  <c r="J247" i="9"/>
  <c r="J250" i="9" s="1"/>
  <c r="Y251" i="9" s="1"/>
  <c r="J248" i="9"/>
  <c r="G247" i="9"/>
  <c r="G248" i="9"/>
  <c r="E247" i="9"/>
  <c r="E248" i="9"/>
  <c r="H172" i="8"/>
  <c r="P172" i="8" s="1"/>
  <c r="F173" i="8"/>
  <c r="M174" i="8" s="1"/>
  <c r="H173" i="8"/>
  <c r="H171" i="8"/>
  <c r="P171" i="8" s="1"/>
  <c r="D173" i="8"/>
  <c r="K174" i="8" s="1"/>
  <c r="E150" i="8"/>
  <c r="L151" i="8" s="1"/>
  <c r="H150" i="8"/>
  <c r="D142" i="8"/>
  <c r="K143" i="8" s="1"/>
  <c r="H140" i="8"/>
  <c r="P140" i="8" s="1"/>
  <c r="E142" i="8"/>
  <c r="L143" i="8" s="1"/>
  <c r="H141" i="8"/>
  <c r="P141" i="8" s="1"/>
  <c r="F142" i="8"/>
  <c r="M143" i="8" s="1"/>
  <c r="F127" i="8"/>
  <c r="M128" i="8" s="1"/>
  <c r="E127" i="8"/>
  <c r="L128" i="8" s="1"/>
  <c r="D127" i="8"/>
  <c r="K128" i="8" s="1"/>
  <c r="H125" i="8"/>
  <c r="P125" i="8" s="1"/>
  <c r="G383" i="6"/>
  <c r="N383" i="6" s="1"/>
  <c r="F369" i="6"/>
  <c r="L370" i="6" s="1"/>
  <c r="G369" i="6"/>
  <c r="G364" i="6"/>
  <c r="N364" i="6" s="1"/>
  <c r="G367" i="6"/>
  <c r="N367" i="6" s="1"/>
  <c r="G359" i="6"/>
  <c r="G354" i="6"/>
  <c r="N354" i="6" s="1"/>
  <c r="D359" i="6"/>
  <c r="J360" i="6" s="1"/>
  <c r="D342" i="6"/>
  <c r="J343" i="6" s="1"/>
  <c r="O340" i="6"/>
  <c r="O339" i="6"/>
  <c r="G337" i="6"/>
  <c r="N337" i="6" s="1"/>
  <c r="F332" i="6"/>
  <c r="L333" i="6" s="1"/>
  <c r="E332" i="6"/>
  <c r="K333" i="6" s="1"/>
  <c r="G327" i="6"/>
  <c r="N327" i="6" s="1"/>
  <c r="G330" i="6"/>
  <c r="N330" i="6" s="1"/>
  <c r="G311" i="6"/>
  <c r="N311" i="6" s="1"/>
  <c r="F297" i="6"/>
  <c r="L298" i="6" s="1"/>
  <c r="G295" i="6"/>
  <c r="N295" i="6" s="1"/>
  <c r="K299" i="6"/>
  <c r="G296" i="6"/>
  <c r="N296" i="6" s="1"/>
  <c r="G297" i="6"/>
  <c r="E297" i="6"/>
  <c r="K298" i="6" s="1"/>
  <c r="G292" i="6"/>
  <c r="N292" i="6" s="1"/>
  <c r="G283" i="6"/>
  <c r="N283" i="6" s="1"/>
  <c r="L282" i="4"/>
  <c r="E277" i="4" s="1"/>
  <c r="K282" i="4"/>
  <c r="N236" i="4"/>
  <c r="G231" i="4" s="1"/>
  <c r="M236" i="4"/>
  <c r="K345" i="4"/>
  <c r="L345" i="4"/>
  <c r="E340" i="4" s="1"/>
  <c r="M213" i="4"/>
  <c r="L213" i="4"/>
  <c r="E208" i="4" s="1"/>
  <c r="D255" i="4"/>
  <c r="E256" i="4"/>
  <c r="H256" i="4" s="1"/>
  <c r="P256" i="4" s="1"/>
  <c r="N259" i="4"/>
  <c r="G254" i="4" s="1"/>
  <c r="H254" i="4" s="1"/>
  <c r="P254" i="4" s="1"/>
  <c r="D349" i="4"/>
  <c r="K329" i="4"/>
  <c r="G265" i="6"/>
  <c r="N265" i="6" s="1"/>
  <c r="G269" i="6"/>
  <c r="G268" i="6"/>
  <c r="N268" i="6" s="1"/>
  <c r="F269" i="6"/>
  <c r="L270" i="6" s="1"/>
  <c r="L244" i="6"/>
  <c r="F240" i="6" s="1"/>
  <c r="E239" i="6"/>
  <c r="D238" i="6"/>
  <c r="E240" i="6"/>
  <c r="F252" i="6"/>
  <c r="L253" i="6" s="1"/>
  <c r="G252" i="6"/>
  <c r="G251" i="6"/>
  <c r="N251" i="6" s="1"/>
  <c r="G247" i="6"/>
  <c r="N247" i="6" s="1"/>
  <c r="K227" i="6"/>
  <c r="O221" i="6" s="1"/>
  <c r="O223" i="6"/>
  <c r="G220" i="6"/>
  <c r="N220" i="6" s="1"/>
  <c r="G215" i="6"/>
  <c r="E215" i="6"/>
  <c r="K216" i="6" s="1"/>
  <c r="G197" i="6"/>
  <c r="N197" i="6" s="1"/>
  <c r="G193" i="6"/>
  <c r="N193" i="6" s="1"/>
  <c r="G196" i="6"/>
  <c r="N196" i="6" s="1"/>
  <c r="K200" i="6"/>
  <c r="O195" i="6" s="1"/>
  <c r="G187" i="6"/>
  <c r="N187" i="6" s="1"/>
  <c r="G183" i="6"/>
  <c r="N183" i="6" s="1"/>
  <c r="G170" i="6"/>
  <c r="N170" i="6" s="1"/>
  <c r="F171" i="6"/>
  <c r="L172" i="6" s="1"/>
  <c r="F161" i="6"/>
  <c r="L162" i="6" s="1"/>
  <c r="G156" i="6"/>
  <c r="N156" i="6" s="1"/>
  <c r="L146" i="6"/>
  <c r="G140" i="6"/>
  <c r="N140" i="6" s="1"/>
  <c r="G139" i="6"/>
  <c r="N139" i="6" s="1"/>
  <c r="G134" i="6"/>
  <c r="G131" i="6"/>
  <c r="N131" i="6" s="1"/>
  <c r="E134" i="6"/>
  <c r="K135" i="6" s="1"/>
  <c r="L314" i="4"/>
  <c r="K314" i="4"/>
  <c r="Q311" i="4" s="1"/>
  <c r="H288" i="4"/>
  <c r="H285" i="4"/>
  <c r="G265" i="4"/>
  <c r="N266" i="4" s="1"/>
  <c r="H264" i="4"/>
  <c r="P264" i="4" s="1"/>
  <c r="E265" i="4"/>
  <c r="L266" i="4" s="1"/>
  <c r="F257" i="4"/>
  <c r="M258" i="4" s="1"/>
  <c r="M244" i="4"/>
  <c r="F219" i="4"/>
  <c r="M220" i="4" s="1"/>
  <c r="Q218" i="4"/>
  <c r="L221" i="4"/>
  <c r="D445" i="1"/>
  <c r="G438" i="1"/>
  <c r="D438" i="1"/>
  <c r="I438" i="1" s="1"/>
  <c r="D437" i="1"/>
  <c r="D439" i="1" s="1"/>
  <c r="F437" i="1"/>
  <c r="H437" i="1"/>
  <c r="I437" i="1" s="1"/>
  <c r="G436" i="1"/>
  <c r="G439" i="1" s="1"/>
  <c r="F436" i="1"/>
  <c r="I436" i="1" s="1"/>
  <c r="P441" i="1"/>
  <c r="O441" i="1"/>
  <c r="M441" i="1"/>
  <c r="S438" i="1" s="1"/>
  <c r="N441" i="1" s="1"/>
  <c r="L441" i="1"/>
  <c r="H439" i="1"/>
  <c r="F439" i="1"/>
  <c r="E439" i="1"/>
  <c r="S437" i="1"/>
  <c r="O432" i="1"/>
  <c r="N432" i="1"/>
  <c r="S429" i="1"/>
  <c r="S428" i="1"/>
  <c r="P432" i="1"/>
  <c r="M432" i="1"/>
  <c r="L432" i="1"/>
  <c r="O431" i="1"/>
  <c r="I430" i="1"/>
  <c r="H430" i="1"/>
  <c r="P431" i="1" s="1"/>
  <c r="G430" i="1"/>
  <c r="F430" i="1"/>
  <c r="N431" i="1" s="1"/>
  <c r="E430" i="1"/>
  <c r="M431" i="1" s="1"/>
  <c r="D430" i="1"/>
  <c r="L431" i="1" s="1"/>
  <c r="R429" i="1"/>
  <c r="I429" i="1"/>
  <c r="R428" i="1"/>
  <c r="I428" i="1"/>
  <c r="R427" i="1"/>
  <c r="I427" i="1"/>
  <c r="D420" i="1"/>
  <c r="H412" i="1"/>
  <c r="H414" i="1" s="1"/>
  <c r="G413" i="1"/>
  <c r="G414" i="1" s="1"/>
  <c r="D413" i="1"/>
  <c r="I413" i="1" s="1"/>
  <c r="D412" i="1"/>
  <c r="D414" i="1" s="1"/>
  <c r="F412" i="1"/>
  <c r="G411" i="1"/>
  <c r="F411" i="1"/>
  <c r="S412" i="1"/>
  <c r="O416" i="1" s="1"/>
  <c r="P416" i="1"/>
  <c r="M416" i="1"/>
  <c r="S413" i="1" s="1"/>
  <c r="N416" i="1" s="1"/>
  <c r="L416" i="1"/>
  <c r="F414" i="1"/>
  <c r="E414" i="1"/>
  <c r="I411" i="1"/>
  <c r="N407" i="1"/>
  <c r="S404" i="1"/>
  <c r="O407" i="1"/>
  <c r="S403" i="1"/>
  <c r="P407" i="1"/>
  <c r="M407" i="1"/>
  <c r="L407" i="1"/>
  <c r="H405" i="1"/>
  <c r="P406" i="1" s="1"/>
  <c r="G405" i="1"/>
  <c r="O406" i="1" s="1"/>
  <c r="F405" i="1"/>
  <c r="N406" i="1" s="1"/>
  <c r="I404" i="1"/>
  <c r="R404" i="1" s="1"/>
  <c r="I403" i="1"/>
  <c r="R403" i="1" s="1"/>
  <c r="I402" i="1"/>
  <c r="R402" i="1" s="1"/>
  <c r="D389" i="1"/>
  <c r="I389" i="1" s="1"/>
  <c r="R389" i="1" s="1"/>
  <c r="D388" i="1"/>
  <c r="D391" i="1" s="1"/>
  <c r="L392" i="1" s="1"/>
  <c r="E388" i="1"/>
  <c r="E389" i="1"/>
  <c r="E391" i="1" s="1"/>
  <c r="M392" i="1" s="1"/>
  <c r="P392" i="1"/>
  <c r="O392" i="1"/>
  <c r="N392" i="1"/>
  <c r="H391" i="1"/>
  <c r="G391" i="1"/>
  <c r="F391" i="1"/>
  <c r="I390" i="1"/>
  <c r="R390" i="1" s="1"/>
  <c r="I388" i="1"/>
  <c r="R388" i="1" s="1"/>
  <c r="G397" i="1"/>
  <c r="G395" i="1"/>
  <c r="G394" i="1"/>
  <c r="P393" i="1"/>
  <c r="M393" i="1"/>
  <c r="L393" i="1"/>
  <c r="S390" i="1"/>
  <c r="S389" i="1"/>
  <c r="O393" i="1" s="1"/>
  <c r="H381" i="1"/>
  <c r="G381" i="1"/>
  <c r="D381" i="1"/>
  <c r="H380" i="1"/>
  <c r="F380" i="1"/>
  <c r="E380" i="1"/>
  <c r="G379" i="1"/>
  <c r="F379" i="1"/>
  <c r="P384" i="1"/>
  <c r="O384" i="1"/>
  <c r="N384" i="1"/>
  <c r="M384" i="1"/>
  <c r="L384" i="1"/>
  <c r="S381" i="1"/>
  <c r="S380" i="1"/>
  <c r="N375" i="1"/>
  <c r="S372" i="1"/>
  <c r="O375" i="1"/>
  <c r="S371" i="1"/>
  <c r="P375" i="1"/>
  <c r="M375" i="1"/>
  <c r="L375" i="1"/>
  <c r="P374" i="1"/>
  <c r="O374" i="1"/>
  <c r="N374" i="1"/>
  <c r="M374" i="1"/>
  <c r="L374" i="1"/>
  <c r="R372" i="1"/>
  <c r="R370" i="1"/>
  <c r="I373" i="1"/>
  <c r="H373" i="1"/>
  <c r="G373" i="1"/>
  <c r="F373" i="1"/>
  <c r="E373" i="1"/>
  <c r="D373" i="1"/>
  <c r="I372" i="1"/>
  <c r="I371" i="1"/>
  <c r="R371" i="1" s="1"/>
  <c r="I370" i="1"/>
  <c r="P359" i="1"/>
  <c r="M359" i="1"/>
  <c r="L359" i="1"/>
  <c r="S356" i="1"/>
  <c r="H356" i="1" s="1"/>
  <c r="S355" i="1"/>
  <c r="O359" i="1" s="1"/>
  <c r="G354" i="1" s="1"/>
  <c r="N350" i="1"/>
  <c r="S347" i="1"/>
  <c r="P350" i="1"/>
  <c r="M350" i="1"/>
  <c r="S346" i="1" s="1"/>
  <c r="O350" i="1" s="1"/>
  <c r="L350" i="1"/>
  <c r="N349" i="1"/>
  <c r="G348" i="1"/>
  <c r="O349" i="1" s="1"/>
  <c r="F348" i="1"/>
  <c r="D348" i="1"/>
  <c r="L349" i="1" s="1"/>
  <c r="I347" i="1"/>
  <c r="R347" i="1" s="1"/>
  <c r="I346" i="1"/>
  <c r="R346" i="1" s="1"/>
  <c r="I345" i="1"/>
  <c r="R345" i="1" s="1"/>
  <c r="E348" i="1"/>
  <c r="M349" i="1" s="1"/>
  <c r="H333" i="1"/>
  <c r="E333" i="1"/>
  <c r="E331" i="1"/>
  <c r="H331" i="1"/>
  <c r="G334" i="1"/>
  <c r="O335" i="1" s="1"/>
  <c r="F334" i="1"/>
  <c r="N335" i="1" s="1"/>
  <c r="D334" i="1"/>
  <c r="L335" i="1" s="1"/>
  <c r="I332" i="1"/>
  <c r="R332" i="1" s="1"/>
  <c r="M336" i="1"/>
  <c r="S333" i="1" s="1"/>
  <c r="L336" i="1"/>
  <c r="S332" i="1"/>
  <c r="O336" i="1" s="1"/>
  <c r="M327" i="1"/>
  <c r="S324" i="1" s="1"/>
  <c r="L327" i="1"/>
  <c r="S315" i="1"/>
  <c r="P318" i="1" s="1"/>
  <c r="S314" i="1"/>
  <c r="O318" i="1" s="1"/>
  <c r="M318" i="1"/>
  <c r="L318" i="1"/>
  <c r="H316" i="1"/>
  <c r="P317" i="1" s="1"/>
  <c r="G316" i="1"/>
  <c r="O317" i="1" s="1"/>
  <c r="F316" i="1"/>
  <c r="N317" i="1" s="1"/>
  <c r="E316" i="1"/>
  <c r="M317" i="1" s="1"/>
  <c r="D316" i="1"/>
  <c r="L317" i="1" s="1"/>
  <c r="I315" i="1"/>
  <c r="R315" i="1" s="1"/>
  <c r="I314" i="1"/>
  <c r="R314" i="1" s="1"/>
  <c r="I316" i="1"/>
  <c r="I313" i="1"/>
  <c r="R313" i="1" s="1"/>
  <c r="G304" i="1"/>
  <c r="G306" i="1"/>
  <c r="O307" i="1" s="1"/>
  <c r="E305" i="1"/>
  <c r="E304" i="1"/>
  <c r="E306" i="1" s="1"/>
  <c r="M307" i="1" s="1"/>
  <c r="P307" i="1"/>
  <c r="N307" i="1"/>
  <c r="H306" i="1"/>
  <c r="F306" i="1"/>
  <c r="D306" i="1"/>
  <c r="L307" i="1" s="1"/>
  <c r="I303" i="1"/>
  <c r="R303" i="1" s="1"/>
  <c r="M308" i="1"/>
  <c r="S304" i="1" s="1"/>
  <c r="O308" i="1" s="1"/>
  <c r="S305" i="1" s="1"/>
  <c r="L308" i="1"/>
  <c r="G266" i="1"/>
  <c r="M296" i="1"/>
  <c r="S292" i="1" s="1"/>
  <c r="L296" i="1"/>
  <c r="M287" i="1"/>
  <c r="S283" i="1" s="1"/>
  <c r="L287" i="1"/>
  <c r="M278" i="1"/>
  <c r="S274" i="1" s="1"/>
  <c r="O278" i="1" s="1"/>
  <c r="S275" i="1" s="1"/>
  <c r="L278" i="1"/>
  <c r="I275" i="1"/>
  <c r="R275" i="1" s="1"/>
  <c r="I274" i="1"/>
  <c r="R274" i="1" s="1"/>
  <c r="I273" i="1"/>
  <c r="R273" i="1" s="1"/>
  <c r="I276" i="1"/>
  <c r="H276" i="1"/>
  <c r="P277" i="1" s="1"/>
  <c r="G276" i="1"/>
  <c r="O277" i="1" s="1"/>
  <c r="F276" i="1"/>
  <c r="N277" i="1" s="1"/>
  <c r="E276" i="1"/>
  <c r="M277" i="1" s="1"/>
  <c r="D276" i="1"/>
  <c r="L277" i="1" s="1"/>
  <c r="M263" i="1"/>
  <c r="H262" i="1"/>
  <c r="P263" i="1" s="1"/>
  <c r="E262" i="1"/>
  <c r="D262" i="1"/>
  <c r="L263" i="1" s="1"/>
  <c r="I259" i="1"/>
  <c r="R259" i="1" s="1"/>
  <c r="M264" i="1"/>
  <c r="S260" i="1" s="1"/>
  <c r="N264" i="1" s="1"/>
  <c r="S261" i="1" s="1"/>
  <c r="L264" i="1"/>
  <c r="G254" i="1"/>
  <c r="M252" i="1"/>
  <c r="S248" i="1" s="1"/>
  <c r="N252" i="1" s="1"/>
  <c r="S249" i="1" s="1"/>
  <c r="P252" i="1" s="1"/>
  <c r="L252" i="1"/>
  <c r="M243" i="1"/>
  <c r="S239" i="1" s="1"/>
  <c r="N243" i="1" s="1"/>
  <c r="S240" i="1" s="1"/>
  <c r="E240" i="1" s="1"/>
  <c r="L243" i="1"/>
  <c r="M234" i="1"/>
  <c r="S230" i="1" s="1"/>
  <c r="N234" i="1" s="1"/>
  <c r="S231" i="1" s="1"/>
  <c r="L234" i="1"/>
  <c r="I232" i="1"/>
  <c r="G268" i="1" s="1"/>
  <c r="H232" i="1"/>
  <c r="P233" i="1" s="1"/>
  <c r="G232" i="1"/>
  <c r="O233" i="1" s="1"/>
  <c r="F232" i="1"/>
  <c r="N233" i="1" s="1"/>
  <c r="E232" i="1"/>
  <c r="M233" i="1" s="1"/>
  <c r="D232" i="1"/>
  <c r="L233" i="1" s="1"/>
  <c r="I231" i="1"/>
  <c r="R231" i="1" s="1"/>
  <c r="I230" i="1"/>
  <c r="R230" i="1" s="1"/>
  <c r="I229" i="1"/>
  <c r="R229" i="1" s="1"/>
  <c r="I216" i="1"/>
  <c r="D222" i="1" s="1"/>
  <c r="H216" i="1"/>
  <c r="P217" i="1" s="1"/>
  <c r="G216" i="1"/>
  <c r="O217" i="1" s="1"/>
  <c r="F216" i="1"/>
  <c r="N217" i="1" s="1"/>
  <c r="E216" i="1"/>
  <c r="M217" i="1" s="1"/>
  <c r="D216" i="1"/>
  <c r="L217" i="1" s="1"/>
  <c r="I215" i="1"/>
  <c r="R215" i="1" s="1"/>
  <c r="I214" i="1"/>
  <c r="R214" i="1" s="1"/>
  <c r="I213" i="1"/>
  <c r="R213" i="1" s="1"/>
  <c r="M210" i="1"/>
  <c r="L210" i="1"/>
  <c r="H208" i="1"/>
  <c r="P209" i="1" s="1"/>
  <c r="G208" i="1"/>
  <c r="O209" i="1" s="1"/>
  <c r="F208" i="1"/>
  <c r="N209" i="1" s="1"/>
  <c r="E208" i="1"/>
  <c r="M209" i="1" s="1"/>
  <c r="D208" i="1"/>
  <c r="L209" i="1" s="1"/>
  <c r="S207" i="1"/>
  <c r="I207" i="1"/>
  <c r="R207" i="1" s="1"/>
  <c r="S206" i="1"/>
  <c r="I206" i="1"/>
  <c r="R206" i="1" s="1"/>
  <c r="S205" i="1"/>
  <c r="I205" i="1"/>
  <c r="R205" i="1" s="1"/>
  <c r="S199" i="1"/>
  <c r="S198" i="1"/>
  <c r="S197" i="1"/>
  <c r="M202" i="1"/>
  <c r="L202" i="1"/>
  <c r="H200" i="1"/>
  <c r="P201" i="1" s="1"/>
  <c r="G200" i="1"/>
  <c r="O201" i="1" s="1"/>
  <c r="F200" i="1"/>
  <c r="N201" i="1" s="1"/>
  <c r="E200" i="1"/>
  <c r="M201" i="1" s="1"/>
  <c r="D200" i="1"/>
  <c r="L201" i="1" s="1"/>
  <c r="I199" i="1"/>
  <c r="R199" i="1" s="1"/>
  <c r="I198" i="1"/>
  <c r="R198" i="1" s="1"/>
  <c r="I197" i="1"/>
  <c r="R197" i="1" s="1"/>
  <c r="S191" i="1"/>
  <c r="S190" i="1"/>
  <c r="S189" i="1"/>
  <c r="O194" i="1"/>
  <c r="M194" i="1"/>
  <c r="L194" i="1"/>
  <c r="H192" i="1"/>
  <c r="P193" i="1" s="1"/>
  <c r="G192" i="1"/>
  <c r="O193" i="1" s="1"/>
  <c r="F192" i="1"/>
  <c r="N193" i="1" s="1"/>
  <c r="E192" i="1"/>
  <c r="M193" i="1" s="1"/>
  <c r="D192" i="1"/>
  <c r="L193" i="1" s="1"/>
  <c r="I191" i="1"/>
  <c r="R191" i="1" s="1"/>
  <c r="I190" i="1"/>
  <c r="R190" i="1" s="1"/>
  <c r="I189" i="1"/>
  <c r="R189" i="1" s="1"/>
  <c r="S183" i="1"/>
  <c r="S182" i="1"/>
  <c r="S181" i="1"/>
  <c r="O186" i="1"/>
  <c r="N186" i="1"/>
  <c r="M186" i="1"/>
  <c r="L186" i="1"/>
  <c r="H184" i="1"/>
  <c r="P185" i="1" s="1"/>
  <c r="G184" i="1"/>
  <c r="O185" i="1" s="1"/>
  <c r="F184" i="1"/>
  <c r="N185" i="1" s="1"/>
  <c r="E184" i="1"/>
  <c r="M185" i="1" s="1"/>
  <c r="D184" i="1"/>
  <c r="L185" i="1" s="1"/>
  <c r="I183" i="1"/>
  <c r="R183" i="1" s="1"/>
  <c r="I182" i="1"/>
  <c r="R182" i="1" s="1"/>
  <c r="I181" i="1"/>
  <c r="R181" i="1" s="1"/>
  <c r="P178" i="1"/>
  <c r="O178" i="1"/>
  <c r="N178" i="1"/>
  <c r="M178" i="1"/>
  <c r="L178" i="1"/>
  <c r="S175" i="1"/>
  <c r="S174" i="1"/>
  <c r="S173" i="1"/>
  <c r="H176" i="1"/>
  <c r="P177" i="1" s="1"/>
  <c r="G176" i="1"/>
  <c r="O177" i="1" s="1"/>
  <c r="F176" i="1"/>
  <c r="N177" i="1" s="1"/>
  <c r="E176" i="1"/>
  <c r="M177" i="1" s="1"/>
  <c r="D176" i="1"/>
  <c r="L177" i="1" s="1"/>
  <c r="I175" i="1"/>
  <c r="R175" i="1" s="1"/>
  <c r="I174" i="1"/>
  <c r="R174" i="1" s="1"/>
  <c r="I173" i="1"/>
  <c r="R173" i="1" s="1"/>
  <c r="I160" i="1"/>
  <c r="D166" i="1" s="1"/>
  <c r="N161" i="1"/>
  <c r="H160" i="1"/>
  <c r="P161" i="1" s="1"/>
  <c r="G160" i="1"/>
  <c r="O161" i="1" s="1"/>
  <c r="F160" i="1"/>
  <c r="E160" i="1"/>
  <c r="M161" i="1" s="1"/>
  <c r="D160" i="1"/>
  <c r="L161" i="1" s="1"/>
  <c r="I159" i="1"/>
  <c r="R159" i="1" s="1"/>
  <c r="I158" i="1"/>
  <c r="R158" i="1" s="1"/>
  <c r="I157" i="1"/>
  <c r="R157" i="1" s="1"/>
  <c r="H153" i="1"/>
  <c r="P154" i="1" s="1"/>
  <c r="G153" i="1"/>
  <c r="O154" i="1" s="1"/>
  <c r="F153" i="1"/>
  <c r="N154" i="1" s="1"/>
  <c r="E153" i="1"/>
  <c r="M154" i="1" s="1"/>
  <c r="D153" i="1"/>
  <c r="L154" i="1" s="1"/>
  <c r="I152" i="1"/>
  <c r="R152" i="1" s="1"/>
  <c r="I151" i="1"/>
  <c r="R151" i="1" s="1"/>
  <c r="I150" i="1"/>
  <c r="R150" i="1" s="1"/>
  <c r="H146" i="1"/>
  <c r="P147" i="1" s="1"/>
  <c r="G146" i="1"/>
  <c r="O147" i="1" s="1"/>
  <c r="F146" i="1"/>
  <c r="N147" i="1" s="1"/>
  <c r="E146" i="1"/>
  <c r="M147" i="1" s="1"/>
  <c r="D146" i="1"/>
  <c r="L147" i="1" s="1"/>
  <c r="I145" i="1"/>
  <c r="R145" i="1" s="1"/>
  <c r="I144" i="1"/>
  <c r="R144" i="1" s="1"/>
  <c r="I143" i="1"/>
  <c r="R143" i="1" s="1"/>
  <c r="H139" i="1"/>
  <c r="P140" i="1" s="1"/>
  <c r="G139" i="1"/>
  <c r="O140" i="1" s="1"/>
  <c r="F139" i="1"/>
  <c r="N140" i="1" s="1"/>
  <c r="E139" i="1"/>
  <c r="M140" i="1" s="1"/>
  <c r="D139" i="1"/>
  <c r="L140" i="1" s="1"/>
  <c r="I138" i="1"/>
  <c r="R138" i="1" s="1"/>
  <c r="I137" i="1"/>
  <c r="R137" i="1" s="1"/>
  <c r="I136" i="1"/>
  <c r="R136" i="1" s="1"/>
  <c r="H132" i="1"/>
  <c r="P133" i="1" s="1"/>
  <c r="G132" i="1"/>
  <c r="O133" i="1" s="1"/>
  <c r="F132" i="1"/>
  <c r="N133" i="1" s="1"/>
  <c r="E132" i="1"/>
  <c r="M133" i="1" s="1"/>
  <c r="D132" i="1"/>
  <c r="L133" i="1" s="1"/>
  <c r="I131" i="1"/>
  <c r="R131" i="1" s="1"/>
  <c r="I130" i="1"/>
  <c r="R130" i="1" s="1"/>
  <c r="I129" i="1"/>
  <c r="R129" i="1" s="1"/>
  <c r="H125" i="1"/>
  <c r="P126" i="1" s="1"/>
  <c r="G125" i="1"/>
  <c r="O126" i="1" s="1"/>
  <c r="F125" i="1"/>
  <c r="N126" i="1" s="1"/>
  <c r="E125" i="1"/>
  <c r="M126" i="1" s="1"/>
  <c r="D125" i="1"/>
  <c r="L126" i="1" s="1"/>
  <c r="I124" i="1"/>
  <c r="R124" i="1" s="1"/>
  <c r="I123" i="1"/>
  <c r="R123" i="1" s="1"/>
  <c r="I122" i="1"/>
  <c r="R122" i="1" s="1"/>
  <c r="I109" i="1"/>
  <c r="D115" i="1" s="1"/>
  <c r="H109" i="1"/>
  <c r="P110" i="1" s="1"/>
  <c r="G109" i="1"/>
  <c r="O110" i="1" s="1"/>
  <c r="F109" i="1"/>
  <c r="N110" i="1" s="1"/>
  <c r="E109" i="1"/>
  <c r="M110" i="1" s="1"/>
  <c r="D109" i="1"/>
  <c r="L110" i="1" s="1"/>
  <c r="I108" i="1"/>
  <c r="R108" i="1" s="1"/>
  <c r="I107" i="1"/>
  <c r="R107" i="1" s="1"/>
  <c r="I106" i="1"/>
  <c r="R106" i="1" s="1"/>
  <c r="H102" i="1"/>
  <c r="P103" i="1" s="1"/>
  <c r="G102" i="1"/>
  <c r="O103" i="1" s="1"/>
  <c r="F102" i="1"/>
  <c r="N103" i="1" s="1"/>
  <c r="E102" i="1"/>
  <c r="M103" i="1" s="1"/>
  <c r="D102" i="1"/>
  <c r="L103" i="1" s="1"/>
  <c r="I101" i="1"/>
  <c r="R101" i="1" s="1"/>
  <c r="I100" i="1"/>
  <c r="R100" i="1" s="1"/>
  <c r="I99" i="1"/>
  <c r="R99" i="1" s="1"/>
  <c r="H95" i="1"/>
  <c r="P96" i="1" s="1"/>
  <c r="G95" i="1"/>
  <c r="O96" i="1" s="1"/>
  <c r="F95" i="1"/>
  <c r="N96" i="1" s="1"/>
  <c r="E95" i="1"/>
  <c r="M96" i="1" s="1"/>
  <c r="D95" i="1"/>
  <c r="L96" i="1" s="1"/>
  <c r="I94" i="1"/>
  <c r="R94" i="1" s="1"/>
  <c r="I93" i="1"/>
  <c r="R93" i="1" s="1"/>
  <c r="I92" i="1"/>
  <c r="R92" i="1" s="1"/>
  <c r="H88" i="1"/>
  <c r="P89" i="1" s="1"/>
  <c r="G88" i="1"/>
  <c r="O89" i="1" s="1"/>
  <c r="F88" i="1"/>
  <c r="N89" i="1" s="1"/>
  <c r="E88" i="1"/>
  <c r="M89" i="1" s="1"/>
  <c r="D88" i="1"/>
  <c r="L89" i="1" s="1"/>
  <c r="I87" i="1"/>
  <c r="R87" i="1" s="1"/>
  <c r="I86" i="1"/>
  <c r="R86" i="1" s="1"/>
  <c r="I85" i="1"/>
  <c r="R85" i="1" s="1"/>
  <c r="H81" i="1"/>
  <c r="P82" i="1" s="1"/>
  <c r="G81" i="1"/>
  <c r="O82" i="1" s="1"/>
  <c r="F81" i="1"/>
  <c r="N82" i="1" s="1"/>
  <c r="E81" i="1"/>
  <c r="M82" i="1" s="1"/>
  <c r="D81" i="1"/>
  <c r="L82" i="1" s="1"/>
  <c r="I80" i="1"/>
  <c r="R80" i="1" s="1"/>
  <c r="I79" i="1"/>
  <c r="R79" i="1" s="1"/>
  <c r="I78" i="1"/>
  <c r="R78" i="1" s="1"/>
  <c r="H65" i="1"/>
  <c r="G65" i="1"/>
  <c r="F65" i="1"/>
  <c r="E65" i="1"/>
  <c r="D65" i="1"/>
  <c r="I64" i="1"/>
  <c r="I63" i="1"/>
  <c r="I62" i="1"/>
  <c r="I65" i="1"/>
  <c r="D71" i="1" s="1"/>
  <c r="D21" i="1"/>
  <c r="D20" i="1"/>
  <c r="D9" i="1"/>
  <c r="D8" i="1"/>
  <c r="G255" i="4" l="1"/>
  <c r="G257" i="4" s="1"/>
  <c r="N258" i="4" s="1"/>
  <c r="E257" i="4"/>
  <c r="L258" i="4" s="1"/>
  <c r="P248" i="9"/>
  <c r="AF248" i="9" s="1"/>
  <c r="P247" i="9"/>
  <c r="AF247" i="9" s="1"/>
  <c r="E250" i="9"/>
  <c r="T251" i="9" s="1"/>
  <c r="P250" i="9"/>
  <c r="P251" i="9" s="1"/>
  <c r="G250" i="9"/>
  <c r="V251" i="9" s="1"/>
  <c r="H142" i="8"/>
  <c r="H126" i="8"/>
  <c r="P126" i="8" s="1"/>
  <c r="H127" i="8"/>
  <c r="E369" i="6"/>
  <c r="K370" i="6" s="1"/>
  <c r="G366" i="6"/>
  <c r="N366" i="6" s="1"/>
  <c r="G341" i="6"/>
  <c r="N341" i="6" s="1"/>
  <c r="D332" i="6"/>
  <c r="J333" i="6" s="1"/>
  <c r="G328" i="6"/>
  <c r="N328" i="6" s="1"/>
  <c r="G332" i="6"/>
  <c r="D297" i="6"/>
  <c r="J298" i="6" s="1"/>
  <c r="G293" i="6"/>
  <c r="N293" i="6" s="1"/>
  <c r="D277" i="4"/>
  <c r="Q279" i="4"/>
  <c r="D324" i="4"/>
  <c r="Q326" i="4"/>
  <c r="D340" i="4"/>
  <c r="Q342" i="4"/>
  <c r="Q210" i="4"/>
  <c r="F208" i="4"/>
  <c r="D294" i="4"/>
  <c r="Q232" i="4"/>
  <c r="F231" i="4"/>
  <c r="H255" i="4"/>
  <c r="P255" i="4" s="1"/>
  <c r="E270" i="4"/>
  <c r="E271" i="4" s="1"/>
  <c r="D257" i="4"/>
  <c r="K258" i="4" s="1"/>
  <c r="F239" i="6"/>
  <c r="G239" i="6" s="1"/>
  <c r="N239" i="6" s="1"/>
  <c r="O241" i="6"/>
  <c r="G240" i="6"/>
  <c r="N240" i="6" s="1"/>
  <c r="F237" i="6"/>
  <c r="G238" i="6"/>
  <c r="N238" i="6" s="1"/>
  <c r="E252" i="6"/>
  <c r="K253" i="6" s="1"/>
  <c r="G249" i="6"/>
  <c r="N249" i="6" s="1"/>
  <c r="D252" i="6"/>
  <c r="J253" i="6" s="1"/>
  <c r="G248" i="6"/>
  <c r="N248" i="6" s="1"/>
  <c r="L227" i="6"/>
  <c r="O224" i="6" s="1"/>
  <c r="F225" i="6"/>
  <c r="L226" i="6" s="1"/>
  <c r="G222" i="6"/>
  <c r="N222" i="6" s="1"/>
  <c r="F198" i="6"/>
  <c r="L199" i="6" s="1"/>
  <c r="E198" i="6"/>
  <c r="K199" i="6" s="1"/>
  <c r="E188" i="6"/>
  <c r="K189" i="6" s="1"/>
  <c r="F188" i="6"/>
  <c r="L189" i="6" s="1"/>
  <c r="E171" i="6"/>
  <c r="K172" i="6" s="1"/>
  <c r="G167" i="6"/>
  <c r="N167" i="6" s="1"/>
  <c r="G171" i="6"/>
  <c r="D171" i="6"/>
  <c r="J172" i="6" s="1"/>
  <c r="G168" i="6"/>
  <c r="N168" i="6" s="1"/>
  <c r="O143" i="6"/>
  <c r="O142" i="6"/>
  <c r="H310" i="4"/>
  <c r="P310" i="4" s="1"/>
  <c r="G312" i="4"/>
  <c r="N313" i="4" s="1"/>
  <c r="F312" i="4"/>
  <c r="M313" i="4" s="1"/>
  <c r="D265" i="4"/>
  <c r="K266" i="4" s="1"/>
  <c r="H263" i="4"/>
  <c r="P263" i="4" s="1"/>
  <c r="H265" i="4"/>
  <c r="Q240" i="4"/>
  <c r="F242" i="4"/>
  <c r="M243" i="4" s="1"/>
  <c r="E219" i="4"/>
  <c r="L220" i="4" s="1"/>
  <c r="N221" i="4"/>
  <c r="I412" i="1"/>
  <c r="D405" i="1"/>
  <c r="L406" i="1" s="1"/>
  <c r="E405" i="1"/>
  <c r="M406" i="1" s="1"/>
  <c r="I405" i="1"/>
  <c r="I391" i="1"/>
  <c r="N393" i="1"/>
  <c r="P327" i="1"/>
  <c r="H322" i="1" s="1"/>
  <c r="G337" i="1" s="1"/>
  <c r="G338" i="1" s="1"/>
  <c r="G340" i="1" s="1"/>
  <c r="D324" i="1"/>
  <c r="I306" i="1"/>
  <c r="N318" i="1"/>
  <c r="H355" i="1"/>
  <c r="D355" i="1"/>
  <c r="N359" i="1"/>
  <c r="F354" i="1" s="1"/>
  <c r="D356" i="1"/>
  <c r="S323" i="1"/>
  <c r="G356" i="1"/>
  <c r="H348" i="1"/>
  <c r="P349" i="1" s="1"/>
  <c r="I348" i="1"/>
  <c r="D363" i="1" s="1"/>
  <c r="I333" i="1"/>
  <c r="R333" i="1" s="1"/>
  <c r="I334" i="1"/>
  <c r="E334" i="1"/>
  <c r="M335" i="1" s="1"/>
  <c r="H334" i="1"/>
  <c r="P335" i="1" s="1"/>
  <c r="I331" i="1"/>
  <c r="R331" i="1" s="1"/>
  <c r="P336" i="1"/>
  <c r="N336" i="1"/>
  <c r="N327" i="1"/>
  <c r="F322" i="1" s="1"/>
  <c r="I304" i="1"/>
  <c r="R304" i="1" s="1"/>
  <c r="I305" i="1"/>
  <c r="R305" i="1" s="1"/>
  <c r="P308" i="1"/>
  <c r="N308" i="1"/>
  <c r="G261" i="1"/>
  <c r="F261" i="1"/>
  <c r="D240" i="1"/>
  <c r="G260" i="1"/>
  <c r="P234" i="1"/>
  <c r="O234" i="1"/>
  <c r="P278" i="1"/>
  <c r="N278" i="1"/>
  <c r="D283" i="1"/>
  <c r="O287" i="1"/>
  <c r="F238" i="1"/>
  <c r="D239" i="1"/>
  <c r="O296" i="1"/>
  <c r="P264" i="1"/>
  <c r="O264" i="1"/>
  <c r="O252" i="1"/>
  <c r="P243" i="1"/>
  <c r="H238" i="1" s="1"/>
  <c r="O243" i="1"/>
  <c r="G238" i="1" s="1"/>
  <c r="H257" i="4" l="1"/>
  <c r="G340" i="6"/>
  <c r="N340" i="6" s="1"/>
  <c r="F342" i="6"/>
  <c r="L343" i="6" s="1"/>
  <c r="E342" i="6"/>
  <c r="K343" i="6" s="1"/>
  <c r="G339" i="6"/>
  <c r="N339" i="6" s="1"/>
  <c r="G342" i="6"/>
  <c r="E287" i="6"/>
  <c r="K288" i="6" s="1"/>
  <c r="G286" i="6"/>
  <c r="N286" i="6" s="1"/>
  <c r="G285" i="6"/>
  <c r="N285" i="6" s="1"/>
  <c r="E317" i="4"/>
  <c r="E318" i="4" s="1"/>
  <c r="E319" i="4" s="1"/>
  <c r="D333" i="4" s="1"/>
  <c r="F234" i="4"/>
  <c r="M235" i="4" s="1"/>
  <c r="E247" i="4"/>
  <c r="E248" i="4" s="1"/>
  <c r="N345" i="4"/>
  <c r="E342" i="4"/>
  <c r="E343" i="4" s="1"/>
  <c r="L344" i="4" s="1"/>
  <c r="F342" i="4"/>
  <c r="F343" i="4" s="1"/>
  <c r="M344" i="4" s="1"/>
  <c r="D280" i="4"/>
  <c r="K281" i="4" s="1"/>
  <c r="D232" i="4"/>
  <c r="D234" i="4" s="1"/>
  <c r="K235" i="4" s="1"/>
  <c r="G232" i="4"/>
  <c r="L236" i="4"/>
  <c r="D343" i="4"/>
  <c r="K344" i="4" s="1"/>
  <c r="E326" i="4"/>
  <c r="F326" i="4"/>
  <c r="F327" i="4" s="1"/>
  <c r="M328" i="4" s="1"/>
  <c r="N329" i="4"/>
  <c r="D327" i="4"/>
  <c r="K328" i="4" s="1"/>
  <c r="F211" i="4"/>
  <c r="M212" i="4" s="1"/>
  <c r="E210" i="4"/>
  <c r="E211" i="4" s="1"/>
  <c r="L212" i="4" s="1"/>
  <c r="D210" i="4"/>
  <c r="N213" i="4"/>
  <c r="F279" i="4"/>
  <c r="F280" i="4" s="1"/>
  <c r="M281" i="4" s="1"/>
  <c r="N282" i="4"/>
  <c r="E279" i="4"/>
  <c r="G237" i="6"/>
  <c r="N237" i="6" s="1"/>
  <c r="F242" i="6"/>
  <c r="L243" i="6" s="1"/>
  <c r="E241" i="6"/>
  <c r="D241" i="6"/>
  <c r="E225" i="6"/>
  <c r="K226" i="6" s="1"/>
  <c r="G224" i="6"/>
  <c r="N224" i="6" s="1"/>
  <c r="D225" i="6"/>
  <c r="J226" i="6" s="1"/>
  <c r="G221" i="6"/>
  <c r="N221" i="6" s="1"/>
  <c r="G223" i="6"/>
  <c r="N223" i="6" s="1"/>
  <c r="D198" i="6"/>
  <c r="J199" i="6" s="1"/>
  <c r="G195" i="6"/>
  <c r="N195" i="6" s="1"/>
  <c r="G198" i="6"/>
  <c r="G185" i="6"/>
  <c r="N185" i="6" s="1"/>
  <c r="D188" i="6"/>
  <c r="J189" i="6" s="1"/>
  <c r="G188" i="6"/>
  <c r="K146" i="6"/>
  <c r="O141" i="6" s="1"/>
  <c r="G142" i="6"/>
  <c r="N142" i="6" s="1"/>
  <c r="E144" i="6"/>
  <c r="K145" i="6" s="1"/>
  <c r="G143" i="6"/>
  <c r="N143" i="6" s="1"/>
  <c r="H311" i="4"/>
  <c r="P311" i="4" s="1"/>
  <c r="E312" i="4"/>
  <c r="L313" i="4" s="1"/>
  <c r="H312" i="4"/>
  <c r="L244" i="4"/>
  <c r="G242" i="4"/>
  <c r="N243" i="4" s="1"/>
  <c r="D219" i="4"/>
  <c r="K220" i="4" s="1"/>
  <c r="H218" i="4"/>
  <c r="P218" i="4" s="1"/>
  <c r="H217" i="4"/>
  <c r="P217" i="4" s="1"/>
  <c r="F355" i="1"/>
  <c r="O327" i="1"/>
  <c r="D323" i="1"/>
  <c r="F323" i="1"/>
  <c r="H323" i="1"/>
  <c r="I261" i="1"/>
  <c r="R261" i="1" s="1"/>
  <c r="G262" i="1"/>
  <c r="O263" i="1" s="1"/>
  <c r="I260" i="1"/>
  <c r="R260" i="1" s="1"/>
  <c r="F262" i="1"/>
  <c r="N263" i="1" s="1"/>
  <c r="I262" i="1"/>
  <c r="S284" i="1"/>
  <c r="G282" i="1"/>
  <c r="H239" i="1"/>
  <c r="G239" i="1"/>
  <c r="S293" i="1"/>
  <c r="F287" i="6" l="1"/>
  <c r="L288" i="6" s="1"/>
  <c r="H326" i="4"/>
  <c r="P326" i="4" s="1"/>
  <c r="E327" i="4"/>
  <c r="L328" i="4" s="1"/>
  <c r="E280" i="4"/>
  <c r="L281" i="4" s="1"/>
  <c r="H279" i="4"/>
  <c r="P279" i="4" s="1"/>
  <c r="G277" i="4"/>
  <c r="G278" i="4"/>
  <c r="H278" i="4" s="1"/>
  <c r="P278" i="4" s="1"/>
  <c r="G340" i="4"/>
  <c r="G341" i="4"/>
  <c r="H341" i="4" s="1"/>
  <c r="P341" i="4" s="1"/>
  <c r="E231" i="4"/>
  <c r="E233" i="4"/>
  <c r="H233" i="4" s="1"/>
  <c r="P233" i="4" s="1"/>
  <c r="G208" i="4"/>
  <c r="G209" i="4"/>
  <c r="H209" i="4" s="1"/>
  <c r="P209" i="4" s="1"/>
  <c r="H232" i="4"/>
  <c r="P232" i="4" s="1"/>
  <c r="G234" i="4"/>
  <c r="N235" i="4" s="1"/>
  <c r="H342" i="4"/>
  <c r="P342" i="4" s="1"/>
  <c r="H210" i="4"/>
  <c r="P210" i="4" s="1"/>
  <c r="E224" i="4"/>
  <c r="E225" i="4" s="1"/>
  <c r="E226" i="4" s="1"/>
  <c r="D211" i="4"/>
  <c r="K212" i="4" s="1"/>
  <c r="G324" i="4"/>
  <c r="G325" i="4"/>
  <c r="H325" i="4" s="1"/>
  <c r="P325" i="4" s="1"/>
  <c r="D242" i="6"/>
  <c r="J243" i="6" s="1"/>
  <c r="E257" i="6"/>
  <c r="E258" i="6" s="1"/>
  <c r="E259" i="6" s="1"/>
  <c r="G242" i="6"/>
  <c r="G241" i="6"/>
  <c r="N241" i="6" s="1"/>
  <c r="E242" i="6"/>
  <c r="K243" i="6" s="1"/>
  <c r="G225" i="6"/>
  <c r="F144" i="6"/>
  <c r="L145" i="6" s="1"/>
  <c r="H240" i="4"/>
  <c r="P240" i="4" s="1"/>
  <c r="D242" i="4"/>
  <c r="K243" i="4" s="1"/>
  <c r="H241" i="4"/>
  <c r="P241" i="4" s="1"/>
  <c r="G219" i="4"/>
  <c r="N220" i="4" s="1"/>
  <c r="H216" i="4"/>
  <c r="P216" i="4" s="1"/>
  <c r="H219" i="4"/>
  <c r="E249" i="4" s="1"/>
  <c r="G308" i="1"/>
  <c r="G322" i="1"/>
  <c r="G324" i="1"/>
  <c r="E284" i="1"/>
  <c r="G297" i="1" s="1"/>
  <c r="G298" i="1" s="1"/>
  <c r="D284" i="1"/>
  <c r="P287" i="1"/>
  <c r="N287" i="1"/>
  <c r="P296" i="1"/>
  <c r="N296" i="1"/>
  <c r="D287" i="6" l="1"/>
  <c r="J288" i="6" s="1"/>
  <c r="G284" i="6"/>
  <c r="N284" i="6" s="1"/>
  <c r="G287" i="6"/>
  <c r="G343" i="4"/>
  <c r="N344" i="4" s="1"/>
  <c r="H343" i="4"/>
  <c r="H340" i="4"/>
  <c r="P340" i="4" s="1"/>
  <c r="G280" i="4"/>
  <c r="N281" i="4" s="1"/>
  <c r="H280" i="4"/>
  <c r="H277" i="4"/>
  <c r="P277" i="4" s="1"/>
  <c r="G327" i="4"/>
  <c r="N328" i="4" s="1"/>
  <c r="H324" i="4"/>
  <c r="P324" i="4" s="1"/>
  <c r="H327" i="4"/>
  <c r="G211" i="4"/>
  <c r="N212" i="4" s="1"/>
  <c r="H208" i="4"/>
  <c r="P208" i="4" s="1"/>
  <c r="H211" i="4"/>
  <c r="H231" i="4"/>
  <c r="P231" i="4" s="1"/>
  <c r="H234" i="4"/>
  <c r="E234" i="4"/>
  <c r="L235" i="4" s="1"/>
  <c r="D144" i="6"/>
  <c r="J145" i="6" s="1"/>
  <c r="G141" i="6"/>
  <c r="N141" i="6" s="1"/>
  <c r="G144" i="6"/>
  <c r="E242" i="4"/>
  <c r="L243" i="4" s="1"/>
  <c r="H239" i="4"/>
  <c r="P239" i="4" s="1"/>
  <c r="H242" i="4"/>
  <c r="E272" i="4" s="1"/>
  <c r="F282" i="1"/>
  <c r="F283" i="1"/>
  <c r="H282" i="1"/>
  <c r="H283" i="1"/>
</calcChain>
</file>

<file path=xl/sharedStrings.xml><?xml version="1.0" encoding="utf-8"?>
<sst xmlns="http://schemas.openxmlformats.org/spreadsheetml/2006/main" count="5376" uniqueCount="272">
  <si>
    <t>cij</t>
  </si>
  <si>
    <t>Mercado 1</t>
  </si>
  <si>
    <t>Mercado 2</t>
  </si>
  <si>
    <t>Mercado 3</t>
  </si>
  <si>
    <t>Mercado 4</t>
  </si>
  <si>
    <t>Fábrica 1</t>
  </si>
  <si>
    <t>Fábrica 2</t>
  </si>
  <si>
    <t>Fábrica 3</t>
  </si>
  <si>
    <t>Oferta</t>
  </si>
  <si>
    <t>Demanda</t>
  </si>
  <si>
    <t>Oferta total:</t>
  </si>
  <si>
    <t>Demanda total:</t>
  </si>
  <si>
    <t>Problema desequilibrado. Necessário adicionar um destino fictício com demanda = 15</t>
  </si>
  <si>
    <t>Mercado 5</t>
  </si>
  <si>
    <t>Definição das variáveis de decisão:</t>
  </si>
  <si>
    <t>xij = quantidade a ser transportada da origem i para o destino j, em que i = 1,2,3 e j = 1,2,3,4,5.</t>
  </si>
  <si>
    <t>A) Modelo</t>
  </si>
  <si>
    <t>Função objetivo:</t>
  </si>
  <si>
    <t>Min Z = 10x11 + 7x12 + 5x13 + 6x14 + 12x21 + 7x22 + 6x23 + 4x24 + 13x31 + 6x32 + 3x33 + 5x34</t>
  </si>
  <si>
    <t>Restrições:</t>
  </si>
  <si>
    <t>Oferta:</t>
  </si>
  <si>
    <t>x11 + x12 + x13 + x14 + x15 = 220</t>
  </si>
  <si>
    <t>x31 + x32 + x33 + x34 + x35 = 230</t>
  </si>
  <si>
    <t>x21 + x22 + x23 + x24 + x25 = 180</t>
  </si>
  <si>
    <t>Demanda:</t>
  </si>
  <si>
    <t>x11 + x21 + x31 = 150</t>
  </si>
  <si>
    <t>x12 + x22 + x32 = 165</t>
  </si>
  <si>
    <t>x13 + x23 + x33 = 210</t>
  </si>
  <si>
    <t>x14 + x24 + x34 = 90</t>
  </si>
  <si>
    <t>x15 + x25 + x35 = 15</t>
  </si>
  <si>
    <t>Não negatividade:</t>
  </si>
  <si>
    <t>xij &gt;= 0</t>
  </si>
  <si>
    <t>xij</t>
  </si>
  <si>
    <t>Número de variáveis básicas:</t>
  </si>
  <si>
    <t>3 + 5 - 1 = 7</t>
  </si>
  <si>
    <t>Z*:</t>
  </si>
  <si>
    <t>Var. básicas:</t>
  </si>
  <si>
    <t xml:space="preserve"> x11; x12; x22; x24; x25; x32; x33 (x25 fictícia)</t>
  </si>
  <si>
    <t xml:space="preserve"> x11; x12; x22; x23; x33; x34; x35 (x35 fictícia)</t>
  </si>
  <si>
    <t>C1) Solução inicial pela Regra do Canto Noroeste</t>
  </si>
  <si>
    <t>C2) Solução inicial pela Regra do Custo Mínimo</t>
  </si>
  <si>
    <t xml:space="preserve"> x11; x12; x15; x21; x24; x32; x33 (x15 fictícia)</t>
  </si>
  <si>
    <t>n + m - 1</t>
  </si>
  <si>
    <t>C3) Solução inicial pela Regra de Vogel</t>
  </si>
  <si>
    <t>Urgência</t>
  </si>
  <si>
    <t xml:space="preserve"> x11; x12; x15; x22; x24; x32; x33 (x15 fictícia)</t>
  </si>
  <si>
    <t>C4) Resolução pelo método MODI, partindo da solução inicial pela Regra do Canto Noroeste</t>
  </si>
  <si>
    <t>Z:</t>
  </si>
  <si>
    <t>ui</t>
  </si>
  <si>
    <t>vj</t>
  </si>
  <si>
    <t>TETA</t>
  </si>
  <si>
    <t>85 - TETA</t>
  </si>
  <si>
    <t>125 + TETA</t>
  </si>
  <si>
    <t>90 - TETA</t>
  </si>
  <si>
    <t>Teta:</t>
  </si>
  <si>
    <t>Entra na base:</t>
  </si>
  <si>
    <t>x24</t>
  </si>
  <si>
    <t>Custo reduzido:</t>
  </si>
  <si>
    <t>Redução:</t>
  </si>
  <si>
    <t>Sai da base:</t>
  </si>
  <si>
    <t>x23</t>
  </si>
  <si>
    <t>Iteração 2:</t>
  </si>
  <si>
    <t>x32</t>
  </si>
  <si>
    <t>95 - TETA</t>
  </si>
  <si>
    <t>85 + TETA</t>
  </si>
  <si>
    <t>5 - TETA</t>
  </si>
  <si>
    <t>x34</t>
  </si>
  <si>
    <t>x15</t>
  </si>
  <si>
    <t>X35</t>
  </si>
  <si>
    <t>Iteração 3:</t>
  </si>
  <si>
    <t>Iteração 4:</t>
  </si>
  <si>
    <t>C5) Resolução pelo método MODI, partindo da solução inicial pela Regra do Custo Mínimo</t>
  </si>
  <si>
    <t>x25</t>
  </si>
  <si>
    <t>x22</t>
  </si>
  <si>
    <t>x21</t>
  </si>
  <si>
    <t>C6) Resolução pelo método MODI, partindo da solução inicial pela Regra de Vogel</t>
  </si>
  <si>
    <t>x11</t>
  </si>
  <si>
    <t>x12</t>
  </si>
  <si>
    <t>x13</t>
  </si>
  <si>
    <t>x14</t>
  </si>
  <si>
    <t>x31</t>
  </si>
  <si>
    <t>x33</t>
  </si>
  <si>
    <t>x35</t>
  </si>
  <si>
    <t>G1</t>
  </si>
  <si>
    <t>G2</t>
  </si>
  <si>
    <t>G3</t>
  </si>
  <si>
    <t>L1</t>
  </si>
  <si>
    <t>L2</t>
  </si>
  <si>
    <t>L3</t>
  </si>
  <si>
    <t>Total de carros disponíveis:</t>
  </si>
  <si>
    <t>Problema desequilibrado. Necessário adicionar uma localidade fictícia com demanda = 1.</t>
  </si>
  <si>
    <t>Total de caros necessários:</t>
  </si>
  <si>
    <t>Carros disp.</t>
  </si>
  <si>
    <t>Carros necess.</t>
  </si>
  <si>
    <t>L4</t>
  </si>
  <si>
    <t>Quantidade de veículos a serem movimentados da garagem i para a localidade j, em que i = 1,2,3 e j = 1,2,3,4.</t>
  </si>
  <si>
    <t>Min Z = 14x11 + 12x12 + 11x13 + 14x21 + 12x22 + 13x23 + 15x31 + 18x32 + 16x33</t>
  </si>
  <si>
    <t>Carros disponíveis:</t>
  </si>
  <si>
    <t>x11 + x12 + x13 + x14 = 7</t>
  </si>
  <si>
    <t>x21 + x22 + x23 + x24 = 9</t>
  </si>
  <si>
    <t>x31 + x32 + x33 + x34 = 5</t>
  </si>
  <si>
    <t>Carros necessários:</t>
  </si>
  <si>
    <t>x11 + x21 + x31 = 8</t>
  </si>
  <si>
    <t>x12 + x22 + x32 4</t>
  </si>
  <si>
    <t>x13 + x23 + x33 = 8</t>
  </si>
  <si>
    <t>x14 + x24 + x34 = 1</t>
  </si>
  <si>
    <t>B) Resolução via Solver</t>
  </si>
  <si>
    <t>n + m - 1 = 3 + 4 - 1 = 6</t>
  </si>
  <si>
    <t>x13; x21; x22; x23; x31; x34 (x34 fictícia)</t>
  </si>
  <si>
    <t>x11; x21; x22; x23; x33; x34 (x34 fictícia)</t>
  </si>
  <si>
    <t>C1) Solução inicial via Regra do Canto Noroeste</t>
  </si>
  <si>
    <t>C2) Solução inicial via Regra do Custo Mínimo</t>
  </si>
  <si>
    <t>x13; x14; x21; x22; x23; x31 (x14 fictícia)</t>
  </si>
  <si>
    <t>C3) Solução inicial via Regra de Vogel</t>
  </si>
  <si>
    <t>Ugencia</t>
  </si>
  <si>
    <t>Custo reduz.:</t>
  </si>
  <si>
    <t>Curitiba</t>
  </si>
  <si>
    <t>Londrina</t>
  </si>
  <si>
    <t>Cascavel</t>
  </si>
  <si>
    <t>C. Mourão</t>
  </si>
  <si>
    <t>Rev. A</t>
  </si>
  <si>
    <t>Rev. B</t>
  </si>
  <si>
    <t>Rev. C</t>
  </si>
  <si>
    <t>Pneus Nec.</t>
  </si>
  <si>
    <t>Pneus Disp.</t>
  </si>
  <si>
    <t>Problema desequilibrado. Necessário adicionar um terminal fictício com oferta = 2000</t>
  </si>
  <si>
    <t>Terminal 5</t>
  </si>
  <si>
    <t>xij = quantidade de pneus para a frota do terminal i a ser comprada do revendedor j, em que i = 1,2,3,4,5 e j = 1,2,3</t>
  </si>
  <si>
    <t>Min Z = 70x11 + 64x12 + ... + 72x42 + 66x43</t>
  </si>
  <si>
    <t>Pneus necessários:</t>
  </si>
  <si>
    <t>x11 + x12 + x13 = 4000</t>
  </si>
  <si>
    <t>x21 + x22 + x23 = 8000</t>
  </si>
  <si>
    <t>x31 + x32 + x33 = 3000</t>
  </si>
  <si>
    <t>x41 + x42 + x43 = 5000</t>
  </si>
  <si>
    <t>x51 + x52 + x53 = 2000</t>
  </si>
  <si>
    <t>Pneus disponíveis:</t>
  </si>
  <si>
    <t>x11 + x21 + x31 + x41 + x51 = 12000</t>
  </si>
  <si>
    <t>x12 + x22 + x32 + x42 + x52 = 6000</t>
  </si>
  <si>
    <t>x13 + x23 + x33 + x43 + x53 = 4000</t>
  </si>
  <si>
    <t>n + m - 1 = 5 + 3 - 1 = 7</t>
  </si>
  <si>
    <t>x11; x12; x22; x23; x31; x41; x51 (x51 fictícia)</t>
  </si>
  <si>
    <t>x11; x13; x22; x23; x31; x41; x51 (x51 fictícia)</t>
  </si>
  <si>
    <t>x12; x21; x22; x23; x31; x41; x53 (x53 fictícia)</t>
  </si>
  <si>
    <t>x11; x21; x32; x42; x43; x53 (x51 fictícia) - falta uma variável básica, escolhida a variável x23 como degenerada</t>
  </si>
  <si>
    <t>x41</t>
  </si>
  <si>
    <t>x43</t>
  </si>
  <si>
    <t>x42</t>
  </si>
  <si>
    <t>Iteração 5:</t>
  </si>
  <si>
    <t>x51</t>
  </si>
  <si>
    <t>x53</t>
  </si>
  <si>
    <t>Iteração 6:</t>
  </si>
  <si>
    <t>Aero. 1</t>
  </si>
  <si>
    <t>Aero. 2</t>
  </si>
  <si>
    <t>Aero. 3</t>
  </si>
  <si>
    <t>Fornecedor 1</t>
  </si>
  <si>
    <t>Fornecedor 2</t>
  </si>
  <si>
    <t>Fornecedor 3</t>
  </si>
  <si>
    <t>Problema desequilibrado. Necessário adicionar um aeroporto fictício com demanda = 160000</t>
  </si>
  <si>
    <t>Aero. 4</t>
  </si>
  <si>
    <t>xij = quantidade de galões de combustível a ser comprada do fornecedor i, pelo aeroporto j, em que i = 1,2,3 e j = 1,2,3,4.</t>
  </si>
  <si>
    <t>Min Z = 92x11 + 89 x12 + 90x13 + 91x21 + 91x22 + 95x23 + 87x31 + 90x32 + 92x33</t>
  </si>
  <si>
    <t>x11 + x12 + x13 + x14 = 320000</t>
  </si>
  <si>
    <t>x21 + x22 + x23 + x24 = 270000</t>
  </si>
  <si>
    <t>x31 + x32 + x33 + x34 = 150000</t>
  </si>
  <si>
    <t>x12 + x22 + x32 = 180000</t>
  </si>
  <si>
    <t>x11 + x21 + x31 = 100000</t>
  </si>
  <si>
    <t>x13 + x23 + x33 = 300000</t>
  </si>
  <si>
    <t>x14 + x24 + x34 = 160000</t>
  </si>
  <si>
    <t>x12; x13; x22; x24; x31; x32 (x24 fictícia)</t>
  </si>
  <si>
    <t>x11; x12; x13; x23; x24; x34 (x24 e x34 fictícias)</t>
  </si>
  <si>
    <t>x12; x14; x23; x31; x32; x33 (x14 fictícia)</t>
  </si>
  <si>
    <t>x12; x13; x23; x24; x31; x32 (x24 fictícia)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</si>
  <si>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</si>
  <si>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</si>
  <si>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</si>
  <si>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</si>
  <si>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</si>
  <si>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</si>
  <si>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</si>
  <si>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</si>
  <si>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</si>
  <si>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</si>
  <si>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</si>
  <si>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C1</t>
  </si>
  <si>
    <t>C2</t>
  </si>
  <si>
    <t>C3</t>
  </si>
  <si>
    <t>Capacidade</t>
  </si>
  <si>
    <t>Problema desequilibrado. Necessário adicionar um aeroporto fictício com demanda = 432</t>
  </si>
  <si>
    <t>W12</t>
  </si>
  <si>
    <t>Min Z = 10x11 + 22x12 + ... + 14x310 + 38x311</t>
  </si>
  <si>
    <t>x11 + x12 + ... + x112 = 500</t>
  </si>
  <si>
    <t>x21 + x22 + ... + x212 = 750</t>
  </si>
  <si>
    <t>x31 + x32 + ... + x312 = 400</t>
  </si>
  <si>
    <t>x11 + x21 + x31 = 112</t>
  </si>
  <si>
    <t>x12 + x22 + x32 = 85</t>
  </si>
  <si>
    <t>.</t>
  </si>
  <si>
    <t>x112 + x212 + x312 = 432</t>
  </si>
  <si>
    <t>xij &gt;= 0, para i = 1,2,3 e j = 1,2,...,12</t>
  </si>
  <si>
    <t>xij = quantidade de bens movimentados (em tons.) do centro i para o armazém j, com i = 1,2,3 e j = 1,2,...,12.</t>
  </si>
  <si>
    <t>Custo:</t>
  </si>
  <si>
    <t>n + m - 1 = 3 + 12 - 1 = 14</t>
  </si>
  <si>
    <t>Custo reduz:</t>
  </si>
  <si>
    <t>x37</t>
  </si>
  <si>
    <t>x27</t>
  </si>
  <si>
    <t>x19</t>
  </si>
  <si>
    <t>x29</t>
  </si>
  <si>
    <t>x112</t>
  </si>
  <si>
    <t>Iteração 7:</t>
  </si>
  <si>
    <t>x311</t>
  </si>
  <si>
    <t>x312</t>
  </si>
  <si>
    <t>Iteração 8:</t>
  </si>
  <si>
    <t>Iteração 9:</t>
  </si>
  <si>
    <t>x212</t>
  </si>
  <si>
    <t>x111</t>
  </si>
  <si>
    <t>x17</t>
  </si>
  <si>
    <t>Redução</t>
  </si>
  <si>
    <t xml:space="preserve"> </t>
  </si>
  <si>
    <t>Custos atuais:</t>
  </si>
  <si>
    <t>Custos atualizados:</t>
  </si>
  <si>
    <t>Cpq:</t>
  </si>
  <si>
    <t>x33; x34; x35</t>
  </si>
  <si>
    <t>ij dentro de H:</t>
  </si>
  <si>
    <t>ij fora de H:</t>
  </si>
  <si>
    <t>x11; x12; x22; x21</t>
  </si>
  <si>
    <t>i dentro de H e j fora de H:</t>
  </si>
  <si>
    <t>i fora de H e j dentro de H:</t>
  </si>
  <si>
    <t xml:space="preserve">x31; x32; </t>
  </si>
  <si>
    <t>x23; x24; x25; x13; x14; x15</t>
  </si>
  <si>
    <t>ts ou rs:</t>
  </si>
  <si>
    <t>ts</t>
  </si>
  <si>
    <t>x33; x35</t>
  </si>
  <si>
    <t>x11; x12; x22; x24; x14; x21</t>
  </si>
  <si>
    <t>x34; x32; x31</t>
  </si>
  <si>
    <t>x13; x15; x23; x25</t>
  </si>
  <si>
    <t>rs</t>
  </si>
  <si>
    <t>x11; x12; x22; x24; x32; x33; x14; x13; x21; x23; x34; x31</t>
  </si>
  <si>
    <t>x35; x25; x15</t>
  </si>
  <si>
    <t>Solução ótima:</t>
  </si>
  <si>
    <t>D) Resolução pelo método MODI Tree, partindo da solução inicial pela Regra do Canto Noroeste</t>
  </si>
  <si>
    <t>D) Resolução pelo método MODI Tree, partindo da solução inicial pela Regra do Custo Mínimo</t>
  </si>
  <si>
    <t>x11; x12; x13; x21; x22; x23; x31; x32; x33</t>
  </si>
  <si>
    <t>x14; x24; x34</t>
  </si>
  <si>
    <t>D) Resolução pelo método MODI Tree, partindo da solução inicial pela Regra de Vogel</t>
  </si>
  <si>
    <t>x12; x11; x13; x22; x21; x23; x31; x32; x33; x41; x42; x43</t>
  </si>
  <si>
    <t>x53; x52; x51</t>
  </si>
  <si>
    <t>x31; x41; x51</t>
  </si>
  <si>
    <t>x32; x33; x42; x43; x52; x53</t>
  </si>
  <si>
    <t>x11; x21</t>
  </si>
  <si>
    <t>x12; x13; x22; x23</t>
  </si>
  <si>
    <t>x12; x13; x14; x22; x23; x24; x32; x33; x34</t>
  </si>
  <si>
    <t>x11; x21; x31</t>
  </si>
  <si>
    <t>x32; x33; x34</t>
  </si>
  <si>
    <t>x12; x13; x14; x22; x23; x24</t>
  </si>
  <si>
    <t>x11; x12; x13; x31; x32; x33</t>
  </si>
  <si>
    <t>x21; x22; x23</t>
  </si>
  <si>
    <t>x14; x34</t>
  </si>
  <si>
    <t>Solução ótima</t>
  </si>
  <si>
    <t>x23; x24; x26; x28; x210; x211</t>
  </si>
  <si>
    <t>x11; x12; x15; x17; x19; x112; x31; x32; x35; x37; x39; x312</t>
  </si>
  <si>
    <t>x21; x22; x25; x27; x29; x212</t>
  </si>
  <si>
    <t>x13; x14; x16; x18; x110; x33; x34; x36; x38; x310</t>
  </si>
  <si>
    <t>x11; x12; x17; x19. x112; x13; x11; x16; x18. x110; x21; x22; x27; x29; x212; x23; x211; x26; x28; x210; x31; x32; x37; x39; x312; x33; x311; x36; x38; x310; x14; x24; x34</t>
  </si>
  <si>
    <t>x15; x25; x35</t>
  </si>
  <si>
    <t>x11; x12; x17; x19; x112; x14; x31; x32; x37; x39 x312; x34</t>
  </si>
  <si>
    <t>x21; x22; x27; x29; x212; x24</t>
  </si>
  <si>
    <t>x23; x211; x26; x28; x210; x25</t>
  </si>
  <si>
    <t>x13; x111; x16; x18; x110; x15; x33; x311; x36; x38; x310;x35</t>
  </si>
  <si>
    <t>x11; x17; x19. x12; x15; x13; x11; x16; x18; x110; x14; x21; x27; x29; x212; x25. x23; x211; x26; x28; x210; x24; x31; x37; x39; x312; x35; x33; x311; x36; x38; x310; x34</t>
  </si>
  <si>
    <t>x12; x22; x32</t>
  </si>
  <si>
    <t>x32; x34; x37</t>
  </si>
  <si>
    <t>x11; x19. x112; x15; x13; x111; x16; x18; x110; x21; x29; x212; x25; x23; x211; x26; x28; x210</t>
  </si>
  <si>
    <t>x31; x39; x312; x35; x33; x311; x36; x38; x310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</si>
</sst>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0_ ;[Red]\-0\ "/>
    <numFmt numFmtId="166" formatCode="0.00;[Red]0.00"/>
    <numFmt numFmtId="167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3" xfId="0" applyBorder="1"/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3" fontId="0" fillId="0" borderId="0" xfId="0" applyNumberForma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/>
    <xf numFmtId="0" fontId="2" fillId="6" borderId="1" xfId="0" applyFon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0" fontId="2" fillId="3" borderId="0" xfId="0" applyFont="1" applyFill="1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165" fontId="0" fillId="0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NumberFormat="1" applyFill="1" applyBorder="1" applyAlignment="1">
      <alignment horizontal="center"/>
    </xf>
    <xf numFmtId="0" fontId="1" fillId="4" borderId="4" xfId="0" applyNumberFormat="1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5" borderId="0" xfId="0" applyFill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/>
    </xf>
    <xf numFmtId="0" fontId="1" fillId="7" borderId="0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5" borderId="4" xfId="0" applyNumberFormat="1" applyFon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1" fillId="7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7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0" fontId="1" fillId="5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11" xfId="0" applyBorder="1"/>
    <xf numFmtId="0" fontId="0" fillId="4" borderId="9" xfId="0" applyNumberFormat="1" applyFill="1" applyBorder="1" applyAlignment="1">
      <alignment horizontal="center"/>
    </xf>
    <xf numFmtId="0" fontId="0" fillId="4" borderId="10" xfId="0" applyNumberFormat="1" applyFill="1" applyBorder="1" applyAlignment="1">
      <alignment horizontal="center"/>
    </xf>
    <xf numFmtId="0" fontId="0" fillId="4" borderId="6" xfId="0" applyNumberFormat="1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4" fillId="0" borderId="0" xfId="0" applyFont="1"/>
    <xf numFmtId="0" fontId="0" fillId="3" borderId="0" xfId="0" applyNumberFormat="1" applyFill="1" applyBorder="1" applyAlignment="1">
      <alignment horizontal="center"/>
    </xf>
    <xf numFmtId="164" fontId="2" fillId="0" borderId="0" xfId="0" applyNumberFormat="1" applyFont="1"/>
    <xf numFmtId="0" fontId="0" fillId="0" borderId="0" xfId="0" applyBorder="1"/>
    <xf numFmtId="0" fontId="0" fillId="4" borderId="5" xfId="0" applyNumberFormat="1" applyFill="1" applyBorder="1" applyAlignment="1">
      <alignment horizontal="center"/>
    </xf>
    <xf numFmtId="0" fontId="1" fillId="4" borderId="7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167" fontId="0" fillId="0" borderId="0" xfId="0" applyNumberFormat="1"/>
    <xf numFmtId="0" fontId="3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/>
    </xf>
    <xf numFmtId="0" fontId="0" fillId="8" borderId="0" xfId="0" applyFill="1"/>
    <xf numFmtId="3" fontId="0" fillId="8" borderId="3" xfId="0" applyNumberFormat="1" applyFill="1" applyBorder="1" applyAlignment="1">
      <alignment horizontal="center"/>
    </xf>
    <xf numFmtId="0" fontId="0" fillId="9" borderId="0" xfId="0" applyFill="1"/>
    <xf numFmtId="3" fontId="1" fillId="9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3" fontId="0" fillId="5" borderId="3" xfId="0" applyNumberFormat="1" applyFill="1" applyBorder="1" applyAlignment="1">
      <alignment horizontal="center"/>
    </xf>
    <xf numFmtId="3" fontId="0" fillId="0" borderId="0" xfId="0" applyNumberFormat="1" applyAlignment="1">
      <alignment horizontal="left"/>
    </xf>
    <xf numFmtId="3" fontId="1" fillId="5" borderId="2" xfId="0" applyNumberFormat="1" applyFont="1" applyFill="1" applyBorder="1" applyAlignment="1">
      <alignment horizontal="center"/>
    </xf>
    <xf numFmtId="3" fontId="1" fillId="9" borderId="4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center"/>
    </xf>
    <xf numFmtId="0" fontId="1" fillId="9" borderId="4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5" borderId="3" xfId="0" applyNumberFormat="1" applyFon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1" fillId="8" borderId="3" xfId="0" applyNumberFormat="1" applyFont="1" applyFill="1" applyBorder="1" applyAlignment="1">
      <alignment horizontal="center"/>
    </xf>
    <xf numFmtId="0" fontId="1" fillId="8" borderId="4" xfId="0" applyNumberFormat="1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0" fontId="0" fillId="8" borderId="0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9" borderId="0" xfId="0" applyNumberFormat="1" applyFill="1" applyBorder="1" applyAlignment="1">
      <alignment horizontal="center"/>
    </xf>
    <xf numFmtId="0" fontId="0" fillId="3" borderId="0" xfId="0" applyFill="1"/>
    <xf numFmtId="3" fontId="1" fillId="0" borderId="0" xfId="0" applyNumberFormat="1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3" fontId="0" fillId="4" borderId="0" xfId="0" applyNumberForma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3" fontId="1" fillId="0" borderId="2" xfId="0" applyNumberFormat="1" applyFont="1" applyBorder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9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0" fillId="4" borderId="12" xfId="0" applyNumberFormat="1" applyFill="1" applyBorder="1" applyAlignment="1">
      <alignment horizontal="center"/>
    </xf>
    <xf numFmtId="0" fontId="0" fillId="4" borderId="11" xfId="0" applyNumberFormat="1" applyFill="1" applyBorder="1" applyAlignment="1">
      <alignment horizontal="center"/>
    </xf>
    <xf numFmtId="0" fontId="1" fillId="9" borderId="13" xfId="0" applyNumberFormat="1" applyFont="1" applyFill="1" applyBorder="1" applyAlignment="1">
      <alignment horizontal="center"/>
    </xf>
    <xf numFmtId="0" fontId="0" fillId="4" borderId="15" xfId="0" applyNumberFormat="1" applyFill="1" applyBorder="1" applyAlignment="1">
      <alignment horizontal="center"/>
    </xf>
    <xf numFmtId="0" fontId="0" fillId="9" borderId="3" xfId="0" applyNumberForma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0" fillId="8" borderId="3" xfId="0" applyNumberFormat="1" applyFill="1" applyBorder="1" applyAlignment="1">
      <alignment horizontal="center"/>
    </xf>
    <xf numFmtId="0" fontId="0" fillId="9" borderId="14" xfId="0" applyNumberFormat="1" applyFill="1" applyBorder="1" applyAlignment="1">
      <alignment horizontal="center"/>
    </xf>
    <xf numFmtId="0" fontId="0" fillId="8" borderId="14" xfId="0" applyNumberFormat="1" applyFill="1" applyBorder="1" applyAlignment="1">
      <alignment horizontal="center"/>
    </xf>
    <xf numFmtId="0" fontId="1" fillId="8" borderId="2" xfId="0" applyNumberFormat="1" applyFont="1" applyFill="1" applyBorder="1" applyAlignment="1">
      <alignment horizontal="center"/>
    </xf>
    <xf numFmtId="0" fontId="1" fillId="5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157334</xdr:colOff>
      <xdr:row>11</xdr:row>
      <xdr:rowOff>85725</xdr:rowOff>
    </xdr:from>
    <xdr:to>
      <xdr:col>11</xdr:col>
      <xdr:colOff>156668</xdr:colOff>
      <xdr:row>25</xdr:row>
      <xdr:rowOff>104307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F0A7AC-51A0-45FF-A0F7-070975571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0884" y="2181225"/>
          <a:ext cx="1847184" cy="2685582"/>
        </a:xfrm>
        <a:prstGeom prst="rect">
          <a:avLst/>
        </a:prstGeom>
      </xdr:spPr>
    </xdr:pic>
    <xdr:clientData/>
  </xdr:twoCellAnchor>
  <xdr:twoCellAnchor editAs="oneCell">
    <xdr:from>
      <xdr:col>8</xdr:col>
      <xdr:colOff>251305</xdr:colOff>
      <xdr:row>32</xdr:row>
      <xdr:rowOff>28575</xdr:rowOff>
    </xdr:from>
    <xdr:to>
      <xdr:col>11</xdr:col>
      <xdr:colOff>469491</xdr:colOff>
      <xdr:row>47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C7E9FF1-824F-4702-9248-7EFAE13E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4855" y="6124575"/>
          <a:ext cx="2066036" cy="297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101162</xdr:colOff>
      <xdr:row>55</xdr:row>
      <xdr:rowOff>38100</xdr:rowOff>
    </xdr:from>
    <xdr:to>
      <xdr:col>11</xdr:col>
      <xdr:colOff>727126</xdr:colOff>
      <xdr:row>65</xdr:row>
      <xdr:rowOff>180656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ED231E4-CD66-4FCE-AC26-59603E23D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4712" y="10515600"/>
          <a:ext cx="2473814" cy="2047556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76</xdr:row>
      <xdr:rowOff>0</xdr:rowOff>
    </xdr:from>
    <xdr:to>
      <xdr:col>11</xdr:col>
      <xdr:colOff>104515</xdr:colOff>
      <xdr:row>87</xdr:row>
      <xdr:rowOff>123548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41FE9DD-43B9-4966-B666-31E9DF811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19725" y="14478000"/>
          <a:ext cx="2076190" cy="2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11</xdr:row>
      <xdr:rowOff>87430</xdr:rowOff>
    </xdr:from>
    <xdr:to>
      <xdr:col>10</xdr:col>
      <xdr:colOff>475932</xdr:colOff>
      <xdr:row>25</xdr:row>
      <xdr:rowOff>45534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3E21AD-9426-48AD-BB83-D8C133DA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2563930"/>
          <a:ext cx="2171382" cy="2625104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31</xdr:row>
      <xdr:rowOff>123825</xdr:rowOff>
    </xdr:from>
    <xdr:to>
      <xdr:col>9</xdr:col>
      <xdr:colOff>628469</xdr:colOff>
      <xdr:row>49</xdr:row>
      <xdr:rowOff>190063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E72BA88-379B-485D-B38A-B9A29F1D2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6791325"/>
          <a:ext cx="1447619" cy="34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64518</xdr:colOff>
      <xdr:row>13</xdr:row>
      <xdr:rowOff>142875</xdr:rowOff>
    </xdr:from>
    <xdr:to>
      <xdr:col>9</xdr:col>
      <xdr:colOff>630464</xdr:colOff>
      <xdr:row>30</xdr:row>
      <xdr:rowOff>47195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D9161A-A11F-458B-96A1-55FF3BA49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8293" y="2619375"/>
          <a:ext cx="2509046" cy="3142820"/>
        </a:xfrm>
        <a:prstGeom prst="rect">
          <a:avLst/>
        </a:prstGeom>
      </xdr:spPr>
    </xdr:pic>
    <xdr:clientData/>
  </xdr:twoCellAnchor>
  <xdr:twoCellAnchor editAs="oneCell">
    <xdr:from>
      <xdr:col>6</xdr:col>
      <xdr:colOff>164393</xdr:colOff>
      <xdr:row>41</xdr:row>
      <xdr:rowOff>161926</xdr:rowOff>
    </xdr:from>
    <xdr:to>
      <xdr:col>9</xdr:col>
      <xdr:colOff>549665</xdr:colOff>
      <xdr:row>57</xdr:row>
      <xdr:rowOff>9130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DA71D6-E128-4049-99BF-44E01EAF9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8168" y="7972426"/>
          <a:ext cx="2328372" cy="289520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69</xdr:row>
      <xdr:rowOff>180975</xdr:rowOff>
    </xdr:from>
    <xdr:to>
      <xdr:col>9</xdr:col>
      <xdr:colOff>18729</xdr:colOff>
      <xdr:row>82</xdr:row>
      <xdr:rowOff>18761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4992D9F-95A7-4807-B37E-50B9577F2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13325475"/>
          <a:ext cx="2571429" cy="2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85338</xdr:colOff>
      <xdr:row>11</xdr:row>
      <xdr:rowOff>16856</xdr:rowOff>
    </xdr:from>
    <xdr:to>
      <xdr:col>10</xdr:col>
      <xdr:colOff>561975</xdr:colOff>
      <xdr:row>22</xdr:row>
      <xdr:rowOff>135168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C783CF-EB04-4DE5-BE08-2991F7066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7763" y="2112356"/>
          <a:ext cx="2276862" cy="2213812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340177</xdr:colOff>
      <xdr:row>31</xdr:row>
      <xdr:rowOff>85725</xdr:rowOff>
    </xdr:from>
    <xdr:to>
      <xdr:col>10</xdr:col>
      <xdr:colOff>335812</xdr:colOff>
      <xdr:row>46</xdr:row>
      <xdr:rowOff>161459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4180A95-FFC7-43D6-9936-027FC53B0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2602" y="5991225"/>
          <a:ext cx="1795860" cy="2933234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53</xdr:row>
      <xdr:rowOff>180975</xdr:rowOff>
    </xdr:from>
    <xdr:to>
      <xdr:col>10</xdr:col>
      <xdr:colOff>437898</xdr:colOff>
      <xdr:row>67</xdr:row>
      <xdr:rowOff>104451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02252B-10A5-4837-BAC6-564F19ECC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0277475"/>
          <a:ext cx="2019048" cy="25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75</xdr:row>
      <xdr:rowOff>38100</xdr:rowOff>
    </xdr:from>
    <xdr:to>
      <xdr:col>9</xdr:col>
      <xdr:colOff>571298</xdr:colOff>
      <xdr:row>87</xdr:row>
      <xdr:rowOff>28290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9782D72-CBB9-4F45-9ED1-9C0AA7658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6225" y="14325600"/>
          <a:ext cx="1619048" cy="2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16</xdr:row>
      <xdr:rowOff>0</xdr:rowOff>
    </xdr:from>
    <xdr:to>
      <xdr:col>24</xdr:col>
      <xdr:colOff>170818</xdr:colOff>
      <xdr:row>32</xdr:row>
      <xdr:rowOff>28190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755EDA-5F10-4B9F-95B3-4D9ACB098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3048000"/>
          <a:ext cx="5057143" cy="30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49</xdr:row>
      <xdr:rowOff>0</xdr:rowOff>
    </xdr:from>
    <xdr:to>
      <xdr:col>22</xdr:col>
      <xdr:colOff>790048</xdr:colOff>
      <xdr:row>67</xdr:row>
      <xdr:rowOff>161476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EC7C54-CF15-437B-8639-0C01BF2BA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9334500"/>
          <a:ext cx="4219048" cy="35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82</xdr:row>
      <xdr:rowOff>28575</xdr:rowOff>
    </xdr:from>
    <xdr:to>
      <xdr:col>23</xdr:col>
      <xdr:colOff>208989</xdr:colOff>
      <xdr:row>101</xdr:row>
      <xdr:rowOff>161456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7081C3F-10E7-4FF4-9BAA-16C2E91BD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86975" y="15649575"/>
          <a:ext cx="4485714" cy="37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115</xdr:row>
      <xdr:rowOff>0</xdr:rowOff>
    </xdr:from>
    <xdr:to>
      <xdr:col>23</xdr:col>
      <xdr:colOff>228037</xdr:colOff>
      <xdr:row>129</xdr:row>
      <xdr:rowOff>18714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D953B6B-D7B0-4C42-909D-56CA4555C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6975" y="21907500"/>
          <a:ext cx="4504762" cy="26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148</xdr:row>
      <xdr:rowOff>0</xdr:rowOff>
    </xdr:from>
    <xdr:to>
      <xdr:col>24</xdr:col>
      <xdr:colOff>37484</xdr:colOff>
      <xdr:row>163</xdr:row>
      <xdr:rowOff>75833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F5BB223-FADB-4A2F-9FFD-DB5FD5219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86975" y="28194000"/>
          <a:ext cx="4923809" cy="29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181</xdr:row>
      <xdr:rowOff>0</xdr:rowOff>
    </xdr:from>
    <xdr:to>
      <xdr:col>26</xdr:col>
      <xdr:colOff>161142</xdr:colOff>
      <xdr:row>196</xdr:row>
      <xdr:rowOff>190119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AF4A038-9A52-4CC6-92A8-52697FEE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86975" y="34480500"/>
          <a:ext cx="6266667" cy="3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208</xdr:row>
      <xdr:rowOff>0</xdr:rowOff>
    </xdr:from>
    <xdr:to>
      <xdr:col>11</xdr:col>
      <xdr:colOff>485270</xdr:colOff>
      <xdr:row>227</xdr:row>
      <xdr:rowOff>113833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360328E-7FED-4546-A524-8DA76C237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86100" y="39624000"/>
          <a:ext cx="4038095" cy="3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D42B-9D16-4C64-9C79-23153683A737}">
  <dimension ref="B2:S445"/>
  <sheetViews>
    <sheetView tabSelected="1" workbookViewId="0"/>
  </sheetViews>
  <sheetFormatPr defaultRowHeight="15" x14ac:dyDescent="0.25"/>
  <cols>
    <col min="1" max="1" width="1.85546875" customWidth="1"/>
    <col min="2" max="2" width="9.140625" customWidth="1"/>
    <col min="3" max="3" width="14.28515625" customWidth="1"/>
    <col min="4" max="9" width="11.5703125" customWidth="1"/>
    <col min="10" max="10" width="1.85546875" customWidth="1"/>
    <col min="11" max="11" width="14.28515625" customWidth="1"/>
    <col min="12" max="17" width="11.5703125" customWidth="1"/>
  </cols>
  <sheetData>
    <row r="2" spans="3:9" x14ac:dyDescent="0.25"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3" t="s">
        <v>8</v>
      </c>
    </row>
    <row r="3" spans="3:9" x14ac:dyDescent="0.25">
      <c r="C3" s="5" t="s">
        <v>5</v>
      </c>
      <c r="D3" s="11">
        <v>10</v>
      </c>
      <c r="E3" s="11">
        <v>7</v>
      </c>
      <c r="F3" s="11">
        <v>5</v>
      </c>
      <c r="G3" s="11">
        <v>6</v>
      </c>
      <c r="H3" s="9">
        <v>220</v>
      </c>
    </row>
    <row r="4" spans="3:9" x14ac:dyDescent="0.25">
      <c r="C4" s="6" t="s">
        <v>6</v>
      </c>
      <c r="D4" s="11">
        <v>12</v>
      </c>
      <c r="E4" s="11">
        <v>7</v>
      </c>
      <c r="F4" s="11">
        <v>6</v>
      </c>
      <c r="G4" s="11">
        <v>4</v>
      </c>
      <c r="H4" s="9">
        <v>180</v>
      </c>
    </row>
    <row r="5" spans="3:9" x14ac:dyDescent="0.25">
      <c r="C5" s="6" t="s">
        <v>7</v>
      </c>
      <c r="D5" s="11">
        <v>13</v>
      </c>
      <c r="E5" s="11">
        <v>6</v>
      </c>
      <c r="F5" s="11">
        <v>3</v>
      </c>
      <c r="G5" s="11">
        <v>5</v>
      </c>
      <c r="H5" s="10">
        <v>230</v>
      </c>
    </row>
    <row r="6" spans="3:9" x14ac:dyDescent="0.25">
      <c r="C6" s="3" t="s">
        <v>9</v>
      </c>
      <c r="D6" s="7">
        <v>150</v>
      </c>
      <c r="E6" s="7">
        <v>165</v>
      </c>
      <c r="F6" s="7">
        <v>210</v>
      </c>
      <c r="G6" s="8">
        <v>90</v>
      </c>
    </row>
    <row r="8" spans="3:9" x14ac:dyDescent="0.25">
      <c r="C8" s="12" t="s">
        <v>10</v>
      </c>
      <c r="D8" s="1">
        <f>SUM(H3:H5)</f>
        <v>630</v>
      </c>
    </row>
    <row r="9" spans="3:9" x14ac:dyDescent="0.25">
      <c r="C9" s="12" t="s">
        <v>11</v>
      </c>
      <c r="D9" s="1">
        <f>SUM(D6:G6)</f>
        <v>615</v>
      </c>
    </row>
    <row r="11" spans="3:9" x14ac:dyDescent="0.25">
      <c r="C11" t="s">
        <v>12</v>
      </c>
    </row>
    <row r="14" spans="3:9" x14ac:dyDescent="0.25">
      <c r="C14" s="3" t="s">
        <v>0</v>
      </c>
      <c r="D14" s="4" t="s">
        <v>1</v>
      </c>
      <c r="E14" s="4" t="s">
        <v>2</v>
      </c>
      <c r="F14" s="4" t="s">
        <v>3</v>
      </c>
      <c r="G14" s="4" t="s">
        <v>4</v>
      </c>
      <c r="H14" s="15" t="s">
        <v>13</v>
      </c>
      <c r="I14" s="3" t="s">
        <v>8</v>
      </c>
    </row>
    <row r="15" spans="3:9" x14ac:dyDescent="0.25">
      <c r="C15" s="5" t="s">
        <v>5</v>
      </c>
      <c r="D15" s="11">
        <v>10</v>
      </c>
      <c r="E15" s="11">
        <v>7</v>
      </c>
      <c r="F15" s="11">
        <v>5</v>
      </c>
      <c r="G15" s="11">
        <v>6</v>
      </c>
      <c r="H15" s="16">
        <v>0</v>
      </c>
      <c r="I15" s="9">
        <v>220</v>
      </c>
    </row>
    <row r="16" spans="3:9" x14ac:dyDescent="0.25">
      <c r="C16" s="6" t="s">
        <v>6</v>
      </c>
      <c r="D16" s="11">
        <v>12</v>
      </c>
      <c r="E16" s="11">
        <v>7</v>
      </c>
      <c r="F16" s="11">
        <v>6</v>
      </c>
      <c r="G16" s="11">
        <v>4</v>
      </c>
      <c r="H16" s="16">
        <v>0</v>
      </c>
      <c r="I16" s="9">
        <v>180</v>
      </c>
    </row>
    <row r="17" spans="2:18" x14ac:dyDescent="0.25">
      <c r="C17" s="6" t="s">
        <v>7</v>
      </c>
      <c r="D17" s="11">
        <v>13</v>
      </c>
      <c r="E17" s="11">
        <v>6</v>
      </c>
      <c r="F17" s="11">
        <v>3</v>
      </c>
      <c r="G17" s="11">
        <v>5</v>
      </c>
      <c r="H17" s="16">
        <v>0</v>
      </c>
      <c r="I17" s="10">
        <v>230</v>
      </c>
    </row>
    <row r="18" spans="2:18" x14ac:dyDescent="0.25">
      <c r="C18" s="3" t="s">
        <v>9</v>
      </c>
      <c r="D18" s="14">
        <v>150</v>
      </c>
      <c r="E18" s="7">
        <v>165</v>
      </c>
      <c r="F18" s="7">
        <v>210</v>
      </c>
      <c r="G18" s="7">
        <v>90</v>
      </c>
      <c r="H18" s="25">
        <v>15</v>
      </c>
    </row>
    <row r="20" spans="2:18" x14ac:dyDescent="0.25">
      <c r="C20" s="12" t="s">
        <v>10</v>
      </c>
      <c r="D20" s="1">
        <f>SUM(I15:I17)</f>
        <v>630</v>
      </c>
    </row>
    <row r="21" spans="2:18" x14ac:dyDescent="0.25">
      <c r="C21" s="12" t="s">
        <v>11</v>
      </c>
      <c r="D21" s="1">
        <f>SUM(D18:H18)</f>
        <v>630</v>
      </c>
    </row>
    <row r="23" spans="2:18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2:18" x14ac:dyDescent="0.25">
      <c r="C24" s="17" t="s">
        <v>16</v>
      </c>
    </row>
    <row r="26" spans="2:18" x14ac:dyDescent="0.25">
      <c r="C26" s="18" t="s">
        <v>14</v>
      </c>
    </row>
    <row r="28" spans="2:18" x14ac:dyDescent="0.25">
      <c r="D28" t="s">
        <v>15</v>
      </c>
    </row>
    <row r="31" spans="2:18" x14ac:dyDescent="0.25">
      <c r="C31" t="s">
        <v>17</v>
      </c>
    </row>
    <row r="33" spans="3:6" x14ac:dyDescent="0.25">
      <c r="D33" t="s">
        <v>18</v>
      </c>
    </row>
    <row r="36" spans="3:6" x14ac:dyDescent="0.25">
      <c r="C36" t="s">
        <v>19</v>
      </c>
    </row>
    <row r="38" spans="3:6" x14ac:dyDescent="0.25">
      <c r="D38" t="s">
        <v>20</v>
      </c>
      <c r="E38" t="s">
        <v>21</v>
      </c>
    </row>
    <row r="39" spans="3:6" x14ac:dyDescent="0.25">
      <c r="E39" t="s">
        <v>23</v>
      </c>
    </row>
    <row r="40" spans="3:6" x14ac:dyDescent="0.25">
      <c r="E40" t="s">
        <v>22</v>
      </c>
    </row>
    <row r="42" spans="3:6" x14ac:dyDescent="0.25">
      <c r="D42" t="s">
        <v>24</v>
      </c>
      <c r="E42" t="s">
        <v>25</v>
      </c>
    </row>
    <row r="43" spans="3:6" x14ac:dyDescent="0.25">
      <c r="E43" t="s">
        <v>26</v>
      </c>
    </row>
    <row r="44" spans="3:6" x14ac:dyDescent="0.25">
      <c r="E44" t="s">
        <v>27</v>
      </c>
    </row>
    <row r="45" spans="3:6" x14ac:dyDescent="0.25">
      <c r="E45" t="s">
        <v>28</v>
      </c>
    </row>
    <row r="46" spans="3:6" x14ac:dyDescent="0.25">
      <c r="E46" t="s">
        <v>29</v>
      </c>
    </row>
    <row r="48" spans="3:6" x14ac:dyDescent="0.25">
      <c r="D48" t="s">
        <v>30</v>
      </c>
      <c r="F48" t="s">
        <v>31</v>
      </c>
    </row>
    <row r="50" spans="2:18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x14ac:dyDescent="0.25">
      <c r="C51" s="17" t="s">
        <v>106</v>
      </c>
    </row>
    <row r="54" spans="2:18" x14ac:dyDescent="0.25">
      <c r="C54" s="3" t="s">
        <v>0</v>
      </c>
      <c r="D54" s="4" t="s">
        <v>1</v>
      </c>
      <c r="E54" s="4" t="s">
        <v>2</v>
      </c>
      <c r="F54" s="4" t="s">
        <v>3</v>
      </c>
      <c r="G54" s="4" t="s">
        <v>4</v>
      </c>
      <c r="H54" s="15" t="s">
        <v>13</v>
      </c>
      <c r="I54" s="3" t="s">
        <v>8</v>
      </c>
    </row>
    <row r="55" spans="2:18" x14ac:dyDescent="0.25">
      <c r="C55" s="5" t="s">
        <v>5</v>
      </c>
      <c r="D55" s="11">
        <v>10</v>
      </c>
      <c r="E55" s="11">
        <v>7</v>
      </c>
      <c r="F55" s="11">
        <v>5</v>
      </c>
      <c r="G55" s="11">
        <v>6</v>
      </c>
      <c r="H55" s="16">
        <v>0</v>
      </c>
      <c r="I55" s="9">
        <v>220</v>
      </c>
    </row>
    <row r="56" spans="2:18" x14ac:dyDescent="0.25">
      <c r="C56" s="6" t="s">
        <v>6</v>
      </c>
      <c r="D56" s="11">
        <v>12</v>
      </c>
      <c r="E56" s="11">
        <v>7</v>
      </c>
      <c r="F56" s="11">
        <v>6</v>
      </c>
      <c r="G56" s="11">
        <v>4</v>
      </c>
      <c r="H56" s="16">
        <v>0</v>
      </c>
      <c r="I56" s="9">
        <v>180</v>
      </c>
    </row>
    <row r="57" spans="2:18" x14ac:dyDescent="0.25">
      <c r="C57" s="6" t="s">
        <v>7</v>
      </c>
      <c r="D57" s="11">
        <v>13</v>
      </c>
      <c r="E57" s="11">
        <v>6</v>
      </c>
      <c r="F57" s="11">
        <v>3</v>
      </c>
      <c r="G57" s="11">
        <v>5</v>
      </c>
      <c r="H57" s="16">
        <v>0</v>
      </c>
      <c r="I57" s="10">
        <v>230</v>
      </c>
    </row>
    <row r="58" spans="2:18" x14ac:dyDescent="0.25">
      <c r="C58" s="3" t="s">
        <v>9</v>
      </c>
      <c r="D58" s="14">
        <v>150</v>
      </c>
      <c r="E58" s="7">
        <v>165</v>
      </c>
      <c r="F58" s="7">
        <v>210</v>
      </c>
      <c r="G58" s="7">
        <v>90</v>
      </c>
      <c r="H58" s="25">
        <v>15</v>
      </c>
    </row>
    <row r="61" spans="2:18" x14ac:dyDescent="0.25">
      <c r="C61" s="3" t="s">
        <v>32</v>
      </c>
      <c r="D61" s="4" t="s">
        <v>1</v>
      </c>
      <c r="E61" s="4" t="s">
        <v>2</v>
      </c>
      <c r="F61" s="4" t="s">
        <v>3</v>
      </c>
      <c r="G61" s="4" t="s">
        <v>4</v>
      </c>
      <c r="H61" s="15" t="s">
        <v>13</v>
      </c>
      <c r="I61" s="3" t="s">
        <v>8</v>
      </c>
    </row>
    <row r="62" spans="2:18" x14ac:dyDescent="0.25">
      <c r="C62" s="5" t="s">
        <v>5</v>
      </c>
      <c r="D62" s="37">
        <v>150</v>
      </c>
      <c r="E62" s="37">
        <v>70</v>
      </c>
      <c r="F62" s="37">
        <v>0</v>
      </c>
      <c r="G62" s="37">
        <v>0</v>
      </c>
      <c r="H62" s="39">
        <v>0</v>
      </c>
      <c r="I62" s="23">
        <f>SUM(D62:H62)</f>
        <v>220</v>
      </c>
    </row>
    <row r="63" spans="2:18" x14ac:dyDescent="0.25">
      <c r="C63" s="6" t="s">
        <v>6</v>
      </c>
      <c r="D63" s="37">
        <v>0</v>
      </c>
      <c r="E63" s="37">
        <v>75</v>
      </c>
      <c r="F63" s="37">
        <v>0</v>
      </c>
      <c r="G63" s="37">
        <v>90</v>
      </c>
      <c r="H63" s="39">
        <v>15</v>
      </c>
      <c r="I63" s="23">
        <f t="shared" ref="I63:I64" si="0">SUM(D63:H63)</f>
        <v>180</v>
      </c>
    </row>
    <row r="64" spans="2:18" x14ac:dyDescent="0.25">
      <c r="C64" s="6" t="s">
        <v>7</v>
      </c>
      <c r="D64" s="37">
        <v>0</v>
      </c>
      <c r="E64" s="37">
        <v>20</v>
      </c>
      <c r="F64" s="37">
        <v>210</v>
      </c>
      <c r="G64" s="37">
        <v>0</v>
      </c>
      <c r="H64" s="39">
        <v>0</v>
      </c>
      <c r="I64" s="24">
        <f t="shared" si="0"/>
        <v>230</v>
      </c>
    </row>
    <row r="65" spans="2:18" x14ac:dyDescent="0.25">
      <c r="C65" s="3" t="s">
        <v>9</v>
      </c>
      <c r="D65" s="20">
        <f>SUM(D62:D64)</f>
        <v>150</v>
      </c>
      <c r="E65" s="21">
        <f t="shared" ref="E65:H65" si="1">SUM(E62:E64)</f>
        <v>165</v>
      </c>
      <c r="F65" s="21">
        <f t="shared" si="1"/>
        <v>210</v>
      </c>
      <c r="G65" s="21">
        <f t="shared" si="1"/>
        <v>90</v>
      </c>
      <c r="H65" s="22">
        <f t="shared" si="1"/>
        <v>15</v>
      </c>
      <c r="I65" s="28">
        <f>SUMPRODUCT($D$55:$H$57,$D$62:$H$64)</f>
        <v>3625</v>
      </c>
    </row>
    <row r="68" spans="2:18" x14ac:dyDescent="0.25">
      <c r="C68" t="s">
        <v>33</v>
      </c>
      <c r="E68" s="1" t="s">
        <v>42</v>
      </c>
      <c r="F68" s="1" t="s">
        <v>34</v>
      </c>
      <c r="G68" s="1"/>
    </row>
    <row r="70" spans="2:18" x14ac:dyDescent="0.25">
      <c r="C70" t="s">
        <v>36</v>
      </c>
      <c r="D70" t="s">
        <v>37</v>
      </c>
    </row>
    <row r="71" spans="2:18" x14ac:dyDescent="0.25">
      <c r="C71" t="s">
        <v>35</v>
      </c>
      <c r="D71" s="29">
        <f>I65</f>
        <v>3625</v>
      </c>
    </row>
    <row r="73" spans="2:18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2:18" x14ac:dyDescent="0.25">
      <c r="C74" s="17" t="s">
        <v>39</v>
      </c>
    </row>
    <row r="77" spans="2:18" x14ac:dyDescent="0.25">
      <c r="C77" s="3" t="s">
        <v>32</v>
      </c>
      <c r="D77" s="4" t="s">
        <v>1</v>
      </c>
      <c r="E77" s="4" t="s">
        <v>2</v>
      </c>
      <c r="F77" s="4" t="s">
        <v>3</v>
      </c>
      <c r="G77" s="4" t="s">
        <v>4</v>
      </c>
      <c r="H77" s="15" t="s">
        <v>13</v>
      </c>
      <c r="I77" s="3" t="s">
        <v>8</v>
      </c>
      <c r="K77" s="3" t="s">
        <v>0</v>
      </c>
      <c r="L77" s="4" t="s">
        <v>1</v>
      </c>
      <c r="M77" s="4" t="s">
        <v>2</v>
      </c>
      <c r="N77" s="4" t="s">
        <v>3</v>
      </c>
      <c r="O77" s="4" t="s">
        <v>4</v>
      </c>
      <c r="P77" s="15" t="s">
        <v>13</v>
      </c>
      <c r="Q77" s="3" t="s">
        <v>8</v>
      </c>
    </row>
    <row r="78" spans="2:18" x14ac:dyDescent="0.25">
      <c r="C78" s="5" t="s">
        <v>5</v>
      </c>
      <c r="D78" s="31">
        <v>150</v>
      </c>
      <c r="E78" s="26"/>
      <c r="F78" s="26"/>
      <c r="G78" s="26"/>
      <c r="H78" s="27"/>
      <c r="I78" s="23">
        <f>SUM(D78:H78)</f>
        <v>150</v>
      </c>
      <c r="K78" s="5" t="s">
        <v>5</v>
      </c>
      <c r="L78" s="33">
        <v>10</v>
      </c>
      <c r="M78" s="33">
        <v>7</v>
      </c>
      <c r="N78" s="33">
        <v>5</v>
      </c>
      <c r="O78" s="33">
        <v>6</v>
      </c>
      <c r="P78" s="34">
        <v>0</v>
      </c>
      <c r="Q78" s="9">
        <v>220</v>
      </c>
      <c r="R78" s="36">
        <f>I78-Q78</f>
        <v>-70</v>
      </c>
    </row>
    <row r="79" spans="2:18" x14ac:dyDescent="0.25">
      <c r="C79" s="6" t="s">
        <v>6</v>
      </c>
      <c r="D79" s="26"/>
      <c r="E79" s="26"/>
      <c r="F79" s="26"/>
      <c r="G79" s="26"/>
      <c r="H79" s="27"/>
      <c r="I79" s="23">
        <f t="shared" ref="I79:I80" si="2">SUM(D79:H79)</f>
        <v>0</v>
      </c>
      <c r="K79" s="6" t="s">
        <v>6</v>
      </c>
      <c r="L79" s="33">
        <v>12</v>
      </c>
      <c r="M79" s="33">
        <v>7</v>
      </c>
      <c r="N79" s="33">
        <v>6</v>
      </c>
      <c r="O79" s="33">
        <v>4</v>
      </c>
      <c r="P79" s="34">
        <v>0</v>
      </c>
      <c r="Q79" s="9">
        <v>180</v>
      </c>
      <c r="R79" s="36">
        <f>I79-Q79</f>
        <v>-180</v>
      </c>
    </row>
    <row r="80" spans="2:18" x14ac:dyDescent="0.25">
      <c r="C80" s="6" t="s">
        <v>7</v>
      </c>
      <c r="D80" s="26"/>
      <c r="E80" s="26"/>
      <c r="F80" s="26"/>
      <c r="G80" s="26"/>
      <c r="H80" s="27"/>
      <c r="I80" s="24">
        <f t="shared" si="2"/>
        <v>0</v>
      </c>
      <c r="K80" s="6" t="s">
        <v>7</v>
      </c>
      <c r="L80" s="33">
        <v>13</v>
      </c>
      <c r="M80" s="33">
        <v>6</v>
      </c>
      <c r="N80" s="33">
        <v>3</v>
      </c>
      <c r="O80" s="33">
        <v>5</v>
      </c>
      <c r="P80" s="34">
        <v>0</v>
      </c>
      <c r="Q80" s="10">
        <v>230</v>
      </c>
      <c r="R80" s="36">
        <f>I80-Q80</f>
        <v>-230</v>
      </c>
    </row>
    <row r="81" spans="3:18" x14ac:dyDescent="0.25">
      <c r="C81" s="3" t="s">
        <v>9</v>
      </c>
      <c r="D81" s="20">
        <f>SUM(D78:D80)</f>
        <v>150</v>
      </c>
      <c r="E81" s="21">
        <f t="shared" ref="E81" si="3">SUM(E78:E80)</f>
        <v>0</v>
      </c>
      <c r="F81" s="21">
        <f t="shared" ref="F81" si="4">SUM(F78:F80)</f>
        <v>0</v>
      </c>
      <c r="G81" s="21">
        <f t="shared" ref="G81" si="5">SUM(G78:G80)</f>
        <v>0</v>
      </c>
      <c r="H81" s="22">
        <f t="shared" ref="H81" si="6">SUM(H78:H80)</f>
        <v>0</v>
      </c>
      <c r="I81" s="30"/>
      <c r="K81" s="3" t="s">
        <v>9</v>
      </c>
      <c r="L81" s="14">
        <v>150</v>
      </c>
      <c r="M81" s="7">
        <v>165</v>
      </c>
      <c r="N81" s="7">
        <v>210</v>
      </c>
      <c r="O81" s="7">
        <v>90</v>
      </c>
      <c r="P81" s="25">
        <v>15</v>
      </c>
    </row>
    <row r="82" spans="3:18" x14ac:dyDescent="0.25">
      <c r="L82" s="36">
        <f>D81-L81</f>
        <v>0</v>
      </c>
      <c r="M82" s="36">
        <f t="shared" ref="M82:P82" si="7">E81-M81</f>
        <v>-165</v>
      </c>
      <c r="N82" s="36">
        <f t="shared" si="7"/>
        <v>-210</v>
      </c>
      <c r="O82" s="36">
        <f t="shared" si="7"/>
        <v>-90</v>
      </c>
      <c r="P82" s="36">
        <f t="shared" si="7"/>
        <v>-15</v>
      </c>
    </row>
    <row r="84" spans="3:18" x14ac:dyDescent="0.25">
      <c r="C84" s="3" t="s">
        <v>32</v>
      </c>
      <c r="D84" s="4" t="s">
        <v>1</v>
      </c>
      <c r="E84" s="4" t="s">
        <v>2</v>
      </c>
      <c r="F84" s="4" t="s">
        <v>3</v>
      </c>
      <c r="G84" s="4" t="s">
        <v>4</v>
      </c>
      <c r="H84" s="15" t="s">
        <v>13</v>
      </c>
      <c r="I84" s="3" t="s">
        <v>8</v>
      </c>
      <c r="K84" s="3" t="s">
        <v>0</v>
      </c>
      <c r="L84" s="4" t="s">
        <v>1</v>
      </c>
      <c r="M84" s="4" t="s">
        <v>2</v>
      </c>
      <c r="N84" s="4" t="s">
        <v>3</v>
      </c>
      <c r="O84" s="4" t="s">
        <v>4</v>
      </c>
      <c r="P84" s="15" t="s">
        <v>13</v>
      </c>
      <c r="Q84" s="3" t="s">
        <v>8</v>
      </c>
    </row>
    <row r="85" spans="3:18" x14ac:dyDescent="0.25">
      <c r="C85" s="5" t="s">
        <v>5</v>
      </c>
      <c r="D85" s="37">
        <v>150</v>
      </c>
      <c r="E85" s="31">
        <v>70</v>
      </c>
      <c r="F85" s="26"/>
      <c r="G85" s="26"/>
      <c r="H85" s="27"/>
      <c r="I85" s="23">
        <f>SUM(D85:H85)</f>
        <v>220</v>
      </c>
      <c r="K85" s="5" t="s">
        <v>5</v>
      </c>
      <c r="L85" s="13">
        <v>10</v>
      </c>
      <c r="M85" s="33">
        <v>7</v>
      </c>
      <c r="N85" s="33">
        <v>5</v>
      </c>
      <c r="O85" s="33">
        <v>6</v>
      </c>
      <c r="P85" s="34">
        <v>0</v>
      </c>
      <c r="Q85" s="9">
        <v>220</v>
      </c>
      <c r="R85" s="36">
        <f>I85-Q85</f>
        <v>0</v>
      </c>
    </row>
    <row r="86" spans="3:18" x14ac:dyDescent="0.25">
      <c r="C86" s="6" t="s">
        <v>6</v>
      </c>
      <c r="D86" s="26"/>
      <c r="E86" s="26"/>
      <c r="F86" s="26"/>
      <c r="G86" s="26"/>
      <c r="H86" s="27"/>
      <c r="I86" s="23">
        <f t="shared" ref="I86:I87" si="8">SUM(D86:H86)</f>
        <v>0</v>
      </c>
      <c r="K86" s="6" t="s">
        <v>6</v>
      </c>
      <c r="L86" s="13">
        <v>12</v>
      </c>
      <c r="M86" s="33">
        <v>7</v>
      </c>
      <c r="N86" s="33">
        <v>6</v>
      </c>
      <c r="O86" s="33">
        <v>4</v>
      </c>
      <c r="P86" s="34">
        <v>0</v>
      </c>
      <c r="Q86" s="9">
        <v>180</v>
      </c>
      <c r="R86" s="36">
        <f>I86-Q86</f>
        <v>-180</v>
      </c>
    </row>
    <row r="87" spans="3:18" x14ac:dyDescent="0.25">
      <c r="C87" s="6" t="s">
        <v>7</v>
      </c>
      <c r="D87" s="26"/>
      <c r="E87" s="26"/>
      <c r="F87" s="26"/>
      <c r="G87" s="26"/>
      <c r="H87" s="27"/>
      <c r="I87" s="24">
        <f t="shared" si="8"/>
        <v>0</v>
      </c>
      <c r="K87" s="6" t="s">
        <v>7</v>
      </c>
      <c r="L87" s="13">
        <v>13</v>
      </c>
      <c r="M87" s="33">
        <v>6</v>
      </c>
      <c r="N87" s="33">
        <v>3</v>
      </c>
      <c r="O87" s="33">
        <v>5</v>
      </c>
      <c r="P87" s="34">
        <v>0</v>
      </c>
      <c r="Q87" s="10">
        <v>230</v>
      </c>
      <c r="R87" s="36">
        <f>I87-Q87</f>
        <v>-230</v>
      </c>
    </row>
    <row r="88" spans="3:18" x14ac:dyDescent="0.25">
      <c r="C88" s="3" t="s">
        <v>9</v>
      </c>
      <c r="D88" s="20">
        <f>SUM(D85:D87)</f>
        <v>150</v>
      </c>
      <c r="E88" s="21">
        <f t="shared" ref="E88" si="9">SUM(E85:E87)</f>
        <v>70</v>
      </c>
      <c r="F88" s="21">
        <f t="shared" ref="F88" si="10">SUM(F85:F87)</f>
        <v>0</v>
      </c>
      <c r="G88" s="21">
        <f t="shared" ref="G88" si="11">SUM(G85:G87)</f>
        <v>0</v>
      </c>
      <c r="H88" s="22">
        <f t="shared" ref="H88" si="12">SUM(H85:H87)</f>
        <v>0</v>
      </c>
      <c r="I88" s="30"/>
      <c r="K88" s="3" t="s">
        <v>9</v>
      </c>
      <c r="L88" s="14">
        <v>150</v>
      </c>
      <c r="M88" s="7">
        <v>165</v>
      </c>
      <c r="N88" s="7">
        <v>210</v>
      </c>
      <c r="O88" s="7">
        <v>90</v>
      </c>
      <c r="P88" s="25">
        <v>15</v>
      </c>
    </row>
    <row r="89" spans="3:18" x14ac:dyDescent="0.25">
      <c r="L89" s="36">
        <f>D88-L88</f>
        <v>0</v>
      </c>
      <c r="M89" s="36">
        <f t="shared" ref="M89" si="13">E88-M88</f>
        <v>-95</v>
      </c>
      <c r="N89" s="36">
        <f t="shared" ref="N89" si="14">F88-N88</f>
        <v>-210</v>
      </c>
      <c r="O89" s="36">
        <f t="shared" ref="O89" si="15">G88-O88</f>
        <v>-90</v>
      </c>
      <c r="P89" s="36">
        <f t="shared" ref="P89" si="16">H88-P88</f>
        <v>-15</v>
      </c>
    </row>
    <row r="91" spans="3:18" x14ac:dyDescent="0.25">
      <c r="C91" s="3" t="s">
        <v>32</v>
      </c>
      <c r="D91" s="4" t="s">
        <v>1</v>
      </c>
      <c r="E91" s="4" t="s">
        <v>2</v>
      </c>
      <c r="F91" s="4" t="s">
        <v>3</v>
      </c>
      <c r="G91" s="4" t="s">
        <v>4</v>
      </c>
      <c r="H91" s="15" t="s">
        <v>13</v>
      </c>
      <c r="I91" s="3" t="s">
        <v>8</v>
      </c>
      <c r="K91" s="3" t="s">
        <v>0</v>
      </c>
      <c r="L91" s="4" t="s">
        <v>1</v>
      </c>
      <c r="M91" s="4" t="s">
        <v>2</v>
      </c>
      <c r="N91" s="4" t="s">
        <v>3</v>
      </c>
      <c r="O91" s="4" t="s">
        <v>4</v>
      </c>
      <c r="P91" s="15" t="s">
        <v>13</v>
      </c>
      <c r="Q91" s="3" t="s">
        <v>8</v>
      </c>
    </row>
    <row r="92" spans="3:18" x14ac:dyDescent="0.25">
      <c r="C92" s="5" t="s">
        <v>5</v>
      </c>
      <c r="D92" s="37">
        <v>150</v>
      </c>
      <c r="E92" s="26">
        <v>70</v>
      </c>
      <c r="F92" s="26"/>
      <c r="G92" s="26"/>
      <c r="H92" s="27"/>
      <c r="I92" s="23">
        <f>SUM(D92:H92)</f>
        <v>220</v>
      </c>
      <c r="K92" s="5" t="s">
        <v>5</v>
      </c>
      <c r="L92" s="13">
        <v>10</v>
      </c>
      <c r="M92" s="13">
        <v>7</v>
      </c>
      <c r="N92" s="13">
        <v>5</v>
      </c>
      <c r="O92" s="13">
        <v>6</v>
      </c>
      <c r="P92" s="35">
        <v>0</v>
      </c>
      <c r="Q92" s="9">
        <v>220</v>
      </c>
      <c r="R92" s="36">
        <f>I92-Q92</f>
        <v>0</v>
      </c>
    </row>
    <row r="93" spans="3:18" x14ac:dyDescent="0.25">
      <c r="C93" s="6" t="s">
        <v>6</v>
      </c>
      <c r="D93" s="26"/>
      <c r="E93" s="31">
        <v>95</v>
      </c>
      <c r="F93" s="26"/>
      <c r="G93" s="26"/>
      <c r="H93" s="27"/>
      <c r="I93" s="23">
        <f t="shared" ref="I93:I94" si="17">SUM(D93:H93)</f>
        <v>95</v>
      </c>
      <c r="K93" s="6" t="s">
        <v>6</v>
      </c>
      <c r="L93" s="13">
        <v>12</v>
      </c>
      <c r="M93" s="33">
        <v>7</v>
      </c>
      <c r="N93" s="33">
        <v>6</v>
      </c>
      <c r="O93" s="33">
        <v>4</v>
      </c>
      <c r="P93" s="34">
        <v>0</v>
      </c>
      <c r="Q93" s="9">
        <v>180</v>
      </c>
      <c r="R93" s="36">
        <f>I93-Q93</f>
        <v>-85</v>
      </c>
    </row>
    <row r="94" spans="3:18" x14ac:dyDescent="0.25">
      <c r="C94" s="6" t="s">
        <v>7</v>
      </c>
      <c r="D94" s="26"/>
      <c r="E94" s="26"/>
      <c r="F94" s="26"/>
      <c r="G94" s="26"/>
      <c r="H94" s="27"/>
      <c r="I94" s="24">
        <f t="shared" si="17"/>
        <v>0</v>
      </c>
      <c r="K94" s="6" t="s">
        <v>7</v>
      </c>
      <c r="L94" s="13">
        <v>13</v>
      </c>
      <c r="M94" s="33">
        <v>6</v>
      </c>
      <c r="N94" s="33">
        <v>3</v>
      </c>
      <c r="O94" s="33">
        <v>5</v>
      </c>
      <c r="P94" s="34">
        <v>0</v>
      </c>
      <c r="Q94" s="10">
        <v>230</v>
      </c>
      <c r="R94" s="36">
        <f>I94-Q94</f>
        <v>-230</v>
      </c>
    </row>
    <row r="95" spans="3:18" x14ac:dyDescent="0.25">
      <c r="C95" s="3" t="s">
        <v>9</v>
      </c>
      <c r="D95" s="20">
        <f>SUM(D92:D94)</f>
        <v>150</v>
      </c>
      <c r="E95" s="21">
        <f t="shared" ref="E95" si="18">SUM(E92:E94)</f>
        <v>165</v>
      </c>
      <c r="F95" s="21">
        <f t="shared" ref="F95" si="19">SUM(F92:F94)</f>
        <v>0</v>
      </c>
      <c r="G95" s="21">
        <f t="shared" ref="G95" si="20">SUM(G92:G94)</f>
        <v>0</v>
      </c>
      <c r="H95" s="22">
        <f t="shared" ref="H95" si="21">SUM(H92:H94)</f>
        <v>0</v>
      </c>
      <c r="I95" s="30"/>
      <c r="K95" s="3" t="s">
        <v>9</v>
      </c>
      <c r="L95" s="14">
        <v>150</v>
      </c>
      <c r="M95" s="7">
        <v>165</v>
      </c>
      <c r="N95" s="7">
        <v>210</v>
      </c>
      <c r="O95" s="7">
        <v>90</v>
      </c>
      <c r="P95" s="25">
        <v>15</v>
      </c>
    </row>
    <row r="96" spans="3:18" x14ac:dyDescent="0.25">
      <c r="L96" s="36">
        <f>D95-L95</f>
        <v>0</v>
      </c>
      <c r="M96" s="36">
        <f t="shared" ref="M96" si="22">E95-M95</f>
        <v>0</v>
      </c>
      <c r="N96" s="36">
        <f t="shared" ref="N96" si="23">F95-N95</f>
        <v>-210</v>
      </c>
      <c r="O96" s="36">
        <f t="shared" ref="O96" si="24">G95-O95</f>
        <v>-90</v>
      </c>
      <c r="P96" s="36">
        <f t="shared" ref="P96" si="25">H95-P95</f>
        <v>-15</v>
      </c>
    </row>
    <row r="98" spans="3:18" x14ac:dyDescent="0.25">
      <c r="C98" s="38" t="s">
        <v>32</v>
      </c>
      <c r="D98" s="4" t="s">
        <v>1</v>
      </c>
      <c r="E98" s="4" t="s">
        <v>2</v>
      </c>
      <c r="F98" s="4" t="s">
        <v>3</v>
      </c>
      <c r="G98" s="4" t="s">
        <v>4</v>
      </c>
      <c r="H98" s="15" t="s">
        <v>13</v>
      </c>
      <c r="I98" s="3" t="s">
        <v>8</v>
      </c>
      <c r="K98" s="3" t="s">
        <v>0</v>
      </c>
      <c r="L98" s="4" t="s">
        <v>1</v>
      </c>
      <c r="M98" s="4" t="s">
        <v>2</v>
      </c>
      <c r="N98" s="4" t="s">
        <v>3</v>
      </c>
      <c r="O98" s="4" t="s">
        <v>4</v>
      </c>
      <c r="P98" s="15" t="s">
        <v>13</v>
      </c>
      <c r="Q98" s="3" t="s">
        <v>8</v>
      </c>
    </row>
    <row r="99" spans="3:18" x14ac:dyDescent="0.25">
      <c r="C99" s="5" t="s">
        <v>5</v>
      </c>
      <c r="D99" s="37">
        <v>150</v>
      </c>
      <c r="E99" s="26">
        <v>70</v>
      </c>
      <c r="F99" s="26"/>
      <c r="G99" s="26"/>
      <c r="H99" s="27"/>
      <c r="I99" s="23">
        <f>SUM(D99:H99)</f>
        <v>220</v>
      </c>
      <c r="K99" s="5" t="s">
        <v>5</v>
      </c>
      <c r="L99" s="13">
        <v>10</v>
      </c>
      <c r="M99" s="13">
        <v>7</v>
      </c>
      <c r="N99" s="13">
        <v>5</v>
      </c>
      <c r="O99" s="13">
        <v>6</v>
      </c>
      <c r="P99" s="35">
        <v>0</v>
      </c>
      <c r="Q99" s="9">
        <v>220</v>
      </c>
      <c r="R99" s="36">
        <f>I99-Q99</f>
        <v>0</v>
      </c>
    </row>
    <row r="100" spans="3:18" x14ac:dyDescent="0.25">
      <c r="C100" s="6" t="s">
        <v>6</v>
      </c>
      <c r="D100" s="26"/>
      <c r="E100" s="37">
        <v>95</v>
      </c>
      <c r="F100" s="31">
        <v>85</v>
      </c>
      <c r="G100" s="26"/>
      <c r="H100" s="27"/>
      <c r="I100" s="23">
        <f t="shared" ref="I100:I101" si="26">SUM(D100:H100)</f>
        <v>180</v>
      </c>
      <c r="K100" s="6" t="s">
        <v>6</v>
      </c>
      <c r="L100" s="13">
        <v>12</v>
      </c>
      <c r="M100" s="13">
        <v>7</v>
      </c>
      <c r="N100" s="33">
        <v>6</v>
      </c>
      <c r="O100" s="33">
        <v>4</v>
      </c>
      <c r="P100" s="34">
        <v>0</v>
      </c>
      <c r="Q100" s="9">
        <v>180</v>
      </c>
      <c r="R100" s="36">
        <f>I100-Q100</f>
        <v>0</v>
      </c>
    </row>
    <row r="101" spans="3:18" x14ac:dyDescent="0.25">
      <c r="C101" s="6" t="s">
        <v>7</v>
      </c>
      <c r="D101" s="26"/>
      <c r="E101" s="26"/>
      <c r="F101" s="26"/>
      <c r="G101" s="26"/>
      <c r="H101" s="27"/>
      <c r="I101" s="24">
        <f t="shared" si="26"/>
        <v>0</v>
      </c>
      <c r="K101" s="6" t="s">
        <v>7</v>
      </c>
      <c r="L101" s="13">
        <v>13</v>
      </c>
      <c r="M101" s="13">
        <v>6</v>
      </c>
      <c r="N101" s="33">
        <v>3</v>
      </c>
      <c r="O101" s="33">
        <v>5</v>
      </c>
      <c r="P101" s="34">
        <v>0</v>
      </c>
      <c r="Q101" s="10">
        <v>230</v>
      </c>
      <c r="R101" s="36">
        <f>I101-Q101</f>
        <v>-230</v>
      </c>
    </row>
    <row r="102" spans="3:18" x14ac:dyDescent="0.25">
      <c r="C102" s="3" t="s">
        <v>9</v>
      </c>
      <c r="D102" s="20">
        <f>SUM(D99:D101)</f>
        <v>150</v>
      </c>
      <c r="E102" s="21">
        <f t="shared" ref="E102" si="27">SUM(E99:E101)</f>
        <v>165</v>
      </c>
      <c r="F102" s="21">
        <f t="shared" ref="F102" si="28">SUM(F99:F101)</f>
        <v>85</v>
      </c>
      <c r="G102" s="21">
        <f t="shared" ref="G102" si="29">SUM(G99:G101)</f>
        <v>0</v>
      </c>
      <c r="H102" s="22">
        <f t="shared" ref="H102" si="30">SUM(H99:H101)</f>
        <v>0</v>
      </c>
      <c r="I102" s="30"/>
      <c r="K102" s="3" t="s">
        <v>9</v>
      </c>
      <c r="L102" s="14">
        <v>150</v>
      </c>
      <c r="M102" s="7">
        <v>165</v>
      </c>
      <c r="N102" s="7">
        <v>210</v>
      </c>
      <c r="O102" s="7">
        <v>90</v>
      </c>
      <c r="P102" s="25">
        <v>15</v>
      </c>
    </row>
    <row r="103" spans="3:18" x14ac:dyDescent="0.25">
      <c r="L103" s="36">
        <f>D102-L102</f>
        <v>0</v>
      </c>
      <c r="M103" s="36">
        <f t="shared" ref="M103" si="31">E102-M102</f>
        <v>0</v>
      </c>
      <c r="N103" s="36">
        <f t="shared" ref="N103" si="32">F102-N102</f>
        <v>-125</v>
      </c>
      <c r="O103" s="36">
        <f t="shared" ref="O103" si="33">G102-O102</f>
        <v>-90</v>
      </c>
      <c r="P103" s="36">
        <f t="shared" ref="P103" si="34">H102-P102</f>
        <v>-15</v>
      </c>
    </row>
    <row r="105" spans="3:18" x14ac:dyDescent="0.25">
      <c r="C105" s="38" t="s">
        <v>32</v>
      </c>
      <c r="D105" s="4" t="s">
        <v>1</v>
      </c>
      <c r="E105" s="4" t="s">
        <v>2</v>
      </c>
      <c r="F105" s="4" t="s">
        <v>3</v>
      </c>
      <c r="G105" s="4" t="s">
        <v>4</v>
      </c>
      <c r="H105" s="15" t="s">
        <v>13</v>
      </c>
      <c r="I105" s="3" t="s">
        <v>8</v>
      </c>
      <c r="K105" s="3" t="s">
        <v>0</v>
      </c>
      <c r="L105" s="4" t="s">
        <v>1</v>
      </c>
      <c r="M105" s="4" t="s">
        <v>2</v>
      </c>
      <c r="N105" s="4" t="s">
        <v>3</v>
      </c>
      <c r="O105" s="4" t="s">
        <v>4</v>
      </c>
      <c r="P105" s="15" t="s">
        <v>13</v>
      </c>
      <c r="Q105" s="3" t="s">
        <v>8</v>
      </c>
    </row>
    <row r="106" spans="3:18" x14ac:dyDescent="0.25">
      <c r="C106" s="5" t="s">
        <v>5</v>
      </c>
      <c r="D106" s="37">
        <v>150</v>
      </c>
      <c r="E106" s="26">
        <v>70</v>
      </c>
      <c r="F106" s="26"/>
      <c r="G106" s="26"/>
      <c r="H106" s="27"/>
      <c r="I106" s="23">
        <f>SUM(D106:H106)</f>
        <v>220</v>
      </c>
      <c r="K106" s="5" t="s">
        <v>5</v>
      </c>
      <c r="L106" s="13">
        <v>10</v>
      </c>
      <c r="M106" s="13">
        <v>7</v>
      </c>
      <c r="N106" s="13">
        <v>5</v>
      </c>
      <c r="O106" s="13">
        <v>6</v>
      </c>
      <c r="P106" s="35">
        <v>0</v>
      </c>
      <c r="Q106" s="9">
        <v>220</v>
      </c>
      <c r="R106" s="36">
        <f>I106-Q106</f>
        <v>0</v>
      </c>
    </row>
    <row r="107" spans="3:18" x14ac:dyDescent="0.25">
      <c r="C107" s="6" t="s">
        <v>6</v>
      </c>
      <c r="D107" s="26"/>
      <c r="E107" s="37">
        <v>95</v>
      </c>
      <c r="F107" s="37">
        <v>85</v>
      </c>
      <c r="G107" s="26"/>
      <c r="H107" s="27"/>
      <c r="I107" s="23">
        <f t="shared" ref="I107:I108" si="35">SUM(D107:H107)</f>
        <v>180</v>
      </c>
      <c r="K107" s="6" t="s">
        <v>6</v>
      </c>
      <c r="L107" s="13">
        <v>12</v>
      </c>
      <c r="M107" s="13">
        <v>7</v>
      </c>
      <c r="N107" s="13">
        <v>6</v>
      </c>
      <c r="O107" s="13">
        <v>4</v>
      </c>
      <c r="P107" s="35">
        <v>0</v>
      </c>
      <c r="Q107" s="9">
        <v>180</v>
      </c>
      <c r="R107" s="36">
        <f>I107-Q107</f>
        <v>0</v>
      </c>
    </row>
    <row r="108" spans="3:18" x14ac:dyDescent="0.25">
      <c r="C108" s="6" t="s">
        <v>7</v>
      </c>
      <c r="D108" s="26"/>
      <c r="E108" s="26"/>
      <c r="F108" s="31">
        <v>125</v>
      </c>
      <c r="G108" s="31">
        <v>90</v>
      </c>
      <c r="H108" s="32">
        <v>15</v>
      </c>
      <c r="I108" s="24">
        <f t="shared" si="35"/>
        <v>230</v>
      </c>
      <c r="K108" s="6" t="s">
        <v>7</v>
      </c>
      <c r="L108" s="13">
        <v>13</v>
      </c>
      <c r="M108" s="13">
        <v>6</v>
      </c>
      <c r="N108" s="33">
        <v>3</v>
      </c>
      <c r="O108" s="33">
        <v>5</v>
      </c>
      <c r="P108" s="34">
        <v>0</v>
      </c>
      <c r="Q108" s="10">
        <v>230</v>
      </c>
      <c r="R108" s="36">
        <f>I108-Q108</f>
        <v>0</v>
      </c>
    </row>
    <row r="109" spans="3:18" x14ac:dyDescent="0.25">
      <c r="C109" s="3" t="s">
        <v>9</v>
      </c>
      <c r="D109" s="20">
        <f>SUM(D106:D108)</f>
        <v>150</v>
      </c>
      <c r="E109" s="21">
        <f t="shared" ref="E109" si="36">SUM(E106:E108)</f>
        <v>165</v>
      </c>
      <c r="F109" s="21">
        <f t="shared" ref="F109" si="37">SUM(F106:F108)</f>
        <v>210</v>
      </c>
      <c r="G109" s="21">
        <f t="shared" ref="G109" si="38">SUM(G106:G108)</f>
        <v>90</v>
      </c>
      <c r="H109" s="22">
        <f t="shared" ref="H109" si="39">SUM(H106:H108)</f>
        <v>15</v>
      </c>
      <c r="I109" s="28">
        <f>SUMPRODUCT(D106:H108,L106:P108)</f>
        <v>3990</v>
      </c>
      <c r="K109" s="3" t="s">
        <v>9</v>
      </c>
      <c r="L109" s="14">
        <v>150</v>
      </c>
      <c r="M109" s="7">
        <v>165</v>
      </c>
      <c r="N109" s="7">
        <v>210</v>
      </c>
      <c r="O109" s="7">
        <v>90</v>
      </c>
      <c r="P109" s="25">
        <v>15</v>
      </c>
    </row>
    <row r="110" spans="3:18" x14ac:dyDescent="0.25">
      <c r="L110" s="36">
        <f>D109-L109</f>
        <v>0</v>
      </c>
      <c r="M110" s="36">
        <f t="shared" ref="M110" si="40">E109-M109</f>
        <v>0</v>
      </c>
      <c r="N110" s="36">
        <f t="shared" ref="N110" si="41">F109-N109</f>
        <v>0</v>
      </c>
      <c r="O110" s="36">
        <f t="shared" ref="O110" si="42">G109-O109</f>
        <v>0</v>
      </c>
      <c r="P110" s="36">
        <f t="shared" ref="P110" si="43">H109-P109</f>
        <v>0</v>
      </c>
    </row>
    <row r="112" spans="3:18" x14ac:dyDescent="0.25">
      <c r="C112" t="s">
        <v>33</v>
      </c>
      <c r="E112" s="1" t="s">
        <v>42</v>
      </c>
      <c r="F112" s="1" t="s">
        <v>34</v>
      </c>
      <c r="G112" s="1"/>
    </row>
    <row r="114" spans="2:18" x14ac:dyDescent="0.25">
      <c r="C114" t="s">
        <v>36</v>
      </c>
      <c r="D114" t="s">
        <v>38</v>
      </c>
    </row>
    <row r="115" spans="2:18" x14ac:dyDescent="0.25">
      <c r="C115" t="s">
        <v>47</v>
      </c>
      <c r="D115" s="29">
        <f>I109</f>
        <v>3990</v>
      </c>
    </row>
    <row r="117" spans="2:18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2:18" x14ac:dyDescent="0.25">
      <c r="C118" s="17" t="s">
        <v>40</v>
      </c>
    </row>
    <row r="121" spans="2:18" x14ac:dyDescent="0.25">
      <c r="C121" s="3" t="s">
        <v>32</v>
      </c>
      <c r="D121" s="4" t="s">
        <v>1</v>
      </c>
      <c r="E121" s="4" t="s">
        <v>2</v>
      </c>
      <c r="F121" s="4" t="s">
        <v>3</v>
      </c>
      <c r="G121" s="4" t="s">
        <v>4</v>
      </c>
      <c r="H121" s="15" t="s">
        <v>13</v>
      </c>
      <c r="I121" s="3" t="s">
        <v>8</v>
      </c>
      <c r="K121" s="3" t="s">
        <v>0</v>
      </c>
      <c r="L121" s="4" t="s">
        <v>1</v>
      </c>
      <c r="M121" s="4" t="s">
        <v>2</v>
      </c>
      <c r="N121" s="4" t="s">
        <v>3</v>
      </c>
      <c r="O121" s="4" t="s">
        <v>4</v>
      </c>
      <c r="P121" s="15" t="s">
        <v>13</v>
      </c>
      <c r="Q121" s="3" t="s">
        <v>8</v>
      </c>
    </row>
    <row r="122" spans="2:18" x14ac:dyDescent="0.25">
      <c r="C122" s="5" t="s">
        <v>5</v>
      </c>
      <c r="D122" s="37"/>
      <c r="E122" s="26"/>
      <c r="F122" s="26"/>
      <c r="G122" s="26"/>
      <c r="H122" s="32">
        <v>15</v>
      </c>
      <c r="I122" s="23">
        <f>SUM(D122:H122)</f>
        <v>15</v>
      </c>
      <c r="K122" s="5" t="s">
        <v>5</v>
      </c>
      <c r="L122" s="33">
        <v>10</v>
      </c>
      <c r="M122" s="33">
        <v>7</v>
      </c>
      <c r="N122" s="33">
        <v>5</v>
      </c>
      <c r="O122" s="33">
        <v>6</v>
      </c>
      <c r="P122" s="34">
        <v>0</v>
      </c>
      <c r="Q122" s="9">
        <v>220</v>
      </c>
      <c r="R122" s="36">
        <f>I122-Q122</f>
        <v>-205</v>
      </c>
    </row>
    <row r="123" spans="2:18" x14ac:dyDescent="0.25">
      <c r="C123" s="6" t="s">
        <v>6</v>
      </c>
      <c r="D123" s="26"/>
      <c r="E123" s="26"/>
      <c r="F123" s="26"/>
      <c r="G123" s="26"/>
      <c r="H123" s="27"/>
      <c r="I123" s="23">
        <f t="shared" ref="I123:I124" si="44">SUM(D123:H123)</f>
        <v>0</v>
      </c>
      <c r="K123" s="6" t="s">
        <v>6</v>
      </c>
      <c r="L123" s="33">
        <v>12</v>
      </c>
      <c r="M123" s="33">
        <v>7</v>
      </c>
      <c r="N123" s="33">
        <v>6</v>
      </c>
      <c r="O123" s="33">
        <v>4</v>
      </c>
      <c r="P123" s="34">
        <v>0</v>
      </c>
      <c r="Q123" s="9">
        <v>180</v>
      </c>
      <c r="R123" s="36">
        <f>I123-Q123</f>
        <v>-180</v>
      </c>
    </row>
    <row r="124" spans="2:18" x14ac:dyDescent="0.25">
      <c r="C124" s="6" t="s">
        <v>7</v>
      </c>
      <c r="D124" s="26"/>
      <c r="E124" s="26"/>
      <c r="F124" s="26"/>
      <c r="G124" s="26"/>
      <c r="H124" s="27"/>
      <c r="I124" s="24">
        <f t="shared" si="44"/>
        <v>0</v>
      </c>
      <c r="K124" s="6" t="s">
        <v>7</v>
      </c>
      <c r="L124" s="33">
        <v>13</v>
      </c>
      <c r="M124" s="33">
        <v>6</v>
      </c>
      <c r="N124" s="33">
        <v>3</v>
      </c>
      <c r="O124" s="33">
        <v>5</v>
      </c>
      <c r="P124" s="34">
        <v>0</v>
      </c>
      <c r="Q124" s="10">
        <v>230</v>
      </c>
      <c r="R124" s="36">
        <f>I124-Q124</f>
        <v>-230</v>
      </c>
    </row>
    <row r="125" spans="2:18" x14ac:dyDescent="0.25">
      <c r="C125" s="3" t="s">
        <v>9</v>
      </c>
      <c r="D125" s="20">
        <f>SUM(D122:D124)</f>
        <v>0</v>
      </c>
      <c r="E125" s="21">
        <f t="shared" ref="E125" si="45">SUM(E122:E124)</f>
        <v>0</v>
      </c>
      <c r="F125" s="21">
        <f t="shared" ref="F125" si="46">SUM(F122:F124)</f>
        <v>0</v>
      </c>
      <c r="G125" s="21">
        <f t="shared" ref="G125" si="47">SUM(G122:G124)</f>
        <v>0</v>
      </c>
      <c r="H125" s="22">
        <f t="shared" ref="H125" si="48">SUM(H122:H124)</f>
        <v>15</v>
      </c>
      <c r="I125" s="30"/>
      <c r="K125" s="3" t="s">
        <v>9</v>
      </c>
      <c r="L125" s="14">
        <v>150</v>
      </c>
      <c r="M125" s="7">
        <v>165</v>
      </c>
      <c r="N125" s="7">
        <v>210</v>
      </c>
      <c r="O125" s="7">
        <v>90</v>
      </c>
      <c r="P125" s="25">
        <v>15</v>
      </c>
    </row>
    <row r="126" spans="2:18" x14ac:dyDescent="0.25">
      <c r="L126" s="36">
        <f>D125-L125</f>
        <v>-150</v>
      </c>
      <c r="M126" s="36">
        <f t="shared" ref="M126" si="49">E125-M125</f>
        <v>-165</v>
      </c>
      <c r="N126" s="36">
        <f t="shared" ref="N126" si="50">F125-N125</f>
        <v>-210</v>
      </c>
      <c r="O126" s="36">
        <f t="shared" ref="O126" si="51">G125-O125</f>
        <v>-90</v>
      </c>
      <c r="P126" s="36">
        <f t="shared" ref="P126" si="52">H125-P125</f>
        <v>0</v>
      </c>
    </row>
    <row r="128" spans="2:18" x14ac:dyDescent="0.25">
      <c r="C128" s="3" t="s">
        <v>32</v>
      </c>
      <c r="D128" s="4" t="s">
        <v>1</v>
      </c>
      <c r="E128" s="4" t="s">
        <v>2</v>
      </c>
      <c r="F128" s="4" t="s">
        <v>3</v>
      </c>
      <c r="G128" s="4" t="s">
        <v>4</v>
      </c>
      <c r="H128" s="15" t="s">
        <v>13</v>
      </c>
      <c r="I128" s="3" t="s">
        <v>8</v>
      </c>
      <c r="K128" s="3" t="s">
        <v>0</v>
      </c>
      <c r="L128" s="4" t="s">
        <v>1</v>
      </c>
      <c r="M128" s="4" t="s">
        <v>2</v>
      </c>
      <c r="N128" s="4" t="s">
        <v>3</v>
      </c>
      <c r="O128" s="4" t="s">
        <v>4</v>
      </c>
      <c r="P128" s="15" t="s">
        <v>13</v>
      </c>
      <c r="Q128" s="3" t="s">
        <v>8</v>
      </c>
    </row>
    <row r="129" spans="3:18" x14ac:dyDescent="0.25">
      <c r="C129" s="5" t="s">
        <v>5</v>
      </c>
      <c r="D129" s="37"/>
      <c r="E129" s="26"/>
      <c r="F129" s="26"/>
      <c r="G129" s="26"/>
      <c r="H129" s="39">
        <v>15</v>
      </c>
      <c r="I129" s="23">
        <f>SUM(D129:H129)</f>
        <v>15</v>
      </c>
      <c r="K129" s="5" t="s">
        <v>5</v>
      </c>
      <c r="L129" s="33">
        <v>10</v>
      </c>
      <c r="M129" s="33">
        <v>7</v>
      </c>
      <c r="N129" s="33">
        <v>5</v>
      </c>
      <c r="O129" s="33">
        <v>6</v>
      </c>
      <c r="P129" s="35">
        <v>0</v>
      </c>
      <c r="Q129" s="9">
        <v>220</v>
      </c>
      <c r="R129" s="36">
        <f>I129-Q129</f>
        <v>-205</v>
      </c>
    </row>
    <row r="130" spans="3:18" x14ac:dyDescent="0.25">
      <c r="C130" s="6" t="s">
        <v>6</v>
      </c>
      <c r="D130" s="26"/>
      <c r="E130" s="26"/>
      <c r="F130" s="26"/>
      <c r="G130" s="26"/>
      <c r="H130" s="27"/>
      <c r="I130" s="23">
        <f t="shared" ref="I130:I131" si="53">SUM(D130:H130)</f>
        <v>0</v>
      </c>
      <c r="K130" s="6" t="s">
        <v>6</v>
      </c>
      <c r="L130" s="33">
        <v>12</v>
      </c>
      <c r="M130" s="33">
        <v>7</v>
      </c>
      <c r="N130" s="33">
        <v>6</v>
      </c>
      <c r="O130" s="33">
        <v>4</v>
      </c>
      <c r="P130" s="35">
        <v>0</v>
      </c>
      <c r="Q130" s="9">
        <v>180</v>
      </c>
      <c r="R130" s="36">
        <f>I130-Q130</f>
        <v>-180</v>
      </c>
    </row>
    <row r="131" spans="3:18" x14ac:dyDescent="0.25">
      <c r="C131" s="6" t="s">
        <v>7</v>
      </c>
      <c r="D131" s="26"/>
      <c r="E131" s="26"/>
      <c r="F131" s="31">
        <v>210</v>
      </c>
      <c r="G131" s="26"/>
      <c r="H131" s="27"/>
      <c r="I131" s="24">
        <f t="shared" si="53"/>
        <v>210</v>
      </c>
      <c r="K131" s="6" t="s">
        <v>7</v>
      </c>
      <c r="L131" s="33">
        <v>13</v>
      </c>
      <c r="M131" s="33">
        <v>6</v>
      </c>
      <c r="N131" s="33">
        <v>3</v>
      </c>
      <c r="O131" s="33">
        <v>5</v>
      </c>
      <c r="P131" s="35">
        <v>0</v>
      </c>
      <c r="Q131" s="10">
        <v>230</v>
      </c>
      <c r="R131" s="36">
        <f>I131-Q131</f>
        <v>-20</v>
      </c>
    </row>
    <row r="132" spans="3:18" x14ac:dyDescent="0.25">
      <c r="C132" s="3" t="s">
        <v>9</v>
      </c>
      <c r="D132" s="20">
        <f>SUM(D129:D131)</f>
        <v>0</v>
      </c>
      <c r="E132" s="21">
        <f t="shared" ref="E132" si="54">SUM(E129:E131)</f>
        <v>0</v>
      </c>
      <c r="F132" s="21">
        <f t="shared" ref="F132" si="55">SUM(F129:F131)</f>
        <v>210</v>
      </c>
      <c r="G132" s="21">
        <f t="shared" ref="G132" si="56">SUM(G129:G131)</f>
        <v>0</v>
      </c>
      <c r="H132" s="22">
        <f t="shared" ref="H132" si="57">SUM(H129:H131)</f>
        <v>15</v>
      </c>
      <c r="I132" s="30"/>
      <c r="K132" s="3" t="s">
        <v>9</v>
      </c>
      <c r="L132" s="14">
        <v>150</v>
      </c>
      <c r="M132" s="7">
        <v>165</v>
      </c>
      <c r="N132" s="7">
        <v>210</v>
      </c>
      <c r="O132" s="7">
        <v>90</v>
      </c>
      <c r="P132" s="25">
        <v>15</v>
      </c>
    </row>
    <row r="133" spans="3:18" x14ac:dyDescent="0.25">
      <c r="L133" s="36">
        <f>D132-L132</f>
        <v>-150</v>
      </c>
      <c r="M133" s="36">
        <f t="shared" ref="M133" si="58">E132-M132</f>
        <v>-165</v>
      </c>
      <c r="N133" s="36">
        <f t="shared" ref="N133" si="59">F132-N132</f>
        <v>0</v>
      </c>
      <c r="O133" s="36">
        <f t="shared" ref="O133" si="60">G132-O132</f>
        <v>-90</v>
      </c>
      <c r="P133" s="36">
        <f t="shared" ref="P133" si="61">H132-P132</f>
        <v>0</v>
      </c>
    </row>
    <row r="135" spans="3:18" x14ac:dyDescent="0.25">
      <c r="C135" s="3" t="s">
        <v>32</v>
      </c>
      <c r="D135" s="4" t="s">
        <v>1</v>
      </c>
      <c r="E135" s="4" t="s">
        <v>2</v>
      </c>
      <c r="F135" s="4" t="s">
        <v>3</v>
      </c>
      <c r="G135" s="4" t="s">
        <v>4</v>
      </c>
      <c r="H135" s="15" t="s">
        <v>13</v>
      </c>
      <c r="I135" s="3" t="s">
        <v>8</v>
      </c>
      <c r="K135" s="3" t="s">
        <v>0</v>
      </c>
      <c r="L135" s="4" t="s">
        <v>1</v>
      </c>
      <c r="M135" s="4" t="s">
        <v>2</v>
      </c>
      <c r="N135" s="4" t="s">
        <v>3</v>
      </c>
      <c r="O135" s="4" t="s">
        <v>4</v>
      </c>
      <c r="P135" s="15" t="s">
        <v>13</v>
      </c>
      <c r="Q135" s="3" t="s">
        <v>8</v>
      </c>
    </row>
    <row r="136" spans="3:18" x14ac:dyDescent="0.25">
      <c r="C136" s="5" t="s">
        <v>5</v>
      </c>
      <c r="D136" s="37"/>
      <c r="E136" s="26"/>
      <c r="F136" s="26"/>
      <c r="G136" s="26"/>
      <c r="H136" s="39">
        <v>15</v>
      </c>
      <c r="I136" s="23">
        <f>SUM(D136:H136)</f>
        <v>15</v>
      </c>
      <c r="K136" s="5" t="s">
        <v>5</v>
      </c>
      <c r="L136" s="33">
        <v>10</v>
      </c>
      <c r="M136" s="33">
        <v>7</v>
      </c>
      <c r="N136" s="13">
        <v>5</v>
      </c>
      <c r="O136" s="33">
        <v>6</v>
      </c>
      <c r="P136" s="35">
        <v>0</v>
      </c>
      <c r="Q136" s="9">
        <v>220</v>
      </c>
      <c r="R136" s="36">
        <f>I136-Q136</f>
        <v>-205</v>
      </c>
    </row>
    <row r="137" spans="3:18" x14ac:dyDescent="0.25">
      <c r="C137" s="6" t="s">
        <v>6</v>
      </c>
      <c r="D137" s="26"/>
      <c r="E137" s="26"/>
      <c r="F137" s="26"/>
      <c r="G137" s="31">
        <v>90</v>
      </c>
      <c r="H137" s="27"/>
      <c r="I137" s="23">
        <f t="shared" ref="I137:I138" si="62">SUM(D137:H137)</f>
        <v>90</v>
      </c>
      <c r="K137" s="6" t="s">
        <v>6</v>
      </c>
      <c r="L137" s="33">
        <v>12</v>
      </c>
      <c r="M137" s="33">
        <v>7</v>
      </c>
      <c r="N137" s="13">
        <v>6</v>
      </c>
      <c r="O137" s="33">
        <v>4</v>
      </c>
      <c r="P137" s="35">
        <v>0</v>
      </c>
      <c r="Q137" s="9">
        <v>180</v>
      </c>
      <c r="R137" s="36">
        <f>I137-Q137</f>
        <v>-90</v>
      </c>
    </row>
    <row r="138" spans="3:18" x14ac:dyDescent="0.25">
      <c r="C138" s="6" t="s">
        <v>7</v>
      </c>
      <c r="D138" s="26"/>
      <c r="E138" s="26"/>
      <c r="F138" s="37">
        <v>210</v>
      </c>
      <c r="G138" s="26"/>
      <c r="H138" s="27"/>
      <c r="I138" s="24">
        <f t="shared" si="62"/>
        <v>210</v>
      </c>
      <c r="K138" s="6" t="s">
        <v>7</v>
      </c>
      <c r="L138" s="33">
        <v>13</v>
      </c>
      <c r="M138" s="33">
        <v>6</v>
      </c>
      <c r="N138" s="13">
        <v>3</v>
      </c>
      <c r="O138" s="33">
        <v>5</v>
      </c>
      <c r="P138" s="35">
        <v>0</v>
      </c>
      <c r="Q138" s="10">
        <v>230</v>
      </c>
      <c r="R138" s="36">
        <f>I138-Q138</f>
        <v>-20</v>
      </c>
    </row>
    <row r="139" spans="3:18" x14ac:dyDescent="0.25">
      <c r="C139" s="3" t="s">
        <v>9</v>
      </c>
      <c r="D139" s="20">
        <f>SUM(D136:D138)</f>
        <v>0</v>
      </c>
      <c r="E139" s="21">
        <f t="shared" ref="E139" si="63">SUM(E136:E138)</f>
        <v>0</v>
      </c>
      <c r="F139" s="21">
        <f t="shared" ref="F139" si="64">SUM(F136:F138)</f>
        <v>210</v>
      </c>
      <c r="G139" s="21">
        <f t="shared" ref="G139" si="65">SUM(G136:G138)</f>
        <v>90</v>
      </c>
      <c r="H139" s="22">
        <f t="shared" ref="H139" si="66">SUM(H136:H138)</f>
        <v>15</v>
      </c>
      <c r="I139" s="30"/>
      <c r="K139" s="3" t="s">
        <v>9</v>
      </c>
      <c r="L139" s="14">
        <v>150</v>
      </c>
      <c r="M139" s="7">
        <v>165</v>
      </c>
      <c r="N139" s="7">
        <v>210</v>
      </c>
      <c r="O139" s="7">
        <v>90</v>
      </c>
      <c r="P139" s="25">
        <v>15</v>
      </c>
    </row>
    <row r="140" spans="3:18" x14ac:dyDescent="0.25">
      <c r="L140" s="36">
        <f>D139-L139</f>
        <v>-150</v>
      </c>
      <c r="M140" s="36">
        <f t="shared" ref="M140" si="67">E139-M139</f>
        <v>-165</v>
      </c>
      <c r="N140" s="36">
        <f t="shared" ref="N140" si="68">F139-N139</f>
        <v>0</v>
      </c>
      <c r="O140" s="36">
        <f t="shared" ref="O140" si="69">G139-O139</f>
        <v>0</v>
      </c>
      <c r="P140" s="36">
        <f t="shared" ref="P140" si="70">H139-P139</f>
        <v>0</v>
      </c>
    </row>
    <row r="142" spans="3:18" x14ac:dyDescent="0.25">
      <c r="C142" s="3" t="s">
        <v>32</v>
      </c>
      <c r="D142" s="4" t="s">
        <v>1</v>
      </c>
      <c r="E142" s="4" t="s">
        <v>2</v>
      </c>
      <c r="F142" s="4" t="s">
        <v>3</v>
      </c>
      <c r="G142" s="4" t="s">
        <v>4</v>
      </c>
      <c r="H142" s="15" t="s">
        <v>13</v>
      </c>
      <c r="I142" s="3" t="s">
        <v>8</v>
      </c>
      <c r="K142" s="3" t="s">
        <v>0</v>
      </c>
      <c r="L142" s="4" t="s">
        <v>1</v>
      </c>
      <c r="M142" s="4" t="s">
        <v>2</v>
      </c>
      <c r="N142" s="4" t="s">
        <v>3</v>
      </c>
      <c r="O142" s="4" t="s">
        <v>4</v>
      </c>
      <c r="P142" s="15" t="s">
        <v>13</v>
      </c>
      <c r="Q142" s="3" t="s">
        <v>8</v>
      </c>
    </row>
    <row r="143" spans="3:18" x14ac:dyDescent="0.25">
      <c r="C143" s="5" t="s">
        <v>5</v>
      </c>
      <c r="D143" s="37"/>
      <c r="E143" s="26"/>
      <c r="F143" s="26"/>
      <c r="G143" s="26"/>
      <c r="H143" s="39">
        <v>15</v>
      </c>
      <c r="I143" s="23">
        <f>SUM(D143:H143)</f>
        <v>15</v>
      </c>
      <c r="K143" s="5" t="s">
        <v>5</v>
      </c>
      <c r="L143" s="33">
        <v>10</v>
      </c>
      <c r="M143" s="33">
        <v>7</v>
      </c>
      <c r="N143" s="13">
        <v>5</v>
      </c>
      <c r="O143" s="13">
        <v>6</v>
      </c>
      <c r="P143" s="35">
        <v>0</v>
      </c>
      <c r="Q143" s="9">
        <v>220</v>
      </c>
      <c r="R143" s="36">
        <f>I143-Q143</f>
        <v>-205</v>
      </c>
    </row>
    <row r="144" spans="3:18" x14ac:dyDescent="0.25">
      <c r="C144" s="6" t="s">
        <v>6</v>
      </c>
      <c r="D144" s="26"/>
      <c r="E144" s="26"/>
      <c r="F144" s="26"/>
      <c r="G144" s="37">
        <v>90</v>
      </c>
      <c r="H144" s="27"/>
      <c r="I144" s="23">
        <f t="shared" ref="I144:I145" si="71">SUM(D144:H144)</f>
        <v>90</v>
      </c>
      <c r="K144" s="6" t="s">
        <v>6</v>
      </c>
      <c r="L144" s="33">
        <v>12</v>
      </c>
      <c r="M144" s="33">
        <v>7</v>
      </c>
      <c r="N144" s="13">
        <v>6</v>
      </c>
      <c r="O144" s="13">
        <v>4</v>
      </c>
      <c r="P144" s="35">
        <v>0</v>
      </c>
      <c r="Q144" s="9">
        <v>180</v>
      </c>
      <c r="R144" s="36">
        <f>I144-Q144</f>
        <v>-90</v>
      </c>
    </row>
    <row r="145" spans="3:18" x14ac:dyDescent="0.25">
      <c r="C145" s="6" t="s">
        <v>7</v>
      </c>
      <c r="D145" s="26"/>
      <c r="E145" s="31">
        <v>20</v>
      </c>
      <c r="F145" s="37">
        <v>210</v>
      </c>
      <c r="G145" s="26"/>
      <c r="H145" s="27"/>
      <c r="I145" s="24">
        <f t="shared" si="71"/>
        <v>230</v>
      </c>
      <c r="K145" s="6" t="s">
        <v>7</v>
      </c>
      <c r="L145" s="33">
        <v>13</v>
      </c>
      <c r="M145" s="33">
        <v>6</v>
      </c>
      <c r="N145" s="13">
        <v>3</v>
      </c>
      <c r="O145" s="13">
        <v>5</v>
      </c>
      <c r="P145" s="35">
        <v>0</v>
      </c>
      <c r="Q145" s="10">
        <v>230</v>
      </c>
      <c r="R145" s="36">
        <f>I145-Q145</f>
        <v>0</v>
      </c>
    </row>
    <row r="146" spans="3:18" x14ac:dyDescent="0.25">
      <c r="C146" s="3" t="s">
        <v>9</v>
      </c>
      <c r="D146" s="20">
        <f>SUM(D143:D145)</f>
        <v>0</v>
      </c>
      <c r="E146" s="21">
        <f t="shared" ref="E146" si="72">SUM(E143:E145)</f>
        <v>20</v>
      </c>
      <c r="F146" s="21">
        <f t="shared" ref="F146" si="73">SUM(F143:F145)</f>
        <v>210</v>
      </c>
      <c r="G146" s="21">
        <f t="shared" ref="G146" si="74">SUM(G143:G145)</f>
        <v>90</v>
      </c>
      <c r="H146" s="22">
        <f t="shared" ref="H146" si="75">SUM(H143:H145)</f>
        <v>15</v>
      </c>
      <c r="I146" s="30"/>
      <c r="K146" s="3" t="s">
        <v>9</v>
      </c>
      <c r="L146" s="14">
        <v>150</v>
      </c>
      <c r="M146" s="7">
        <v>165</v>
      </c>
      <c r="N146" s="7">
        <v>210</v>
      </c>
      <c r="O146" s="7">
        <v>90</v>
      </c>
      <c r="P146" s="25">
        <v>15</v>
      </c>
    </row>
    <row r="147" spans="3:18" x14ac:dyDescent="0.25">
      <c r="L147" s="36">
        <f>D146-L146</f>
        <v>-150</v>
      </c>
      <c r="M147" s="36">
        <f t="shared" ref="M147" si="76">E146-M146</f>
        <v>-145</v>
      </c>
      <c r="N147" s="36">
        <f t="shared" ref="N147" si="77">F146-N146</f>
        <v>0</v>
      </c>
      <c r="O147" s="36">
        <f t="shared" ref="O147" si="78">G146-O146</f>
        <v>0</v>
      </c>
      <c r="P147" s="36">
        <f t="shared" ref="P147" si="79">H146-P146</f>
        <v>0</v>
      </c>
    </row>
    <row r="149" spans="3:18" x14ac:dyDescent="0.25">
      <c r="C149" s="3" t="s">
        <v>32</v>
      </c>
      <c r="D149" s="4" t="s">
        <v>1</v>
      </c>
      <c r="E149" s="4" t="s">
        <v>2</v>
      </c>
      <c r="F149" s="4" t="s">
        <v>3</v>
      </c>
      <c r="G149" s="4" t="s">
        <v>4</v>
      </c>
      <c r="H149" s="15" t="s">
        <v>13</v>
      </c>
      <c r="I149" s="3" t="s">
        <v>8</v>
      </c>
      <c r="K149" s="3" t="s">
        <v>0</v>
      </c>
      <c r="L149" s="4" t="s">
        <v>1</v>
      </c>
      <c r="M149" s="4" t="s">
        <v>2</v>
      </c>
      <c r="N149" s="4" t="s">
        <v>3</v>
      </c>
      <c r="O149" s="4" t="s">
        <v>4</v>
      </c>
      <c r="P149" s="15" t="s">
        <v>13</v>
      </c>
      <c r="Q149" s="3" t="s">
        <v>8</v>
      </c>
    </row>
    <row r="150" spans="3:18" x14ac:dyDescent="0.25">
      <c r="C150" s="5" t="s">
        <v>5</v>
      </c>
      <c r="D150" s="37"/>
      <c r="E150" s="31">
        <v>145</v>
      </c>
      <c r="F150" s="26"/>
      <c r="G150" s="26"/>
      <c r="H150" s="39">
        <v>15</v>
      </c>
      <c r="I150" s="23">
        <f>SUM(D150:H150)</f>
        <v>160</v>
      </c>
      <c r="K150" s="5" t="s">
        <v>5</v>
      </c>
      <c r="L150" s="33">
        <v>10</v>
      </c>
      <c r="M150" s="33">
        <v>7</v>
      </c>
      <c r="N150" s="13">
        <v>5</v>
      </c>
      <c r="O150" s="13">
        <v>6</v>
      </c>
      <c r="P150" s="35">
        <v>0</v>
      </c>
      <c r="Q150" s="9">
        <v>220</v>
      </c>
      <c r="R150" s="36">
        <f>I150-Q150</f>
        <v>-60</v>
      </c>
    </row>
    <row r="151" spans="3:18" x14ac:dyDescent="0.25">
      <c r="C151" s="6" t="s">
        <v>6</v>
      </c>
      <c r="D151" s="26"/>
      <c r="E151" s="26"/>
      <c r="F151" s="26"/>
      <c r="G151" s="37">
        <v>90</v>
      </c>
      <c r="H151" s="27"/>
      <c r="I151" s="23">
        <f t="shared" ref="I151:I152" si="80">SUM(D151:H151)</f>
        <v>90</v>
      </c>
      <c r="K151" s="6" t="s">
        <v>6</v>
      </c>
      <c r="L151" s="33">
        <v>12</v>
      </c>
      <c r="M151" s="33">
        <v>7</v>
      </c>
      <c r="N151" s="13">
        <v>6</v>
      </c>
      <c r="O151" s="13">
        <v>4</v>
      </c>
      <c r="P151" s="35">
        <v>0</v>
      </c>
      <c r="Q151" s="9">
        <v>180</v>
      </c>
      <c r="R151" s="36">
        <f>I151-Q151</f>
        <v>-90</v>
      </c>
    </row>
    <row r="152" spans="3:18" x14ac:dyDescent="0.25">
      <c r="C152" s="6" t="s">
        <v>7</v>
      </c>
      <c r="D152" s="26"/>
      <c r="E152" s="37">
        <v>20</v>
      </c>
      <c r="F152" s="37">
        <v>210</v>
      </c>
      <c r="G152" s="26"/>
      <c r="H152" s="27"/>
      <c r="I152" s="24">
        <f t="shared" si="80"/>
        <v>230</v>
      </c>
      <c r="K152" s="6" t="s">
        <v>7</v>
      </c>
      <c r="L152" s="13">
        <v>13</v>
      </c>
      <c r="M152" s="13">
        <v>6</v>
      </c>
      <c r="N152" s="13">
        <v>3</v>
      </c>
      <c r="O152" s="13">
        <v>5</v>
      </c>
      <c r="P152" s="35">
        <v>0</v>
      </c>
      <c r="Q152" s="10">
        <v>230</v>
      </c>
      <c r="R152" s="36">
        <f>I152-Q152</f>
        <v>0</v>
      </c>
    </row>
    <row r="153" spans="3:18" x14ac:dyDescent="0.25">
      <c r="C153" s="3" t="s">
        <v>9</v>
      </c>
      <c r="D153" s="20">
        <f>SUM(D150:D152)</f>
        <v>0</v>
      </c>
      <c r="E153" s="21">
        <f t="shared" ref="E153" si="81">SUM(E150:E152)</f>
        <v>165</v>
      </c>
      <c r="F153" s="21">
        <f t="shared" ref="F153" si="82">SUM(F150:F152)</f>
        <v>210</v>
      </c>
      <c r="G153" s="21">
        <f t="shared" ref="G153" si="83">SUM(G150:G152)</f>
        <v>90</v>
      </c>
      <c r="H153" s="22">
        <f t="shared" ref="H153" si="84">SUM(H150:H152)</f>
        <v>15</v>
      </c>
      <c r="I153" s="30"/>
      <c r="K153" s="3" t="s">
        <v>9</v>
      </c>
      <c r="L153" s="14">
        <v>150</v>
      </c>
      <c r="M153" s="7">
        <v>165</v>
      </c>
      <c r="N153" s="7">
        <v>210</v>
      </c>
      <c r="O153" s="7">
        <v>90</v>
      </c>
      <c r="P153" s="25">
        <v>15</v>
      </c>
    </row>
    <row r="154" spans="3:18" x14ac:dyDescent="0.25">
      <c r="L154" s="36">
        <f>D153-L153</f>
        <v>-150</v>
      </c>
      <c r="M154" s="36">
        <f t="shared" ref="M154" si="85">E153-M153</f>
        <v>0</v>
      </c>
      <c r="N154" s="36">
        <f t="shared" ref="N154" si="86">F153-N153</f>
        <v>0</v>
      </c>
      <c r="O154" s="36">
        <f t="shared" ref="O154" si="87">G153-O153</f>
        <v>0</v>
      </c>
      <c r="P154" s="36">
        <f t="shared" ref="P154" si="88">H153-P153</f>
        <v>0</v>
      </c>
    </row>
    <row r="156" spans="3:18" x14ac:dyDescent="0.25">
      <c r="C156" s="3" t="s">
        <v>32</v>
      </c>
      <c r="D156" s="4" t="s">
        <v>1</v>
      </c>
      <c r="E156" s="4" t="s">
        <v>2</v>
      </c>
      <c r="F156" s="4" t="s">
        <v>3</v>
      </c>
      <c r="G156" s="4" t="s">
        <v>4</v>
      </c>
      <c r="H156" s="15" t="s">
        <v>13</v>
      </c>
      <c r="I156" s="3" t="s">
        <v>8</v>
      </c>
      <c r="K156" s="3" t="s">
        <v>0</v>
      </c>
      <c r="L156" s="4" t="s">
        <v>1</v>
      </c>
      <c r="M156" s="4" t="s">
        <v>2</v>
      </c>
      <c r="N156" s="4" t="s">
        <v>3</v>
      </c>
      <c r="O156" s="4" t="s">
        <v>4</v>
      </c>
      <c r="P156" s="15" t="s">
        <v>13</v>
      </c>
      <c r="Q156" s="3" t="s">
        <v>8</v>
      </c>
    </row>
    <row r="157" spans="3:18" x14ac:dyDescent="0.25">
      <c r="C157" s="5" t="s">
        <v>5</v>
      </c>
      <c r="D157" s="31">
        <v>60</v>
      </c>
      <c r="E157" s="37">
        <v>145</v>
      </c>
      <c r="F157" s="26"/>
      <c r="G157" s="26"/>
      <c r="H157" s="39">
        <v>15</v>
      </c>
      <c r="I157" s="23">
        <f>SUM(D157:H157)</f>
        <v>220</v>
      </c>
      <c r="K157" s="5" t="s">
        <v>5</v>
      </c>
      <c r="L157" s="33">
        <v>10</v>
      </c>
      <c r="M157" s="13">
        <v>7</v>
      </c>
      <c r="N157" s="13">
        <v>5</v>
      </c>
      <c r="O157" s="13">
        <v>6</v>
      </c>
      <c r="P157" s="35">
        <v>0</v>
      </c>
      <c r="Q157" s="9">
        <v>220</v>
      </c>
      <c r="R157" s="36">
        <f>I157-Q157</f>
        <v>0</v>
      </c>
    </row>
    <row r="158" spans="3:18" x14ac:dyDescent="0.25">
      <c r="C158" s="6" t="s">
        <v>6</v>
      </c>
      <c r="D158" s="31">
        <v>90</v>
      </c>
      <c r="E158" s="26"/>
      <c r="F158" s="26"/>
      <c r="G158" s="37">
        <v>90</v>
      </c>
      <c r="H158" s="27"/>
      <c r="I158" s="23">
        <f t="shared" ref="I158:I159" si="89">SUM(D158:H158)</f>
        <v>180</v>
      </c>
      <c r="K158" s="6" t="s">
        <v>6</v>
      </c>
      <c r="L158" s="33">
        <v>12</v>
      </c>
      <c r="M158" s="13">
        <v>7</v>
      </c>
      <c r="N158" s="13">
        <v>6</v>
      </c>
      <c r="O158" s="13">
        <v>4</v>
      </c>
      <c r="P158" s="35">
        <v>0</v>
      </c>
      <c r="Q158" s="9">
        <v>180</v>
      </c>
      <c r="R158" s="36">
        <f>I158-Q158</f>
        <v>0</v>
      </c>
    </row>
    <row r="159" spans="3:18" x14ac:dyDescent="0.25">
      <c r="C159" s="6" t="s">
        <v>7</v>
      </c>
      <c r="D159" s="26"/>
      <c r="E159" s="37">
        <v>20</v>
      </c>
      <c r="F159" s="37">
        <v>210</v>
      </c>
      <c r="G159" s="26"/>
      <c r="H159" s="27"/>
      <c r="I159" s="24">
        <f t="shared" si="89"/>
        <v>230</v>
      </c>
      <c r="K159" s="6" t="s">
        <v>7</v>
      </c>
      <c r="L159" s="13">
        <v>13</v>
      </c>
      <c r="M159" s="13">
        <v>6</v>
      </c>
      <c r="N159" s="13">
        <v>3</v>
      </c>
      <c r="O159" s="13">
        <v>5</v>
      </c>
      <c r="P159" s="35">
        <v>0</v>
      </c>
      <c r="Q159" s="10">
        <v>230</v>
      </c>
      <c r="R159" s="36">
        <f>I159-Q159</f>
        <v>0</v>
      </c>
    </row>
    <row r="160" spans="3:18" x14ac:dyDescent="0.25">
      <c r="C160" s="3" t="s">
        <v>9</v>
      </c>
      <c r="D160" s="20">
        <f>SUM(D157:D159)</f>
        <v>150</v>
      </c>
      <c r="E160" s="21">
        <f t="shared" ref="E160" si="90">SUM(E157:E159)</f>
        <v>165</v>
      </c>
      <c r="F160" s="21">
        <f t="shared" ref="F160" si="91">SUM(F157:F159)</f>
        <v>210</v>
      </c>
      <c r="G160" s="21">
        <f t="shared" ref="G160" si="92">SUM(G157:G159)</f>
        <v>90</v>
      </c>
      <c r="H160" s="22">
        <f t="shared" ref="H160" si="93">SUM(H157:H159)</f>
        <v>15</v>
      </c>
      <c r="I160" s="28">
        <f>SUMPRODUCT(D157:H159,L157:P159)</f>
        <v>3805</v>
      </c>
      <c r="K160" s="3" t="s">
        <v>9</v>
      </c>
      <c r="L160" s="14">
        <v>150</v>
      </c>
      <c r="M160" s="7">
        <v>165</v>
      </c>
      <c r="N160" s="7">
        <v>210</v>
      </c>
      <c r="O160" s="7">
        <v>90</v>
      </c>
      <c r="P160" s="25">
        <v>15</v>
      </c>
    </row>
    <row r="161" spans="2:19" x14ac:dyDescent="0.25">
      <c r="L161" s="36">
        <f>D160-L160</f>
        <v>0</v>
      </c>
      <c r="M161" s="36">
        <f t="shared" ref="M161" si="94">E160-M160</f>
        <v>0</v>
      </c>
      <c r="N161" s="36">
        <f t="shared" ref="N161" si="95">F160-N160</f>
        <v>0</v>
      </c>
      <c r="O161" s="36">
        <f t="shared" ref="O161" si="96">G160-O160</f>
        <v>0</v>
      </c>
      <c r="P161" s="36">
        <f t="shared" ref="P161" si="97">H160-P160</f>
        <v>0</v>
      </c>
    </row>
    <row r="163" spans="2:19" x14ac:dyDescent="0.25">
      <c r="C163" t="s">
        <v>33</v>
      </c>
      <c r="E163" s="1" t="s">
        <v>42</v>
      </c>
      <c r="F163" s="1" t="s">
        <v>34</v>
      </c>
      <c r="G163" s="1"/>
    </row>
    <row r="165" spans="2:19" x14ac:dyDescent="0.25">
      <c r="C165" t="s">
        <v>36</v>
      </c>
      <c r="D165" t="s">
        <v>41</v>
      </c>
    </row>
    <row r="166" spans="2:19" x14ac:dyDescent="0.25">
      <c r="C166" t="s">
        <v>47</v>
      </c>
      <c r="D166" s="29">
        <f>I160</f>
        <v>3805</v>
      </c>
    </row>
    <row r="168" spans="2:19" x14ac:dyDescent="0.25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2:19" x14ac:dyDescent="0.25">
      <c r="C169" s="17" t="s">
        <v>43</v>
      </c>
    </row>
    <row r="172" spans="2:19" x14ac:dyDescent="0.25">
      <c r="C172" s="3" t="s">
        <v>32</v>
      </c>
      <c r="D172" s="4" t="s">
        <v>1</v>
      </c>
      <c r="E172" s="4" t="s">
        <v>2</v>
      </c>
      <c r="F172" s="4" t="s">
        <v>3</v>
      </c>
      <c r="G172" s="4" t="s">
        <v>4</v>
      </c>
      <c r="H172" s="15" t="s">
        <v>13</v>
      </c>
      <c r="I172" s="3" t="s">
        <v>8</v>
      </c>
      <c r="K172" s="3" t="s">
        <v>0</v>
      </c>
      <c r="L172" s="4" t="s">
        <v>1</v>
      </c>
      <c r="M172" s="4" t="s">
        <v>2</v>
      </c>
      <c r="N172" s="4" t="s">
        <v>3</v>
      </c>
      <c r="O172" s="4" t="s">
        <v>4</v>
      </c>
      <c r="P172" s="15" t="s">
        <v>13</v>
      </c>
      <c r="Q172" s="3" t="s">
        <v>8</v>
      </c>
      <c r="S172" s="40" t="s">
        <v>44</v>
      </c>
    </row>
    <row r="173" spans="2:19" x14ac:dyDescent="0.25">
      <c r="C173" s="5" t="s">
        <v>5</v>
      </c>
      <c r="D173" s="37"/>
      <c r="E173" s="26"/>
      <c r="F173" s="26"/>
      <c r="G173" s="26"/>
      <c r="H173" s="32">
        <v>15</v>
      </c>
      <c r="I173" s="23">
        <f>SUM(D173:H173)</f>
        <v>15</v>
      </c>
      <c r="K173" s="5" t="s">
        <v>5</v>
      </c>
      <c r="L173" s="33">
        <v>10</v>
      </c>
      <c r="M173" s="33">
        <v>7</v>
      </c>
      <c r="N173" s="33">
        <v>5</v>
      </c>
      <c r="O173" s="33">
        <v>6</v>
      </c>
      <c r="P173" s="34">
        <v>0</v>
      </c>
      <c r="Q173" s="9">
        <v>220</v>
      </c>
      <c r="R173" s="36">
        <f>I173-Q173</f>
        <v>-205</v>
      </c>
      <c r="S173" s="41">
        <f>N173-P173</f>
        <v>5</v>
      </c>
    </row>
    <row r="174" spans="2:19" x14ac:dyDescent="0.25">
      <c r="C174" s="6" t="s">
        <v>6</v>
      </c>
      <c r="D174" s="26"/>
      <c r="E174" s="26"/>
      <c r="F174" s="26"/>
      <c r="G174" s="26"/>
      <c r="H174" s="27"/>
      <c r="I174" s="23">
        <f t="shared" ref="I174:I175" si="98">SUM(D174:H174)</f>
        <v>0</v>
      </c>
      <c r="K174" s="6" t="s">
        <v>6</v>
      </c>
      <c r="L174" s="33">
        <v>12</v>
      </c>
      <c r="M174" s="33">
        <v>7</v>
      </c>
      <c r="N174" s="33">
        <v>6</v>
      </c>
      <c r="O174" s="33">
        <v>4</v>
      </c>
      <c r="P174" s="34">
        <v>0</v>
      </c>
      <c r="Q174" s="9">
        <v>180</v>
      </c>
      <c r="R174" s="36">
        <f>I174-Q174</f>
        <v>-180</v>
      </c>
      <c r="S174" s="29">
        <f>O174-P174</f>
        <v>4</v>
      </c>
    </row>
    <row r="175" spans="2:19" x14ac:dyDescent="0.25">
      <c r="C175" s="6" t="s">
        <v>7</v>
      </c>
      <c r="D175" s="26"/>
      <c r="E175" s="26"/>
      <c r="F175" s="26"/>
      <c r="G175" s="26"/>
      <c r="H175" s="27"/>
      <c r="I175" s="24">
        <f t="shared" si="98"/>
        <v>0</v>
      </c>
      <c r="K175" s="6" t="s">
        <v>7</v>
      </c>
      <c r="L175" s="33">
        <v>13</v>
      </c>
      <c r="M175" s="33">
        <v>6</v>
      </c>
      <c r="N175" s="33">
        <v>3</v>
      </c>
      <c r="O175" s="33">
        <v>5</v>
      </c>
      <c r="P175" s="34">
        <v>0</v>
      </c>
      <c r="Q175" s="10">
        <v>230</v>
      </c>
      <c r="R175" s="36">
        <f>I175-Q175</f>
        <v>-230</v>
      </c>
      <c r="S175" s="29">
        <f>N175-P175</f>
        <v>3</v>
      </c>
    </row>
    <row r="176" spans="2:19" x14ac:dyDescent="0.25">
      <c r="C176" s="3" t="s">
        <v>9</v>
      </c>
      <c r="D176" s="20">
        <f>SUM(D173:D175)</f>
        <v>0</v>
      </c>
      <c r="E176" s="21">
        <f t="shared" ref="E176" si="99">SUM(E173:E175)</f>
        <v>0</v>
      </c>
      <c r="F176" s="21">
        <f t="shared" ref="F176" si="100">SUM(F173:F175)</f>
        <v>0</v>
      </c>
      <c r="G176" s="21">
        <f t="shared" ref="G176" si="101">SUM(G173:G175)</f>
        <v>0</v>
      </c>
      <c r="H176" s="22">
        <f t="shared" ref="H176" si="102">SUM(H173:H175)</f>
        <v>15</v>
      </c>
      <c r="I176" s="30"/>
      <c r="K176" s="3" t="s">
        <v>9</v>
      </c>
      <c r="L176" s="14">
        <v>150</v>
      </c>
      <c r="M176" s="7">
        <v>165</v>
      </c>
      <c r="N176" s="7">
        <v>210</v>
      </c>
      <c r="O176" s="7">
        <v>90</v>
      </c>
      <c r="P176" s="25">
        <v>15</v>
      </c>
    </row>
    <row r="177" spans="3:19" x14ac:dyDescent="0.25">
      <c r="L177" s="36">
        <f>D176-L176</f>
        <v>-150</v>
      </c>
      <c r="M177" s="36">
        <f t="shared" ref="M177" si="103">E176-M176</f>
        <v>-165</v>
      </c>
      <c r="N177" s="36">
        <f t="shared" ref="N177" si="104">F176-N176</f>
        <v>-210</v>
      </c>
      <c r="O177" s="36">
        <f t="shared" ref="O177" si="105">G176-O176</f>
        <v>-90</v>
      </c>
      <c r="P177" s="36">
        <f t="shared" ref="P177" si="106">H176-P176</f>
        <v>0</v>
      </c>
    </row>
    <row r="178" spans="3:19" x14ac:dyDescent="0.25">
      <c r="K178" s="40" t="s">
        <v>44</v>
      </c>
      <c r="L178" s="29">
        <f>L174-L173</f>
        <v>2</v>
      </c>
      <c r="M178" s="29">
        <f>M174-M175</f>
        <v>1</v>
      </c>
      <c r="N178" s="29">
        <f>N173-N175</f>
        <v>2</v>
      </c>
      <c r="O178" s="29">
        <f>O175-O174</f>
        <v>1</v>
      </c>
      <c r="P178" s="29">
        <f>P173-P174</f>
        <v>0</v>
      </c>
    </row>
    <row r="180" spans="3:19" x14ac:dyDescent="0.25">
      <c r="C180" s="3" t="s">
        <v>32</v>
      </c>
      <c r="D180" s="4" t="s">
        <v>1</v>
      </c>
      <c r="E180" s="4" t="s">
        <v>2</v>
      </c>
      <c r="F180" s="4" t="s">
        <v>3</v>
      </c>
      <c r="G180" s="4" t="s">
        <v>4</v>
      </c>
      <c r="H180" s="15" t="s">
        <v>13</v>
      </c>
      <c r="I180" s="3" t="s">
        <v>8</v>
      </c>
      <c r="K180" s="3" t="s">
        <v>0</v>
      </c>
      <c r="L180" s="4" t="s">
        <v>1</v>
      </c>
      <c r="M180" s="4" t="s">
        <v>2</v>
      </c>
      <c r="N180" s="4" t="s">
        <v>3</v>
      </c>
      <c r="O180" s="4" t="s">
        <v>4</v>
      </c>
      <c r="P180" s="15" t="s">
        <v>13</v>
      </c>
      <c r="Q180" s="3" t="s">
        <v>8</v>
      </c>
      <c r="S180" s="40" t="s">
        <v>44</v>
      </c>
    </row>
    <row r="181" spans="3:19" x14ac:dyDescent="0.25">
      <c r="C181" s="5" t="s">
        <v>5</v>
      </c>
      <c r="D181" s="37"/>
      <c r="E181" s="26"/>
      <c r="F181" s="26"/>
      <c r="G181" s="26"/>
      <c r="H181" s="39">
        <v>15</v>
      </c>
      <c r="I181" s="23">
        <f>SUM(D181:H181)</f>
        <v>15</v>
      </c>
      <c r="K181" s="5" t="s">
        <v>5</v>
      </c>
      <c r="L181" s="33">
        <v>10</v>
      </c>
      <c r="M181" s="33">
        <v>7</v>
      </c>
      <c r="N181" s="33">
        <v>5</v>
      </c>
      <c r="O181" s="33">
        <v>6</v>
      </c>
      <c r="P181" s="35">
        <v>0</v>
      </c>
      <c r="Q181" s="9">
        <v>220</v>
      </c>
      <c r="R181" s="36">
        <f>I181-Q181</f>
        <v>-205</v>
      </c>
      <c r="S181" s="42">
        <f>O181-N181</f>
        <v>1</v>
      </c>
    </row>
    <row r="182" spans="3:19" x14ac:dyDescent="0.25">
      <c r="C182" s="6" t="s">
        <v>6</v>
      </c>
      <c r="D182" s="26"/>
      <c r="E182" s="26"/>
      <c r="F182" s="26"/>
      <c r="G182" s="26"/>
      <c r="H182" s="27"/>
      <c r="I182" s="23">
        <f t="shared" ref="I182:I183" si="107">SUM(D182:H182)</f>
        <v>0</v>
      </c>
      <c r="K182" s="6" t="s">
        <v>6</v>
      </c>
      <c r="L182" s="33">
        <v>12</v>
      </c>
      <c r="M182" s="33">
        <v>7</v>
      </c>
      <c r="N182" s="33">
        <v>6</v>
      </c>
      <c r="O182" s="33">
        <v>4</v>
      </c>
      <c r="P182" s="35">
        <v>0</v>
      </c>
      <c r="Q182" s="9">
        <v>180</v>
      </c>
      <c r="R182" s="36">
        <f>I182-Q182</f>
        <v>-180</v>
      </c>
      <c r="S182" s="29">
        <f>N182-O182</f>
        <v>2</v>
      </c>
    </row>
    <row r="183" spans="3:19" x14ac:dyDescent="0.25">
      <c r="C183" s="6" t="s">
        <v>7</v>
      </c>
      <c r="D183" s="26"/>
      <c r="E183" s="26"/>
      <c r="F183" s="31">
        <v>210</v>
      </c>
      <c r="G183" s="26"/>
      <c r="H183" s="27"/>
      <c r="I183" s="24">
        <f t="shared" si="107"/>
        <v>210</v>
      </c>
      <c r="K183" s="6" t="s">
        <v>7</v>
      </c>
      <c r="L183" s="33">
        <v>13</v>
      </c>
      <c r="M183" s="33">
        <v>6</v>
      </c>
      <c r="N183" s="33">
        <v>3</v>
      </c>
      <c r="O183" s="33">
        <v>5</v>
      </c>
      <c r="P183" s="35">
        <v>0</v>
      </c>
      <c r="Q183" s="10">
        <v>230</v>
      </c>
      <c r="R183" s="36">
        <f>I183-Q183</f>
        <v>-20</v>
      </c>
      <c r="S183" s="29">
        <f>O183-N183</f>
        <v>2</v>
      </c>
    </row>
    <row r="184" spans="3:19" x14ac:dyDescent="0.25">
      <c r="C184" s="3" t="s">
        <v>9</v>
      </c>
      <c r="D184" s="20">
        <f>SUM(D181:D183)</f>
        <v>0</v>
      </c>
      <c r="E184" s="21">
        <f t="shared" ref="E184" si="108">SUM(E181:E183)</f>
        <v>0</v>
      </c>
      <c r="F184" s="21">
        <f t="shared" ref="F184" si="109">SUM(F181:F183)</f>
        <v>210</v>
      </c>
      <c r="G184" s="21">
        <f t="shared" ref="G184" si="110">SUM(G181:G183)</f>
        <v>0</v>
      </c>
      <c r="H184" s="22">
        <f t="shared" ref="H184" si="111">SUM(H181:H183)</f>
        <v>15</v>
      </c>
      <c r="I184" s="30"/>
      <c r="K184" s="3" t="s">
        <v>9</v>
      </c>
      <c r="L184" s="14">
        <v>150</v>
      </c>
      <c r="M184" s="7">
        <v>165</v>
      </c>
      <c r="N184" s="7">
        <v>210</v>
      </c>
      <c r="O184" s="7">
        <v>90</v>
      </c>
      <c r="P184" s="25">
        <v>15</v>
      </c>
    </row>
    <row r="185" spans="3:19" x14ac:dyDescent="0.25">
      <c r="L185" s="36">
        <f>D184-L184</f>
        <v>-150</v>
      </c>
      <c r="M185" s="36">
        <f t="shared" ref="M185" si="112">E184-M184</f>
        <v>-165</v>
      </c>
      <c r="N185" s="36">
        <f t="shared" ref="N185" si="113">F184-N184</f>
        <v>0</v>
      </c>
      <c r="O185" s="36">
        <f t="shared" ref="O185" si="114">G184-O184</f>
        <v>-90</v>
      </c>
      <c r="P185" s="36">
        <f t="shared" ref="P185" si="115">H184-P184</f>
        <v>0</v>
      </c>
    </row>
    <row r="186" spans="3:19" x14ac:dyDescent="0.25">
      <c r="K186" s="40" t="s">
        <v>44</v>
      </c>
      <c r="L186" s="29">
        <f>L182-L181</f>
        <v>2</v>
      </c>
      <c r="M186" s="29">
        <f>M182-M183</f>
        <v>1</v>
      </c>
      <c r="N186" s="41">
        <f>N181-N183</f>
        <v>2</v>
      </c>
      <c r="O186" s="29">
        <f>O183-O182</f>
        <v>1</v>
      </c>
      <c r="P186" s="29"/>
    </row>
    <row r="188" spans="3:19" x14ac:dyDescent="0.25">
      <c r="C188" s="3" t="s">
        <v>32</v>
      </c>
      <c r="D188" s="4" t="s">
        <v>1</v>
      </c>
      <c r="E188" s="4" t="s">
        <v>2</v>
      </c>
      <c r="F188" s="4" t="s">
        <v>3</v>
      </c>
      <c r="G188" s="4" t="s">
        <v>4</v>
      </c>
      <c r="H188" s="15" t="s">
        <v>13</v>
      </c>
      <c r="I188" s="3" t="s">
        <v>8</v>
      </c>
      <c r="K188" s="3" t="s">
        <v>0</v>
      </c>
      <c r="L188" s="4" t="s">
        <v>1</v>
      </c>
      <c r="M188" s="4" t="s">
        <v>2</v>
      </c>
      <c r="N188" s="4" t="s">
        <v>3</v>
      </c>
      <c r="O188" s="4" t="s">
        <v>4</v>
      </c>
      <c r="P188" s="15" t="s">
        <v>13</v>
      </c>
      <c r="Q188" s="3" t="s">
        <v>8</v>
      </c>
      <c r="S188" s="40" t="s">
        <v>44</v>
      </c>
    </row>
    <row r="189" spans="3:19" x14ac:dyDescent="0.25">
      <c r="C189" s="5" t="s">
        <v>5</v>
      </c>
      <c r="D189" s="37"/>
      <c r="E189" s="26"/>
      <c r="F189" s="26"/>
      <c r="G189" s="26"/>
      <c r="H189" s="39">
        <v>15</v>
      </c>
      <c r="I189" s="23">
        <f>SUM(D189:H189)</f>
        <v>15</v>
      </c>
      <c r="K189" s="5" t="s">
        <v>5</v>
      </c>
      <c r="L189" s="33">
        <v>10</v>
      </c>
      <c r="M189" s="33">
        <v>7</v>
      </c>
      <c r="N189" s="13">
        <v>5</v>
      </c>
      <c r="O189" s="33">
        <v>6</v>
      </c>
      <c r="P189" s="35">
        <v>0</v>
      </c>
      <c r="Q189" s="9">
        <v>220</v>
      </c>
      <c r="R189" s="36">
        <f>I189-Q189</f>
        <v>-205</v>
      </c>
      <c r="S189" s="42">
        <f>M189-O189</f>
        <v>1</v>
      </c>
    </row>
    <row r="190" spans="3:19" x14ac:dyDescent="0.25">
      <c r="C190" s="6" t="s">
        <v>6</v>
      </c>
      <c r="D190" s="26"/>
      <c r="E190" s="26"/>
      <c r="F190" s="26"/>
      <c r="G190" s="31">
        <v>90</v>
      </c>
      <c r="H190" s="27"/>
      <c r="I190" s="23">
        <f t="shared" ref="I190:I191" si="116">SUM(D190:H190)</f>
        <v>90</v>
      </c>
      <c r="K190" s="6" t="s">
        <v>6</v>
      </c>
      <c r="L190" s="33">
        <v>12</v>
      </c>
      <c r="M190" s="33">
        <v>7</v>
      </c>
      <c r="N190" s="13">
        <v>6</v>
      </c>
      <c r="O190" s="33">
        <v>4</v>
      </c>
      <c r="P190" s="35">
        <v>0</v>
      </c>
      <c r="Q190" s="9">
        <v>180</v>
      </c>
      <c r="R190" s="36">
        <f>I190-Q190</f>
        <v>-90</v>
      </c>
      <c r="S190" s="41">
        <f>M190-O190</f>
        <v>3</v>
      </c>
    </row>
    <row r="191" spans="3:19" x14ac:dyDescent="0.25">
      <c r="C191" s="6" t="s">
        <v>7</v>
      </c>
      <c r="D191" s="26"/>
      <c r="E191" s="26"/>
      <c r="F191" s="37">
        <v>210</v>
      </c>
      <c r="G191" s="26"/>
      <c r="H191" s="27"/>
      <c r="I191" s="24">
        <f t="shared" si="116"/>
        <v>210</v>
      </c>
      <c r="K191" s="6" t="s">
        <v>7</v>
      </c>
      <c r="L191" s="33">
        <v>13</v>
      </c>
      <c r="M191" s="33">
        <v>6</v>
      </c>
      <c r="N191" s="13">
        <v>3</v>
      </c>
      <c r="O191" s="33">
        <v>5</v>
      </c>
      <c r="P191" s="35">
        <v>0</v>
      </c>
      <c r="Q191" s="10">
        <v>230</v>
      </c>
      <c r="R191" s="36">
        <f>I191-Q191</f>
        <v>-20</v>
      </c>
      <c r="S191" s="29">
        <f>M191-O191</f>
        <v>1</v>
      </c>
    </row>
    <row r="192" spans="3:19" x14ac:dyDescent="0.25">
      <c r="C192" s="3" t="s">
        <v>9</v>
      </c>
      <c r="D192" s="20">
        <f>SUM(D189:D191)</f>
        <v>0</v>
      </c>
      <c r="E192" s="21">
        <f t="shared" ref="E192" si="117">SUM(E189:E191)</f>
        <v>0</v>
      </c>
      <c r="F192" s="21">
        <f t="shared" ref="F192" si="118">SUM(F189:F191)</f>
        <v>210</v>
      </c>
      <c r="G192" s="21">
        <f t="shared" ref="G192" si="119">SUM(G189:G191)</f>
        <v>90</v>
      </c>
      <c r="H192" s="22">
        <f t="shared" ref="H192" si="120">SUM(H189:H191)</f>
        <v>15</v>
      </c>
      <c r="I192" s="30"/>
      <c r="K192" s="3" t="s">
        <v>9</v>
      </c>
      <c r="L192" s="14">
        <v>150</v>
      </c>
      <c r="M192" s="7">
        <v>165</v>
      </c>
      <c r="N192" s="7">
        <v>210</v>
      </c>
      <c r="O192" s="7">
        <v>90</v>
      </c>
      <c r="P192" s="25">
        <v>15</v>
      </c>
    </row>
    <row r="193" spans="3:19" x14ac:dyDescent="0.25">
      <c r="L193" s="36">
        <f>D192-L192</f>
        <v>-150</v>
      </c>
      <c r="M193" s="36">
        <f t="shared" ref="M193" si="121">E192-M192</f>
        <v>-165</v>
      </c>
      <c r="N193" s="36">
        <f t="shared" ref="N193" si="122">F192-N192</f>
        <v>0</v>
      </c>
      <c r="O193" s="36">
        <f t="shared" ref="O193" si="123">G192-O192</f>
        <v>0</v>
      </c>
      <c r="P193" s="36">
        <f t="shared" ref="P193" si="124">H192-P192</f>
        <v>0</v>
      </c>
    </row>
    <row r="194" spans="3:19" x14ac:dyDescent="0.25">
      <c r="K194" s="40" t="s">
        <v>44</v>
      </c>
      <c r="L194" s="29">
        <f>L190-L189</f>
        <v>2</v>
      </c>
      <c r="M194" s="29">
        <f>M190-M191</f>
        <v>1</v>
      </c>
      <c r="O194" s="29">
        <f>O191-O190</f>
        <v>1</v>
      </c>
      <c r="P194" s="29"/>
    </row>
    <row r="196" spans="3:19" x14ac:dyDescent="0.25">
      <c r="C196" s="3" t="s">
        <v>32</v>
      </c>
      <c r="D196" s="4" t="s">
        <v>1</v>
      </c>
      <c r="E196" s="4" t="s">
        <v>2</v>
      </c>
      <c r="F196" s="4" t="s">
        <v>3</v>
      </c>
      <c r="G196" s="4" t="s">
        <v>4</v>
      </c>
      <c r="H196" s="15" t="s">
        <v>13</v>
      </c>
      <c r="I196" s="3" t="s">
        <v>8</v>
      </c>
      <c r="K196" s="3" t="s">
        <v>0</v>
      </c>
      <c r="L196" s="4" t="s">
        <v>1</v>
      </c>
      <c r="M196" s="4" t="s">
        <v>2</v>
      </c>
      <c r="N196" s="4" t="s">
        <v>3</v>
      </c>
      <c r="O196" s="4" t="s">
        <v>4</v>
      </c>
      <c r="P196" s="15" t="s">
        <v>13</v>
      </c>
      <c r="Q196" s="3" t="s">
        <v>8</v>
      </c>
      <c r="S196" s="40" t="s">
        <v>44</v>
      </c>
    </row>
    <row r="197" spans="3:19" x14ac:dyDescent="0.25">
      <c r="C197" s="5" t="s">
        <v>5</v>
      </c>
      <c r="D197" s="37"/>
      <c r="E197" s="26"/>
      <c r="F197" s="26"/>
      <c r="G197" s="26"/>
      <c r="H197" s="39">
        <v>15</v>
      </c>
      <c r="I197" s="23">
        <f>SUM(D197:H197)</f>
        <v>15</v>
      </c>
      <c r="K197" s="5" t="s">
        <v>5</v>
      </c>
      <c r="L197" s="33">
        <v>10</v>
      </c>
      <c r="M197" s="33">
        <v>7</v>
      </c>
      <c r="N197" s="13">
        <v>5</v>
      </c>
      <c r="O197" s="13">
        <v>6</v>
      </c>
      <c r="P197" s="35">
        <v>0</v>
      </c>
      <c r="Q197" s="9">
        <v>220</v>
      </c>
      <c r="R197" s="36">
        <f>I197-Q197</f>
        <v>-205</v>
      </c>
      <c r="S197" s="42">
        <f>L197-M197</f>
        <v>3</v>
      </c>
    </row>
    <row r="198" spans="3:19" x14ac:dyDescent="0.25">
      <c r="C198" s="6" t="s">
        <v>6</v>
      </c>
      <c r="D198" s="26"/>
      <c r="E198" s="26"/>
      <c r="F198" s="26"/>
      <c r="G198" s="37">
        <v>90</v>
      </c>
      <c r="H198" s="27"/>
      <c r="I198" s="23">
        <f t="shared" ref="I198:I199" si="125">SUM(D198:H198)</f>
        <v>90</v>
      </c>
      <c r="K198" s="6" t="s">
        <v>6</v>
      </c>
      <c r="L198" s="33">
        <v>12</v>
      </c>
      <c r="M198" s="33">
        <v>7</v>
      </c>
      <c r="N198" s="13">
        <v>6</v>
      </c>
      <c r="O198" s="13">
        <v>4</v>
      </c>
      <c r="P198" s="35">
        <v>0</v>
      </c>
      <c r="Q198" s="9">
        <v>180</v>
      </c>
      <c r="R198" s="36">
        <f>I198-Q198</f>
        <v>-90</v>
      </c>
      <c r="S198" s="42">
        <f>L198-M198</f>
        <v>5</v>
      </c>
    </row>
    <row r="199" spans="3:19" x14ac:dyDescent="0.25">
      <c r="C199" s="6" t="s">
        <v>7</v>
      </c>
      <c r="D199" s="26"/>
      <c r="E199" s="31">
        <v>20</v>
      </c>
      <c r="F199" s="37">
        <v>210</v>
      </c>
      <c r="G199" s="26"/>
      <c r="H199" s="27"/>
      <c r="I199" s="24">
        <f t="shared" si="125"/>
        <v>230</v>
      </c>
      <c r="K199" s="6" t="s">
        <v>7</v>
      </c>
      <c r="L199" s="33">
        <v>13</v>
      </c>
      <c r="M199" s="33">
        <v>6</v>
      </c>
      <c r="N199" s="13">
        <v>3</v>
      </c>
      <c r="O199" s="13">
        <v>5</v>
      </c>
      <c r="P199" s="35">
        <v>0</v>
      </c>
      <c r="Q199" s="10">
        <v>230</v>
      </c>
      <c r="R199" s="36">
        <f>I199-Q199</f>
        <v>0</v>
      </c>
      <c r="S199" s="41">
        <f>L199-M199</f>
        <v>7</v>
      </c>
    </row>
    <row r="200" spans="3:19" x14ac:dyDescent="0.25">
      <c r="C200" s="3" t="s">
        <v>9</v>
      </c>
      <c r="D200" s="20">
        <f>SUM(D197:D199)</f>
        <v>0</v>
      </c>
      <c r="E200" s="21">
        <f t="shared" ref="E200" si="126">SUM(E197:E199)</f>
        <v>20</v>
      </c>
      <c r="F200" s="21">
        <f t="shared" ref="F200" si="127">SUM(F197:F199)</f>
        <v>210</v>
      </c>
      <c r="G200" s="21">
        <f t="shared" ref="G200" si="128">SUM(G197:G199)</f>
        <v>90</v>
      </c>
      <c r="H200" s="22">
        <f t="shared" ref="H200" si="129">SUM(H197:H199)</f>
        <v>15</v>
      </c>
      <c r="I200" s="30"/>
      <c r="K200" s="3" t="s">
        <v>9</v>
      </c>
      <c r="L200" s="14">
        <v>150</v>
      </c>
      <c r="M200" s="7">
        <v>165</v>
      </c>
      <c r="N200" s="7">
        <v>210</v>
      </c>
      <c r="O200" s="7">
        <v>90</v>
      </c>
      <c r="P200" s="25">
        <v>15</v>
      </c>
    </row>
    <row r="201" spans="3:19" x14ac:dyDescent="0.25">
      <c r="L201" s="36">
        <f>D200-L200</f>
        <v>-150</v>
      </c>
      <c r="M201" s="36">
        <f t="shared" ref="M201" si="130">E200-M200</f>
        <v>-145</v>
      </c>
      <c r="N201" s="36">
        <f t="shared" ref="N201" si="131">F200-N200</f>
        <v>0</v>
      </c>
      <c r="O201" s="36">
        <f t="shared" ref="O201" si="132">G200-O200</f>
        <v>0</v>
      </c>
      <c r="P201" s="36">
        <f t="shared" ref="P201" si="133">H200-P200</f>
        <v>0</v>
      </c>
    </row>
    <row r="202" spans="3:19" x14ac:dyDescent="0.25">
      <c r="K202" s="40" t="s">
        <v>44</v>
      </c>
      <c r="L202" s="29">
        <f>L198-L197</f>
        <v>2</v>
      </c>
      <c r="M202" s="29">
        <f>M198-M199</f>
        <v>1</v>
      </c>
      <c r="O202" s="29"/>
      <c r="P202" s="29"/>
    </row>
    <row r="204" spans="3:19" x14ac:dyDescent="0.25">
      <c r="C204" s="3" t="s">
        <v>32</v>
      </c>
      <c r="D204" s="4" t="s">
        <v>1</v>
      </c>
      <c r="E204" s="4" t="s">
        <v>2</v>
      </c>
      <c r="F204" s="4" t="s">
        <v>3</v>
      </c>
      <c r="G204" s="4" t="s">
        <v>4</v>
      </c>
      <c r="H204" s="15" t="s">
        <v>13</v>
      </c>
      <c r="I204" s="3" t="s">
        <v>8</v>
      </c>
      <c r="K204" s="3" t="s">
        <v>0</v>
      </c>
      <c r="L204" s="4" t="s">
        <v>1</v>
      </c>
      <c r="M204" s="4" t="s">
        <v>2</v>
      </c>
      <c r="N204" s="4" t="s">
        <v>3</v>
      </c>
      <c r="O204" s="4" t="s">
        <v>4</v>
      </c>
      <c r="P204" s="15" t="s">
        <v>13</v>
      </c>
      <c r="Q204" s="3" t="s">
        <v>8</v>
      </c>
      <c r="S204" s="40" t="s">
        <v>44</v>
      </c>
    </row>
    <row r="205" spans="3:19" x14ac:dyDescent="0.25">
      <c r="C205" s="5" t="s">
        <v>5</v>
      </c>
      <c r="D205" s="31">
        <v>150</v>
      </c>
      <c r="E205" s="26"/>
      <c r="F205" s="26"/>
      <c r="G205" s="26"/>
      <c r="H205" s="39">
        <v>15</v>
      </c>
      <c r="I205" s="23">
        <f>SUM(D205:H205)</f>
        <v>165</v>
      </c>
      <c r="K205" s="5" t="s">
        <v>5</v>
      </c>
      <c r="L205" s="33">
        <v>10</v>
      </c>
      <c r="M205" s="33">
        <v>7</v>
      </c>
      <c r="N205" s="13">
        <v>5</v>
      </c>
      <c r="O205" s="13">
        <v>6</v>
      </c>
      <c r="P205" s="35">
        <v>0</v>
      </c>
      <c r="Q205" s="9">
        <v>220</v>
      </c>
      <c r="R205" s="36">
        <f>I205-Q205</f>
        <v>-55</v>
      </c>
      <c r="S205" s="42">
        <f>L205-M205</f>
        <v>3</v>
      </c>
    </row>
    <row r="206" spans="3:19" x14ac:dyDescent="0.25">
      <c r="C206" s="6" t="s">
        <v>6</v>
      </c>
      <c r="D206" s="26"/>
      <c r="E206" s="26"/>
      <c r="F206" s="26"/>
      <c r="G206" s="37">
        <v>90</v>
      </c>
      <c r="H206" s="27"/>
      <c r="I206" s="23">
        <f t="shared" ref="I206:I207" si="134">SUM(D206:H206)</f>
        <v>90</v>
      </c>
      <c r="K206" s="6" t="s">
        <v>6</v>
      </c>
      <c r="L206" s="33">
        <v>12</v>
      </c>
      <c r="M206" s="33">
        <v>7</v>
      </c>
      <c r="N206" s="13">
        <v>6</v>
      </c>
      <c r="O206" s="13">
        <v>4</v>
      </c>
      <c r="P206" s="35">
        <v>0</v>
      </c>
      <c r="Q206" s="9">
        <v>180</v>
      </c>
      <c r="R206" s="36">
        <f>I206-Q206</f>
        <v>-90</v>
      </c>
      <c r="S206" s="42">
        <f>L206-M206</f>
        <v>5</v>
      </c>
    </row>
    <row r="207" spans="3:19" x14ac:dyDescent="0.25">
      <c r="C207" s="6" t="s">
        <v>7</v>
      </c>
      <c r="D207" s="26"/>
      <c r="E207" s="37">
        <v>20</v>
      </c>
      <c r="F207" s="37">
        <v>210</v>
      </c>
      <c r="G207" s="26"/>
      <c r="H207" s="27"/>
      <c r="I207" s="24">
        <f t="shared" si="134"/>
        <v>230</v>
      </c>
      <c r="K207" s="6" t="s">
        <v>7</v>
      </c>
      <c r="L207" s="13">
        <v>13</v>
      </c>
      <c r="M207" s="13">
        <v>6</v>
      </c>
      <c r="N207" s="13">
        <v>3</v>
      </c>
      <c r="O207" s="13">
        <v>5</v>
      </c>
      <c r="P207" s="35">
        <v>0</v>
      </c>
      <c r="Q207" s="10">
        <v>230</v>
      </c>
      <c r="R207" s="36">
        <f>I207-Q207</f>
        <v>0</v>
      </c>
      <c r="S207" s="42">
        <f>L207-M207</f>
        <v>7</v>
      </c>
    </row>
    <row r="208" spans="3:19" x14ac:dyDescent="0.25">
      <c r="C208" s="3" t="s">
        <v>9</v>
      </c>
      <c r="D208" s="20">
        <f>SUM(D205:D207)</f>
        <v>150</v>
      </c>
      <c r="E208" s="21">
        <f t="shared" ref="E208" si="135">SUM(E205:E207)</f>
        <v>20</v>
      </c>
      <c r="F208" s="21">
        <f t="shared" ref="F208" si="136">SUM(F205:F207)</f>
        <v>210</v>
      </c>
      <c r="G208" s="21">
        <f t="shared" ref="G208" si="137">SUM(G205:G207)</f>
        <v>90</v>
      </c>
      <c r="H208" s="22">
        <f t="shared" ref="H208" si="138">SUM(H205:H207)</f>
        <v>15</v>
      </c>
      <c r="I208" s="30"/>
      <c r="K208" s="3" t="s">
        <v>9</v>
      </c>
      <c r="L208" s="14">
        <v>150</v>
      </c>
      <c r="M208" s="7">
        <v>165</v>
      </c>
      <c r="N208" s="7">
        <v>210</v>
      </c>
      <c r="O208" s="7">
        <v>90</v>
      </c>
      <c r="P208" s="25">
        <v>15</v>
      </c>
    </row>
    <row r="209" spans="2:19" x14ac:dyDescent="0.25">
      <c r="L209" s="36">
        <f>D208-L208</f>
        <v>0</v>
      </c>
      <c r="M209" s="36">
        <f t="shared" ref="M209" si="139">E208-M208</f>
        <v>-145</v>
      </c>
      <c r="N209" s="36">
        <f t="shared" ref="N209" si="140">F208-N208</f>
        <v>0</v>
      </c>
      <c r="O209" s="36">
        <f t="shared" ref="O209" si="141">G208-O208</f>
        <v>0</v>
      </c>
      <c r="P209" s="36">
        <f t="shared" ref="P209" si="142">H208-P208</f>
        <v>0</v>
      </c>
    </row>
    <row r="210" spans="2:19" x14ac:dyDescent="0.25">
      <c r="K210" s="40" t="s">
        <v>44</v>
      </c>
      <c r="L210" s="41">
        <f>L206-L205</f>
        <v>2</v>
      </c>
      <c r="M210" s="29">
        <f>M205-M206</f>
        <v>0</v>
      </c>
      <c r="O210" s="29"/>
      <c r="P210" s="29"/>
    </row>
    <row r="212" spans="2:19" x14ac:dyDescent="0.25">
      <c r="C212" s="3" t="s">
        <v>32</v>
      </c>
      <c r="D212" s="4" t="s">
        <v>1</v>
      </c>
      <c r="E212" s="4" t="s">
        <v>2</v>
      </c>
      <c r="F212" s="4" t="s">
        <v>3</v>
      </c>
      <c r="G212" s="4" t="s">
        <v>4</v>
      </c>
      <c r="H212" s="15" t="s">
        <v>13</v>
      </c>
      <c r="I212" s="3" t="s">
        <v>8</v>
      </c>
      <c r="K212" s="3" t="s">
        <v>0</v>
      </c>
      <c r="L212" s="4" t="s">
        <v>1</v>
      </c>
      <c r="M212" s="4" t="s">
        <v>2</v>
      </c>
      <c r="N212" s="4" t="s">
        <v>3</v>
      </c>
      <c r="O212" s="4" t="s">
        <v>4</v>
      </c>
      <c r="P212" s="15" t="s">
        <v>13</v>
      </c>
      <c r="Q212" s="3" t="s">
        <v>8</v>
      </c>
      <c r="S212" s="40" t="s">
        <v>44</v>
      </c>
    </row>
    <row r="213" spans="2:19" x14ac:dyDescent="0.25">
      <c r="C213" s="5" t="s">
        <v>5</v>
      </c>
      <c r="D213" s="37">
        <v>150</v>
      </c>
      <c r="E213" s="31">
        <v>55</v>
      </c>
      <c r="F213" s="26"/>
      <c r="G213" s="26"/>
      <c r="H213" s="39">
        <v>15</v>
      </c>
      <c r="I213" s="23">
        <f>SUM(D213:H213)</f>
        <v>220</v>
      </c>
      <c r="K213" s="5" t="s">
        <v>5</v>
      </c>
      <c r="L213" s="13">
        <v>10</v>
      </c>
      <c r="M213" s="33">
        <v>7</v>
      </c>
      <c r="N213" s="13">
        <v>5</v>
      </c>
      <c r="O213" s="13">
        <v>6</v>
      </c>
      <c r="P213" s="35">
        <v>0</v>
      </c>
      <c r="Q213" s="9">
        <v>220</v>
      </c>
      <c r="R213" s="36">
        <f>I213-Q213</f>
        <v>0</v>
      </c>
      <c r="S213" s="42"/>
    </row>
    <row r="214" spans="2:19" x14ac:dyDescent="0.25">
      <c r="C214" s="6" t="s">
        <v>6</v>
      </c>
      <c r="D214" s="26"/>
      <c r="E214" s="31">
        <v>90</v>
      </c>
      <c r="F214" s="26"/>
      <c r="G214" s="37">
        <v>90</v>
      </c>
      <c r="H214" s="27"/>
      <c r="I214" s="23">
        <f t="shared" ref="I214:I215" si="143">SUM(D214:H214)</f>
        <v>180</v>
      </c>
      <c r="K214" s="6" t="s">
        <v>6</v>
      </c>
      <c r="L214" s="13">
        <v>12</v>
      </c>
      <c r="M214" s="33">
        <v>7</v>
      </c>
      <c r="N214" s="13">
        <v>6</v>
      </c>
      <c r="O214" s="13">
        <v>4</v>
      </c>
      <c r="P214" s="35">
        <v>0</v>
      </c>
      <c r="Q214" s="9">
        <v>180</v>
      </c>
      <c r="R214" s="36">
        <f>I214-Q214</f>
        <v>0</v>
      </c>
      <c r="S214" s="42"/>
    </row>
    <row r="215" spans="2:19" x14ac:dyDescent="0.25">
      <c r="C215" s="6" t="s">
        <v>7</v>
      </c>
      <c r="D215" s="26"/>
      <c r="E215" s="37">
        <v>20</v>
      </c>
      <c r="F215" s="37">
        <v>210</v>
      </c>
      <c r="G215" s="26"/>
      <c r="H215" s="27"/>
      <c r="I215" s="24">
        <f t="shared" si="143"/>
        <v>230</v>
      </c>
      <c r="K215" s="6" t="s">
        <v>7</v>
      </c>
      <c r="L215" s="13">
        <v>13</v>
      </c>
      <c r="M215" s="13">
        <v>6</v>
      </c>
      <c r="N215" s="13">
        <v>3</v>
      </c>
      <c r="O215" s="13">
        <v>5</v>
      </c>
      <c r="P215" s="35">
        <v>0</v>
      </c>
      <c r="Q215" s="10">
        <v>230</v>
      </c>
      <c r="R215" s="36">
        <f>I215-Q215</f>
        <v>0</v>
      </c>
      <c r="S215" s="42"/>
    </row>
    <row r="216" spans="2:19" x14ac:dyDescent="0.25">
      <c r="C216" s="3" t="s">
        <v>9</v>
      </c>
      <c r="D216" s="20">
        <f>SUM(D213:D215)</f>
        <v>150</v>
      </c>
      <c r="E216" s="21">
        <f t="shared" ref="E216" si="144">SUM(E213:E215)</f>
        <v>165</v>
      </c>
      <c r="F216" s="21">
        <f t="shared" ref="F216" si="145">SUM(F213:F215)</f>
        <v>210</v>
      </c>
      <c r="G216" s="21">
        <f t="shared" ref="G216" si="146">SUM(G213:G215)</f>
        <v>90</v>
      </c>
      <c r="H216" s="22">
        <f t="shared" ref="H216" si="147">SUM(H213:H215)</f>
        <v>15</v>
      </c>
      <c r="I216" s="28">
        <f>SUMPRODUCT(D213:H215,L213:P215)</f>
        <v>3625</v>
      </c>
      <c r="K216" s="3" t="s">
        <v>9</v>
      </c>
      <c r="L216" s="14">
        <v>150</v>
      </c>
      <c r="M216" s="7">
        <v>165</v>
      </c>
      <c r="N216" s="7">
        <v>210</v>
      </c>
      <c r="O216" s="7">
        <v>90</v>
      </c>
      <c r="P216" s="25">
        <v>15</v>
      </c>
    </row>
    <row r="217" spans="2:19" x14ac:dyDescent="0.25">
      <c r="L217" s="36">
        <f>D216-L216</f>
        <v>0</v>
      </c>
      <c r="M217" s="36">
        <f t="shared" ref="M217" si="148">E216-M216</f>
        <v>0</v>
      </c>
      <c r="N217" s="36">
        <f t="shared" ref="N217" si="149">F216-N216</f>
        <v>0</v>
      </c>
      <c r="O217" s="36">
        <f t="shared" ref="O217" si="150">G216-O216</f>
        <v>0</v>
      </c>
      <c r="P217" s="36">
        <f t="shared" ref="P217" si="151">H216-P216</f>
        <v>0</v>
      </c>
    </row>
    <row r="218" spans="2:19" x14ac:dyDescent="0.25">
      <c r="K218" s="40" t="s">
        <v>44</v>
      </c>
      <c r="L218" s="42"/>
      <c r="M218" s="29"/>
      <c r="O218" s="29"/>
      <c r="P218" s="29"/>
    </row>
    <row r="219" spans="2:19" x14ac:dyDescent="0.25">
      <c r="C219" t="s">
        <v>33</v>
      </c>
      <c r="E219" s="1" t="s">
        <v>42</v>
      </c>
      <c r="F219" s="1" t="s">
        <v>34</v>
      </c>
      <c r="G219" s="1"/>
    </row>
    <row r="221" spans="2:19" x14ac:dyDescent="0.25">
      <c r="C221" t="s">
        <v>36</v>
      </c>
      <c r="D221" t="s">
        <v>45</v>
      </c>
    </row>
    <row r="222" spans="2:19" x14ac:dyDescent="0.25">
      <c r="C222" t="s">
        <v>35</v>
      </c>
      <c r="D222" s="29">
        <f>I216</f>
        <v>3625</v>
      </c>
    </row>
    <row r="224" spans="2:19" x14ac:dyDescent="0.25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 spans="3:19" x14ac:dyDescent="0.25">
      <c r="C225" s="17" t="s">
        <v>46</v>
      </c>
    </row>
    <row r="228" spans="3:19" x14ac:dyDescent="0.25">
      <c r="C228" s="3" t="s">
        <v>32</v>
      </c>
      <c r="D228" s="4" t="s">
        <v>1</v>
      </c>
      <c r="E228" s="4" t="s">
        <v>2</v>
      </c>
      <c r="F228" s="4" t="s">
        <v>3</v>
      </c>
      <c r="G228" s="4" t="s">
        <v>4</v>
      </c>
      <c r="H228" s="15" t="s">
        <v>13</v>
      </c>
      <c r="I228" s="3" t="s">
        <v>8</v>
      </c>
      <c r="K228" s="3" t="s">
        <v>0</v>
      </c>
      <c r="L228" s="4" t="s">
        <v>1</v>
      </c>
      <c r="M228" s="4" t="s">
        <v>2</v>
      </c>
      <c r="N228" s="4" t="s">
        <v>3</v>
      </c>
      <c r="O228" s="4" t="s">
        <v>4</v>
      </c>
      <c r="P228" s="15" t="s">
        <v>13</v>
      </c>
      <c r="Q228" s="3" t="s">
        <v>8</v>
      </c>
      <c r="S228" s="43" t="s">
        <v>48</v>
      </c>
    </row>
    <row r="229" spans="3:19" x14ac:dyDescent="0.25">
      <c r="C229" s="5" t="s">
        <v>5</v>
      </c>
      <c r="D229" s="37">
        <v>150</v>
      </c>
      <c r="E229" s="26">
        <v>70</v>
      </c>
      <c r="F229" s="26"/>
      <c r="G229" s="26"/>
      <c r="H229" s="39"/>
      <c r="I229" s="23">
        <f>SUM(D229:H229)</f>
        <v>220</v>
      </c>
      <c r="K229" s="5" t="s">
        <v>5</v>
      </c>
      <c r="L229" s="33">
        <v>10</v>
      </c>
      <c r="M229" s="33">
        <v>7</v>
      </c>
      <c r="N229" s="13">
        <v>5</v>
      </c>
      <c r="O229" s="13">
        <v>6</v>
      </c>
      <c r="P229" s="35">
        <v>0</v>
      </c>
      <c r="Q229" s="9">
        <v>220</v>
      </c>
      <c r="R229" s="36">
        <f>I229-Q229</f>
        <v>0</v>
      </c>
      <c r="S229" s="44">
        <v>0</v>
      </c>
    </row>
    <row r="230" spans="3:19" x14ac:dyDescent="0.25">
      <c r="C230" s="6" t="s">
        <v>6</v>
      </c>
      <c r="D230" s="26"/>
      <c r="E230" s="26">
        <v>95</v>
      </c>
      <c r="F230" s="26">
        <v>85</v>
      </c>
      <c r="G230" s="26"/>
      <c r="H230" s="27"/>
      <c r="I230" s="23">
        <f t="shared" ref="I230:I231" si="152">SUM(D230:H230)</f>
        <v>180</v>
      </c>
      <c r="K230" s="6" t="s">
        <v>6</v>
      </c>
      <c r="L230" s="13">
        <v>12</v>
      </c>
      <c r="M230" s="33">
        <v>7</v>
      </c>
      <c r="N230" s="33">
        <v>6</v>
      </c>
      <c r="O230" s="13">
        <v>4</v>
      </c>
      <c r="P230" s="35">
        <v>0</v>
      </c>
      <c r="Q230" s="9">
        <v>180</v>
      </c>
      <c r="R230" s="36">
        <f>I230-Q230</f>
        <v>0</v>
      </c>
      <c r="S230" s="44">
        <f>M230-M234</f>
        <v>0</v>
      </c>
    </row>
    <row r="231" spans="3:19" x14ac:dyDescent="0.25">
      <c r="C231" s="6" t="s">
        <v>7</v>
      </c>
      <c r="D231" s="26"/>
      <c r="E231" s="26"/>
      <c r="F231" s="26">
        <v>125</v>
      </c>
      <c r="G231" s="26">
        <v>90</v>
      </c>
      <c r="H231" s="27">
        <v>15</v>
      </c>
      <c r="I231" s="24">
        <f t="shared" si="152"/>
        <v>230</v>
      </c>
      <c r="K231" s="6" t="s">
        <v>7</v>
      </c>
      <c r="L231" s="13">
        <v>13</v>
      </c>
      <c r="M231" s="13">
        <v>6</v>
      </c>
      <c r="N231" s="33">
        <v>3</v>
      </c>
      <c r="O231" s="33">
        <v>5</v>
      </c>
      <c r="P231" s="34">
        <v>0</v>
      </c>
      <c r="Q231" s="10">
        <v>230</v>
      </c>
      <c r="R231" s="36">
        <f>I231-Q231</f>
        <v>0</v>
      </c>
      <c r="S231" s="45">
        <f>N231-N234</f>
        <v>-3</v>
      </c>
    </row>
    <row r="232" spans="3:19" x14ac:dyDescent="0.25">
      <c r="C232" s="3" t="s">
        <v>9</v>
      </c>
      <c r="D232" s="20">
        <f>SUM(D229:D231)</f>
        <v>150</v>
      </c>
      <c r="E232" s="21">
        <f t="shared" ref="E232" si="153">SUM(E229:E231)</f>
        <v>165</v>
      </c>
      <c r="F232" s="21">
        <f t="shared" ref="F232" si="154">SUM(F229:F231)</f>
        <v>210</v>
      </c>
      <c r="G232" s="21">
        <f t="shared" ref="G232" si="155">SUM(G229:G231)</f>
        <v>90</v>
      </c>
      <c r="H232" s="22">
        <f t="shared" ref="H232" si="156">SUM(H229:H231)</f>
        <v>15</v>
      </c>
      <c r="I232" s="28">
        <f>SUMPRODUCT(D229:H231,L229:P231)</f>
        <v>3990</v>
      </c>
      <c r="K232" s="3" t="s">
        <v>9</v>
      </c>
      <c r="L232" s="14">
        <v>150</v>
      </c>
      <c r="M232" s="7">
        <v>165</v>
      </c>
      <c r="N232" s="7">
        <v>210</v>
      </c>
      <c r="O232" s="7">
        <v>90</v>
      </c>
      <c r="P232" s="25">
        <v>15</v>
      </c>
    </row>
    <row r="233" spans="3:19" x14ac:dyDescent="0.25">
      <c r="L233" s="36">
        <f>D232-L232</f>
        <v>0</v>
      </c>
      <c r="M233" s="36">
        <f t="shared" ref="M233" si="157">E232-M232</f>
        <v>0</v>
      </c>
      <c r="N233" s="36">
        <f t="shared" ref="N233" si="158">F232-N232</f>
        <v>0</v>
      </c>
      <c r="O233" s="36">
        <f t="shared" ref="O233" si="159">G232-O232</f>
        <v>0</v>
      </c>
      <c r="P233" s="36">
        <f t="shared" ref="P233" si="160">H232-P232</f>
        <v>0</v>
      </c>
    </row>
    <row r="234" spans="3:19" x14ac:dyDescent="0.25">
      <c r="K234" s="43" t="s">
        <v>49</v>
      </c>
      <c r="L234" s="46">
        <f>L229-S229</f>
        <v>10</v>
      </c>
      <c r="M234" s="46">
        <f>M229-S229</f>
        <v>7</v>
      </c>
      <c r="N234" s="46">
        <f>N230-S230</f>
        <v>6</v>
      </c>
      <c r="O234" s="46">
        <f>O231-S231</f>
        <v>8</v>
      </c>
      <c r="P234" s="47">
        <f>P231-S231</f>
        <v>3</v>
      </c>
    </row>
    <row r="237" spans="3:19" x14ac:dyDescent="0.25">
      <c r="C237" s="3" t="s">
        <v>32</v>
      </c>
      <c r="D237" s="4" t="s">
        <v>1</v>
      </c>
      <c r="E237" s="4" t="s">
        <v>2</v>
      </c>
      <c r="F237" s="4" t="s">
        <v>3</v>
      </c>
      <c r="G237" s="4" t="s">
        <v>4</v>
      </c>
      <c r="H237" s="15" t="s">
        <v>13</v>
      </c>
      <c r="I237" s="3" t="s">
        <v>8</v>
      </c>
      <c r="K237" s="3" t="s">
        <v>0</v>
      </c>
      <c r="L237" s="4" t="s">
        <v>1</v>
      </c>
      <c r="M237" s="4" t="s">
        <v>2</v>
      </c>
      <c r="N237" s="4" t="s">
        <v>3</v>
      </c>
      <c r="O237" s="4" t="s">
        <v>4</v>
      </c>
      <c r="P237" s="15" t="s">
        <v>13</v>
      </c>
      <c r="Q237" s="3" t="s">
        <v>8</v>
      </c>
      <c r="S237" s="43" t="s">
        <v>48</v>
      </c>
    </row>
    <row r="238" spans="3:19" x14ac:dyDescent="0.25">
      <c r="C238" s="5" t="s">
        <v>5</v>
      </c>
      <c r="D238" s="37">
        <v>150</v>
      </c>
      <c r="E238" s="26">
        <v>70</v>
      </c>
      <c r="F238" s="31">
        <f>N238-S238-N243</f>
        <v>-1</v>
      </c>
      <c r="G238" s="31">
        <f>O238-S238-O243</f>
        <v>-2</v>
      </c>
      <c r="H238" s="32">
        <f>P238-S238-P243</f>
        <v>-3</v>
      </c>
      <c r="I238" s="23"/>
      <c r="K238" s="5" t="s">
        <v>5</v>
      </c>
      <c r="L238" s="13">
        <v>10</v>
      </c>
      <c r="M238" s="13">
        <v>7</v>
      </c>
      <c r="N238" s="33">
        <v>5</v>
      </c>
      <c r="O238" s="33">
        <v>6</v>
      </c>
      <c r="P238" s="34">
        <v>0</v>
      </c>
      <c r="Q238" s="9">
        <v>220</v>
      </c>
      <c r="R238" s="36"/>
      <c r="S238" s="50">
        <v>0</v>
      </c>
    </row>
    <row r="239" spans="3:19" x14ac:dyDescent="0.25">
      <c r="C239" s="6" t="s">
        <v>6</v>
      </c>
      <c r="D239" s="31">
        <f>L239-S239-L243</f>
        <v>2</v>
      </c>
      <c r="E239" s="26">
        <v>95</v>
      </c>
      <c r="F239" s="26">
        <v>85</v>
      </c>
      <c r="G239" s="52">
        <f>O239-S239-O243</f>
        <v>-4</v>
      </c>
      <c r="H239" s="32">
        <f>P239-S239-P243</f>
        <v>-3</v>
      </c>
      <c r="I239" s="23"/>
      <c r="K239" s="6" t="s">
        <v>6</v>
      </c>
      <c r="L239" s="33">
        <v>12</v>
      </c>
      <c r="M239" s="13">
        <v>7</v>
      </c>
      <c r="N239" s="13">
        <v>6</v>
      </c>
      <c r="O239" s="33">
        <v>4</v>
      </c>
      <c r="P239" s="34">
        <v>0</v>
      </c>
      <c r="Q239" s="9">
        <v>180</v>
      </c>
      <c r="R239" s="36"/>
      <c r="S239" s="50">
        <f>M239-M243</f>
        <v>0</v>
      </c>
    </row>
    <row r="240" spans="3:19" x14ac:dyDescent="0.25">
      <c r="C240" s="6" t="s">
        <v>7</v>
      </c>
      <c r="D240" s="31">
        <f>L240-S240-L243</f>
        <v>6</v>
      </c>
      <c r="E240" s="31">
        <f>M240-S240-M243</f>
        <v>2</v>
      </c>
      <c r="F240" s="26">
        <v>125</v>
      </c>
      <c r="G240" s="26">
        <v>90</v>
      </c>
      <c r="H240" s="27">
        <v>15</v>
      </c>
      <c r="I240" s="24"/>
      <c r="K240" s="6" t="s">
        <v>7</v>
      </c>
      <c r="L240" s="33">
        <v>13</v>
      </c>
      <c r="M240" s="33">
        <v>6</v>
      </c>
      <c r="N240" s="13">
        <v>3</v>
      </c>
      <c r="O240" s="13">
        <v>5</v>
      </c>
      <c r="P240" s="35">
        <v>0</v>
      </c>
      <c r="Q240" s="10">
        <v>230</v>
      </c>
      <c r="R240" s="36"/>
      <c r="S240" s="51">
        <f>N240-N243</f>
        <v>-3</v>
      </c>
    </row>
    <row r="241" spans="3:19" x14ac:dyDescent="0.25">
      <c r="C241" s="3" t="s">
        <v>9</v>
      </c>
      <c r="D241" s="20"/>
      <c r="E241" s="21"/>
      <c r="F241" s="21"/>
      <c r="G241" s="21"/>
      <c r="H241" s="22"/>
      <c r="I241" s="30"/>
      <c r="K241" s="3" t="s">
        <v>9</v>
      </c>
      <c r="L241" s="14">
        <v>150</v>
      </c>
      <c r="M241" s="7">
        <v>165</v>
      </c>
      <c r="N241" s="7">
        <v>210</v>
      </c>
      <c r="O241" s="7">
        <v>90</v>
      </c>
      <c r="P241" s="25">
        <v>15</v>
      </c>
    </row>
    <row r="242" spans="3:19" x14ac:dyDescent="0.25">
      <c r="L242" s="36"/>
      <c r="M242" s="36"/>
      <c r="N242" s="36"/>
      <c r="O242" s="36"/>
      <c r="P242" s="36"/>
    </row>
    <row r="243" spans="3:19" x14ac:dyDescent="0.25">
      <c r="E243" t="s">
        <v>55</v>
      </c>
      <c r="F243" s="17"/>
      <c r="G243" s="1" t="s">
        <v>56</v>
      </c>
      <c r="K243" s="43" t="s">
        <v>49</v>
      </c>
      <c r="L243" s="48">
        <f>L238-S238</f>
        <v>10</v>
      </c>
      <c r="M243" s="48">
        <f>M238-S238</f>
        <v>7</v>
      </c>
      <c r="N243" s="48">
        <f>N239-S239</f>
        <v>6</v>
      </c>
      <c r="O243" s="48">
        <f>O240-S240</f>
        <v>8</v>
      </c>
      <c r="P243" s="49">
        <f>P240-S240</f>
        <v>3</v>
      </c>
    </row>
    <row r="246" spans="3:19" x14ac:dyDescent="0.25">
      <c r="C246" s="3" t="s">
        <v>32</v>
      </c>
      <c r="D246" s="4" t="s">
        <v>1</v>
      </c>
      <c r="E246" s="4" t="s">
        <v>2</v>
      </c>
      <c r="F246" s="4" t="s">
        <v>3</v>
      </c>
      <c r="G246" s="4" t="s">
        <v>4</v>
      </c>
      <c r="H246" s="15" t="s">
        <v>13</v>
      </c>
      <c r="I246" s="3" t="s">
        <v>8</v>
      </c>
      <c r="K246" s="3" t="s">
        <v>0</v>
      </c>
      <c r="L246" s="4" t="s">
        <v>1</v>
      </c>
      <c r="M246" s="4" t="s">
        <v>2</v>
      </c>
      <c r="N246" s="4" t="s">
        <v>3</v>
      </c>
      <c r="O246" s="4" t="s">
        <v>4</v>
      </c>
      <c r="P246" s="15" t="s">
        <v>13</v>
      </c>
      <c r="Q246" s="3" t="s">
        <v>8</v>
      </c>
      <c r="S246" s="43" t="s">
        <v>48</v>
      </c>
    </row>
    <row r="247" spans="3:19" x14ac:dyDescent="0.25">
      <c r="C247" s="5" t="s">
        <v>5</v>
      </c>
      <c r="D247" s="37">
        <v>150</v>
      </c>
      <c r="E247" s="26">
        <v>70</v>
      </c>
      <c r="F247" s="37"/>
      <c r="G247" s="37"/>
      <c r="H247" s="39"/>
      <c r="I247" s="23"/>
      <c r="K247" s="5" t="s">
        <v>5</v>
      </c>
      <c r="L247" s="13">
        <v>10</v>
      </c>
      <c r="M247" s="13">
        <v>7</v>
      </c>
      <c r="N247" s="13">
        <v>5</v>
      </c>
      <c r="O247" s="13">
        <v>6</v>
      </c>
      <c r="P247" s="35">
        <v>0</v>
      </c>
      <c r="Q247" s="9">
        <v>220</v>
      </c>
      <c r="R247" s="36"/>
      <c r="S247" s="50">
        <v>0</v>
      </c>
    </row>
    <row r="248" spans="3:19" x14ac:dyDescent="0.25">
      <c r="C248" s="6" t="s">
        <v>6</v>
      </c>
      <c r="D248" s="37"/>
      <c r="E248" s="26">
        <v>95</v>
      </c>
      <c r="F248" s="52" t="s">
        <v>51</v>
      </c>
      <c r="G248" s="52" t="s">
        <v>50</v>
      </c>
      <c r="H248" s="39"/>
      <c r="I248" s="23"/>
      <c r="K248" s="6" t="s">
        <v>6</v>
      </c>
      <c r="L248" s="13">
        <v>12</v>
      </c>
      <c r="M248" s="13">
        <v>7</v>
      </c>
      <c r="N248" s="13">
        <v>6</v>
      </c>
      <c r="O248" s="13">
        <v>4</v>
      </c>
      <c r="P248" s="35">
        <v>0</v>
      </c>
      <c r="Q248" s="9">
        <v>180</v>
      </c>
      <c r="R248" s="36"/>
      <c r="S248" s="50">
        <f>M248-M252</f>
        <v>0</v>
      </c>
    </row>
    <row r="249" spans="3:19" x14ac:dyDescent="0.25">
      <c r="C249" s="6" t="s">
        <v>7</v>
      </c>
      <c r="D249" s="37"/>
      <c r="E249" s="37"/>
      <c r="F249" s="52" t="s">
        <v>52</v>
      </c>
      <c r="G249" s="52" t="s">
        <v>53</v>
      </c>
      <c r="H249" s="27">
        <v>15</v>
      </c>
      <c r="I249" s="24"/>
      <c r="K249" s="6" t="s">
        <v>7</v>
      </c>
      <c r="L249" s="13">
        <v>13</v>
      </c>
      <c r="M249" s="13">
        <v>6</v>
      </c>
      <c r="N249" s="13">
        <v>3</v>
      </c>
      <c r="O249" s="13">
        <v>5</v>
      </c>
      <c r="P249" s="35">
        <v>0</v>
      </c>
      <c r="Q249" s="10">
        <v>230</v>
      </c>
      <c r="R249" s="36"/>
      <c r="S249" s="51">
        <f>N249-N252</f>
        <v>-3</v>
      </c>
    </row>
    <row r="250" spans="3:19" x14ac:dyDescent="0.25">
      <c r="C250" s="3" t="s">
        <v>9</v>
      </c>
      <c r="D250" s="20"/>
      <c r="E250" s="21"/>
      <c r="F250" s="21"/>
      <c r="G250" s="21"/>
      <c r="H250" s="22"/>
      <c r="I250" s="30"/>
      <c r="K250" s="3" t="s">
        <v>9</v>
      </c>
      <c r="L250" s="14">
        <v>150</v>
      </c>
      <c r="M250" s="7">
        <v>165</v>
      </c>
      <c r="N250" s="7">
        <v>210</v>
      </c>
      <c r="O250" s="7">
        <v>90</v>
      </c>
      <c r="P250" s="25">
        <v>15</v>
      </c>
    </row>
    <row r="251" spans="3:19" x14ac:dyDescent="0.25">
      <c r="L251" s="36"/>
      <c r="M251" s="36"/>
      <c r="N251" s="36"/>
      <c r="O251" s="36"/>
      <c r="P251" s="36"/>
    </row>
    <row r="252" spans="3:19" x14ac:dyDescent="0.25">
      <c r="E252" t="s">
        <v>54</v>
      </c>
      <c r="F252" s="18"/>
      <c r="G252" s="1">
        <v>85</v>
      </c>
      <c r="K252" s="43" t="s">
        <v>49</v>
      </c>
      <c r="L252" s="48">
        <f>L247-S247</f>
        <v>10</v>
      </c>
      <c r="M252" s="48">
        <f>M247-S247</f>
        <v>7</v>
      </c>
      <c r="N252" s="48">
        <f>N248-S248</f>
        <v>6</v>
      </c>
      <c r="O252" s="48">
        <f>O249-S249</f>
        <v>8</v>
      </c>
      <c r="P252" s="49">
        <f>P249-S249</f>
        <v>3</v>
      </c>
    </row>
    <row r="253" spans="3:19" x14ac:dyDescent="0.25">
      <c r="E253" t="s">
        <v>57</v>
      </c>
      <c r="G253" s="1">
        <v>-4</v>
      </c>
    </row>
    <row r="254" spans="3:19" x14ac:dyDescent="0.25">
      <c r="E254" t="s">
        <v>58</v>
      </c>
      <c r="G254" s="1">
        <f>G253*G252</f>
        <v>-340</v>
      </c>
    </row>
    <row r="255" spans="3:19" x14ac:dyDescent="0.25">
      <c r="E255" t="s">
        <v>59</v>
      </c>
      <c r="G255" s="1" t="s">
        <v>60</v>
      </c>
    </row>
    <row r="258" spans="3:19" x14ac:dyDescent="0.25">
      <c r="C258" s="3" t="s">
        <v>32</v>
      </c>
      <c r="D258" s="4" t="s">
        <v>1</v>
      </c>
      <c r="E258" s="4" t="s">
        <v>2</v>
      </c>
      <c r="F258" s="4" t="s">
        <v>3</v>
      </c>
      <c r="G258" s="4" t="s">
        <v>4</v>
      </c>
      <c r="H258" s="15" t="s">
        <v>13</v>
      </c>
      <c r="I258" s="3" t="s">
        <v>8</v>
      </c>
      <c r="K258" s="3" t="s">
        <v>0</v>
      </c>
      <c r="L258" s="4" t="s">
        <v>1</v>
      </c>
      <c r="M258" s="4" t="s">
        <v>2</v>
      </c>
      <c r="N258" s="4" t="s">
        <v>3</v>
      </c>
      <c r="O258" s="4" t="s">
        <v>4</v>
      </c>
      <c r="P258" s="15" t="s">
        <v>13</v>
      </c>
      <c r="Q258" s="3" t="s">
        <v>8</v>
      </c>
      <c r="S258" s="43" t="s">
        <v>48</v>
      </c>
    </row>
    <row r="259" spans="3:19" x14ac:dyDescent="0.25">
      <c r="C259" s="5" t="s">
        <v>5</v>
      </c>
      <c r="D259" s="37">
        <v>150</v>
      </c>
      <c r="E259" s="26">
        <v>70</v>
      </c>
      <c r="F259" s="37"/>
      <c r="G259" s="37"/>
      <c r="H259" s="39"/>
      <c r="I259" s="23">
        <f>SUM(D259:H259)</f>
        <v>220</v>
      </c>
      <c r="K259" s="5" t="s">
        <v>5</v>
      </c>
      <c r="L259" s="13">
        <v>10</v>
      </c>
      <c r="M259" s="13">
        <v>7</v>
      </c>
      <c r="N259" s="13">
        <v>5</v>
      </c>
      <c r="O259" s="13">
        <v>6</v>
      </c>
      <c r="P259" s="35">
        <v>0</v>
      </c>
      <c r="Q259" s="9">
        <v>220</v>
      </c>
      <c r="R259" s="36">
        <f>I259-Q259</f>
        <v>0</v>
      </c>
      <c r="S259" s="50">
        <v>0</v>
      </c>
    </row>
    <row r="260" spans="3:19" x14ac:dyDescent="0.25">
      <c r="C260" s="6" t="s">
        <v>6</v>
      </c>
      <c r="D260" s="37"/>
      <c r="E260" s="26">
        <v>95</v>
      </c>
      <c r="F260" s="31"/>
      <c r="G260" s="31">
        <f>G264</f>
        <v>85</v>
      </c>
      <c r="H260" s="39"/>
      <c r="I260" s="23">
        <f t="shared" ref="I260:I261" si="161">SUM(D260:H260)</f>
        <v>180</v>
      </c>
      <c r="K260" s="6" t="s">
        <v>6</v>
      </c>
      <c r="L260" s="13">
        <v>12</v>
      </c>
      <c r="M260" s="13">
        <v>7</v>
      </c>
      <c r="N260" s="13">
        <v>6</v>
      </c>
      <c r="O260" s="13">
        <v>4</v>
      </c>
      <c r="P260" s="35">
        <v>0</v>
      </c>
      <c r="Q260" s="9">
        <v>180</v>
      </c>
      <c r="R260" s="36">
        <f>I260-Q260</f>
        <v>0</v>
      </c>
      <c r="S260" s="50">
        <f>M260-M264</f>
        <v>0</v>
      </c>
    </row>
    <row r="261" spans="3:19" x14ac:dyDescent="0.25">
      <c r="C261" s="6" t="s">
        <v>7</v>
      </c>
      <c r="D261" s="37"/>
      <c r="E261" s="37"/>
      <c r="F261" s="31">
        <f>125+G264</f>
        <v>210</v>
      </c>
      <c r="G261" s="31">
        <f>90-G264</f>
        <v>5</v>
      </c>
      <c r="H261" s="27">
        <v>15</v>
      </c>
      <c r="I261" s="24">
        <f t="shared" si="161"/>
        <v>230</v>
      </c>
      <c r="K261" s="6" t="s">
        <v>7</v>
      </c>
      <c r="L261" s="13">
        <v>13</v>
      </c>
      <c r="M261" s="13">
        <v>6</v>
      </c>
      <c r="N261" s="13">
        <v>3</v>
      </c>
      <c r="O261" s="13">
        <v>5</v>
      </c>
      <c r="P261" s="35">
        <v>0</v>
      </c>
      <c r="Q261" s="10">
        <v>230</v>
      </c>
      <c r="R261" s="36">
        <f>I261-Q261</f>
        <v>0</v>
      </c>
      <c r="S261" s="51">
        <f>N261-N264</f>
        <v>-3</v>
      </c>
    </row>
    <row r="262" spans="3:19" x14ac:dyDescent="0.25">
      <c r="C262" s="3" t="s">
        <v>9</v>
      </c>
      <c r="D262" s="20">
        <f>SUM(D259:D261)</f>
        <v>150</v>
      </c>
      <c r="E262" s="21">
        <f t="shared" ref="E262" si="162">SUM(E259:E261)</f>
        <v>165</v>
      </c>
      <c r="F262" s="21">
        <f t="shared" ref="F262" si="163">SUM(F259:F261)</f>
        <v>210</v>
      </c>
      <c r="G262" s="21">
        <f t="shared" ref="G262" si="164">SUM(G259:G261)</f>
        <v>90</v>
      </c>
      <c r="H262" s="22">
        <f t="shared" ref="H262" si="165">SUM(H259:H261)</f>
        <v>15</v>
      </c>
      <c r="I262" s="28">
        <f>SUMPRODUCT(D259:H261,L259:P261)</f>
        <v>3650</v>
      </c>
      <c r="K262" s="3" t="s">
        <v>9</v>
      </c>
      <c r="L262" s="14">
        <v>150</v>
      </c>
      <c r="M262" s="7">
        <v>165</v>
      </c>
      <c r="N262" s="7">
        <v>210</v>
      </c>
      <c r="O262" s="7">
        <v>90</v>
      </c>
      <c r="P262" s="25">
        <v>15</v>
      </c>
    </row>
    <row r="263" spans="3:19" x14ac:dyDescent="0.25">
      <c r="L263" s="36">
        <f>D262-L262</f>
        <v>0</v>
      </c>
      <c r="M263" s="36">
        <f t="shared" ref="M263" si="166">E262-M262</f>
        <v>0</v>
      </c>
      <c r="N263" s="36">
        <f t="shared" ref="N263" si="167">F262-N262</f>
        <v>0</v>
      </c>
      <c r="O263" s="36">
        <f t="shared" ref="O263" si="168">G262-O262</f>
        <v>0</v>
      </c>
      <c r="P263" s="36">
        <f t="shared" ref="P263" si="169">H262-P262</f>
        <v>0</v>
      </c>
    </row>
    <row r="264" spans="3:19" x14ac:dyDescent="0.25">
      <c r="E264" t="s">
        <v>54</v>
      </c>
      <c r="F264" s="18"/>
      <c r="G264" s="1">
        <v>85</v>
      </c>
      <c r="K264" s="43" t="s">
        <v>49</v>
      </c>
      <c r="L264" s="48">
        <f>L259-S259</f>
        <v>10</v>
      </c>
      <c r="M264" s="48">
        <f>M259-S259</f>
        <v>7</v>
      </c>
      <c r="N264" s="48">
        <f>N260-S260</f>
        <v>6</v>
      </c>
      <c r="O264" s="48">
        <f>O261-S261</f>
        <v>8</v>
      </c>
      <c r="P264" s="49">
        <f>P261-S261</f>
        <v>3</v>
      </c>
    </row>
    <row r="265" spans="3:19" x14ac:dyDescent="0.25">
      <c r="E265" t="s">
        <v>57</v>
      </c>
      <c r="G265" s="1">
        <v>-4</v>
      </c>
    </row>
    <row r="266" spans="3:19" x14ac:dyDescent="0.25">
      <c r="E266" t="s">
        <v>58</v>
      </c>
      <c r="G266" s="1">
        <f>G265*G264</f>
        <v>-340</v>
      </c>
      <c r="H266" s="29"/>
    </row>
    <row r="267" spans="3:19" x14ac:dyDescent="0.25">
      <c r="E267" t="s">
        <v>59</v>
      </c>
      <c r="G267" s="1" t="s">
        <v>60</v>
      </c>
    </row>
    <row r="268" spans="3:19" x14ac:dyDescent="0.25">
      <c r="E268" t="s">
        <v>47</v>
      </c>
      <c r="G268" s="29">
        <f>I232+G254</f>
        <v>3650</v>
      </c>
    </row>
    <row r="270" spans="3:19" x14ac:dyDescent="0.25">
      <c r="C270" s="53" t="s">
        <v>61</v>
      </c>
    </row>
    <row r="272" spans="3:19" x14ac:dyDescent="0.25">
      <c r="C272" s="3" t="s">
        <v>32</v>
      </c>
      <c r="D272" s="4" t="s">
        <v>1</v>
      </c>
      <c r="E272" s="4" t="s">
        <v>2</v>
      </c>
      <c r="F272" s="4" t="s">
        <v>3</v>
      </c>
      <c r="G272" s="4" t="s">
        <v>4</v>
      </c>
      <c r="H272" s="15" t="s">
        <v>13</v>
      </c>
      <c r="I272" s="3" t="s">
        <v>8</v>
      </c>
      <c r="K272" s="3" t="s">
        <v>0</v>
      </c>
      <c r="L272" s="4" t="s">
        <v>1</v>
      </c>
      <c r="M272" s="4" t="s">
        <v>2</v>
      </c>
      <c r="N272" s="4" t="s">
        <v>3</v>
      </c>
      <c r="O272" s="4" t="s">
        <v>4</v>
      </c>
      <c r="P272" s="15" t="s">
        <v>13</v>
      </c>
      <c r="Q272" s="3" t="s">
        <v>8</v>
      </c>
      <c r="S272" s="43" t="s">
        <v>48</v>
      </c>
    </row>
    <row r="273" spans="3:19" x14ac:dyDescent="0.25">
      <c r="C273" s="5" t="s">
        <v>5</v>
      </c>
      <c r="D273" s="37">
        <v>150</v>
      </c>
      <c r="E273" s="26">
        <v>70</v>
      </c>
      <c r="F273" s="37"/>
      <c r="G273" s="37"/>
      <c r="H273" s="39"/>
      <c r="I273" s="23">
        <f>SUM(D273:H273)</f>
        <v>220</v>
      </c>
      <c r="K273" s="5" t="s">
        <v>5</v>
      </c>
      <c r="L273" s="33">
        <v>10</v>
      </c>
      <c r="M273" s="33">
        <v>7</v>
      </c>
      <c r="N273" s="13">
        <v>5</v>
      </c>
      <c r="O273" s="13">
        <v>6</v>
      </c>
      <c r="P273" s="35">
        <v>0</v>
      </c>
      <c r="Q273" s="9">
        <v>220</v>
      </c>
      <c r="R273" s="36">
        <f>I273-Q273</f>
        <v>0</v>
      </c>
      <c r="S273" s="44">
        <v>0</v>
      </c>
    </row>
    <row r="274" spans="3:19" x14ac:dyDescent="0.25">
      <c r="C274" s="6" t="s">
        <v>6</v>
      </c>
      <c r="D274" s="37"/>
      <c r="E274" s="26">
        <v>95</v>
      </c>
      <c r="F274" s="37"/>
      <c r="G274" s="37">
        <v>85</v>
      </c>
      <c r="H274" s="39"/>
      <c r="I274" s="23">
        <f t="shared" ref="I274:I275" si="170">SUM(D274:H274)</f>
        <v>180</v>
      </c>
      <c r="K274" s="6" t="s">
        <v>6</v>
      </c>
      <c r="L274" s="13">
        <v>12</v>
      </c>
      <c r="M274" s="33">
        <v>7</v>
      </c>
      <c r="N274" s="13">
        <v>6</v>
      </c>
      <c r="O274" s="33">
        <v>4</v>
      </c>
      <c r="P274" s="35">
        <v>0</v>
      </c>
      <c r="Q274" s="9">
        <v>180</v>
      </c>
      <c r="R274" s="36">
        <f>I274-Q274</f>
        <v>0</v>
      </c>
      <c r="S274" s="44">
        <f>M274-M278</f>
        <v>0</v>
      </c>
    </row>
    <row r="275" spans="3:19" x14ac:dyDescent="0.25">
      <c r="C275" s="6" t="s">
        <v>7</v>
      </c>
      <c r="D275" s="37"/>
      <c r="E275" s="37"/>
      <c r="F275" s="37">
        <v>210</v>
      </c>
      <c r="G275" s="37">
        <v>5</v>
      </c>
      <c r="H275" s="27">
        <v>15</v>
      </c>
      <c r="I275" s="24">
        <f t="shared" si="170"/>
        <v>230</v>
      </c>
      <c r="K275" s="6" t="s">
        <v>7</v>
      </c>
      <c r="L275" s="13">
        <v>13</v>
      </c>
      <c r="M275" s="13">
        <v>6</v>
      </c>
      <c r="N275" s="33">
        <v>3</v>
      </c>
      <c r="O275" s="33">
        <v>5</v>
      </c>
      <c r="P275" s="34">
        <v>0</v>
      </c>
      <c r="Q275" s="10">
        <v>230</v>
      </c>
      <c r="R275" s="36">
        <f>I275-Q275</f>
        <v>0</v>
      </c>
      <c r="S275" s="45">
        <f>O275-O278</f>
        <v>1</v>
      </c>
    </row>
    <row r="276" spans="3:19" x14ac:dyDescent="0.25">
      <c r="C276" s="3" t="s">
        <v>9</v>
      </c>
      <c r="D276" s="20">
        <f>SUM(D273:D275)</f>
        <v>150</v>
      </c>
      <c r="E276" s="21">
        <f t="shared" ref="E276" si="171">SUM(E273:E275)</f>
        <v>165</v>
      </c>
      <c r="F276" s="21">
        <f t="shared" ref="F276" si="172">SUM(F273:F275)</f>
        <v>210</v>
      </c>
      <c r="G276" s="21">
        <f t="shared" ref="G276" si="173">SUM(G273:G275)</f>
        <v>90</v>
      </c>
      <c r="H276" s="22">
        <f t="shared" ref="H276" si="174">SUM(H273:H275)</f>
        <v>15</v>
      </c>
      <c r="I276" s="28">
        <f>SUMPRODUCT(D273:H275,L273:P275)</f>
        <v>3650</v>
      </c>
      <c r="K276" s="3" t="s">
        <v>9</v>
      </c>
      <c r="L276" s="14">
        <v>150</v>
      </c>
      <c r="M276" s="7">
        <v>165</v>
      </c>
      <c r="N276" s="7">
        <v>210</v>
      </c>
      <c r="O276" s="7">
        <v>90</v>
      </c>
      <c r="P276" s="25">
        <v>15</v>
      </c>
    </row>
    <row r="277" spans="3:19" x14ac:dyDescent="0.25">
      <c r="L277" s="36">
        <f>D276-L276</f>
        <v>0</v>
      </c>
      <c r="M277" s="36">
        <f t="shared" ref="M277" si="175">E276-M276</f>
        <v>0</v>
      </c>
      <c r="N277" s="36">
        <f t="shared" ref="N277" si="176">F276-N276</f>
        <v>0</v>
      </c>
      <c r="O277" s="36">
        <f t="shared" ref="O277" si="177">G276-O276</f>
        <v>0</v>
      </c>
      <c r="P277" s="36">
        <f t="shared" ref="P277" si="178">H276-P276</f>
        <v>0</v>
      </c>
    </row>
    <row r="278" spans="3:19" x14ac:dyDescent="0.25">
      <c r="F278" s="18"/>
      <c r="G278" s="1"/>
      <c r="K278" s="43" t="s">
        <v>49</v>
      </c>
      <c r="L278" s="46">
        <f>L273-S273</f>
        <v>10</v>
      </c>
      <c r="M278" s="46">
        <f>M273-S273</f>
        <v>7</v>
      </c>
      <c r="N278" s="46">
        <f>N275-S275</f>
        <v>2</v>
      </c>
      <c r="O278" s="46">
        <f>O274-S274</f>
        <v>4</v>
      </c>
      <c r="P278" s="47">
        <f>P275-S275</f>
        <v>-1</v>
      </c>
    </row>
    <row r="281" spans="3:19" x14ac:dyDescent="0.25">
      <c r="C281" s="3" t="s">
        <v>32</v>
      </c>
      <c r="D281" s="4" t="s">
        <v>1</v>
      </c>
      <c r="E281" s="4" t="s">
        <v>2</v>
      </c>
      <c r="F281" s="4" t="s">
        <v>3</v>
      </c>
      <c r="G281" s="4" t="s">
        <v>4</v>
      </c>
      <c r="H281" s="15" t="s">
        <v>13</v>
      </c>
      <c r="I281" s="3" t="s">
        <v>8</v>
      </c>
      <c r="K281" s="3" t="s">
        <v>0</v>
      </c>
      <c r="L281" s="4" t="s">
        <v>1</v>
      </c>
      <c r="M281" s="4" t="s">
        <v>2</v>
      </c>
      <c r="N281" s="4" t="s">
        <v>3</v>
      </c>
      <c r="O281" s="4" t="s">
        <v>4</v>
      </c>
      <c r="P281" s="15" t="s">
        <v>13</v>
      </c>
      <c r="Q281" s="3" t="s">
        <v>8</v>
      </c>
      <c r="S281" s="43" t="s">
        <v>48</v>
      </c>
    </row>
    <row r="282" spans="3:19" x14ac:dyDescent="0.25">
      <c r="C282" s="5" t="s">
        <v>5</v>
      </c>
      <c r="D282" s="37">
        <v>150</v>
      </c>
      <c r="E282" s="26">
        <v>70</v>
      </c>
      <c r="F282" s="31">
        <f>N282-S282-N287</f>
        <v>3</v>
      </c>
      <c r="G282" s="31">
        <f>O282-S282-O287</f>
        <v>2</v>
      </c>
      <c r="H282" s="32">
        <f>P282-S282-P287</f>
        <v>1</v>
      </c>
      <c r="I282" s="23"/>
      <c r="K282" s="5" t="s">
        <v>5</v>
      </c>
      <c r="L282" s="13">
        <v>10</v>
      </c>
      <c r="M282" s="13">
        <v>7</v>
      </c>
      <c r="N282" s="33">
        <v>5</v>
      </c>
      <c r="O282" s="33">
        <v>6</v>
      </c>
      <c r="P282" s="34">
        <v>0</v>
      </c>
      <c r="Q282" s="9">
        <v>220</v>
      </c>
      <c r="R282" s="36"/>
      <c r="S282" s="50">
        <v>0</v>
      </c>
    </row>
    <row r="283" spans="3:19" x14ac:dyDescent="0.25">
      <c r="C283" s="6" t="s">
        <v>6</v>
      </c>
      <c r="D283" s="31">
        <f>L283-S283-L287</f>
        <v>2</v>
      </c>
      <c r="E283" s="26">
        <v>95</v>
      </c>
      <c r="F283" s="31">
        <f>N283-S283-N287</f>
        <v>4</v>
      </c>
      <c r="G283" s="37">
        <v>85</v>
      </c>
      <c r="H283" s="32">
        <f>P283-S283-P287</f>
        <v>1</v>
      </c>
      <c r="I283" s="23"/>
      <c r="K283" s="6" t="s">
        <v>6</v>
      </c>
      <c r="L283" s="33">
        <v>12</v>
      </c>
      <c r="M283" s="13">
        <v>7</v>
      </c>
      <c r="N283" s="33">
        <v>6</v>
      </c>
      <c r="O283" s="13">
        <v>4</v>
      </c>
      <c r="P283" s="34">
        <v>0</v>
      </c>
      <c r="Q283" s="9">
        <v>180</v>
      </c>
      <c r="R283" s="36"/>
      <c r="S283" s="50">
        <f>M283-M287</f>
        <v>0</v>
      </c>
    </row>
    <row r="284" spans="3:19" x14ac:dyDescent="0.25">
      <c r="C284" s="6" t="s">
        <v>7</v>
      </c>
      <c r="D284" s="31">
        <f>L284-S284-L287</f>
        <v>2</v>
      </c>
      <c r="E284" s="52">
        <f>M284-S284-M287</f>
        <v>-2</v>
      </c>
      <c r="F284" s="37">
        <v>210</v>
      </c>
      <c r="G284" s="37">
        <v>5</v>
      </c>
      <c r="H284" s="27">
        <v>15</v>
      </c>
      <c r="I284" s="24"/>
      <c r="K284" s="6" t="s">
        <v>7</v>
      </c>
      <c r="L284" s="33">
        <v>13</v>
      </c>
      <c r="M284" s="33">
        <v>6</v>
      </c>
      <c r="N284" s="13">
        <v>3</v>
      </c>
      <c r="O284" s="13">
        <v>5</v>
      </c>
      <c r="P284" s="35">
        <v>0</v>
      </c>
      <c r="Q284" s="10">
        <v>230</v>
      </c>
      <c r="R284" s="36"/>
      <c r="S284" s="51">
        <f>O284-O287</f>
        <v>1</v>
      </c>
    </row>
    <row r="285" spans="3:19" x14ac:dyDescent="0.25">
      <c r="C285" s="3" t="s">
        <v>9</v>
      </c>
      <c r="D285" s="20"/>
      <c r="E285" s="21"/>
      <c r="F285" s="21"/>
      <c r="G285" s="21"/>
      <c r="H285" s="22"/>
      <c r="I285" s="30"/>
      <c r="K285" s="3" t="s">
        <v>9</v>
      </c>
      <c r="L285" s="14">
        <v>150</v>
      </c>
      <c r="M285" s="7">
        <v>165</v>
      </c>
      <c r="N285" s="7">
        <v>210</v>
      </c>
      <c r="O285" s="7">
        <v>90</v>
      </c>
      <c r="P285" s="25">
        <v>15</v>
      </c>
    </row>
    <row r="286" spans="3:19" x14ac:dyDescent="0.25">
      <c r="L286" s="36"/>
      <c r="M286" s="36"/>
      <c r="N286" s="36"/>
      <c r="O286" s="36"/>
      <c r="P286" s="36"/>
    </row>
    <row r="287" spans="3:19" x14ac:dyDescent="0.25">
      <c r="E287" t="s">
        <v>55</v>
      </c>
      <c r="F287" s="17"/>
      <c r="G287" s="1" t="s">
        <v>62</v>
      </c>
      <c r="K287" s="43" t="s">
        <v>49</v>
      </c>
      <c r="L287" s="48">
        <f>L282-S282</f>
        <v>10</v>
      </c>
      <c r="M287" s="48">
        <f>M282-S282</f>
        <v>7</v>
      </c>
      <c r="N287" s="48">
        <f>N284-S284</f>
        <v>2</v>
      </c>
      <c r="O287" s="48">
        <f>O283-S283</f>
        <v>4</v>
      </c>
      <c r="P287" s="49">
        <f>P284-S284</f>
        <v>-1</v>
      </c>
    </row>
    <row r="290" spans="3:19" x14ac:dyDescent="0.25">
      <c r="C290" s="3" t="s">
        <v>32</v>
      </c>
      <c r="D290" s="4" t="s">
        <v>1</v>
      </c>
      <c r="E290" s="4" t="s">
        <v>2</v>
      </c>
      <c r="F290" s="4" t="s">
        <v>3</v>
      </c>
      <c r="G290" s="4" t="s">
        <v>4</v>
      </c>
      <c r="H290" s="15" t="s">
        <v>13</v>
      </c>
      <c r="I290" s="3" t="s">
        <v>8</v>
      </c>
      <c r="K290" s="3" t="s">
        <v>0</v>
      </c>
      <c r="L290" s="4" t="s">
        <v>1</v>
      </c>
      <c r="M290" s="4" t="s">
        <v>2</v>
      </c>
      <c r="N290" s="4" t="s">
        <v>3</v>
      </c>
      <c r="O290" s="4" t="s">
        <v>4</v>
      </c>
      <c r="P290" s="15" t="s">
        <v>13</v>
      </c>
      <c r="Q290" s="3" t="s">
        <v>8</v>
      </c>
      <c r="S290" s="43" t="s">
        <v>48</v>
      </c>
    </row>
    <row r="291" spans="3:19" x14ac:dyDescent="0.25">
      <c r="C291" s="5" t="s">
        <v>5</v>
      </c>
      <c r="D291" s="37">
        <v>150</v>
      </c>
      <c r="E291" s="37">
        <v>70</v>
      </c>
      <c r="F291" s="37"/>
      <c r="G291" s="37"/>
      <c r="H291" s="39"/>
      <c r="I291" s="23"/>
      <c r="K291" s="5" t="s">
        <v>5</v>
      </c>
      <c r="L291" s="13">
        <v>10</v>
      </c>
      <c r="M291" s="13">
        <v>7</v>
      </c>
      <c r="N291" s="13">
        <v>5</v>
      </c>
      <c r="O291" s="13">
        <v>6</v>
      </c>
      <c r="P291" s="35">
        <v>0</v>
      </c>
      <c r="Q291" s="9">
        <v>220</v>
      </c>
      <c r="R291" s="36"/>
      <c r="S291" s="50">
        <v>0</v>
      </c>
    </row>
    <row r="292" spans="3:19" x14ac:dyDescent="0.25">
      <c r="C292" s="6" t="s">
        <v>6</v>
      </c>
      <c r="D292" s="37"/>
      <c r="E292" s="52" t="s">
        <v>63</v>
      </c>
      <c r="F292" s="37"/>
      <c r="G292" s="52" t="s">
        <v>64</v>
      </c>
      <c r="H292" s="39"/>
      <c r="I292" s="23"/>
      <c r="K292" s="6" t="s">
        <v>6</v>
      </c>
      <c r="L292" s="13">
        <v>12</v>
      </c>
      <c r="M292" s="13">
        <v>7</v>
      </c>
      <c r="N292" s="13">
        <v>6</v>
      </c>
      <c r="O292" s="13">
        <v>4</v>
      </c>
      <c r="P292" s="35">
        <v>0</v>
      </c>
      <c r="Q292" s="9">
        <v>180</v>
      </c>
      <c r="R292" s="36"/>
      <c r="S292" s="50">
        <f>M292-M296</f>
        <v>0</v>
      </c>
    </row>
    <row r="293" spans="3:19" x14ac:dyDescent="0.25">
      <c r="C293" s="6" t="s">
        <v>7</v>
      </c>
      <c r="D293" s="37"/>
      <c r="E293" s="52" t="s">
        <v>50</v>
      </c>
      <c r="F293" s="37">
        <v>210</v>
      </c>
      <c r="G293" s="52" t="s">
        <v>65</v>
      </c>
      <c r="H293" s="39">
        <v>15</v>
      </c>
      <c r="I293" s="24"/>
      <c r="K293" s="6" t="s">
        <v>7</v>
      </c>
      <c r="L293" s="13">
        <v>13</v>
      </c>
      <c r="M293" s="13">
        <v>6</v>
      </c>
      <c r="N293" s="13">
        <v>3</v>
      </c>
      <c r="O293" s="13">
        <v>5</v>
      </c>
      <c r="P293" s="35">
        <v>0</v>
      </c>
      <c r="Q293" s="10">
        <v>230</v>
      </c>
      <c r="R293" s="36"/>
      <c r="S293" s="51">
        <f>O293-O296</f>
        <v>1</v>
      </c>
    </row>
    <row r="294" spans="3:19" x14ac:dyDescent="0.25">
      <c r="C294" s="3" t="s">
        <v>9</v>
      </c>
      <c r="D294" s="20"/>
      <c r="E294" s="21"/>
      <c r="F294" s="21"/>
      <c r="G294" s="21"/>
      <c r="H294" s="22"/>
      <c r="I294" s="30"/>
      <c r="K294" s="3" t="s">
        <v>9</v>
      </c>
      <c r="L294" s="14">
        <v>150</v>
      </c>
      <c r="M294" s="7">
        <v>165</v>
      </c>
      <c r="N294" s="7">
        <v>210</v>
      </c>
      <c r="O294" s="7">
        <v>90</v>
      </c>
      <c r="P294" s="25">
        <v>15</v>
      </c>
    </row>
    <row r="295" spans="3:19" x14ac:dyDescent="0.25">
      <c r="L295" s="36"/>
      <c r="M295" s="36"/>
      <c r="N295" s="36"/>
      <c r="O295" s="36"/>
      <c r="P295" s="36"/>
    </row>
    <row r="296" spans="3:19" x14ac:dyDescent="0.25">
      <c r="E296" t="s">
        <v>54</v>
      </c>
      <c r="F296" s="18"/>
      <c r="G296" s="1">
        <v>5</v>
      </c>
      <c r="K296" s="43" t="s">
        <v>49</v>
      </c>
      <c r="L296" s="48">
        <f>L291-S291</f>
        <v>10</v>
      </c>
      <c r="M296" s="48">
        <f>M291-S291</f>
        <v>7</v>
      </c>
      <c r="N296" s="48">
        <f>N293-S293</f>
        <v>2</v>
      </c>
      <c r="O296" s="48">
        <f>O292-S292</f>
        <v>4</v>
      </c>
      <c r="P296" s="49">
        <f>P293-S293</f>
        <v>-1</v>
      </c>
    </row>
    <row r="297" spans="3:19" x14ac:dyDescent="0.25">
      <c r="E297" t="s">
        <v>57</v>
      </c>
      <c r="G297" s="54">
        <f>E284</f>
        <v>-2</v>
      </c>
    </row>
    <row r="298" spans="3:19" x14ac:dyDescent="0.25">
      <c r="E298" t="s">
        <v>58</v>
      </c>
      <c r="G298" s="1">
        <f>G297*G296</f>
        <v>-10</v>
      </c>
    </row>
    <row r="299" spans="3:19" x14ac:dyDescent="0.25">
      <c r="E299" t="s">
        <v>59</v>
      </c>
      <c r="G299" s="1" t="s">
        <v>66</v>
      </c>
    </row>
    <row r="300" spans="3:19" x14ac:dyDescent="0.25">
      <c r="G300" s="29"/>
    </row>
    <row r="302" spans="3:19" x14ac:dyDescent="0.25">
      <c r="C302" s="3" t="s">
        <v>32</v>
      </c>
      <c r="D302" s="4" t="s">
        <v>1</v>
      </c>
      <c r="E302" s="4" t="s">
        <v>2</v>
      </c>
      <c r="F302" s="4" t="s">
        <v>3</v>
      </c>
      <c r="G302" s="4" t="s">
        <v>4</v>
      </c>
      <c r="H302" s="15" t="s">
        <v>13</v>
      </c>
      <c r="I302" s="3" t="s">
        <v>8</v>
      </c>
      <c r="K302" s="3" t="s">
        <v>0</v>
      </c>
      <c r="L302" s="4" t="s">
        <v>1</v>
      </c>
      <c r="M302" s="4" t="s">
        <v>2</v>
      </c>
      <c r="N302" s="4" t="s">
        <v>3</v>
      </c>
      <c r="O302" s="4" t="s">
        <v>4</v>
      </c>
      <c r="P302" s="15" t="s">
        <v>13</v>
      </c>
      <c r="Q302" s="3" t="s">
        <v>8</v>
      </c>
      <c r="S302" s="43" t="s">
        <v>48</v>
      </c>
    </row>
    <row r="303" spans="3:19" x14ac:dyDescent="0.25">
      <c r="C303" s="5" t="s">
        <v>5</v>
      </c>
      <c r="D303" s="37">
        <v>150</v>
      </c>
      <c r="E303" s="37">
        <v>70</v>
      </c>
      <c r="F303" s="37"/>
      <c r="G303" s="37"/>
      <c r="H303" s="39"/>
      <c r="I303" s="23">
        <f>SUM(D303:H303)</f>
        <v>220</v>
      </c>
      <c r="K303" s="5" t="s">
        <v>5</v>
      </c>
      <c r="L303" s="13">
        <v>10</v>
      </c>
      <c r="M303" s="13">
        <v>7</v>
      </c>
      <c r="N303" s="13">
        <v>5</v>
      </c>
      <c r="O303" s="13">
        <v>6</v>
      </c>
      <c r="P303" s="35">
        <v>0</v>
      </c>
      <c r="Q303" s="9">
        <v>220</v>
      </c>
      <c r="R303" s="36">
        <f>I303-Q303</f>
        <v>0</v>
      </c>
      <c r="S303" s="50">
        <v>0</v>
      </c>
    </row>
    <row r="304" spans="3:19" x14ac:dyDescent="0.25">
      <c r="C304" s="6" t="s">
        <v>6</v>
      </c>
      <c r="D304" s="37"/>
      <c r="E304" s="31">
        <f>95-G296</f>
        <v>90</v>
      </c>
      <c r="F304" s="37"/>
      <c r="G304" s="31">
        <f>85+G296</f>
        <v>90</v>
      </c>
      <c r="H304" s="39"/>
      <c r="I304" s="23">
        <f t="shared" ref="I304:I305" si="179">SUM(D304:H304)</f>
        <v>180</v>
      </c>
      <c r="K304" s="6" t="s">
        <v>6</v>
      </c>
      <c r="L304" s="13">
        <v>12</v>
      </c>
      <c r="M304" s="13">
        <v>7</v>
      </c>
      <c r="N304" s="13">
        <v>6</v>
      </c>
      <c r="O304" s="13">
        <v>4</v>
      </c>
      <c r="P304" s="35">
        <v>0</v>
      </c>
      <c r="Q304" s="9">
        <v>180</v>
      </c>
      <c r="R304" s="36">
        <f>I304-Q304</f>
        <v>0</v>
      </c>
      <c r="S304" s="50">
        <f>M304-M308</f>
        <v>0</v>
      </c>
    </row>
    <row r="305" spans="3:19" x14ac:dyDescent="0.25">
      <c r="C305" s="6" t="s">
        <v>7</v>
      </c>
      <c r="D305" s="37"/>
      <c r="E305" s="31">
        <f>G296</f>
        <v>5</v>
      </c>
      <c r="F305" s="37">
        <v>210</v>
      </c>
      <c r="G305" s="31"/>
      <c r="H305" s="39">
        <v>15</v>
      </c>
      <c r="I305" s="24">
        <f t="shared" si="179"/>
        <v>230</v>
      </c>
      <c r="K305" s="6" t="s">
        <v>7</v>
      </c>
      <c r="L305" s="13">
        <v>13</v>
      </c>
      <c r="M305" s="13">
        <v>6</v>
      </c>
      <c r="N305" s="13">
        <v>3</v>
      </c>
      <c r="O305" s="13">
        <v>5</v>
      </c>
      <c r="P305" s="35">
        <v>0</v>
      </c>
      <c r="Q305" s="10">
        <v>230</v>
      </c>
      <c r="R305" s="36">
        <f>I305-Q305</f>
        <v>0</v>
      </c>
      <c r="S305" s="51">
        <f>O305-O308</f>
        <v>1</v>
      </c>
    </row>
    <row r="306" spans="3:19" x14ac:dyDescent="0.25">
      <c r="C306" s="3" t="s">
        <v>9</v>
      </c>
      <c r="D306" s="20">
        <f>SUM(D303:D305)</f>
        <v>150</v>
      </c>
      <c r="E306" s="21">
        <f t="shared" ref="E306" si="180">SUM(E303:E305)</f>
        <v>165</v>
      </c>
      <c r="F306" s="21">
        <f t="shared" ref="F306" si="181">SUM(F303:F305)</f>
        <v>210</v>
      </c>
      <c r="G306" s="21">
        <f t="shared" ref="G306" si="182">SUM(G303:G305)</f>
        <v>90</v>
      </c>
      <c r="H306" s="22">
        <f t="shared" ref="H306" si="183">SUM(H303:H305)</f>
        <v>15</v>
      </c>
      <c r="I306" s="28">
        <f>SUMPRODUCT(D303:H305,L303:P305)</f>
        <v>3640</v>
      </c>
      <c r="K306" s="3" t="s">
        <v>9</v>
      </c>
      <c r="L306" s="14">
        <v>150</v>
      </c>
      <c r="M306" s="7">
        <v>165</v>
      </c>
      <c r="N306" s="7">
        <v>210</v>
      </c>
      <c r="O306" s="7">
        <v>90</v>
      </c>
      <c r="P306" s="25">
        <v>15</v>
      </c>
    </row>
    <row r="307" spans="3:19" x14ac:dyDescent="0.25">
      <c r="L307" s="36">
        <f>D306-L306</f>
        <v>0</v>
      </c>
      <c r="M307" s="36">
        <f t="shared" ref="M307" si="184">E306-M306</f>
        <v>0</v>
      </c>
      <c r="N307" s="36">
        <f t="shared" ref="N307" si="185">F306-N306</f>
        <v>0</v>
      </c>
      <c r="O307" s="36">
        <f t="shared" ref="O307" si="186">G306-O306</f>
        <v>0</v>
      </c>
      <c r="P307" s="36">
        <f t="shared" ref="P307" si="187">H306-P306</f>
        <v>0</v>
      </c>
    </row>
    <row r="308" spans="3:19" x14ac:dyDescent="0.25">
      <c r="E308" t="s">
        <v>47</v>
      </c>
      <c r="F308" s="18"/>
      <c r="G308" s="55">
        <f>I262+G298</f>
        <v>3640</v>
      </c>
      <c r="K308" s="43" t="s">
        <v>49</v>
      </c>
      <c r="L308" s="48">
        <f>L303-S303</f>
        <v>10</v>
      </c>
      <c r="M308" s="48">
        <f>M303-S303</f>
        <v>7</v>
      </c>
      <c r="N308" s="48">
        <f>N305-S305</f>
        <v>2</v>
      </c>
      <c r="O308" s="48">
        <f>O304-S304</f>
        <v>4</v>
      </c>
      <c r="P308" s="49">
        <f>P305-S305</f>
        <v>-1</v>
      </c>
    </row>
    <row r="309" spans="3:19" x14ac:dyDescent="0.25">
      <c r="G309" s="54"/>
    </row>
    <row r="310" spans="3:19" x14ac:dyDescent="0.25">
      <c r="C310" s="53" t="s">
        <v>69</v>
      </c>
      <c r="G310" s="54"/>
    </row>
    <row r="311" spans="3:19" x14ac:dyDescent="0.25">
      <c r="G311" s="1"/>
    </row>
    <row r="312" spans="3:19" x14ac:dyDescent="0.25">
      <c r="C312" s="3" t="s">
        <v>32</v>
      </c>
      <c r="D312" s="4" t="s">
        <v>1</v>
      </c>
      <c r="E312" s="4" t="s">
        <v>2</v>
      </c>
      <c r="F312" s="4" t="s">
        <v>3</v>
      </c>
      <c r="G312" s="4" t="s">
        <v>4</v>
      </c>
      <c r="H312" s="15" t="s">
        <v>13</v>
      </c>
      <c r="I312" s="3" t="s">
        <v>8</v>
      </c>
      <c r="K312" s="3" t="s">
        <v>0</v>
      </c>
      <c r="L312" s="4" t="s">
        <v>1</v>
      </c>
      <c r="M312" s="4" t="s">
        <v>2</v>
      </c>
      <c r="N312" s="4" t="s">
        <v>3</v>
      </c>
      <c r="O312" s="4" t="s">
        <v>4</v>
      </c>
      <c r="P312" s="15" t="s">
        <v>13</v>
      </c>
      <c r="Q312" s="3" t="s">
        <v>8</v>
      </c>
      <c r="S312" s="43" t="s">
        <v>48</v>
      </c>
    </row>
    <row r="313" spans="3:19" x14ac:dyDescent="0.25">
      <c r="C313" s="5" t="s">
        <v>5</v>
      </c>
      <c r="D313" s="37">
        <v>150</v>
      </c>
      <c r="E313" s="37">
        <v>70</v>
      </c>
      <c r="F313" s="37"/>
      <c r="G313" s="37"/>
      <c r="H313" s="39"/>
      <c r="I313" s="23">
        <f>SUM(D313:H313)</f>
        <v>220</v>
      </c>
      <c r="K313" s="5" t="s">
        <v>5</v>
      </c>
      <c r="L313" s="33">
        <v>10</v>
      </c>
      <c r="M313" s="33">
        <v>7</v>
      </c>
      <c r="N313" s="13">
        <v>5</v>
      </c>
      <c r="O313" s="13">
        <v>6</v>
      </c>
      <c r="P313" s="35">
        <v>0</v>
      </c>
      <c r="Q313" s="9">
        <v>220</v>
      </c>
      <c r="R313" s="36">
        <f>I313-Q313</f>
        <v>0</v>
      </c>
      <c r="S313" s="44">
        <v>0</v>
      </c>
    </row>
    <row r="314" spans="3:19" x14ac:dyDescent="0.25">
      <c r="C314" s="6" t="s">
        <v>6</v>
      </c>
      <c r="D314" s="37"/>
      <c r="E314" s="37">
        <v>90</v>
      </c>
      <c r="F314" s="37"/>
      <c r="G314" s="37">
        <v>90</v>
      </c>
      <c r="H314" s="39"/>
      <c r="I314" s="23">
        <f t="shared" ref="I314:I315" si="188">SUM(D314:H314)</f>
        <v>180</v>
      </c>
      <c r="K314" s="6" t="s">
        <v>6</v>
      </c>
      <c r="L314" s="13">
        <v>12</v>
      </c>
      <c r="M314" s="33">
        <v>7</v>
      </c>
      <c r="N314" s="13">
        <v>6</v>
      </c>
      <c r="O314" s="33">
        <v>4</v>
      </c>
      <c r="P314" s="35">
        <v>0</v>
      </c>
      <c r="Q314" s="9">
        <v>180</v>
      </c>
      <c r="R314" s="36">
        <f>I314-Q314</f>
        <v>0</v>
      </c>
      <c r="S314" s="44">
        <f>M314-M318</f>
        <v>0</v>
      </c>
    </row>
    <row r="315" spans="3:19" x14ac:dyDescent="0.25">
      <c r="C315" s="6" t="s">
        <v>7</v>
      </c>
      <c r="D315" s="37"/>
      <c r="E315" s="37">
        <v>5</v>
      </c>
      <c r="F315" s="37">
        <v>210</v>
      </c>
      <c r="G315" s="37"/>
      <c r="H315" s="39">
        <v>15</v>
      </c>
      <c r="I315" s="24">
        <f t="shared" si="188"/>
        <v>230</v>
      </c>
      <c r="K315" s="6" t="s">
        <v>7</v>
      </c>
      <c r="L315" s="13">
        <v>13</v>
      </c>
      <c r="M315" s="33">
        <v>6</v>
      </c>
      <c r="N315" s="33">
        <v>3</v>
      </c>
      <c r="O315" s="13">
        <v>5</v>
      </c>
      <c r="P315" s="34">
        <v>0</v>
      </c>
      <c r="Q315" s="10">
        <v>230</v>
      </c>
      <c r="R315" s="36">
        <f>I315-Q315</f>
        <v>0</v>
      </c>
      <c r="S315" s="45">
        <f>M315-M318</f>
        <v>-1</v>
      </c>
    </row>
    <row r="316" spans="3:19" x14ac:dyDescent="0.25">
      <c r="C316" s="3" t="s">
        <v>9</v>
      </c>
      <c r="D316" s="20">
        <f>SUM(D313:D315)</f>
        <v>150</v>
      </c>
      <c r="E316" s="21">
        <f t="shared" ref="E316" si="189">SUM(E313:E315)</f>
        <v>165</v>
      </c>
      <c r="F316" s="21">
        <f t="shared" ref="F316" si="190">SUM(F313:F315)</f>
        <v>210</v>
      </c>
      <c r="G316" s="21">
        <f t="shared" ref="G316" si="191">SUM(G313:G315)</f>
        <v>90</v>
      </c>
      <c r="H316" s="22">
        <f t="shared" ref="H316" si="192">SUM(H313:H315)</f>
        <v>15</v>
      </c>
      <c r="I316" s="28">
        <f>SUMPRODUCT(D313:H315,L313:P315)</f>
        <v>3640</v>
      </c>
      <c r="K316" s="3" t="s">
        <v>9</v>
      </c>
      <c r="L316" s="14">
        <v>150</v>
      </c>
      <c r="M316" s="7">
        <v>165</v>
      </c>
      <c r="N316" s="7">
        <v>210</v>
      </c>
      <c r="O316" s="7">
        <v>90</v>
      </c>
      <c r="P316" s="25">
        <v>15</v>
      </c>
    </row>
    <row r="317" spans="3:19" x14ac:dyDescent="0.25">
      <c r="L317" s="36">
        <f>D316-L316</f>
        <v>0</v>
      </c>
      <c r="M317" s="36">
        <f t="shared" ref="M317" si="193">E316-M316</f>
        <v>0</v>
      </c>
      <c r="N317" s="36">
        <f t="shared" ref="N317" si="194">F316-N316</f>
        <v>0</v>
      </c>
      <c r="O317" s="36">
        <f t="shared" ref="O317" si="195">G316-O316</f>
        <v>0</v>
      </c>
      <c r="P317" s="36">
        <f t="shared" ref="P317" si="196">H316-P316</f>
        <v>0</v>
      </c>
    </row>
    <row r="318" spans="3:19" x14ac:dyDescent="0.25">
      <c r="F318" s="18"/>
      <c r="G318" s="55"/>
      <c r="K318" s="43" t="s">
        <v>49</v>
      </c>
      <c r="L318" s="46">
        <f>L313-S313</f>
        <v>10</v>
      </c>
      <c r="M318" s="46">
        <f>M313-S313</f>
        <v>7</v>
      </c>
      <c r="N318" s="46">
        <f>N315-S315</f>
        <v>4</v>
      </c>
      <c r="O318" s="46">
        <f>O314-S314</f>
        <v>4</v>
      </c>
      <c r="P318" s="47">
        <f>P315-S315</f>
        <v>1</v>
      </c>
    </row>
    <row r="321" spans="3:19" x14ac:dyDescent="0.25">
      <c r="C321" s="3" t="s">
        <v>32</v>
      </c>
      <c r="D321" s="4" t="s">
        <v>1</v>
      </c>
      <c r="E321" s="4" t="s">
        <v>2</v>
      </c>
      <c r="F321" s="4" t="s">
        <v>3</v>
      </c>
      <c r="G321" s="4" t="s">
        <v>4</v>
      </c>
      <c r="H321" s="15" t="s">
        <v>13</v>
      </c>
      <c r="I321" s="3" t="s">
        <v>8</v>
      </c>
      <c r="K321" s="3" t="s">
        <v>0</v>
      </c>
      <c r="L321" s="4" t="s">
        <v>1</v>
      </c>
      <c r="M321" s="4" t="s">
        <v>2</v>
      </c>
      <c r="N321" s="4" t="s">
        <v>3</v>
      </c>
      <c r="O321" s="4" t="s">
        <v>4</v>
      </c>
      <c r="P321" s="15" t="s">
        <v>13</v>
      </c>
      <c r="Q321" s="3" t="s">
        <v>8</v>
      </c>
      <c r="S321" s="43" t="s">
        <v>48</v>
      </c>
    </row>
    <row r="322" spans="3:19" x14ac:dyDescent="0.25">
      <c r="C322" s="5" t="s">
        <v>5</v>
      </c>
      <c r="D322" s="37">
        <v>150</v>
      </c>
      <c r="E322" s="37">
        <v>70</v>
      </c>
      <c r="F322" s="31">
        <f>N322-S322-N327</f>
        <v>1</v>
      </c>
      <c r="G322" s="31">
        <f>O322-S322-O327</f>
        <v>2</v>
      </c>
      <c r="H322" s="56">
        <f>P322-S322-P327</f>
        <v>-1</v>
      </c>
      <c r="I322" s="23"/>
      <c r="K322" s="5" t="s">
        <v>5</v>
      </c>
      <c r="L322" s="13">
        <v>10</v>
      </c>
      <c r="M322" s="13">
        <v>7</v>
      </c>
      <c r="N322" s="33">
        <v>5</v>
      </c>
      <c r="O322" s="33">
        <v>6</v>
      </c>
      <c r="P322" s="34">
        <v>0</v>
      </c>
      <c r="Q322" s="9">
        <v>220</v>
      </c>
      <c r="R322" s="36"/>
      <c r="S322" s="50">
        <v>0</v>
      </c>
    </row>
    <row r="323" spans="3:19" x14ac:dyDescent="0.25">
      <c r="C323" s="6" t="s">
        <v>6</v>
      </c>
      <c r="D323" s="31">
        <f>L323-S323-L327</f>
        <v>2</v>
      </c>
      <c r="E323" s="37">
        <v>90</v>
      </c>
      <c r="F323" s="31">
        <f>N323-S323-N327</f>
        <v>2</v>
      </c>
      <c r="G323" s="37">
        <v>90</v>
      </c>
      <c r="H323" s="32">
        <f>P323-S323-P327</f>
        <v>-1</v>
      </c>
      <c r="I323" s="23"/>
      <c r="K323" s="6" t="s">
        <v>6</v>
      </c>
      <c r="L323" s="33">
        <v>12</v>
      </c>
      <c r="M323" s="13">
        <v>7</v>
      </c>
      <c r="N323" s="33">
        <v>6</v>
      </c>
      <c r="O323" s="13">
        <v>4</v>
      </c>
      <c r="P323" s="34">
        <v>0</v>
      </c>
      <c r="Q323" s="9">
        <v>180</v>
      </c>
      <c r="R323" s="36"/>
      <c r="S323" s="50">
        <f>M323-M327</f>
        <v>0</v>
      </c>
    </row>
    <row r="324" spans="3:19" x14ac:dyDescent="0.25">
      <c r="C324" s="6" t="s">
        <v>7</v>
      </c>
      <c r="D324" s="31">
        <f>L324-S324-L327</f>
        <v>4</v>
      </c>
      <c r="E324" s="37">
        <v>5</v>
      </c>
      <c r="F324" s="37">
        <v>210</v>
      </c>
      <c r="G324" s="31">
        <f>O324-S324-O327</f>
        <v>2</v>
      </c>
      <c r="H324" s="39">
        <v>15</v>
      </c>
      <c r="I324" s="24"/>
      <c r="K324" s="6" t="s">
        <v>7</v>
      </c>
      <c r="L324" s="33">
        <v>13</v>
      </c>
      <c r="M324" s="13">
        <v>6</v>
      </c>
      <c r="N324" s="13">
        <v>3</v>
      </c>
      <c r="O324" s="33">
        <v>5</v>
      </c>
      <c r="P324" s="35">
        <v>0</v>
      </c>
      <c r="Q324" s="10">
        <v>230</v>
      </c>
      <c r="R324" s="36"/>
      <c r="S324" s="51">
        <f>M324-M327</f>
        <v>-1</v>
      </c>
    </row>
    <row r="325" spans="3:19" x14ac:dyDescent="0.25">
      <c r="C325" s="3" t="s">
        <v>9</v>
      </c>
      <c r="D325" s="20"/>
      <c r="E325" s="21"/>
      <c r="F325" s="21"/>
      <c r="G325" s="21"/>
      <c r="H325" s="22"/>
      <c r="I325" s="30"/>
      <c r="K325" s="3" t="s">
        <v>9</v>
      </c>
      <c r="L325" s="14">
        <v>150</v>
      </c>
      <c r="M325" s="7">
        <v>165</v>
      </c>
      <c r="N325" s="7">
        <v>210</v>
      </c>
      <c r="O325" s="7">
        <v>90</v>
      </c>
      <c r="P325" s="25">
        <v>15</v>
      </c>
    </row>
    <row r="326" spans="3:19" x14ac:dyDescent="0.25">
      <c r="L326" s="36"/>
      <c r="M326" s="36"/>
      <c r="N326" s="36"/>
      <c r="O326" s="36"/>
      <c r="P326" s="36"/>
    </row>
    <row r="327" spans="3:19" x14ac:dyDescent="0.25">
      <c r="E327" t="s">
        <v>55</v>
      </c>
      <c r="F327" s="17"/>
      <c r="G327" s="1" t="s">
        <v>67</v>
      </c>
      <c r="K327" s="43" t="s">
        <v>49</v>
      </c>
      <c r="L327" s="48">
        <f>L322-S322</f>
        <v>10</v>
      </c>
      <c r="M327" s="48">
        <f>M322-S322</f>
        <v>7</v>
      </c>
      <c r="N327" s="48">
        <f>N324-S324</f>
        <v>4</v>
      </c>
      <c r="O327" s="48">
        <f>O323-S323</f>
        <v>4</v>
      </c>
      <c r="P327" s="49">
        <f>P324-S324</f>
        <v>1</v>
      </c>
    </row>
    <row r="330" spans="3:19" x14ac:dyDescent="0.25">
      <c r="C330" s="3" t="s">
        <v>32</v>
      </c>
      <c r="D330" s="4" t="s">
        <v>1</v>
      </c>
      <c r="E330" s="4" t="s">
        <v>2</v>
      </c>
      <c r="F330" s="4" t="s">
        <v>3</v>
      </c>
      <c r="G330" s="4" t="s">
        <v>4</v>
      </c>
      <c r="H330" s="15" t="s">
        <v>13</v>
      </c>
      <c r="I330" s="3" t="s">
        <v>8</v>
      </c>
      <c r="K330" s="3" t="s">
        <v>0</v>
      </c>
      <c r="L330" s="4" t="s">
        <v>1</v>
      </c>
      <c r="M330" s="4" t="s">
        <v>2</v>
      </c>
      <c r="N330" s="4" t="s">
        <v>3</v>
      </c>
      <c r="O330" s="4" t="s">
        <v>4</v>
      </c>
      <c r="P330" s="15" t="s">
        <v>13</v>
      </c>
      <c r="Q330" s="3" t="s">
        <v>8</v>
      </c>
      <c r="S330" s="43" t="s">
        <v>48</v>
      </c>
    </row>
    <row r="331" spans="3:19" x14ac:dyDescent="0.25">
      <c r="C331" s="5" t="s">
        <v>5</v>
      </c>
      <c r="D331" s="37">
        <v>150</v>
      </c>
      <c r="E331" s="31">
        <f>E322-G336</f>
        <v>55</v>
      </c>
      <c r="F331" s="37"/>
      <c r="G331" s="37"/>
      <c r="H331" s="32">
        <f>G336</f>
        <v>15</v>
      </c>
      <c r="I331" s="23">
        <f>SUM(D331:H331)</f>
        <v>220</v>
      </c>
      <c r="K331" s="5" t="s">
        <v>5</v>
      </c>
      <c r="L331" s="13">
        <v>10</v>
      </c>
      <c r="M331" s="13">
        <v>7</v>
      </c>
      <c r="N331" s="13">
        <v>5</v>
      </c>
      <c r="O331" s="13">
        <v>6</v>
      </c>
      <c r="P331" s="35">
        <v>0</v>
      </c>
      <c r="Q331" s="9">
        <v>220</v>
      </c>
      <c r="R331" s="36">
        <f>I331-Q331</f>
        <v>0</v>
      </c>
      <c r="S331" s="50">
        <v>0</v>
      </c>
    </row>
    <row r="332" spans="3:19" x14ac:dyDescent="0.25">
      <c r="C332" s="6" t="s">
        <v>6</v>
      </c>
      <c r="D332" s="37"/>
      <c r="E332" s="37">
        <v>90</v>
      </c>
      <c r="F332" s="37"/>
      <c r="G332" s="37">
        <v>90</v>
      </c>
      <c r="H332" s="39"/>
      <c r="I332" s="23">
        <f t="shared" ref="I332:I333" si="197">SUM(D332:H332)</f>
        <v>180</v>
      </c>
      <c r="K332" s="6" t="s">
        <v>6</v>
      </c>
      <c r="L332" s="13">
        <v>12</v>
      </c>
      <c r="M332" s="13">
        <v>7</v>
      </c>
      <c r="N332" s="13">
        <v>6</v>
      </c>
      <c r="O332" s="13">
        <v>4</v>
      </c>
      <c r="P332" s="35">
        <v>0</v>
      </c>
      <c r="Q332" s="9">
        <v>180</v>
      </c>
      <c r="R332" s="36">
        <f>I332-Q332</f>
        <v>0</v>
      </c>
      <c r="S332" s="50">
        <f>M332-M336</f>
        <v>0</v>
      </c>
    </row>
    <row r="333" spans="3:19" x14ac:dyDescent="0.25">
      <c r="C333" s="6" t="s">
        <v>7</v>
      </c>
      <c r="D333" s="37"/>
      <c r="E333" s="31">
        <f>E324+G336</f>
        <v>20</v>
      </c>
      <c r="F333" s="37">
        <v>210</v>
      </c>
      <c r="G333" s="37"/>
      <c r="H333" s="32">
        <f>H324-G336</f>
        <v>0</v>
      </c>
      <c r="I333" s="24">
        <f t="shared" si="197"/>
        <v>230</v>
      </c>
      <c r="K333" s="6" t="s">
        <v>7</v>
      </c>
      <c r="L333" s="13">
        <v>13</v>
      </c>
      <c r="M333" s="13">
        <v>6</v>
      </c>
      <c r="N333" s="13">
        <v>3</v>
      </c>
      <c r="O333" s="13">
        <v>5</v>
      </c>
      <c r="P333" s="35">
        <v>0</v>
      </c>
      <c r="Q333" s="10">
        <v>230</v>
      </c>
      <c r="R333" s="36">
        <f>I333-Q333</f>
        <v>0</v>
      </c>
      <c r="S333" s="51">
        <f>M333-M336</f>
        <v>-1</v>
      </c>
    </row>
    <row r="334" spans="3:19" x14ac:dyDescent="0.25">
      <c r="C334" s="3" t="s">
        <v>9</v>
      </c>
      <c r="D334" s="20">
        <f>SUM(D331:D333)</f>
        <v>150</v>
      </c>
      <c r="E334" s="21">
        <f t="shared" ref="E334" si="198">SUM(E331:E333)</f>
        <v>165</v>
      </c>
      <c r="F334" s="21">
        <f t="shared" ref="F334" si="199">SUM(F331:F333)</f>
        <v>210</v>
      </c>
      <c r="G334" s="21">
        <f t="shared" ref="G334" si="200">SUM(G331:G333)</f>
        <v>90</v>
      </c>
      <c r="H334" s="22">
        <f t="shared" ref="H334" si="201">SUM(H331:H333)</f>
        <v>15</v>
      </c>
      <c r="I334" s="28">
        <f>SUMPRODUCT(D331:H333,L331:P333)</f>
        <v>3625</v>
      </c>
      <c r="K334" s="3" t="s">
        <v>9</v>
      </c>
      <c r="L334" s="14">
        <v>150</v>
      </c>
      <c r="M334" s="7">
        <v>165</v>
      </c>
      <c r="N334" s="7">
        <v>210</v>
      </c>
      <c r="O334" s="7">
        <v>90</v>
      </c>
      <c r="P334" s="25">
        <v>15</v>
      </c>
    </row>
    <row r="335" spans="3:19" x14ac:dyDescent="0.25">
      <c r="L335" s="36">
        <f>D334-L334</f>
        <v>0</v>
      </c>
      <c r="M335" s="36">
        <f t="shared" ref="M335" si="202">E334-M334</f>
        <v>0</v>
      </c>
      <c r="N335" s="36">
        <f t="shared" ref="N335" si="203">F334-N334</f>
        <v>0</v>
      </c>
      <c r="O335" s="36">
        <f t="shared" ref="O335" si="204">G334-O334</f>
        <v>0</v>
      </c>
      <c r="P335" s="36">
        <f t="shared" ref="P335" si="205">H334-P334</f>
        <v>0</v>
      </c>
    </row>
    <row r="336" spans="3:19" x14ac:dyDescent="0.25">
      <c r="E336" t="s">
        <v>54</v>
      </c>
      <c r="F336" s="18"/>
      <c r="G336" s="1">
        <v>15</v>
      </c>
      <c r="K336" s="43" t="s">
        <v>49</v>
      </c>
      <c r="L336" s="48">
        <f>L331-S331</f>
        <v>10</v>
      </c>
      <c r="M336" s="48">
        <f>M331-S331</f>
        <v>7</v>
      </c>
      <c r="N336" s="48">
        <f>N333-S333</f>
        <v>4</v>
      </c>
      <c r="O336" s="48">
        <f>O332-S332</f>
        <v>4</v>
      </c>
      <c r="P336" s="49">
        <f>P333-S333</f>
        <v>1</v>
      </c>
    </row>
    <row r="337" spans="3:19" x14ac:dyDescent="0.25">
      <c r="E337" t="s">
        <v>57</v>
      </c>
      <c r="G337" s="54">
        <f>H322</f>
        <v>-1</v>
      </c>
    </row>
    <row r="338" spans="3:19" x14ac:dyDescent="0.25">
      <c r="E338" t="s">
        <v>58</v>
      </c>
      <c r="G338" s="1">
        <f>G337*G336</f>
        <v>-15</v>
      </c>
    </row>
    <row r="339" spans="3:19" x14ac:dyDescent="0.25">
      <c r="E339" t="s">
        <v>59</v>
      </c>
      <c r="G339" s="1" t="s">
        <v>68</v>
      </c>
    </row>
    <row r="340" spans="3:19" x14ac:dyDescent="0.25">
      <c r="E340" t="s">
        <v>47</v>
      </c>
      <c r="G340" s="29">
        <f>I316+G338</f>
        <v>3625</v>
      </c>
    </row>
    <row r="342" spans="3:19" x14ac:dyDescent="0.25">
      <c r="C342" s="53" t="s">
        <v>70</v>
      </c>
    </row>
    <row r="344" spans="3:19" x14ac:dyDescent="0.25">
      <c r="C344" s="3" t="s">
        <v>32</v>
      </c>
      <c r="D344" s="4" t="s">
        <v>1</v>
      </c>
      <c r="E344" s="4" t="s">
        <v>2</v>
      </c>
      <c r="F344" s="4" t="s">
        <v>3</v>
      </c>
      <c r="G344" s="4" t="s">
        <v>4</v>
      </c>
      <c r="H344" s="15" t="s">
        <v>13</v>
      </c>
      <c r="I344" s="3" t="s">
        <v>8</v>
      </c>
      <c r="K344" s="3" t="s">
        <v>0</v>
      </c>
      <c r="L344" s="4" t="s">
        <v>1</v>
      </c>
      <c r="M344" s="4" t="s">
        <v>2</v>
      </c>
      <c r="N344" s="4" t="s">
        <v>3</v>
      </c>
      <c r="O344" s="4" t="s">
        <v>4</v>
      </c>
      <c r="P344" s="15" t="s">
        <v>13</v>
      </c>
      <c r="Q344" s="3" t="s">
        <v>8</v>
      </c>
      <c r="S344" s="43" t="s">
        <v>48</v>
      </c>
    </row>
    <row r="345" spans="3:19" x14ac:dyDescent="0.25">
      <c r="C345" s="5" t="s">
        <v>5</v>
      </c>
      <c r="D345" s="37">
        <v>150</v>
      </c>
      <c r="E345" s="37">
        <v>55</v>
      </c>
      <c r="F345" s="37"/>
      <c r="G345" s="37"/>
      <c r="H345" s="39">
        <v>15</v>
      </c>
      <c r="I345" s="23">
        <f>SUM(D345:H345)</f>
        <v>220</v>
      </c>
      <c r="K345" s="5" t="s">
        <v>5</v>
      </c>
      <c r="L345" s="33">
        <v>10</v>
      </c>
      <c r="M345" s="33">
        <v>7</v>
      </c>
      <c r="N345" s="13">
        <v>5</v>
      </c>
      <c r="O345" s="13">
        <v>6</v>
      </c>
      <c r="P345" s="34">
        <v>0</v>
      </c>
      <c r="Q345" s="9">
        <v>220</v>
      </c>
      <c r="R345" s="36">
        <f>I345-Q345</f>
        <v>0</v>
      </c>
      <c r="S345" s="44">
        <v>0</v>
      </c>
    </row>
    <row r="346" spans="3:19" x14ac:dyDescent="0.25">
      <c r="C346" s="6" t="s">
        <v>6</v>
      </c>
      <c r="D346" s="37"/>
      <c r="E346" s="37">
        <v>90</v>
      </c>
      <c r="F346" s="37"/>
      <c r="G346" s="37">
        <v>90</v>
      </c>
      <c r="H346" s="39"/>
      <c r="I346" s="23">
        <f t="shared" ref="I346:I347" si="206">SUM(D346:H346)</f>
        <v>180</v>
      </c>
      <c r="K346" s="6" t="s">
        <v>6</v>
      </c>
      <c r="L346" s="13">
        <v>12</v>
      </c>
      <c r="M346" s="33">
        <v>7</v>
      </c>
      <c r="N346" s="13">
        <v>6</v>
      </c>
      <c r="O346" s="33">
        <v>4</v>
      </c>
      <c r="P346" s="35">
        <v>0</v>
      </c>
      <c r="Q346" s="9">
        <v>180</v>
      </c>
      <c r="R346" s="36">
        <f>I346-Q346</f>
        <v>0</v>
      </c>
      <c r="S346" s="44">
        <f>M346-M350</f>
        <v>0</v>
      </c>
    </row>
    <row r="347" spans="3:19" x14ac:dyDescent="0.25">
      <c r="C347" s="6" t="s">
        <v>7</v>
      </c>
      <c r="D347" s="37"/>
      <c r="E347" s="37">
        <v>20</v>
      </c>
      <c r="F347" s="37">
        <v>210</v>
      </c>
      <c r="G347" s="37"/>
      <c r="H347" s="39"/>
      <c r="I347" s="24">
        <f t="shared" si="206"/>
        <v>230</v>
      </c>
      <c r="K347" s="6" t="s">
        <v>7</v>
      </c>
      <c r="L347" s="13">
        <v>13</v>
      </c>
      <c r="M347" s="33">
        <v>6</v>
      </c>
      <c r="N347" s="33">
        <v>3</v>
      </c>
      <c r="O347" s="13">
        <v>5</v>
      </c>
      <c r="P347" s="35">
        <v>0</v>
      </c>
      <c r="Q347" s="10">
        <v>230</v>
      </c>
      <c r="R347" s="36">
        <f>I347-Q347</f>
        <v>0</v>
      </c>
      <c r="S347" s="45">
        <f>M347-M350</f>
        <v>-1</v>
      </c>
    </row>
    <row r="348" spans="3:19" x14ac:dyDescent="0.25">
      <c r="C348" s="3" t="s">
        <v>9</v>
      </c>
      <c r="D348" s="20">
        <f>SUM(D345:D347)</f>
        <v>150</v>
      </c>
      <c r="E348" s="21">
        <f t="shared" ref="E348" si="207">SUM(E345:E347)</f>
        <v>165</v>
      </c>
      <c r="F348" s="21">
        <f t="shared" ref="F348" si="208">SUM(F345:F347)</f>
        <v>210</v>
      </c>
      <c r="G348" s="21">
        <f t="shared" ref="G348" si="209">SUM(G345:G347)</f>
        <v>90</v>
      </c>
      <c r="H348" s="22">
        <f t="shared" ref="H348" si="210">SUM(H345:H347)</f>
        <v>15</v>
      </c>
      <c r="I348" s="28">
        <f>SUMPRODUCT(D345:H347,L345:P347)</f>
        <v>3625</v>
      </c>
      <c r="K348" s="3" t="s">
        <v>9</v>
      </c>
      <c r="L348" s="14">
        <v>150</v>
      </c>
      <c r="M348" s="7">
        <v>165</v>
      </c>
      <c r="N348" s="7">
        <v>210</v>
      </c>
      <c r="O348" s="7">
        <v>90</v>
      </c>
      <c r="P348" s="25">
        <v>15</v>
      </c>
    </row>
    <row r="349" spans="3:19" x14ac:dyDescent="0.25">
      <c r="L349" s="36">
        <f>D348-L348</f>
        <v>0</v>
      </c>
      <c r="M349" s="36">
        <f t="shared" ref="M349" si="211">E348-M348</f>
        <v>0</v>
      </c>
      <c r="N349" s="36">
        <f t="shared" ref="N349" si="212">F348-N348</f>
        <v>0</v>
      </c>
      <c r="O349" s="36">
        <f t="shared" ref="O349" si="213">G348-O348</f>
        <v>0</v>
      </c>
      <c r="P349" s="36">
        <f t="shared" ref="P349" si="214">H348-P348</f>
        <v>0</v>
      </c>
    </row>
    <row r="350" spans="3:19" x14ac:dyDescent="0.25">
      <c r="F350" s="18"/>
      <c r="G350" s="1"/>
      <c r="K350" s="43" t="s">
        <v>49</v>
      </c>
      <c r="L350" s="46">
        <f>L345-S345</f>
        <v>10</v>
      </c>
      <c r="M350" s="46">
        <f>M345-S345</f>
        <v>7</v>
      </c>
      <c r="N350" s="46">
        <f>N347-S347</f>
        <v>4</v>
      </c>
      <c r="O350" s="46">
        <f>O346-S346</f>
        <v>4</v>
      </c>
      <c r="P350" s="47">
        <f>P345-S345</f>
        <v>0</v>
      </c>
    </row>
    <row r="353" spans="2:19" x14ac:dyDescent="0.25">
      <c r="C353" s="3" t="s">
        <v>32</v>
      </c>
      <c r="D353" s="4" t="s">
        <v>1</v>
      </c>
      <c r="E353" s="4" t="s">
        <v>2</v>
      </c>
      <c r="F353" s="4" t="s">
        <v>3</v>
      </c>
      <c r="G353" s="4" t="s">
        <v>4</v>
      </c>
      <c r="H353" s="15" t="s">
        <v>13</v>
      </c>
      <c r="I353" s="3" t="s">
        <v>8</v>
      </c>
      <c r="K353" s="3" t="s">
        <v>0</v>
      </c>
      <c r="L353" s="4" t="s">
        <v>1</v>
      </c>
      <c r="M353" s="4" t="s">
        <v>2</v>
      </c>
      <c r="N353" s="4" t="s">
        <v>3</v>
      </c>
      <c r="O353" s="4" t="s">
        <v>4</v>
      </c>
      <c r="P353" s="15" t="s">
        <v>13</v>
      </c>
      <c r="Q353" s="3" t="s">
        <v>8</v>
      </c>
      <c r="S353" s="43" t="s">
        <v>48</v>
      </c>
    </row>
    <row r="354" spans="2:19" x14ac:dyDescent="0.25">
      <c r="C354" s="5" t="s">
        <v>5</v>
      </c>
      <c r="D354" s="37">
        <v>150</v>
      </c>
      <c r="E354" s="37">
        <v>55</v>
      </c>
      <c r="F354" s="31">
        <f>N354-S354-N359</f>
        <v>1</v>
      </c>
      <c r="G354" s="31">
        <f>O354-S354-O359</f>
        <v>2</v>
      </c>
      <c r="H354" s="39">
        <v>15</v>
      </c>
      <c r="I354" s="23"/>
      <c r="K354" s="5" t="s">
        <v>5</v>
      </c>
      <c r="L354" s="13">
        <v>10</v>
      </c>
      <c r="M354" s="13">
        <v>7</v>
      </c>
      <c r="N354" s="33">
        <v>5</v>
      </c>
      <c r="O354" s="33">
        <v>6</v>
      </c>
      <c r="P354" s="35">
        <v>0</v>
      </c>
      <c r="Q354" s="9">
        <v>220</v>
      </c>
      <c r="R354" s="36"/>
      <c r="S354" s="50">
        <v>0</v>
      </c>
    </row>
    <row r="355" spans="2:19" x14ac:dyDescent="0.25">
      <c r="C355" s="6" t="s">
        <v>6</v>
      </c>
      <c r="D355" s="31">
        <f>L355-S355-L359</f>
        <v>2</v>
      </c>
      <c r="E355" s="37">
        <v>90</v>
      </c>
      <c r="F355" s="31">
        <f>N355-S355-N359</f>
        <v>2</v>
      </c>
      <c r="G355" s="37">
        <v>90</v>
      </c>
      <c r="H355" s="32">
        <f>P355-S355-P359</f>
        <v>0</v>
      </c>
      <c r="I355" s="23"/>
      <c r="K355" s="6" t="s">
        <v>6</v>
      </c>
      <c r="L355" s="33">
        <v>12</v>
      </c>
      <c r="M355" s="13">
        <v>7</v>
      </c>
      <c r="N355" s="33">
        <v>6</v>
      </c>
      <c r="O355" s="13">
        <v>4</v>
      </c>
      <c r="P355" s="34">
        <v>0</v>
      </c>
      <c r="Q355" s="9">
        <v>180</v>
      </c>
      <c r="R355" s="36"/>
      <c r="S355" s="50">
        <f>M355-M359</f>
        <v>0</v>
      </c>
    </row>
    <row r="356" spans="2:19" x14ac:dyDescent="0.25">
      <c r="C356" s="6" t="s">
        <v>7</v>
      </c>
      <c r="D356" s="31">
        <f>L356-S356-L359</f>
        <v>4</v>
      </c>
      <c r="E356" s="37">
        <v>20</v>
      </c>
      <c r="F356" s="37">
        <v>210</v>
      </c>
      <c r="G356" s="31">
        <f>O356-S356-O359</f>
        <v>2</v>
      </c>
      <c r="H356" s="32">
        <f>P356-S356-P359</f>
        <v>1</v>
      </c>
      <c r="I356" s="24"/>
      <c r="K356" s="6" t="s">
        <v>7</v>
      </c>
      <c r="L356" s="33">
        <v>13</v>
      </c>
      <c r="M356" s="13">
        <v>6</v>
      </c>
      <c r="N356" s="13">
        <v>3</v>
      </c>
      <c r="O356" s="33">
        <v>5</v>
      </c>
      <c r="P356" s="34">
        <v>0</v>
      </c>
      <c r="Q356" s="10">
        <v>230</v>
      </c>
      <c r="R356" s="36"/>
      <c r="S356" s="51">
        <f>M356-M359</f>
        <v>-1</v>
      </c>
    </row>
    <row r="357" spans="2:19" x14ac:dyDescent="0.25">
      <c r="C357" s="3" t="s">
        <v>9</v>
      </c>
      <c r="D357" s="20"/>
      <c r="E357" s="21"/>
      <c r="F357" s="21"/>
      <c r="G357" s="21"/>
      <c r="H357" s="22"/>
      <c r="I357" s="30"/>
      <c r="K357" s="3" t="s">
        <v>9</v>
      </c>
      <c r="L357" s="14">
        <v>150</v>
      </c>
      <c r="M357" s="7">
        <v>165</v>
      </c>
      <c r="N357" s="7">
        <v>210</v>
      </c>
      <c r="O357" s="7">
        <v>90</v>
      </c>
      <c r="P357" s="25">
        <v>15</v>
      </c>
    </row>
    <row r="358" spans="2:19" x14ac:dyDescent="0.25">
      <c r="L358" s="36"/>
      <c r="M358" s="36"/>
      <c r="N358" s="36"/>
      <c r="O358" s="36"/>
      <c r="P358" s="36"/>
    </row>
    <row r="359" spans="2:19" x14ac:dyDescent="0.25">
      <c r="F359" s="18"/>
      <c r="G359" s="1"/>
      <c r="K359" s="43" t="s">
        <v>49</v>
      </c>
      <c r="L359" s="48">
        <f>L354-S354</f>
        <v>10</v>
      </c>
      <c r="M359" s="48">
        <f>M354-S354</f>
        <v>7</v>
      </c>
      <c r="N359" s="48">
        <f>N356-S356</f>
        <v>4</v>
      </c>
      <c r="O359" s="48">
        <f>O355-S355</f>
        <v>4</v>
      </c>
      <c r="P359" s="49">
        <f>P354-S354</f>
        <v>0</v>
      </c>
    </row>
    <row r="360" spans="2:19" x14ac:dyDescent="0.25">
      <c r="C360" t="s">
        <v>33</v>
      </c>
      <c r="E360" s="1" t="s">
        <v>42</v>
      </c>
      <c r="F360" s="1" t="s">
        <v>34</v>
      </c>
      <c r="G360" s="1"/>
    </row>
    <row r="362" spans="2:19" x14ac:dyDescent="0.25">
      <c r="C362" t="s">
        <v>36</v>
      </c>
      <c r="D362" t="s">
        <v>45</v>
      </c>
    </row>
    <row r="363" spans="2:19" x14ac:dyDescent="0.25">
      <c r="C363" t="s">
        <v>35</v>
      </c>
      <c r="D363" s="29">
        <f>I348</f>
        <v>3625</v>
      </c>
    </row>
    <row r="365" spans="2:19" x14ac:dyDescent="0.25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 spans="2:19" x14ac:dyDescent="0.25">
      <c r="C366" s="17" t="s">
        <v>71</v>
      </c>
    </row>
    <row r="369" spans="3:19" x14ac:dyDescent="0.25">
      <c r="C369" s="3" t="s">
        <v>32</v>
      </c>
      <c r="D369" s="4" t="s">
        <v>1</v>
      </c>
      <c r="E369" s="4" t="s">
        <v>2</v>
      </c>
      <c r="F369" s="4" t="s">
        <v>3</v>
      </c>
      <c r="G369" s="4" t="s">
        <v>4</v>
      </c>
      <c r="H369" s="15" t="s">
        <v>13</v>
      </c>
      <c r="I369" s="3" t="s">
        <v>8</v>
      </c>
      <c r="K369" s="3" t="s">
        <v>0</v>
      </c>
      <c r="L369" s="4" t="s">
        <v>1</v>
      </c>
      <c r="M369" s="4" t="s">
        <v>2</v>
      </c>
      <c r="N369" s="4" t="s">
        <v>3</v>
      </c>
      <c r="O369" s="4" t="s">
        <v>4</v>
      </c>
      <c r="P369" s="15" t="s">
        <v>13</v>
      </c>
      <c r="Q369" s="3" t="s">
        <v>8</v>
      </c>
      <c r="S369" s="43" t="s">
        <v>48</v>
      </c>
    </row>
    <row r="370" spans="3:19" x14ac:dyDescent="0.25">
      <c r="C370" s="5" t="s">
        <v>5</v>
      </c>
      <c r="D370" s="37">
        <v>60</v>
      </c>
      <c r="E370" s="37">
        <v>145</v>
      </c>
      <c r="F370" s="37"/>
      <c r="G370" s="37"/>
      <c r="H370" s="39">
        <v>15</v>
      </c>
      <c r="I370" s="23">
        <f>SUM(D370:H370)</f>
        <v>220</v>
      </c>
      <c r="K370" s="5" t="s">
        <v>5</v>
      </c>
      <c r="L370" s="33">
        <v>10</v>
      </c>
      <c r="M370" s="33">
        <v>7</v>
      </c>
      <c r="N370" s="13">
        <v>5</v>
      </c>
      <c r="O370" s="13">
        <v>6</v>
      </c>
      <c r="P370" s="34">
        <v>0</v>
      </c>
      <c r="Q370" s="9">
        <v>220</v>
      </c>
      <c r="R370" s="36">
        <f>I370-Q370</f>
        <v>0</v>
      </c>
      <c r="S370" s="44">
        <v>0</v>
      </c>
    </row>
    <row r="371" spans="3:19" x14ac:dyDescent="0.25">
      <c r="C371" s="6" t="s">
        <v>6</v>
      </c>
      <c r="D371" s="37">
        <v>90</v>
      </c>
      <c r="E371" s="37"/>
      <c r="F371" s="37"/>
      <c r="G371" s="37">
        <v>90</v>
      </c>
      <c r="H371" s="39"/>
      <c r="I371" s="23">
        <f t="shared" ref="I371:I372" si="215">SUM(D371:H371)</f>
        <v>180</v>
      </c>
      <c r="K371" s="6" t="s">
        <v>6</v>
      </c>
      <c r="L371" s="33">
        <v>12</v>
      </c>
      <c r="M371" s="13">
        <v>7</v>
      </c>
      <c r="N371" s="13">
        <v>6</v>
      </c>
      <c r="O371" s="33">
        <v>4</v>
      </c>
      <c r="P371" s="35">
        <v>0</v>
      </c>
      <c r="Q371" s="9">
        <v>180</v>
      </c>
      <c r="R371" s="36">
        <f>I371-Q371</f>
        <v>0</v>
      </c>
      <c r="S371" s="44">
        <f>L371-L375</f>
        <v>2</v>
      </c>
    </row>
    <row r="372" spans="3:19" x14ac:dyDescent="0.25">
      <c r="C372" s="6" t="s">
        <v>7</v>
      </c>
      <c r="D372" s="37"/>
      <c r="E372" s="37">
        <v>20</v>
      </c>
      <c r="F372" s="37">
        <v>210</v>
      </c>
      <c r="G372" s="37"/>
      <c r="H372" s="39"/>
      <c r="I372" s="24">
        <f t="shared" si="215"/>
        <v>230</v>
      </c>
      <c r="K372" s="6" t="s">
        <v>7</v>
      </c>
      <c r="L372" s="13">
        <v>13</v>
      </c>
      <c r="M372" s="33">
        <v>6</v>
      </c>
      <c r="N372" s="33">
        <v>3</v>
      </c>
      <c r="O372" s="13">
        <v>5</v>
      </c>
      <c r="P372" s="35">
        <v>0</v>
      </c>
      <c r="Q372" s="10">
        <v>230</v>
      </c>
      <c r="R372" s="36">
        <f>I372-Q372</f>
        <v>0</v>
      </c>
      <c r="S372" s="45">
        <f>M372-M375</f>
        <v>-1</v>
      </c>
    </row>
    <row r="373" spans="3:19" x14ac:dyDescent="0.25">
      <c r="C373" s="3" t="s">
        <v>9</v>
      </c>
      <c r="D373" s="20">
        <f>SUM(D370:D372)</f>
        <v>150</v>
      </c>
      <c r="E373" s="21">
        <f t="shared" ref="E373" si="216">SUM(E370:E372)</f>
        <v>165</v>
      </c>
      <c r="F373" s="21">
        <f t="shared" ref="F373" si="217">SUM(F370:F372)</f>
        <v>210</v>
      </c>
      <c r="G373" s="21">
        <f t="shared" ref="G373" si="218">SUM(G370:G372)</f>
        <v>90</v>
      </c>
      <c r="H373" s="22">
        <f t="shared" ref="H373" si="219">SUM(H370:H372)</f>
        <v>15</v>
      </c>
      <c r="I373" s="28">
        <f>SUMPRODUCT(D370:H372,L370:P372)</f>
        <v>3805</v>
      </c>
      <c r="K373" s="3" t="s">
        <v>9</v>
      </c>
      <c r="L373" s="14">
        <v>150</v>
      </c>
      <c r="M373" s="7">
        <v>165</v>
      </c>
      <c r="N373" s="7">
        <v>210</v>
      </c>
      <c r="O373" s="7">
        <v>90</v>
      </c>
      <c r="P373" s="25">
        <v>15</v>
      </c>
    </row>
    <row r="374" spans="3:19" x14ac:dyDescent="0.25">
      <c r="L374" s="36">
        <f>D373-L373</f>
        <v>0</v>
      </c>
      <c r="M374" s="36">
        <f t="shared" ref="M374" si="220">E373-M373</f>
        <v>0</v>
      </c>
      <c r="N374" s="36">
        <f t="shared" ref="N374" si="221">F373-N373</f>
        <v>0</v>
      </c>
      <c r="O374" s="36">
        <f t="shared" ref="O374" si="222">G373-O373</f>
        <v>0</v>
      </c>
      <c r="P374" s="36">
        <f t="shared" ref="P374" si="223">H373-P373</f>
        <v>0</v>
      </c>
    </row>
    <row r="375" spans="3:19" x14ac:dyDescent="0.25">
      <c r="K375" s="43" t="s">
        <v>49</v>
      </c>
      <c r="L375" s="46">
        <f>L370-S370</f>
        <v>10</v>
      </c>
      <c r="M375" s="46">
        <f>M370-S370</f>
        <v>7</v>
      </c>
      <c r="N375" s="46">
        <f>N372-S372</f>
        <v>4</v>
      </c>
      <c r="O375" s="46">
        <f>O371-S371</f>
        <v>2</v>
      </c>
      <c r="P375" s="47">
        <f>P370-S370</f>
        <v>0</v>
      </c>
    </row>
    <row r="378" spans="3:19" x14ac:dyDescent="0.25">
      <c r="C378" s="3" t="s">
        <v>32</v>
      </c>
      <c r="D378" s="4" t="s">
        <v>1</v>
      </c>
      <c r="E378" s="4" t="s">
        <v>2</v>
      </c>
      <c r="F378" s="4" t="s">
        <v>3</v>
      </c>
      <c r="G378" s="4" t="s">
        <v>4</v>
      </c>
      <c r="H378" s="15" t="s">
        <v>13</v>
      </c>
      <c r="I378" s="3" t="s">
        <v>8</v>
      </c>
      <c r="K378" s="3" t="s">
        <v>0</v>
      </c>
      <c r="L378" s="4" t="s">
        <v>1</v>
      </c>
      <c r="M378" s="4" t="s">
        <v>2</v>
      </c>
      <c r="N378" s="4" t="s">
        <v>3</v>
      </c>
      <c r="O378" s="4" t="s">
        <v>4</v>
      </c>
      <c r="P378" s="15" t="s">
        <v>13</v>
      </c>
      <c r="Q378" s="3" t="s">
        <v>8</v>
      </c>
      <c r="S378" s="43" t="s">
        <v>48</v>
      </c>
    </row>
    <row r="379" spans="3:19" x14ac:dyDescent="0.25">
      <c r="C379" s="5" t="s">
        <v>5</v>
      </c>
      <c r="D379" s="37">
        <v>60</v>
      </c>
      <c r="E379" s="37">
        <v>145</v>
      </c>
      <c r="F379" s="31">
        <f>N379-S379-N384</f>
        <v>1</v>
      </c>
      <c r="G379" s="31">
        <f>O379-S379-O384</f>
        <v>4</v>
      </c>
      <c r="H379" s="39">
        <v>15</v>
      </c>
      <c r="I379" s="23"/>
      <c r="K379" s="5" t="s">
        <v>5</v>
      </c>
      <c r="L379" s="13">
        <v>10</v>
      </c>
      <c r="M379" s="13">
        <v>7</v>
      </c>
      <c r="N379" s="33">
        <v>5</v>
      </c>
      <c r="O379" s="33">
        <v>6</v>
      </c>
      <c r="P379" s="35">
        <v>0</v>
      </c>
      <c r="Q379" s="9">
        <v>220</v>
      </c>
      <c r="R379" s="36"/>
      <c r="S379" s="50">
        <v>0</v>
      </c>
    </row>
    <row r="380" spans="3:19" x14ac:dyDescent="0.25">
      <c r="C380" s="6" t="s">
        <v>6</v>
      </c>
      <c r="D380" s="37">
        <v>90</v>
      </c>
      <c r="E380" s="52">
        <f>M380-S380-M384</f>
        <v>-2</v>
      </c>
      <c r="F380" s="31">
        <f>N380-S380-N384</f>
        <v>0</v>
      </c>
      <c r="G380" s="37">
        <v>90</v>
      </c>
      <c r="H380" s="32">
        <f>P380-S380-P384</f>
        <v>-2</v>
      </c>
      <c r="I380" s="23"/>
      <c r="K380" s="6" t="s">
        <v>6</v>
      </c>
      <c r="L380" s="13">
        <v>12</v>
      </c>
      <c r="M380" s="33">
        <v>7</v>
      </c>
      <c r="N380" s="33">
        <v>6</v>
      </c>
      <c r="O380" s="13">
        <v>4</v>
      </c>
      <c r="P380" s="34">
        <v>0</v>
      </c>
      <c r="Q380" s="9">
        <v>180</v>
      </c>
      <c r="R380" s="36"/>
      <c r="S380" s="50">
        <f>L380-L384</f>
        <v>2</v>
      </c>
    </row>
    <row r="381" spans="3:19" x14ac:dyDescent="0.25">
      <c r="C381" s="6" t="s">
        <v>7</v>
      </c>
      <c r="D381" s="31">
        <f>L381-S381-L384</f>
        <v>4</v>
      </c>
      <c r="E381" s="37">
        <v>20</v>
      </c>
      <c r="F381" s="37">
        <v>210</v>
      </c>
      <c r="G381" s="31">
        <f>O381-S381-O384</f>
        <v>4</v>
      </c>
      <c r="H381" s="32">
        <f>P381-S381-P384</f>
        <v>1</v>
      </c>
      <c r="I381" s="24"/>
      <c r="K381" s="6" t="s">
        <v>7</v>
      </c>
      <c r="L381" s="33">
        <v>13</v>
      </c>
      <c r="M381" s="13">
        <v>6</v>
      </c>
      <c r="N381" s="13">
        <v>3</v>
      </c>
      <c r="O381" s="33">
        <v>5</v>
      </c>
      <c r="P381" s="34">
        <v>0</v>
      </c>
      <c r="Q381" s="10">
        <v>230</v>
      </c>
      <c r="R381" s="36"/>
      <c r="S381" s="51">
        <f>M381-M384</f>
        <v>-1</v>
      </c>
    </row>
    <row r="382" spans="3:19" x14ac:dyDescent="0.25">
      <c r="C382" s="3" t="s">
        <v>9</v>
      </c>
      <c r="D382" s="20"/>
      <c r="E382" s="21"/>
      <c r="F382" s="21"/>
      <c r="G382" s="21"/>
      <c r="H382" s="22"/>
      <c r="I382" s="30"/>
      <c r="K382" s="3" t="s">
        <v>9</v>
      </c>
      <c r="L382" s="14">
        <v>150</v>
      </c>
      <c r="M382" s="7">
        <v>165</v>
      </c>
      <c r="N382" s="7">
        <v>210</v>
      </c>
      <c r="O382" s="7">
        <v>90</v>
      </c>
      <c r="P382" s="25">
        <v>15</v>
      </c>
    </row>
    <row r="383" spans="3:19" x14ac:dyDescent="0.25">
      <c r="L383" s="36"/>
      <c r="M383" s="36"/>
      <c r="N383" s="36"/>
      <c r="O383" s="36"/>
      <c r="P383" s="36"/>
    </row>
    <row r="384" spans="3:19" x14ac:dyDescent="0.25">
      <c r="E384" t="s">
        <v>55</v>
      </c>
      <c r="G384" t="s">
        <v>73</v>
      </c>
      <c r="K384" s="43" t="s">
        <v>49</v>
      </c>
      <c r="L384" s="48">
        <f>L379-S379</f>
        <v>10</v>
      </c>
      <c r="M384" s="48">
        <f>M379-S379</f>
        <v>7</v>
      </c>
      <c r="N384" s="48">
        <f>N381-S381</f>
        <v>4</v>
      </c>
      <c r="O384" s="48">
        <f>O380-S380</f>
        <v>2</v>
      </c>
      <c r="P384" s="49">
        <f>P379-S379</f>
        <v>0</v>
      </c>
    </row>
    <row r="387" spans="3:19" x14ac:dyDescent="0.25">
      <c r="C387" s="3" t="s">
        <v>32</v>
      </c>
      <c r="D387" s="4" t="s">
        <v>1</v>
      </c>
      <c r="E387" s="4" t="s">
        <v>2</v>
      </c>
      <c r="F387" s="4" t="s">
        <v>3</v>
      </c>
      <c r="G387" s="4" t="s">
        <v>4</v>
      </c>
      <c r="H387" s="15" t="s">
        <v>13</v>
      </c>
      <c r="I387" s="3" t="s">
        <v>8</v>
      </c>
      <c r="K387" s="3" t="s">
        <v>0</v>
      </c>
      <c r="L387" s="4" t="s">
        <v>1</v>
      </c>
      <c r="M387" s="4" t="s">
        <v>2</v>
      </c>
      <c r="N387" s="4" t="s">
        <v>3</v>
      </c>
      <c r="O387" s="4" t="s">
        <v>4</v>
      </c>
      <c r="P387" s="15" t="s">
        <v>13</v>
      </c>
      <c r="Q387" s="3" t="s">
        <v>8</v>
      </c>
      <c r="S387" s="43" t="s">
        <v>48</v>
      </c>
    </row>
    <row r="388" spans="3:19" x14ac:dyDescent="0.25">
      <c r="C388" s="5" t="s">
        <v>5</v>
      </c>
      <c r="D388" s="31">
        <f>D379+G393</f>
        <v>150</v>
      </c>
      <c r="E388" s="31">
        <f>E379-G393</f>
        <v>55</v>
      </c>
      <c r="F388" s="37"/>
      <c r="G388" s="37"/>
      <c r="H388" s="39">
        <v>15</v>
      </c>
      <c r="I388" s="23">
        <f>SUM(D388:H388)</f>
        <v>220</v>
      </c>
      <c r="K388" s="5" t="s">
        <v>5</v>
      </c>
      <c r="L388" s="13">
        <v>10</v>
      </c>
      <c r="M388" s="13">
        <v>7</v>
      </c>
      <c r="N388" s="13">
        <v>5</v>
      </c>
      <c r="O388" s="13">
        <v>6</v>
      </c>
      <c r="P388" s="35">
        <v>0</v>
      </c>
      <c r="Q388" s="9">
        <v>220</v>
      </c>
      <c r="R388" s="36">
        <f>I388-Q388</f>
        <v>0</v>
      </c>
      <c r="S388" s="50">
        <v>0</v>
      </c>
    </row>
    <row r="389" spans="3:19" x14ac:dyDescent="0.25">
      <c r="C389" s="6" t="s">
        <v>6</v>
      </c>
      <c r="D389" s="31">
        <f>D380-G393</f>
        <v>0</v>
      </c>
      <c r="E389" s="31">
        <f>G393</f>
        <v>90</v>
      </c>
      <c r="F389" s="37"/>
      <c r="G389" s="37">
        <v>90</v>
      </c>
      <c r="H389" s="39"/>
      <c r="I389" s="23">
        <f t="shared" ref="I389:I390" si="224">SUM(D389:H389)</f>
        <v>180</v>
      </c>
      <c r="K389" s="6" t="s">
        <v>6</v>
      </c>
      <c r="L389" s="13">
        <v>12</v>
      </c>
      <c r="M389" s="13">
        <v>7</v>
      </c>
      <c r="N389" s="13">
        <v>6</v>
      </c>
      <c r="O389" s="13">
        <v>4</v>
      </c>
      <c r="P389" s="35">
        <v>0</v>
      </c>
      <c r="Q389" s="9">
        <v>180</v>
      </c>
      <c r="R389" s="36">
        <f>I389-Q389</f>
        <v>0</v>
      </c>
      <c r="S389" s="50">
        <f>L389-L393</f>
        <v>2</v>
      </c>
    </row>
    <row r="390" spans="3:19" x14ac:dyDescent="0.25">
      <c r="C390" s="6" t="s">
        <v>7</v>
      </c>
      <c r="D390" s="37"/>
      <c r="E390" s="37">
        <v>20</v>
      </c>
      <c r="F390" s="37">
        <v>210</v>
      </c>
      <c r="G390" s="37"/>
      <c r="H390" s="39"/>
      <c r="I390" s="24">
        <f t="shared" si="224"/>
        <v>230</v>
      </c>
      <c r="K390" s="6" t="s">
        <v>7</v>
      </c>
      <c r="L390" s="13">
        <v>13</v>
      </c>
      <c r="M390" s="13">
        <v>6</v>
      </c>
      <c r="N390" s="13">
        <v>3</v>
      </c>
      <c r="O390" s="13">
        <v>5</v>
      </c>
      <c r="P390" s="35">
        <v>0</v>
      </c>
      <c r="Q390" s="10">
        <v>230</v>
      </c>
      <c r="R390" s="36">
        <f>I390-Q390</f>
        <v>0</v>
      </c>
      <c r="S390" s="51">
        <f>M390-M393</f>
        <v>-1</v>
      </c>
    </row>
    <row r="391" spans="3:19" x14ac:dyDescent="0.25">
      <c r="C391" s="3" t="s">
        <v>9</v>
      </c>
      <c r="D391" s="20">
        <f>SUM(D388:D390)</f>
        <v>150</v>
      </c>
      <c r="E391" s="21">
        <f t="shared" ref="E391" si="225">SUM(E388:E390)</f>
        <v>165</v>
      </c>
      <c r="F391" s="21">
        <f t="shared" ref="F391" si="226">SUM(F388:F390)</f>
        <v>210</v>
      </c>
      <c r="G391" s="21">
        <f t="shared" ref="G391" si="227">SUM(G388:G390)</f>
        <v>90</v>
      </c>
      <c r="H391" s="22">
        <f t="shared" ref="H391" si="228">SUM(H388:H390)</f>
        <v>15</v>
      </c>
      <c r="I391" s="28">
        <f>SUMPRODUCT(D388:H390,L388:P390)</f>
        <v>3625</v>
      </c>
      <c r="K391" s="3" t="s">
        <v>9</v>
      </c>
      <c r="L391" s="14">
        <v>150</v>
      </c>
      <c r="M391" s="7">
        <v>165</v>
      </c>
      <c r="N391" s="7">
        <v>210</v>
      </c>
      <c r="O391" s="7">
        <v>90</v>
      </c>
      <c r="P391" s="25">
        <v>15</v>
      </c>
    </row>
    <row r="392" spans="3:19" x14ac:dyDescent="0.25">
      <c r="L392" s="36">
        <f>D391-L391</f>
        <v>0</v>
      </c>
      <c r="M392" s="36">
        <f t="shared" ref="M392" si="229">E391-M391</f>
        <v>0</v>
      </c>
      <c r="N392" s="36">
        <f t="shared" ref="N392" si="230">F391-N391</f>
        <v>0</v>
      </c>
      <c r="O392" s="36">
        <f t="shared" ref="O392" si="231">G391-O391</f>
        <v>0</v>
      </c>
      <c r="P392" s="36">
        <f t="shared" ref="P392" si="232">H391-P391</f>
        <v>0</v>
      </c>
    </row>
    <row r="393" spans="3:19" x14ac:dyDescent="0.25">
      <c r="E393" t="s">
        <v>54</v>
      </c>
      <c r="F393" s="18"/>
      <c r="G393" s="1">
        <v>90</v>
      </c>
      <c r="K393" s="43" t="s">
        <v>49</v>
      </c>
      <c r="L393" s="48">
        <f>L388-S388</f>
        <v>10</v>
      </c>
      <c r="M393" s="48">
        <f>M388-S388</f>
        <v>7</v>
      </c>
      <c r="N393" s="48">
        <f>N390-S390</f>
        <v>4</v>
      </c>
      <c r="O393" s="48">
        <f>O389-S389</f>
        <v>2</v>
      </c>
      <c r="P393" s="49">
        <f>P388-S388</f>
        <v>0</v>
      </c>
    </row>
    <row r="394" spans="3:19" x14ac:dyDescent="0.25">
      <c r="E394" t="s">
        <v>57</v>
      </c>
      <c r="G394" s="54">
        <f>E380</f>
        <v>-2</v>
      </c>
    </row>
    <row r="395" spans="3:19" x14ac:dyDescent="0.25">
      <c r="E395" t="s">
        <v>58</v>
      </c>
      <c r="G395" s="1">
        <f>G394*G393</f>
        <v>-180</v>
      </c>
    </row>
    <row r="396" spans="3:19" x14ac:dyDescent="0.25">
      <c r="E396" t="s">
        <v>59</v>
      </c>
      <c r="G396" s="1" t="s">
        <v>74</v>
      </c>
    </row>
    <row r="397" spans="3:19" x14ac:dyDescent="0.25">
      <c r="E397" t="s">
        <v>47</v>
      </c>
      <c r="G397" s="29">
        <f>I373+G395</f>
        <v>3625</v>
      </c>
    </row>
    <row r="399" spans="3:19" x14ac:dyDescent="0.25">
      <c r="C399" s="53" t="s">
        <v>61</v>
      </c>
    </row>
    <row r="401" spans="3:19" x14ac:dyDescent="0.25">
      <c r="C401" s="3" t="s">
        <v>32</v>
      </c>
      <c r="D401" s="4" t="s">
        <v>1</v>
      </c>
      <c r="E401" s="4" t="s">
        <v>2</v>
      </c>
      <c r="F401" s="4" t="s">
        <v>3</v>
      </c>
      <c r="G401" s="4" t="s">
        <v>4</v>
      </c>
      <c r="H401" s="15" t="s">
        <v>13</v>
      </c>
      <c r="I401" s="3" t="s">
        <v>8</v>
      </c>
      <c r="K401" s="3" t="s">
        <v>0</v>
      </c>
      <c r="L401" s="4" t="s">
        <v>1</v>
      </c>
      <c r="M401" s="4" t="s">
        <v>2</v>
      </c>
      <c r="N401" s="4" t="s">
        <v>3</v>
      </c>
      <c r="O401" s="4" t="s">
        <v>4</v>
      </c>
      <c r="P401" s="15" t="s">
        <v>13</v>
      </c>
      <c r="Q401" s="3" t="s">
        <v>8</v>
      </c>
      <c r="S401" s="43" t="s">
        <v>48</v>
      </c>
    </row>
    <row r="402" spans="3:19" x14ac:dyDescent="0.25">
      <c r="C402" s="5" t="s">
        <v>5</v>
      </c>
      <c r="D402" s="37">
        <v>150</v>
      </c>
      <c r="E402" s="37">
        <v>55</v>
      </c>
      <c r="F402" s="37"/>
      <c r="G402" s="37"/>
      <c r="H402" s="39">
        <v>15</v>
      </c>
      <c r="I402" s="23">
        <f>SUM(D402:H402)</f>
        <v>220</v>
      </c>
      <c r="K402" s="5" t="s">
        <v>5</v>
      </c>
      <c r="L402" s="33">
        <v>10</v>
      </c>
      <c r="M402" s="33">
        <v>7</v>
      </c>
      <c r="N402" s="13">
        <v>5</v>
      </c>
      <c r="O402" s="13">
        <v>6</v>
      </c>
      <c r="P402" s="34">
        <v>0</v>
      </c>
      <c r="Q402" s="9">
        <v>220</v>
      </c>
      <c r="R402" s="36">
        <f>I402-Q402</f>
        <v>0</v>
      </c>
      <c r="S402" s="44">
        <v>0</v>
      </c>
    </row>
    <row r="403" spans="3:19" x14ac:dyDescent="0.25">
      <c r="C403" s="6" t="s">
        <v>6</v>
      </c>
      <c r="D403" s="37"/>
      <c r="E403" s="37">
        <v>90</v>
      </c>
      <c r="F403" s="37"/>
      <c r="G403" s="37">
        <v>90</v>
      </c>
      <c r="H403" s="39"/>
      <c r="I403" s="23">
        <f t="shared" ref="I403:I404" si="233">SUM(D403:H403)</f>
        <v>180</v>
      </c>
      <c r="K403" s="6" t="s">
        <v>6</v>
      </c>
      <c r="L403" s="13">
        <v>12</v>
      </c>
      <c r="M403" s="33">
        <v>7</v>
      </c>
      <c r="N403" s="13">
        <v>6</v>
      </c>
      <c r="O403" s="33">
        <v>4</v>
      </c>
      <c r="P403" s="35">
        <v>0</v>
      </c>
      <c r="Q403" s="9">
        <v>180</v>
      </c>
      <c r="R403" s="36">
        <f>I403-Q403</f>
        <v>0</v>
      </c>
      <c r="S403" s="44">
        <f>M403-M407</f>
        <v>0</v>
      </c>
    </row>
    <row r="404" spans="3:19" x14ac:dyDescent="0.25">
      <c r="C404" s="6" t="s">
        <v>7</v>
      </c>
      <c r="D404" s="37"/>
      <c r="E404" s="37">
        <v>20</v>
      </c>
      <c r="F404" s="37">
        <v>210</v>
      </c>
      <c r="G404" s="37"/>
      <c r="H404" s="39"/>
      <c r="I404" s="24">
        <f t="shared" si="233"/>
        <v>230</v>
      </c>
      <c r="K404" s="6" t="s">
        <v>7</v>
      </c>
      <c r="L404" s="13">
        <v>13</v>
      </c>
      <c r="M404" s="33">
        <v>6</v>
      </c>
      <c r="N404" s="33">
        <v>3</v>
      </c>
      <c r="O404" s="13">
        <v>5</v>
      </c>
      <c r="P404" s="35">
        <v>0</v>
      </c>
      <c r="Q404" s="10">
        <v>230</v>
      </c>
      <c r="R404" s="36">
        <f>I404-Q404</f>
        <v>0</v>
      </c>
      <c r="S404" s="45">
        <f>M404-M407</f>
        <v>-1</v>
      </c>
    </row>
    <row r="405" spans="3:19" x14ac:dyDescent="0.25">
      <c r="C405" s="3" t="s">
        <v>9</v>
      </c>
      <c r="D405" s="20">
        <f>SUM(D402:D404)</f>
        <v>150</v>
      </c>
      <c r="E405" s="21">
        <f t="shared" ref="E405" si="234">SUM(E402:E404)</f>
        <v>165</v>
      </c>
      <c r="F405" s="21">
        <f t="shared" ref="F405" si="235">SUM(F402:F404)</f>
        <v>210</v>
      </c>
      <c r="G405" s="21">
        <f t="shared" ref="G405" si="236">SUM(G402:G404)</f>
        <v>90</v>
      </c>
      <c r="H405" s="22">
        <f t="shared" ref="H405" si="237">SUM(H402:H404)</f>
        <v>15</v>
      </c>
      <c r="I405" s="28">
        <f>SUMPRODUCT(D402:H404,L402:P404)</f>
        <v>3625</v>
      </c>
      <c r="K405" s="3" t="s">
        <v>9</v>
      </c>
      <c r="L405" s="14">
        <v>150</v>
      </c>
      <c r="M405" s="7">
        <v>165</v>
      </c>
      <c r="N405" s="7">
        <v>210</v>
      </c>
      <c r="O405" s="7">
        <v>90</v>
      </c>
      <c r="P405" s="25">
        <v>15</v>
      </c>
    </row>
    <row r="406" spans="3:19" x14ac:dyDescent="0.25">
      <c r="L406" s="36">
        <f>D405-L405</f>
        <v>0</v>
      </c>
      <c r="M406" s="36">
        <f t="shared" ref="M406" si="238">E405-M405</f>
        <v>0</v>
      </c>
      <c r="N406" s="36">
        <f t="shared" ref="N406" si="239">F405-N405</f>
        <v>0</v>
      </c>
      <c r="O406" s="36">
        <f t="shared" ref="O406" si="240">G405-O405</f>
        <v>0</v>
      </c>
      <c r="P406" s="36">
        <f t="shared" ref="P406" si="241">H405-P405</f>
        <v>0</v>
      </c>
    </row>
    <row r="407" spans="3:19" x14ac:dyDescent="0.25">
      <c r="F407" s="18"/>
      <c r="G407" s="1"/>
      <c r="K407" s="43" t="s">
        <v>49</v>
      </c>
      <c r="L407" s="46">
        <f>L402-S402</f>
        <v>10</v>
      </c>
      <c r="M407" s="46">
        <f>M402-S402</f>
        <v>7</v>
      </c>
      <c r="N407" s="46">
        <f>N404-S404</f>
        <v>4</v>
      </c>
      <c r="O407" s="46">
        <f>O403-S403</f>
        <v>4</v>
      </c>
      <c r="P407" s="47">
        <f>P402-S402</f>
        <v>0</v>
      </c>
    </row>
    <row r="410" spans="3:19" x14ac:dyDescent="0.25">
      <c r="C410" s="3" t="s">
        <v>32</v>
      </c>
      <c r="D410" s="4" t="s">
        <v>1</v>
      </c>
      <c r="E410" s="4" t="s">
        <v>2</v>
      </c>
      <c r="F410" s="4" t="s">
        <v>3</v>
      </c>
      <c r="G410" s="4" t="s">
        <v>4</v>
      </c>
      <c r="H410" s="15" t="s">
        <v>13</v>
      </c>
      <c r="I410" s="3" t="s">
        <v>8</v>
      </c>
      <c r="K410" s="3" t="s">
        <v>0</v>
      </c>
      <c r="L410" s="4" t="s">
        <v>1</v>
      </c>
      <c r="M410" s="4" t="s">
        <v>2</v>
      </c>
      <c r="N410" s="4" t="s">
        <v>3</v>
      </c>
      <c r="O410" s="4" t="s">
        <v>4</v>
      </c>
      <c r="P410" s="15" t="s">
        <v>13</v>
      </c>
      <c r="Q410" s="3" t="s">
        <v>8</v>
      </c>
      <c r="S410" s="43" t="s">
        <v>48</v>
      </c>
    </row>
    <row r="411" spans="3:19" x14ac:dyDescent="0.25">
      <c r="C411" s="5" t="s">
        <v>5</v>
      </c>
      <c r="D411" s="37">
        <v>150</v>
      </c>
      <c r="E411" s="37">
        <v>55</v>
      </c>
      <c r="F411" s="31">
        <f>N411-S411-N416</f>
        <v>1</v>
      </c>
      <c r="G411" s="31">
        <f>O411-S411-O416</f>
        <v>2</v>
      </c>
      <c r="H411" s="39">
        <v>15</v>
      </c>
      <c r="I411" s="23">
        <f>SUM(D411:H411)</f>
        <v>223</v>
      </c>
      <c r="K411" s="5" t="s">
        <v>5</v>
      </c>
      <c r="L411" s="13">
        <v>10</v>
      </c>
      <c r="M411" s="13">
        <v>7</v>
      </c>
      <c r="N411" s="33">
        <v>5</v>
      </c>
      <c r="O411" s="33">
        <v>6</v>
      </c>
      <c r="P411" s="35">
        <v>0</v>
      </c>
      <c r="Q411" s="9">
        <v>220</v>
      </c>
      <c r="R411" s="57"/>
      <c r="S411" s="50">
        <v>0</v>
      </c>
    </row>
    <row r="412" spans="3:19" x14ac:dyDescent="0.25">
      <c r="C412" s="6" t="s">
        <v>6</v>
      </c>
      <c r="D412" s="31">
        <f>L412-S412-L416</f>
        <v>2</v>
      </c>
      <c r="E412" s="37">
        <v>90</v>
      </c>
      <c r="F412" s="31">
        <f>N412-S412-N416</f>
        <v>2</v>
      </c>
      <c r="G412" s="37">
        <v>90</v>
      </c>
      <c r="H412" s="32">
        <f>P412-S412-P416</f>
        <v>0</v>
      </c>
      <c r="I412" s="23">
        <f t="shared" ref="I412:I413" si="242">SUM(D412:H412)</f>
        <v>184</v>
      </c>
      <c r="K412" s="6" t="s">
        <v>6</v>
      </c>
      <c r="L412" s="33">
        <v>12</v>
      </c>
      <c r="M412" s="13">
        <v>7</v>
      </c>
      <c r="N412" s="33">
        <v>6</v>
      </c>
      <c r="O412" s="13">
        <v>4</v>
      </c>
      <c r="P412" s="34">
        <v>0</v>
      </c>
      <c r="Q412" s="9">
        <v>180</v>
      </c>
      <c r="R412" s="57"/>
      <c r="S412" s="50">
        <f>M412-M416</f>
        <v>0</v>
      </c>
    </row>
    <row r="413" spans="3:19" x14ac:dyDescent="0.25">
      <c r="C413" s="6" t="s">
        <v>7</v>
      </c>
      <c r="D413" s="31">
        <f>L413-S413-L416</f>
        <v>4</v>
      </c>
      <c r="E413" s="37">
        <v>20</v>
      </c>
      <c r="F413" s="37">
        <v>210</v>
      </c>
      <c r="G413" s="31">
        <f>O413-S413-O416</f>
        <v>2</v>
      </c>
      <c r="H413" s="39"/>
      <c r="I413" s="24">
        <f t="shared" si="242"/>
        <v>236</v>
      </c>
      <c r="K413" s="6" t="s">
        <v>7</v>
      </c>
      <c r="L413" s="33">
        <v>13</v>
      </c>
      <c r="M413" s="13">
        <v>6</v>
      </c>
      <c r="N413" s="13">
        <v>3</v>
      </c>
      <c r="O413" s="33">
        <v>5</v>
      </c>
      <c r="P413" s="35">
        <v>0</v>
      </c>
      <c r="Q413" s="10">
        <v>230</v>
      </c>
      <c r="R413" s="57"/>
      <c r="S413" s="51">
        <f>M413-M416</f>
        <v>-1</v>
      </c>
    </row>
    <row r="414" spans="3:19" x14ac:dyDescent="0.25">
      <c r="C414" s="3" t="s">
        <v>9</v>
      </c>
      <c r="D414" s="20">
        <f>SUM(D411:D413)</f>
        <v>156</v>
      </c>
      <c r="E414" s="21">
        <f t="shared" ref="E414" si="243">SUM(E411:E413)</f>
        <v>165</v>
      </c>
      <c r="F414" s="21">
        <f t="shared" ref="F414" si="244">SUM(F411:F413)</f>
        <v>213</v>
      </c>
      <c r="G414" s="21">
        <f t="shared" ref="G414" si="245">SUM(G411:G413)</f>
        <v>94</v>
      </c>
      <c r="H414" s="22">
        <f t="shared" ref="H414" si="246">SUM(H411:H413)</f>
        <v>15</v>
      </c>
      <c r="I414" s="30"/>
      <c r="K414" s="3" t="s">
        <v>9</v>
      </c>
      <c r="L414" s="14">
        <v>150</v>
      </c>
      <c r="M414" s="7">
        <v>165</v>
      </c>
      <c r="N414" s="7">
        <v>210</v>
      </c>
      <c r="O414" s="7">
        <v>90</v>
      </c>
      <c r="P414" s="25">
        <v>15</v>
      </c>
    </row>
    <row r="415" spans="3:19" x14ac:dyDescent="0.25">
      <c r="K415" s="58"/>
      <c r="L415" s="57"/>
      <c r="M415" s="57"/>
      <c r="N415" s="57"/>
      <c r="O415" s="57"/>
      <c r="P415" s="57"/>
    </row>
    <row r="416" spans="3:19" x14ac:dyDescent="0.25">
      <c r="F416" s="18"/>
      <c r="G416" s="1"/>
      <c r="K416" s="43" t="s">
        <v>49</v>
      </c>
      <c r="L416" s="48">
        <f>L411-S411</f>
        <v>10</v>
      </c>
      <c r="M416" s="48">
        <f>M411-S411</f>
        <v>7</v>
      </c>
      <c r="N416" s="48">
        <f>N413-S413</f>
        <v>4</v>
      </c>
      <c r="O416" s="48">
        <f>O412-S412</f>
        <v>4</v>
      </c>
      <c r="P416" s="49">
        <f>P411-S411</f>
        <v>0</v>
      </c>
    </row>
    <row r="417" spans="2:19" x14ac:dyDescent="0.25">
      <c r="C417" t="s">
        <v>33</v>
      </c>
      <c r="E417" s="1" t="s">
        <v>42</v>
      </c>
      <c r="F417" s="1" t="s">
        <v>34</v>
      </c>
    </row>
    <row r="419" spans="2:19" x14ac:dyDescent="0.25">
      <c r="C419" t="s">
        <v>36</v>
      </c>
      <c r="D419" t="s">
        <v>45</v>
      </c>
    </row>
    <row r="420" spans="2:19" x14ac:dyDescent="0.25">
      <c r="C420" t="s">
        <v>35</v>
      </c>
      <c r="D420" s="29">
        <f>I405</f>
        <v>3625</v>
      </c>
    </row>
    <row r="422" spans="2:19" x14ac:dyDescent="0.25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 spans="2:19" x14ac:dyDescent="0.25">
      <c r="C423" s="17" t="s">
        <v>75</v>
      </c>
    </row>
    <row r="426" spans="2:19" x14ac:dyDescent="0.25">
      <c r="C426" s="3" t="s">
        <v>32</v>
      </c>
      <c r="D426" s="4" t="s">
        <v>1</v>
      </c>
      <c r="E426" s="4" t="s">
        <v>2</v>
      </c>
      <c r="F426" s="4" t="s">
        <v>3</v>
      </c>
      <c r="G426" s="4" t="s">
        <v>4</v>
      </c>
      <c r="H426" s="15" t="s">
        <v>13</v>
      </c>
      <c r="I426" s="3" t="s">
        <v>8</v>
      </c>
      <c r="K426" s="3" t="s">
        <v>0</v>
      </c>
      <c r="L426" s="4" t="s">
        <v>1</v>
      </c>
      <c r="M426" s="4" t="s">
        <v>2</v>
      </c>
      <c r="N426" s="4" t="s">
        <v>3</v>
      </c>
      <c r="O426" s="4" t="s">
        <v>4</v>
      </c>
      <c r="P426" s="15" t="s">
        <v>13</v>
      </c>
      <c r="Q426" s="3" t="s">
        <v>8</v>
      </c>
      <c r="S426" s="43" t="s">
        <v>48</v>
      </c>
    </row>
    <row r="427" spans="2:19" x14ac:dyDescent="0.25">
      <c r="C427" s="5" t="s">
        <v>5</v>
      </c>
      <c r="D427" s="37">
        <v>150</v>
      </c>
      <c r="E427" s="37">
        <v>55</v>
      </c>
      <c r="F427" s="37"/>
      <c r="G427" s="37"/>
      <c r="H427" s="39">
        <v>15</v>
      </c>
      <c r="I427" s="23">
        <f>SUM(D427:H427)</f>
        <v>220</v>
      </c>
      <c r="K427" s="5" t="s">
        <v>5</v>
      </c>
      <c r="L427" s="33">
        <v>10</v>
      </c>
      <c r="M427" s="33">
        <v>7</v>
      </c>
      <c r="N427" s="13">
        <v>5</v>
      </c>
      <c r="O427" s="13">
        <v>6</v>
      </c>
      <c r="P427" s="34">
        <v>0</v>
      </c>
      <c r="Q427" s="9">
        <v>220</v>
      </c>
      <c r="R427" s="36">
        <f>I427-Q427</f>
        <v>0</v>
      </c>
      <c r="S427" s="44">
        <v>0</v>
      </c>
    </row>
    <row r="428" spans="2:19" x14ac:dyDescent="0.25">
      <c r="C428" s="6" t="s">
        <v>6</v>
      </c>
      <c r="D428" s="37"/>
      <c r="E428" s="37">
        <v>90</v>
      </c>
      <c r="F428" s="37"/>
      <c r="G428" s="37">
        <v>90</v>
      </c>
      <c r="H428" s="39"/>
      <c r="I428" s="23">
        <f t="shared" ref="I428:I429" si="247">SUM(D428:H428)</f>
        <v>180</v>
      </c>
      <c r="K428" s="6" t="s">
        <v>6</v>
      </c>
      <c r="L428" s="13">
        <v>12</v>
      </c>
      <c r="M428" s="33">
        <v>7</v>
      </c>
      <c r="N428" s="13">
        <v>6</v>
      </c>
      <c r="O428" s="33">
        <v>4</v>
      </c>
      <c r="P428" s="35">
        <v>0</v>
      </c>
      <c r="Q428" s="9">
        <v>180</v>
      </c>
      <c r="R428" s="36">
        <f>I428-Q428</f>
        <v>0</v>
      </c>
      <c r="S428" s="44">
        <f>M428-M432</f>
        <v>0</v>
      </c>
    </row>
    <row r="429" spans="2:19" x14ac:dyDescent="0.25">
      <c r="C429" s="6" t="s">
        <v>7</v>
      </c>
      <c r="D429" s="37"/>
      <c r="E429" s="37">
        <v>20</v>
      </c>
      <c r="F429" s="37">
        <v>210</v>
      </c>
      <c r="G429" s="37"/>
      <c r="H429" s="39"/>
      <c r="I429" s="24">
        <f t="shared" si="247"/>
        <v>230</v>
      </c>
      <c r="K429" s="6" t="s">
        <v>7</v>
      </c>
      <c r="L429" s="13">
        <v>13</v>
      </c>
      <c r="M429" s="33">
        <v>6</v>
      </c>
      <c r="N429" s="33">
        <v>3</v>
      </c>
      <c r="O429" s="13">
        <v>5</v>
      </c>
      <c r="P429" s="35">
        <v>0</v>
      </c>
      <c r="Q429" s="10">
        <v>230</v>
      </c>
      <c r="R429" s="36">
        <f>I429-Q429</f>
        <v>0</v>
      </c>
      <c r="S429" s="45">
        <f>M429-M432</f>
        <v>-1</v>
      </c>
    </row>
    <row r="430" spans="2:19" x14ac:dyDescent="0.25">
      <c r="C430" s="3" t="s">
        <v>9</v>
      </c>
      <c r="D430" s="20">
        <f>SUM(D427:D429)</f>
        <v>150</v>
      </c>
      <c r="E430" s="21">
        <f t="shared" ref="E430" si="248">SUM(E427:E429)</f>
        <v>165</v>
      </c>
      <c r="F430" s="21">
        <f t="shared" ref="F430" si="249">SUM(F427:F429)</f>
        <v>210</v>
      </c>
      <c r="G430" s="21">
        <f t="shared" ref="G430" si="250">SUM(G427:G429)</f>
        <v>90</v>
      </c>
      <c r="H430" s="22">
        <f t="shared" ref="H430" si="251">SUM(H427:H429)</f>
        <v>15</v>
      </c>
      <c r="I430" s="28">
        <f>SUMPRODUCT(D427:H429,L427:P429)</f>
        <v>3625</v>
      </c>
      <c r="K430" s="3" t="s">
        <v>9</v>
      </c>
      <c r="L430" s="14">
        <v>150</v>
      </c>
      <c r="M430" s="7">
        <v>165</v>
      </c>
      <c r="N430" s="7">
        <v>210</v>
      </c>
      <c r="O430" s="7">
        <v>90</v>
      </c>
      <c r="P430" s="25">
        <v>15</v>
      </c>
    </row>
    <row r="431" spans="2:19" x14ac:dyDescent="0.25">
      <c r="L431" s="36">
        <f>D430-L430</f>
        <v>0</v>
      </c>
      <c r="M431" s="36">
        <f t="shared" ref="M431" si="252">E430-M430</f>
        <v>0</v>
      </c>
      <c r="N431" s="36">
        <f t="shared" ref="N431" si="253">F430-N430</f>
        <v>0</v>
      </c>
      <c r="O431" s="36">
        <f t="shared" ref="O431" si="254">G430-O430</f>
        <v>0</v>
      </c>
      <c r="P431" s="36">
        <f t="shared" ref="P431" si="255">H430-P430</f>
        <v>0</v>
      </c>
    </row>
    <row r="432" spans="2:19" x14ac:dyDescent="0.25">
      <c r="K432" s="43" t="s">
        <v>49</v>
      </c>
      <c r="L432" s="46">
        <f>L427-S427</f>
        <v>10</v>
      </c>
      <c r="M432" s="46">
        <f>M427-S427</f>
        <v>7</v>
      </c>
      <c r="N432" s="46">
        <f>N429-S429</f>
        <v>4</v>
      </c>
      <c r="O432" s="46">
        <f>O428-S428</f>
        <v>4</v>
      </c>
      <c r="P432" s="47">
        <f>P427-S427</f>
        <v>0</v>
      </c>
    </row>
    <row r="435" spans="3:19" x14ac:dyDescent="0.25">
      <c r="C435" s="3" t="s">
        <v>32</v>
      </c>
      <c r="D435" s="4" t="s">
        <v>1</v>
      </c>
      <c r="E435" s="4" t="s">
        <v>2</v>
      </c>
      <c r="F435" s="4" t="s">
        <v>3</v>
      </c>
      <c r="G435" s="4" t="s">
        <v>4</v>
      </c>
      <c r="H435" s="15" t="s">
        <v>13</v>
      </c>
      <c r="I435" s="3" t="s">
        <v>8</v>
      </c>
      <c r="K435" s="3" t="s">
        <v>0</v>
      </c>
      <c r="L435" s="4" t="s">
        <v>1</v>
      </c>
      <c r="M435" s="4" t="s">
        <v>2</v>
      </c>
      <c r="N435" s="4" t="s">
        <v>3</v>
      </c>
      <c r="O435" s="4" t="s">
        <v>4</v>
      </c>
      <c r="P435" s="15" t="s">
        <v>13</v>
      </c>
      <c r="Q435" s="3" t="s">
        <v>8</v>
      </c>
      <c r="S435" s="43" t="s">
        <v>48</v>
      </c>
    </row>
    <row r="436" spans="3:19" x14ac:dyDescent="0.25">
      <c r="C436" s="5" t="s">
        <v>5</v>
      </c>
      <c r="D436" s="37">
        <v>150</v>
      </c>
      <c r="E436" s="37">
        <v>55</v>
      </c>
      <c r="F436" s="31">
        <f>N436-S436-N441</f>
        <v>1</v>
      </c>
      <c r="G436" s="31">
        <f>O436-S436-O441</f>
        <v>2</v>
      </c>
      <c r="H436" s="39">
        <v>15</v>
      </c>
      <c r="I436" s="23">
        <f>SUM(D436:H436)</f>
        <v>223</v>
      </c>
      <c r="K436" s="5" t="s">
        <v>5</v>
      </c>
      <c r="L436" s="13">
        <v>10</v>
      </c>
      <c r="M436" s="13">
        <v>7</v>
      </c>
      <c r="N436" s="33">
        <v>5</v>
      </c>
      <c r="O436" s="33">
        <v>6</v>
      </c>
      <c r="P436" s="35">
        <v>0</v>
      </c>
      <c r="Q436" s="9">
        <v>220</v>
      </c>
      <c r="R436" s="57"/>
      <c r="S436" s="50">
        <v>0</v>
      </c>
    </row>
    <row r="437" spans="3:19" x14ac:dyDescent="0.25">
      <c r="C437" s="6" t="s">
        <v>6</v>
      </c>
      <c r="D437" s="31">
        <f>L437-S437-L441</f>
        <v>2</v>
      </c>
      <c r="E437" s="37">
        <v>90</v>
      </c>
      <c r="F437" s="31">
        <f>N437-S437-N441</f>
        <v>2</v>
      </c>
      <c r="G437" s="37">
        <v>90</v>
      </c>
      <c r="H437" s="32">
        <f>P437-S437-P441</f>
        <v>0</v>
      </c>
      <c r="I437" s="23">
        <f t="shared" ref="I437:I438" si="256">SUM(D437:H437)</f>
        <v>184</v>
      </c>
      <c r="K437" s="6" t="s">
        <v>6</v>
      </c>
      <c r="L437" s="33">
        <v>12</v>
      </c>
      <c r="M437" s="13">
        <v>7</v>
      </c>
      <c r="N437" s="33">
        <v>6</v>
      </c>
      <c r="O437" s="13">
        <v>4</v>
      </c>
      <c r="P437" s="34">
        <v>0</v>
      </c>
      <c r="Q437" s="9">
        <v>180</v>
      </c>
      <c r="R437" s="57"/>
      <c r="S437" s="50">
        <f>M437-M441</f>
        <v>0</v>
      </c>
    </row>
    <row r="438" spans="3:19" x14ac:dyDescent="0.25">
      <c r="C438" s="6" t="s">
        <v>7</v>
      </c>
      <c r="D438" s="31">
        <f>L438-S438-L441</f>
        <v>4</v>
      </c>
      <c r="E438" s="37">
        <v>20</v>
      </c>
      <c r="F438" s="37">
        <v>210</v>
      </c>
      <c r="G438" s="31">
        <f>O438-S438-O441</f>
        <v>2</v>
      </c>
      <c r="H438" s="39"/>
      <c r="I438" s="24">
        <f t="shared" si="256"/>
        <v>236</v>
      </c>
      <c r="K438" s="6" t="s">
        <v>7</v>
      </c>
      <c r="L438" s="33">
        <v>13</v>
      </c>
      <c r="M438" s="13">
        <v>6</v>
      </c>
      <c r="N438" s="13">
        <v>3</v>
      </c>
      <c r="O438" s="33">
        <v>5</v>
      </c>
      <c r="P438" s="35">
        <v>0</v>
      </c>
      <c r="Q438" s="10">
        <v>230</v>
      </c>
      <c r="R438" s="57"/>
      <c r="S438" s="51">
        <f>M438-M441</f>
        <v>-1</v>
      </c>
    </row>
    <row r="439" spans="3:19" x14ac:dyDescent="0.25">
      <c r="C439" s="3" t="s">
        <v>9</v>
      </c>
      <c r="D439" s="20">
        <f>SUM(D436:D438)</f>
        <v>156</v>
      </c>
      <c r="E439" s="21">
        <f t="shared" ref="E439" si="257">SUM(E436:E438)</f>
        <v>165</v>
      </c>
      <c r="F439" s="21">
        <f t="shared" ref="F439" si="258">SUM(F436:F438)</f>
        <v>213</v>
      </c>
      <c r="G439" s="21">
        <f t="shared" ref="G439" si="259">SUM(G436:G438)</f>
        <v>94</v>
      </c>
      <c r="H439" s="22">
        <f t="shared" ref="H439" si="260">SUM(H436:H438)</f>
        <v>15</v>
      </c>
      <c r="I439" s="30"/>
      <c r="K439" s="3" t="s">
        <v>9</v>
      </c>
      <c r="L439" s="14">
        <v>150</v>
      </c>
      <c r="M439" s="7">
        <v>165</v>
      </c>
      <c r="N439" s="7">
        <v>210</v>
      </c>
      <c r="O439" s="7">
        <v>90</v>
      </c>
      <c r="P439" s="25">
        <v>15</v>
      </c>
    </row>
    <row r="440" spans="3:19" x14ac:dyDescent="0.25">
      <c r="L440" s="57"/>
      <c r="M440" s="57"/>
      <c r="N440" s="57"/>
      <c r="O440" s="57"/>
      <c r="P440" s="57"/>
    </row>
    <row r="441" spans="3:19" x14ac:dyDescent="0.25">
      <c r="K441" s="43" t="s">
        <v>49</v>
      </c>
      <c r="L441" s="48">
        <f>L436-S436</f>
        <v>10</v>
      </c>
      <c r="M441" s="48">
        <f>M436-S436</f>
        <v>7</v>
      </c>
      <c r="N441" s="48">
        <f>N438-S438</f>
        <v>4</v>
      </c>
      <c r="O441" s="48">
        <f>O437-S437</f>
        <v>4</v>
      </c>
      <c r="P441" s="49">
        <f>P436-S436</f>
        <v>0</v>
      </c>
    </row>
    <row r="442" spans="3:19" x14ac:dyDescent="0.25">
      <c r="C442" t="s">
        <v>33</v>
      </c>
      <c r="E442" s="1" t="s">
        <v>42</v>
      </c>
      <c r="F442" s="1" t="s">
        <v>34</v>
      </c>
    </row>
    <row r="444" spans="3:19" x14ac:dyDescent="0.25">
      <c r="C444" t="s">
        <v>36</v>
      </c>
      <c r="D444" t="s">
        <v>45</v>
      </c>
    </row>
    <row r="445" spans="3:19" x14ac:dyDescent="0.25">
      <c r="C445" t="s">
        <v>35</v>
      </c>
      <c r="D445" s="29">
        <f>I430</f>
        <v>3625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F713-87F0-4F1A-B6DD-1CEB6F15E6DE}">
  <dimension ref="C2:AG208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4.28515625" customWidth="1"/>
    <col min="4" max="14" width="9.28515625" customWidth="1"/>
    <col min="15" max="15" width="11.140625" bestFit="1" customWidth="1"/>
    <col min="16" max="16" width="12.7109375" customWidth="1"/>
    <col min="17" max="17" width="1.85546875" customWidth="1"/>
    <col min="18" max="18" width="12.42578125" customWidth="1"/>
    <col min="19" max="22" width="9.28515625" customWidth="1"/>
    <col min="23" max="23" width="12.7109375" customWidth="1"/>
    <col min="31" max="31" width="11.140625" bestFit="1" customWidth="1"/>
  </cols>
  <sheetData>
    <row r="2" spans="3:33" x14ac:dyDescent="0.25">
      <c r="C2" s="17" t="s">
        <v>242</v>
      </c>
      <c r="O2" s="163"/>
    </row>
    <row r="5" spans="3:33" x14ac:dyDescent="0.25">
      <c r="C5" s="3" t="s">
        <v>32</v>
      </c>
      <c r="D5" s="4" t="s">
        <v>172</v>
      </c>
      <c r="E5" s="4" t="s">
        <v>173</v>
      </c>
      <c r="F5" s="4" t="s">
        <v>174</v>
      </c>
      <c r="G5" s="4" t="s">
        <v>175</v>
      </c>
      <c r="H5" s="4" t="s">
        <v>176</v>
      </c>
      <c r="I5" s="4" t="s">
        <v>177</v>
      </c>
      <c r="J5" s="4" t="s">
        <v>178</v>
      </c>
      <c r="K5" s="4" t="s">
        <v>179</v>
      </c>
      <c r="L5" s="4" t="s">
        <v>180</v>
      </c>
      <c r="M5" s="4" t="s">
        <v>181</v>
      </c>
      <c r="N5" s="4" t="s">
        <v>182</v>
      </c>
      <c r="O5" s="15" t="s">
        <v>188</v>
      </c>
      <c r="P5" s="3" t="s">
        <v>186</v>
      </c>
      <c r="R5" s="3" t="s">
        <v>0</v>
      </c>
      <c r="S5" s="4" t="s">
        <v>172</v>
      </c>
      <c r="T5" s="4" t="s">
        <v>173</v>
      </c>
      <c r="U5" s="4" t="s">
        <v>174</v>
      </c>
      <c r="V5" s="4" t="s">
        <v>175</v>
      </c>
      <c r="W5" s="4" t="s">
        <v>176</v>
      </c>
      <c r="X5" s="4" t="s">
        <v>177</v>
      </c>
      <c r="Y5" s="4" t="s">
        <v>178</v>
      </c>
      <c r="Z5" s="4" t="s">
        <v>179</v>
      </c>
      <c r="AA5" s="4" t="s">
        <v>180</v>
      </c>
      <c r="AB5" s="4" t="s">
        <v>181</v>
      </c>
      <c r="AC5" s="4" t="s">
        <v>182</v>
      </c>
      <c r="AD5" s="15" t="s">
        <v>188</v>
      </c>
      <c r="AE5" s="3" t="s">
        <v>186</v>
      </c>
      <c r="AG5" s="3" t="s">
        <v>48</v>
      </c>
    </row>
    <row r="6" spans="3:33" x14ac:dyDescent="0.25">
      <c r="C6" s="5" t="s">
        <v>183</v>
      </c>
      <c r="D6" s="66">
        <v>112</v>
      </c>
      <c r="E6" s="66">
        <v>85</v>
      </c>
      <c r="F6" s="66"/>
      <c r="G6" s="66"/>
      <c r="H6" s="66">
        <v>77</v>
      </c>
      <c r="I6" s="66"/>
      <c r="J6" s="66">
        <v>101</v>
      </c>
      <c r="K6" s="66"/>
      <c r="L6" s="66">
        <v>53</v>
      </c>
      <c r="M6" s="66"/>
      <c r="N6" s="66">
        <v>40</v>
      </c>
      <c r="O6" s="73">
        <v>32</v>
      </c>
      <c r="P6" s="142">
        <f>SUM(D6:O6)</f>
        <v>500</v>
      </c>
      <c r="R6" s="5" t="s">
        <v>183</v>
      </c>
      <c r="S6" s="78">
        <v>10</v>
      </c>
      <c r="T6" s="78">
        <v>22</v>
      </c>
      <c r="U6" s="78">
        <v>29</v>
      </c>
      <c r="V6" s="78">
        <v>45</v>
      </c>
      <c r="W6" s="78">
        <v>11</v>
      </c>
      <c r="X6" s="78">
        <v>31</v>
      </c>
      <c r="Y6" s="78">
        <v>42</v>
      </c>
      <c r="Z6" s="78">
        <v>61</v>
      </c>
      <c r="AA6" s="78">
        <v>36</v>
      </c>
      <c r="AB6" s="78">
        <v>21</v>
      </c>
      <c r="AC6" s="78">
        <v>45</v>
      </c>
      <c r="AD6" s="83">
        <v>0</v>
      </c>
      <c r="AE6" s="142">
        <v>500</v>
      </c>
      <c r="AF6">
        <f>P6-AE6</f>
        <v>0</v>
      </c>
      <c r="AG6" s="149">
        <v>0</v>
      </c>
    </row>
    <row r="7" spans="3:33" x14ac:dyDescent="0.25">
      <c r="C7" s="6" t="s">
        <v>184</v>
      </c>
      <c r="D7" s="66"/>
      <c r="E7" s="66"/>
      <c r="F7" s="66">
        <v>138</v>
      </c>
      <c r="G7" s="66">
        <v>146</v>
      </c>
      <c r="H7" s="66"/>
      <c r="I7" s="66">
        <v>89</v>
      </c>
      <c r="J7" s="66"/>
      <c r="K7" s="66">
        <v>215</v>
      </c>
      <c r="L7" s="66"/>
      <c r="M7" s="66">
        <v>49</v>
      </c>
      <c r="N7" s="66">
        <v>113</v>
      </c>
      <c r="O7" s="73"/>
      <c r="P7" s="142">
        <f t="shared" ref="P7:P8" si="0">SUM(D7:O7)</f>
        <v>750</v>
      </c>
      <c r="R7" s="6" t="s">
        <v>184</v>
      </c>
      <c r="S7" s="78">
        <v>25</v>
      </c>
      <c r="T7" s="78">
        <v>35</v>
      </c>
      <c r="U7" s="78">
        <v>17</v>
      </c>
      <c r="V7" s="78">
        <v>38</v>
      </c>
      <c r="W7" s="78">
        <v>9</v>
      </c>
      <c r="X7" s="78">
        <v>17</v>
      </c>
      <c r="Y7" s="78">
        <v>65</v>
      </c>
      <c r="Z7" s="78">
        <v>45</v>
      </c>
      <c r="AA7" s="78">
        <v>42</v>
      </c>
      <c r="AB7" s="78">
        <v>5</v>
      </c>
      <c r="AC7" s="78">
        <v>41</v>
      </c>
      <c r="AD7" s="83">
        <v>0</v>
      </c>
      <c r="AE7" s="142">
        <v>750</v>
      </c>
      <c r="AF7">
        <f t="shared" ref="AF7" si="1">P7-AE7</f>
        <v>0</v>
      </c>
      <c r="AG7" s="149">
        <f>AC7-AC11</f>
        <v>-4</v>
      </c>
    </row>
    <row r="8" spans="3:33" x14ac:dyDescent="0.25">
      <c r="C8" s="6" t="s">
        <v>185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3">
        <v>400</v>
      </c>
      <c r="P8" s="143">
        <f t="shared" si="0"/>
        <v>400</v>
      </c>
      <c r="R8" s="6" t="s">
        <v>185</v>
      </c>
      <c r="S8" s="78">
        <v>18</v>
      </c>
      <c r="T8" s="78">
        <v>19</v>
      </c>
      <c r="U8" s="78">
        <v>22</v>
      </c>
      <c r="V8" s="78">
        <v>29</v>
      </c>
      <c r="W8" s="78">
        <v>24</v>
      </c>
      <c r="X8" s="78">
        <v>54</v>
      </c>
      <c r="Y8" s="78">
        <v>39</v>
      </c>
      <c r="Z8" s="78">
        <v>78</v>
      </c>
      <c r="AA8" s="78">
        <v>51</v>
      </c>
      <c r="AB8" s="78">
        <v>14</v>
      </c>
      <c r="AC8" s="78">
        <v>38</v>
      </c>
      <c r="AD8" s="83">
        <v>0</v>
      </c>
      <c r="AE8" s="143">
        <v>400</v>
      </c>
      <c r="AG8" s="150">
        <f>AD8-AD11</f>
        <v>0</v>
      </c>
    </row>
    <row r="9" spans="3:33" x14ac:dyDescent="0.25">
      <c r="C9" s="3" t="s">
        <v>9</v>
      </c>
      <c r="D9" s="144">
        <f>SUM(D6:D8)</f>
        <v>112</v>
      </c>
      <c r="E9" s="145">
        <f t="shared" ref="E9:O9" si="2">SUM(E6:E8)</f>
        <v>85</v>
      </c>
      <c r="F9" s="145">
        <f t="shared" si="2"/>
        <v>138</v>
      </c>
      <c r="G9" s="145">
        <f t="shared" si="2"/>
        <v>146</v>
      </c>
      <c r="H9" s="145">
        <f t="shared" si="2"/>
        <v>77</v>
      </c>
      <c r="I9" s="145">
        <f t="shared" si="2"/>
        <v>89</v>
      </c>
      <c r="J9" s="145">
        <f t="shared" si="2"/>
        <v>101</v>
      </c>
      <c r="K9" s="145">
        <f t="shared" si="2"/>
        <v>215</v>
      </c>
      <c r="L9" s="145">
        <f t="shared" si="2"/>
        <v>53</v>
      </c>
      <c r="M9" s="145">
        <f t="shared" si="2"/>
        <v>49</v>
      </c>
      <c r="N9" s="145">
        <f t="shared" si="2"/>
        <v>153</v>
      </c>
      <c r="O9" s="146">
        <f t="shared" si="2"/>
        <v>432</v>
      </c>
      <c r="P9" s="161">
        <f>SUMPRODUCT(D6:O8,S6:AD8)</f>
        <v>35747</v>
      </c>
      <c r="R9" s="3" t="s">
        <v>9</v>
      </c>
      <c r="S9" s="144">
        <v>112</v>
      </c>
      <c r="T9" s="145">
        <v>85</v>
      </c>
      <c r="U9" s="145">
        <v>138</v>
      </c>
      <c r="V9" s="145">
        <v>146</v>
      </c>
      <c r="W9" s="145">
        <v>77</v>
      </c>
      <c r="X9" s="145">
        <v>89</v>
      </c>
      <c r="Y9" s="145">
        <v>101</v>
      </c>
      <c r="Z9" s="145">
        <v>215</v>
      </c>
      <c r="AA9" s="145">
        <v>53</v>
      </c>
      <c r="AB9" s="145">
        <v>49</v>
      </c>
      <c r="AC9" s="145">
        <v>153</v>
      </c>
      <c r="AD9" s="146">
        <v>432</v>
      </c>
    </row>
    <row r="10" spans="3:33" x14ac:dyDescent="0.25">
      <c r="P10" s="162">
        <f>P9*0.5</f>
        <v>17873.5</v>
      </c>
      <c r="S10">
        <f>D9-S9</f>
        <v>0</v>
      </c>
      <c r="T10">
        <f t="shared" ref="T10:U10" si="3">E9-T9</f>
        <v>0</v>
      </c>
      <c r="U10">
        <f t="shared" si="3"/>
        <v>0</v>
      </c>
      <c r="V10">
        <f>G9-V9</f>
        <v>0</v>
      </c>
      <c r="W10">
        <f t="shared" ref="W10:AD10" si="4">H9-W9</f>
        <v>0</v>
      </c>
      <c r="X10">
        <f t="shared" si="4"/>
        <v>0</v>
      </c>
      <c r="Y10">
        <f t="shared" si="4"/>
        <v>0</v>
      </c>
      <c r="Z10">
        <f t="shared" si="4"/>
        <v>0</v>
      </c>
      <c r="AA10">
        <f t="shared" si="4"/>
        <v>0</v>
      </c>
      <c r="AB10">
        <f t="shared" si="4"/>
        <v>0</v>
      </c>
      <c r="AC10">
        <f t="shared" si="4"/>
        <v>0</v>
      </c>
      <c r="AD10">
        <f t="shared" si="4"/>
        <v>0</v>
      </c>
    </row>
    <row r="11" spans="3:33" x14ac:dyDescent="0.25">
      <c r="R11" s="3" t="s">
        <v>49</v>
      </c>
      <c r="S11" s="164">
        <f>S6-$AG6</f>
        <v>10</v>
      </c>
      <c r="T11" s="151">
        <f>T6-$AG6</f>
        <v>22</v>
      </c>
      <c r="U11" s="151">
        <f>U7-$AG7</f>
        <v>21</v>
      </c>
      <c r="V11" s="151">
        <f>V7-$AG7</f>
        <v>42</v>
      </c>
      <c r="W11" s="151">
        <f>W6-$AG6</f>
        <v>11</v>
      </c>
      <c r="X11" s="151">
        <f>X7-$AG7</f>
        <v>21</v>
      </c>
      <c r="Y11" s="151">
        <f>Y6-$AG6</f>
        <v>42</v>
      </c>
      <c r="Z11" s="151">
        <f>Z7-$AG7</f>
        <v>49</v>
      </c>
      <c r="AA11" s="151">
        <f>AA6-$AG6</f>
        <v>36</v>
      </c>
      <c r="AB11" s="151">
        <f>AB7-$AG7</f>
        <v>9</v>
      </c>
      <c r="AC11" s="151">
        <f>AC6-$AG6</f>
        <v>45</v>
      </c>
      <c r="AD11" s="165">
        <f>AD6-$AG6</f>
        <v>0</v>
      </c>
    </row>
    <row r="12" spans="3:33" x14ac:dyDescent="0.25">
      <c r="C12" s="12" t="s">
        <v>217</v>
      </c>
    </row>
    <row r="13" spans="3:33" x14ac:dyDescent="0.25">
      <c r="C13" s="3"/>
      <c r="D13" s="4" t="s">
        <v>172</v>
      </c>
      <c r="E13" s="4" t="s">
        <v>173</v>
      </c>
      <c r="F13" s="4" t="s">
        <v>174</v>
      </c>
      <c r="G13" s="4" t="s">
        <v>175</v>
      </c>
      <c r="H13" s="4" t="s">
        <v>176</v>
      </c>
      <c r="I13" s="4" t="s">
        <v>177</v>
      </c>
      <c r="J13" s="4" t="s">
        <v>178</v>
      </c>
      <c r="K13" s="4" t="s">
        <v>179</v>
      </c>
      <c r="L13" s="4" t="s">
        <v>180</v>
      </c>
      <c r="M13" s="4" t="s">
        <v>181</v>
      </c>
      <c r="N13" s="4" t="s">
        <v>182</v>
      </c>
      <c r="O13" s="169" t="s">
        <v>188</v>
      </c>
    </row>
    <row r="14" spans="3:33" x14ac:dyDescent="0.25">
      <c r="C14" s="5" t="s">
        <v>183</v>
      </c>
      <c r="D14" s="66">
        <f>S6-$AG6-S$11</f>
        <v>0</v>
      </c>
      <c r="E14" s="66">
        <f t="shared" ref="E14:O14" si="5">T6-$AG6-T$11</f>
        <v>0</v>
      </c>
      <c r="F14" s="66">
        <f t="shared" si="5"/>
        <v>8</v>
      </c>
      <c r="G14" s="66">
        <f t="shared" si="5"/>
        <v>3</v>
      </c>
      <c r="H14" s="66">
        <f t="shared" si="5"/>
        <v>0</v>
      </c>
      <c r="I14" s="66">
        <f t="shared" si="5"/>
        <v>10</v>
      </c>
      <c r="J14" s="66">
        <f t="shared" si="5"/>
        <v>0</v>
      </c>
      <c r="K14" s="66">
        <f t="shared" si="5"/>
        <v>12</v>
      </c>
      <c r="L14" s="66">
        <f t="shared" si="5"/>
        <v>0</v>
      </c>
      <c r="M14" s="66">
        <f t="shared" si="5"/>
        <v>12</v>
      </c>
      <c r="N14" s="66">
        <f t="shared" si="5"/>
        <v>0</v>
      </c>
      <c r="O14" s="221">
        <f t="shared" si="5"/>
        <v>0</v>
      </c>
    </row>
    <row r="15" spans="3:33" x14ac:dyDescent="0.25">
      <c r="C15" s="6" t="s">
        <v>184</v>
      </c>
      <c r="D15" s="66">
        <f t="shared" ref="D15:O15" si="6">S7-$AG7-S$11</f>
        <v>19</v>
      </c>
      <c r="E15" s="66">
        <f t="shared" si="6"/>
        <v>17</v>
      </c>
      <c r="F15" s="66">
        <f t="shared" si="6"/>
        <v>0</v>
      </c>
      <c r="G15" s="66">
        <f t="shared" si="6"/>
        <v>0</v>
      </c>
      <c r="H15" s="66">
        <f t="shared" si="6"/>
        <v>2</v>
      </c>
      <c r="I15" s="66">
        <f t="shared" si="6"/>
        <v>0</v>
      </c>
      <c r="J15" s="66">
        <f t="shared" si="6"/>
        <v>27</v>
      </c>
      <c r="K15" s="66">
        <f t="shared" si="6"/>
        <v>0</v>
      </c>
      <c r="L15" s="66">
        <f t="shared" si="6"/>
        <v>10</v>
      </c>
      <c r="M15" s="66">
        <f t="shared" si="6"/>
        <v>0</v>
      </c>
      <c r="N15" s="66">
        <f t="shared" si="6"/>
        <v>0</v>
      </c>
      <c r="O15" s="221">
        <f t="shared" si="6"/>
        <v>4</v>
      </c>
    </row>
    <row r="16" spans="3:33" x14ac:dyDescent="0.25">
      <c r="C16" s="170" t="s">
        <v>185</v>
      </c>
      <c r="D16" s="120">
        <f t="shared" ref="D16:O16" si="7">S8-$AG8-S$11</f>
        <v>8</v>
      </c>
      <c r="E16" s="120">
        <f t="shared" si="7"/>
        <v>-3</v>
      </c>
      <c r="F16" s="120">
        <f t="shared" si="7"/>
        <v>1</v>
      </c>
      <c r="G16" s="222">
        <f t="shared" si="7"/>
        <v>-13</v>
      </c>
      <c r="H16" s="120">
        <f t="shared" si="7"/>
        <v>13</v>
      </c>
      <c r="I16" s="120">
        <f t="shared" si="7"/>
        <v>33</v>
      </c>
      <c r="J16" s="120">
        <f t="shared" si="7"/>
        <v>-3</v>
      </c>
      <c r="K16" s="120">
        <f t="shared" si="7"/>
        <v>29</v>
      </c>
      <c r="L16" s="120">
        <f t="shared" si="7"/>
        <v>15</v>
      </c>
      <c r="M16" s="120">
        <f t="shared" si="7"/>
        <v>5</v>
      </c>
      <c r="N16" s="120">
        <f t="shared" si="7"/>
        <v>-7</v>
      </c>
      <c r="O16" s="74">
        <f t="shared" si="7"/>
        <v>0</v>
      </c>
    </row>
    <row r="18" spans="3:15" x14ac:dyDescent="0.25">
      <c r="C18" t="s">
        <v>219</v>
      </c>
      <c r="E18">
        <f>MIN(D14:O16)</f>
        <v>-13</v>
      </c>
    </row>
    <row r="19" spans="3:15" x14ac:dyDescent="0.25">
      <c r="C19" t="s">
        <v>55</v>
      </c>
      <c r="E19" t="s">
        <v>66</v>
      </c>
    </row>
    <row r="20" spans="3:15" x14ac:dyDescent="0.25">
      <c r="C20" t="s">
        <v>54</v>
      </c>
      <c r="E20">
        <v>40</v>
      </c>
    </row>
    <row r="21" spans="3:15" x14ac:dyDescent="0.25">
      <c r="C21" t="s">
        <v>59</v>
      </c>
      <c r="E21" t="s">
        <v>213</v>
      </c>
    </row>
    <row r="22" spans="3:15" x14ac:dyDescent="0.25">
      <c r="C22" s="167" t="s">
        <v>221</v>
      </c>
      <c r="D22" s="179"/>
      <c r="E22" t="s">
        <v>257</v>
      </c>
    </row>
    <row r="23" spans="3:15" x14ac:dyDescent="0.25">
      <c r="C23" s="167" t="s">
        <v>222</v>
      </c>
      <c r="D23" s="179"/>
      <c r="E23" t="s">
        <v>258</v>
      </c>
    </row>
    <row r="24" spans="3:15" x14ac:dyDescent="0.25">
      <c r="C24" s="175" t="s">
        <v>224</v>
      </c>
      <c r="D24" s="175"/>
      <c r="E24" t="s">
        <v>259</v>
      </c>
    </row>
    <row r="25" spans="3:15" x14ac:dyDescent="0.25">
      <c r="C25" s="177" t="s">
        <v>225</v>
      </c>
      <c r="D25" s="177"/>
      <c r="E25" t="s">
        <v>260</v>
      </c>
    </row>
    <row r="26" spans="3:15" x14ac:dyDescent="0.25">
      <c r="C26" t="s">
        <v>228</v>
      </c>
      <c r="E26" t="s">
        <v>229</v>
      </c>
    </row>
    <row r="29" spans="3:15" x14ac:dyDescent="0.25">
      <c r="C29" s="12" t="s">
        <v>218</v>
      </c>
    </row>
    <row r="30" spans="3:15" x14ac:dyDescent="0.25">
      <c r="C30" s="3"/>
      <c r="D30" s="4" t="s">
        <v>172</v>
      </c>
      <c r="E30" s="4" t="s">
        <v>173</v>
      </c>
      <c r="F30" s="4" t="s">
        <v>174</v>
      </c>
      <c r="G30" s="4" t="s">
        <v>175</v>
      </c>
      <c r="H30" s="4" t="s">
        <v>176</v>
      </c>
      <c r="I30" s="4" t="s">
        <v>177</v>
      </c>
      <c r="J30" s="4" t="s">
        <v>178</v>
      </c>
      <c r="K30" s="4" t="s">
        <v>179</v>
      </c>
      <c r="L30" s="4" t="s">
        <v>180</v>
      </c>
      <c r="M30" s="4" t="s">
        <v>181</v>
      </c>
      <c r="N30" s="4" t="s">
        <v>182</v>
      </c>
      <c r="O30" s="169" t="s">
        <v>188</v>
      </c>
    </row>
    <row r="31" spans="3:15" x14ac:dyDescent="0.25">
      <c r="C31" s="5" t="s">
        <v>183</v>
      </c>
      <c r="D31" s="96">
        <f>D14</f>
        <v>0</v>
      </c>
      <c r="E31" s="96">
        <f>E14</f>
        <v>0</v>
      </c>
      <c r="F31" s="206">
        <f>F14-$E$18</f>
        <v>21</v>
      </c>
      <c r="G31" s="206">
        <f>G14-$E$18</f>
        <v>16</v>
      </c>
      <c r="H31" s="96">
        <f>H14</f>
        <v>0</v>
      </c>
      <c r="I31" s="206">
        <f>I14-$E$18</f>
        <v>23</v>
      </c>
      <c r="J31" s="96">
        <f>J14</f>
        <v>0</v>
      </c>
      <c r="K31" s="206">
        <f>K14-$E$18</f>
        <v>25</v>
      </c>
      <c r="L31" s="96">
        <f>L14</f>
        <v>0</v>
      </c>
      <c r="M31" s="206">
        <f>M14-$E$18</f>
        <v>25</v>
      </c>
      <c r="N31" s="206">
        <f>N14-$E$18</f>
        <v>13</v>
      </c>
      <c r="O31" s="193">
        <f>O14</f>
        <v>0</v>
      </c>
    </row>
    <row r="32" spans="3:15" x14ac:dyDescent="0.25">
      <c r="C32" s="6" t="s">
        <v>184</v>
      </c>
      <c r="D32" s="204">
        <f>D15+$E$18</f>
        <v>6</v>
      </c>
      <c r="E32" s="204">
        <f>E15+$E$18</f>
        <v>4</v>
      </c>
      <c r="F32" s="96">
        <f>F15</f>
        <v>0</v>
      </c>
      <c r="G32" s="96">
        <f>G15</f>
        <v>0</v>
      </c>
      <c r="H32" s="204">
        <f>H15+$E$18</f>
        <v>-11</v>
      </c>
      <c r="I32" s="96">
        <f>I15</f>
        <v>0</v>
      </c>
      <c r="J32" s="204">
        <f>J15+$E$18</f>
        <v>14</v>
      </c>
      <c r="K32" s="96">
        <f>K15</f>
        <v>0</v>
      </c>
      <c r="L32" s="204">
        <f>L15+$E$18</f>
        <v>-3</v>
      </c>
      <c r="M32" s="96">
        <f>M15</f>
        <v>0</v>
      </c>
      <c r="N32" s="96">
        <f>N15</f>
        <v>0</v>
      </c>
      <c r="O32" s="232">
        <f>O15+$E$18</f>
        <v>-9</v>
      </c>
    </row>
    <row r="33" spans="3:32" x14ac:dyDescent="0.25">
      <c r="C33" s="170" t="s">
        <v>185</v>
      </c>
      <c r="D33" s="190">
        <f>D16</f>
        <v>8</v>
      </c>
      <c r="E33" s="190">
        <f>E16</f>
        <v>-3</v>
      </c>
      <c r="F33" s="227">
        <f>F16-$E$18</f>
        <v>14</v>
      </c>
      <c r="G33" s="227">
        <f>G16-$E$18</f>
        <v>0</v>
      </c>
      <c r="H33" s="190">
        <f>H16</f>
        <v>13</v>
      </c>
      <c r="I33" s="227">
        <f>I16-$E$18</f>
        <v>46</v>
      </c>
      <c r="J33" s="190">
        <f>J16</f>
        <v>-3</v>
      </c>
      <c r="K33" s="227">
        <f>K16-$E$18</f>
        <v>42</v>
      </c>
      <c r="L33" s="190">
        <f>L16</f>
        <v>15</v>
      </c>
      <c r="M33" s="227">
        <f>M16-$E$18</f>
        <v>18</v>
      </c>
      <c r="N33" s="227">
        <f>N16-$E$18</f>
        <v>6</v>
      </c>
      <c r="O33" s="97">
        <f>O16</f>
        <v>0</v>
      </c>
    </row>
    <row r="36" spans="3:32" x14ac:dyDescent="0.25">
      <c r="C36" s="185" t="s">
        <v>61</v>
      </c>
    </row>
    <row r="38" spans="3:32" x14ac:dyDescent="0.25">
      <c r="C38" s="3" t="s">
        <v>32</v>
      </c>
      <c r="D38" s="4" t="s">
        <v>172</v>
      </c>
      <c r="E38" s="4" t="s">
        <v>173</v>
      </c>
      <c r="F38" s="4" t="s">
        <v>174</v>
      </c>
      <c r="G38" s="4" t="s">
        <v>175</v>
      </c>
      <c r="H38" s="4" t="s">
        <v>176</v>
      </c>
      <c r="I38" s="4" t="s">
        <v>177</v>
      </c>
      <c r="J38" s="4" t="s">
        <v>178</v>
      </c>
      <c r="K38" s="4" t="s">
        <v>179</v>
      </c>
      <c r="L38" s="4" t="s">
        <v>180</v>
      </c>
      <c r="M38" s="4" t="s">
        <v>181</v>
      </c>
      <c r="N38" s="4" t="s">
        <v>182</v>
      </c>
      <c r="O38" s="15" t="s">
        <v>188</v>
      </c>
      <c r="P38" s="3" t="s">
        <v>186</v>
      </c>
      <c r="R38" s="3" t="s">
        <v>0</v>
      </c>
      <c r="S38" s="4" t="s">
        <v>172</v>
      </c>
      <c r="T38" s="4" t="s">
        <v>173</v>
      </c>
      <c r="U38" s="4" t="s">
        <v>174</v>
      </c>
      <c r="V38" s="4" t="s">
        <v>175</v>
      </c>
      <c r="W38" s="4" t="s">
        <v>176</v>
      </c>
      <c r="X38" s="4" t="s">
        <v>177</v>
      </c>
      <c r="Y38" s="4" t="s">
        <v>178</v>
      </c>
      <c r="Z38" s="4" t="s">
        <v>179</v>
      </c>
      <c r="AA38" s="4" t="s">
        <v>180</v>
      </c>
      <c r="AB38" s="4" t="s">
        <v>181</v>
      </c>
      <c r="AC38" s="4" t="s">
        <v>182</v>
      </c>
      <c r="AD38" s="15" t="s">
        <v>188</v>
      </c>
      <c r="AE38" s="3" t="s">
        <v>186</v>
      </c>
    </row>
    <row r="39" spans="3:32" x14ac:dyDescent="0.25">
      <c r="C39" s="5" t="s">
        <v>183</v>
      </c>
      <c r="D39" s="66">
        <v>112</v>
      </c>
      <c r="E39" s="66">
        <v>85</v>
      </c>
      <c r="F39" s="66"/>
      <c r="G39" s="66"/>
      <c r="H39" s="66">
        <v>77</v>
      </c>
      <c r="I39" s="66"/>
      <c r="J39" s="66">
        <v>101</v>
      </c>
      <c r="K39" s="66"/>
      <c r="L39" s="66">
        <v>53</v>
      </c>
      <c r="M39" s="66"/>
      <c r="N39" s="66"/>
      <c r="O39" s="73">
        <v>72</v>
      </c>
      <c r="P39" s="142">
        <f>SUM(D39:O39)</f>
        <v>500</v>
      </c>
      <c r="R39" s="5" t="s">
        <v>183</v>
      </c>
      <c r="S39" s="78">
        <v>10</v>
      </c>
      <c r="T39" s="78">
        <v>22</v>
      </c>
      <c r="U39" s="78">
        <v>29</v>
      </c>
      <c r="V39" s="78">
        <v>45</v>
      </c>
      <c r="W39" s="78">
        <v>11</v>
      </c>
      <c r="X39" s="78">
        <v>31</v>
      </c>
      <c r="Y39" s="78">
        <v>42</v>
      </c>
      <c r="Z39" s="78">
        <v>61</v>
      </c>
      <c r="AA39" s="78">
        <v>36</v>
      </c>
      <c r="AB39" s="78">
        <v>21</v>
      </c>
      <c r="AC39" s="78">
        <v>45</v>
      </c>
      <c r="AD39" s="83">
        <v>0</v>
      </c>
      <c r="AE39" s="142">
        <v>500</v>
      </c>
      <c r="AF39">
        <f>P39-AE39</f>
        <v>0</v>
      </c>
    </row>
    <row r="40" spans="3:32" x14ac:dyDescent="0.25">
      <c r="C40" s="6" t="s">
        <v>184</v>
      </c>
      <c r="D40" s="66"/>
      <c r="E40" s="66"/>
      <c r="F40" s="66">
        <v>138</v>
      </c>
      <c r="G40" s="66">
        <v>106</v>
      </c>
      <c r="H40" s="66"/>
      <c r="I40" s="66">
        <v>89</v>
      </c>
      <c r="J40" s="66"/>
      <c r="K40" s="66">
        <v>215</v>
      </c>
      <c r="L40" s="66"/>
      <c r="M40" s="66">
        <v>49</v>
      </c>
      <c r="N40" s="66">
        <v>153</v>
      </c>
      <c r="O40" s="73"/>
      <c r="P40" s="142">
        <f t="shared" ref="P40:P41" si="8">SUM(D40:O40)</f>
        <v>750</v>
      </c>
      <c r="R40" s="6" t="s">
        <v>184</v>
      </c>
      <c r="S40" s="78">
        <v>25</v>
      </c>
      <c r="T40" s="78">
        <v>35</v>
      </c>
      <c r="U40" s="78">
        <v>17</v>
      </c>
      <c r="V40" s="78">
        <v>38</v>
      </c>
      <c r="W40" s="78">
        <v>9</v>
      </c>
      <c r="X40" s="78">
        <v>17</v>
      </c>
      <c r="Y40" s="78">
        <v>65</v>
      </c>
      <c r="Z40" s="78">
        <v>45</v>
      </c>
      <c r="AA40" s="78">
        <v>42</v>
      </c>
      <c r="AB40" s="78">
        <v>5</v>
      </c>
      <c r="AC40" s="78">
        <v>41</v>
      </c>
      <c r="AD40" s="83">
        <v>0</v>
      </c>
      <c r="AE40" s="142">
        <v>750</v>
      </c>
      <c r="AF40">
        <f t="shared" ref="AF40:AF41" si="9">P40-AE40</f>
        <v>0</v>
      </c>
    </row>
    <row r="41" spans="3:32" x14ac:dyDescent="0.25">
      <c r="C41" s="6" t="s">
        <v>185</v>
      </c>
      <c r="D41" s="66"/>
      <c r="E41" s="66"/>
      <c r="F41" s="66"/>
      <c r="G41" s="66">
        <v>40</v>
      </c>
      <c r="H41" s="66"/>
      <c r="I41" s="66"/>
      <c r="J41" s="66"/>
      <c r="K41" s="66"/>
      <c r="L41" s="66"/>
      <c r="M41" s="66"/>
      <c r="N41" s="66"/>
      <c r="O41" s="73">
        <v>360</v>
      </c>
      <c r="P41" s="143">
        <f t="shared" si="8"/>
        <v>400</v>
      </c>
      <c r="R41" s="6" t="s">
        <v>185</v>
      </c>
      <c r="S41" s="78">
        <v>18</v>
      </c>
      <c r="T41" s="78">
        <v>19</v>
      </c>
      <c r="U41" s="78">
        <v>22</v>
      </c>
      <c r="V41" s="78">
        <v>29</v>
      </c>
      <c r="W41" s="78">
        <v>24</v>
      </c>
      <c r="X41" s="78">
        <v>54</v>
      </c>
      <c r="Y41" s="78">
        <v>39</v>
      </c>
      <c r="Z41" s="78">
        <v>78</v>
      </c>
      <c r="AA41" s="78">
        <v>51</v>
      </c>
      <c r="AB41" s="78">
        <v>14</v>
      </c>
      <c r="AC41" s="78">
        <v>38</v>
      </c>
      <c r="AD41" s="83">
        <v>0</v>
      </c>
      <c r="AE41" s="143">
        <v>400</v>
      </c>
      <c r="AF41">
        <f t="shared" si="9"/>
        <v>0</v>
      </c>
    </row>
    <row r="42" spans="3:32" x14ac:dyDescent="0.25">
      <c r="C42" s="3" t="s">
        <v>9</v>
      </c>
      <c r="D42" s="144">
        <f>SUM(D39:D41)</f>
        <v>112</v>
      </c>
      <c r="E42" s="145">
        <f t="shared" ref="E42:O42" si="10">SUM(E39:E41)</f>
        <v>85</v>
      </c>
      <c r="F42" s="145">
        <f t="shared" si="10"/>
        <v>138</v>
      </c>
      <c r="G42" s="145">
        <f t="shared" si="10"/>
        <v>146</v>
      </c>
      <c r="H42" s="145">
        <f t="shared" si="10"/>
        <v>77</v>
      </c>
      <c r="I42" s="145">
        <f t="shared" si="10"/>
        <v>89</v>
      </c>
      <c r="J42" s="145">
        <f t="shared" si="10"/>
        <v>101</v>
      </c>
      <c r="K42" s="145">
        <f t="shared" si="10"/>
        <v>215</v>
      </c>
      <c r="L42" s="145">
        <f t="shared" si="10"/>
        <v>53</v>
      </c>
      <c r="M42" s="145">
        <f t="shared" si="10"/>
        <v>49</v>
      </c>
      <c r="N42" s="145">
        <f t="shared" si="10"/>
        <v>153</v>
      </c>
      <c r="O42" s="146">
        <f t="shared" si="10"/>
        <v>432</v>
      </c>
      <c r="P42" s="161">
        <f>SUMPRODUCT(D39:O41,S39:AD41)</f>
        <v>35227</v>
      </c>
      <c r="R42" s="3" t="s">
        <v>9</v>
      </c>
      <c r="S42" s="144">
        <v>112</v>
      </c>
      <c r="T42" s="145">
        <v>85</v>
      </c>
      <c r="U42" s="145">
        <v>138</v>
      </c>
      <c r="V42" s="145">
        <v>146</v>
      </c>
      <c r="W42" s="145">
        <v>77</v>
      </c>
      <c r="X42" s="145">
        <v>89</v>
      </c>
      <c r="Y42" s="145">
        <v>101</v>
      </c>
      <c r="Z42" s="145">
        <v>215</v>
      </c>
      <c r="AA42" s="145">
        <v>53</v>
      </c>
      <c r="AB42" s="145">
        <v>49</v>
      </c>
      <c r="AC42" s="145">
        <v>153</v>
      </c>
      <c r="AD42" s="146">
        <v>432</v>
      </c>
    </row>
    <row r="43" spans="3:32" x14ac:dyDescent="0.25">
      <c r="P43" s="162">
        <f>P42*0.5</f>
        <v>17613.5</v>
      </c>
      <c r="S43">
        <f>D42-S42</f>
        <v>0</v>
      </c>
      <c r="T43">
        <f t="shared" ref="T43" si="11">E42-T42</f>
        <v>0</v>
      </c>
      <c r="U43">
        <f t="shared" ref="U43" si="12">F42-U42</f>
        <v>0</v>
      </c>
      <c r="V43">
        <f>G42-V42</f>
        <v>0</v>
      </c>
      <c r="W43">
        <f t="shared" ref="W43" si="13">H42-W42</f>
        <v>0</v>
      </c>
      <c r="X43">
        <f t="shared" ref="X43" si="14">I42-X42</f>
        <v>0</v>
      </c>
      <c r="Y43">
        <f t="shared" ref="Y43" si="15">J42-Y42</f>
        <v>0</v>
      </c>
      <c r="Z43">
        <f t="shared" ref="Z43" si="16">K42-Z42</f>
        <v>0</v>
      </c>
      <c r="AA43">
        <f t="shared" ref="AA43" si="17">L42-AA42</f>
        <v>0</v>
      </c>
      <c r="AB43">
        <f t="shared" ref="AB43" si="18">M42-AB42</f>
        <v>0</v>
      </c>
      <c r="AC43">
        <f t="shared" ref="AC43" si="19">N42-AC42</f>
        <v>0</v>
      </c>
      <c r="AD43">
        <f t="shared" ref="AD43" si="20">O42-AD42</f>
        <v>0</v>
      </c>
    </row>
    <row r="45" spans="3:32" x14ac:dyDescent="0.25">
      <c r="C45" s="12" t="s">
        <v>217</v>
      </c>
    </row>
    <row r="46" spans="3:32" x14ac:dyDescent="0.25">
      <c r="C46" s="3"/>
      <c r="D46" s="4" t="s">
        <v>172</v>
      </c>
      <c r="E46" s="4" t="s">
        <v>173</v>
      </c>
      <c r="F46" s="4" t="s">
        <v>174</v>
      </c>
      <c r="G46" s="4" t="s">
        <v>175</v>
      </c>
      <c r="H46" s="4" t="s">
        <v>176</v>
      </c>
      <c r="I46" s="4" t="s">
        <v>177</v>
      </c>
      <c r="J46" s="4" t="s">
        <v>178</v>
      </c>
      <c r="K46" s="4" t="s">
        <v>179</v>
      </c>
      <c r="L46" s="4" t="s">
        <v>180</v>
      </c>
      <c r="M46" s="4" t="s">
        <v>181</v>
      </c>
      <c r="N46" s="4" t="s">
        <v>182</v>
      </c>
      <c r="O46" s="169" t="s">
        <v>188</v>
      </c>
    </row>
    <row r="47" spans="3:32" x14ac:dyDescent="0.25">
      <c r="C47" s="5" t="s">
        <v>183</v>
      </c>
      <c r="D47" s="78">
        <v>0</v>
      </c>
      <c r="E47" s="78">
        <v>0</v>
      </c>
      <c r="F47" s="78">
        <v>21</v>
      </c>
      <c r="G47" s="78">
        <v>16</v>
      </c>
      <c r="H47" s="78">
        <v>0</v>
      </c>
      <c r="I47" s="78">
        <v>23</v>
      </c>
      <c r="J47" s="78">
        <v>0</v>
      </c>
      <c r="K47" s="78">
        <v>25</v>
      </c>
      <c r="L47" s="78">
        <v>0</v>
      </c>
      <c r="M47" s="78">
        <v>25</v>
      </c>
      <c r="N47" s="78">
        <v>13</v>
      </c>
      <c r="O47" s="187">
        <v>0</v>
      </c>
    </row>
    <row r="48" spans="3:32" x14ac:dyDescent="0.25">
      <c r="C48" s="6" t="s">
        <v>184</v>
      </c>
      <c r="D48" s="78">
        <v>6</v>
      </c>
      <c r="E48" s="78">
        <v>4</v>
      </c>
      <c r="F48" s="78">
        <v>0</v>
      </c>
      <c r="G48" s="78">
        <v>0</v>
      </c>
      <c r="H48" s="111">
        <v>-11</v>
      </c>
      <c r="I48" s="78">
        <v>0</v>
      </c>
      <c r="J48" s="78">
        <v>14</v>
      </c>
      <c r="K48" s="78">
        <v>0</v>
      </c>
      <c r="L48" s="78">
        <v>-3</v>
      </c>
      <c r="M48" s="78">
        <v>0</v>
      </c>
      <c r="N48" s="78">
        <v>0</v>
      </c>
      <c r="O48" s="187">
        <v>-9</v>
      </c>
    </row>
    <row r="49" spans="3:15" x14ac:dyDescent="0.25">
      <c r="C49" s="170" t="s">
        <v>185</v>
      </c>
      <c r="D49" s="189">
        <v>8</v>
      </c>
      <c r="E49" s="189">
        <v>-3</v>
      </c>
      <c r="F49" s="189">
        <v>14</v>
      </c>
      <c r="G49" s="189">
        <v>0</v>
      </c>
      <c r="H49" s="189">
        <v>13</v>
      </c>
      <c r="I49" s="189">
        <v>46</v>
      </c>
      <c r="J49" s="189">
        <v>-3</v>
      </c>
      <c r="K49" s="189">
        <v>42</v>
      </c>
      <c r="L49" s="189">
        <v>15</v>
      </c>
      <c r="M49" s="189">
        <v>18</v>
      </c>
      <c r="N49" s="189">
        <v>6</v>
      </c>
      <c r="O49" s="84">
        <v>0</v>
      </c>
    </row>
    <row r="51" spans="3:15" x14ac:dyDescent="0.25">
      <c r="C51" t="s">
        <v>219</v>
      </c>
      <c r="E51" s="58">
        <f>MIN(D47:O49)</f>
        <v>-11</v>
      </c>
      <c r="F51" s="58"/>
      <c r="G51" s="58"/>
      <c r="H51" s="58"/>
      <c r="I51" s="58"/>
    </row>
    <row r="52" spans="3:15" x14ac:dyDescent="0.25">
      <c r="C52" t="s">
        <v>55</v>
      </c>
      <c r="E52" s="58" t="s">
        <v>72</v>
      </c>
      <c r="F52" s="58"/>
      <c r="G52" s="58"/>
      <c r="H52" s="58"/>
      <c r="I52" s="58"/>
    </row>
    <row r="53" spans="3:15" x14ac:dyDescent="0.25">
      <c r="C53" t="s">
        <v>54</v>
      </c>
      <c r="E53" s="58">
        <v>77</v>
      </c>
      <c r="F53" s="58"/>
      <c r="G53" s="58"/>
      <c r="H53" s="58"/>
      <c r="I53" s="58"/>
    </row>
    <row r="54" spans="3:15" x14ac:dyDescent="0.25">
      <c r="C54" t="s">
        <v>59</v>
      </c>
      <c r="E54" s="58" t="s">
        <v>67</v>
      </c>
      <c r="F54" s="58"/>
      <c r="G54" s="58"/>
      <c r="H54" s="58"/>
      <c r="I54" s="58"/>
    </row>
    <row r="55" spans="3:15" x14ac:dyDescent="0.25">
      <c r="C55" s="167" t="s">
        <v>221</v>
      </c>
      <c r="D55" s="179"/>
      <c r="E55" s="58"/>
      <c r="F55" s="58"/>
      <c r="G55" s="58"/>
      <c r="H55" s="58"/>
      <c r="I55" s="58"/>
    </row>
    <row r="56" spans="3:15" x14ac:dyDescent="0.25">
      <c r="C56" s="167" t="s">
        <v>222</v>
      </c>
      <c r="D56" s="179"/>
      <c r="E56" s="58" t="s">
        <v>261</v>
      </c>
      <c r="F56" s="58"/>
      <c r="G56" s="58"/>
      <c r="H56" s="58"/>
      <c r="I56" s="58"/>
    </row>
    <row r="57" spans="3:15" x14ac:dyDescent="0.25">
      <c r="C57" s="175" t="s">
        <v>224</v>
      </c>
      <c r="D57" s="175"/>
      <c r="E57" s="58"/>
      <c r="F57" s="58"/>
      <c r="G57" s="58"/>
      <c r="H57" s="58"/>
      <c r="I57" s="58"/>
    </row>
    <row r="58" spans="3:15" x14ac:dyDescent="0.25">
      <c r="C58" s="177" t="s">
        <v>225</v>
      </c>
      <c r="D58" s="177"/>
      <c r="E58" s="58" t="s">
        <v>262</v>
      </c>
      <c r="F58" s="58"/>
      <c r="G58" s="58"/>
      <c r="H58" s="58"/>
      <c r="I58" s="58"/>
    </row>
    <row r="59" spans="3:15" x14ac:dyDescent="0.25">
      <c r="C59" t="s">
        <v>228</v>
      </c>
      <c r="E59" s="58" t="s">
        <v>229</v>
      </c>
      <c r="F59" s="58"/>
      <c r="G59" s="58"/>
      <c r="H59" s="58"/>
      <c r="I59" s="58"/>
    </row>
    <row r="62" spans="3:15" x14ac:dyDescent="0.25">
      <c r="C62" s="12" t="s">
        <v>218</v>
      </c>
    </row>
    <row r="63" spans="3:15" x14ac:dyDescent="0.25">
      <c r="C63" s="3"/>
      <c r="D63" s="4" t="s">
        <v>172</v>
      </c>
      <c r="E63" s="4" t="s">
        <v>173</v>
      </c>
      <c r="F63" s="4" t="s">
        <v>174</v>
      </c>
      <c r="G63" s="4" t="s">
        <v>175</v>
      </c>
      <c r="H63" s="4" t="s">
        <v>176</v>
      </c>
      <c r="I63" s="4" t="s">
        <v>177</v>
      </c>
      <c r="J63" s="4" t="s">
        <v>178</v>
      </c>
      <c r="K63" s="4" t="s">
        <v>179</v>
      </c>
      <c r="L63" s="4" t="s">
        <v>180</v>
      </c>
      <c r="M63" s="4" t="s">
        <v>181</v>
      </c>
      <c r="N63" s="4" t="s">
        <v>182</v>
      </c>
      <c r="O63" s="169" t="s">
        <v>188</v>
      </c>
    </row>
    <row r="64" spans="3:15" x14ac:dyDescent="0.25">
      <c r="C64" s="5" t="s">
        <v>183</v>
      </c>
      <c r="D64" s="96">
        <f>D47</f>
        <v>0</v>
      </c>
      <c r="E64" s="96">
        <f t="shared" ref="E64:G64" si="21">E47</f>
        <v>0</v>
      </c>
      <c r="F64" s="96">
        <f t="shared" si="21"/>
        <v>21</v>
      </c>
      <c r="G64" s="96">
        <f t="shared" si="21"/>
        <v>16</v>
      </c>
      <c r="H64" s="206">
        <f>H47-$E$51</f>
        <v>11</v>
      </c>
      <c r="I64" s="96">
        <f t="shared" ref="I64:O64" si="22">I47</f>
        <v>23</v>
      </c>
      <c r="J64" s="96">
        <f t="shared" si="22"/>
        <v>0</v>
      </c>
      <c r="K64" s="96">
        <f t="shared" si="22"/>
        <v>25</v>
      </c>
      <c r="L64" s="96">
        <f t="shared" si="22"/>
        <v>0</v>
      </c>
      <c r="M64" s="96">
        <f t="shared" si="22"/>
        <v>25</v>
      </c>
      <c r="N64" s="96">
        <f t="shared" si="22"/>
        <v>13</v>
      </c>
      <c r="O64" s="193">
        <f t="shared" si="22"/>
        <v>0</v>
      </c>
    </row>
    <row r="65" spans="3:32" x14ac:dyDescent="0.25">
      <c r="C65" s="6" t="s">
        <v>184</v>
      </c>
      <c r="D65" s="96">
        <f t="shared" ref="D65:G65" si="23">D48</f>
        <v>6</v>
      </c>
      <c r="E65" s="96">
        <f t="shared" si="23"/>
        <v>4</v>
      </c>
      <c r="F65" s="96">
        <f t="shared" si="23"/>
        <v>0</v>
      </c>
      <c r="G65" s="96">
        <f t="shared" si="23"/>
        <v>0</v>
      </c>
      <c r="H65" s="206">
        <f t="shared" ref="H65:H66" si="24">H48-$E$51</f>
        <v>0</v>
      </c>
      <c r="I65" s="96">
        <f t="shared" ref="I65:O65" si="25">I48</f>
        <v>0</v>
      </c>
      <c r="J65" s="96">
        <f t="shared" si="25"/>
        <v>14</v>
      </c>
      <c r="K65" s="96">
        <f t="shared" si="25"/>
        <v>0</v>
      </c>
      <c r="L65" s="96">
        <f t="shared" si="25"/>
        <v>-3</v>
      </c>
      <c r="M65" s="96">
        <f t="shared" si="25"/>
        <v>0</v>
      </c>
      <c r="N65" s="96">
        <f t="shared" si="25"/>
        <v>0</v>
      </c>
      <c r="O65" s="193">
        <f t="shared" si="25"/>
        <v>-9</v>
      </c>
    </row>
    <row r="66" spans="3:32" x14ac:dyDescent="0.25">
      <c r="C66" s="170" t="s">
        <v>185</v>
      </c>
      <c r="D66" s="190">
        <f t="shared" ref="D66:G66" si="26">D49</f>
        <v>8</v>
      </c>
      <c r="E66" s="190">
        <f t="shared" si="26"/>
        <v>-3</v>
      </c>
      <c r="F66" s="190">
        <f t="shared" si="26"/>
        <v>14</v>
      </c>
      <c r="G66" s="190">
        <f t="shared" si="26"/>
        <v>0</v>
      </c>
      <c r="H66" s="227">
        <f t="shared" si="24"/>
        <v>24</v>
      </c>
      <c r="I66" s="190">
        <f t="shared" ref="I66:O66" si="27">I49</f>
        <v>46</v>
      </c>
      <c r="J66" s="190">
        <f t="shared" si="27"/>
        <v>-3</v>
      </c>
      <c r="K66" s="190">
        <f t="shared" si="27"/>
        <v>42</v>
      </c>
      <c r="L66" s="190">
        <f t="shared" si="27"/>
        <v>15</v>
      </c>
      <c r="M66" s="190">
        <f t="shared" si="27"/>
        <v>18</v>
      </c>
      <c r="N66" s="190">
        <f t="shared" si="27"/>
        <v>6</v>
      </c>
      <c r="O66" s="97">
        <f t="shared" si="27"/>
        <v>0</v>
      </c>
    </row>
    <row r="69" spans="3:32" x14ac:dyDescent="0.25">
      <c r="C69" s="185" t="s">
        <v>69</v>
      </c>
    </row>
    <row r="71" spans="3:32" x14ac:dyDescent="0.25">
      <c r="C71" s="3" t="s">
        <v>32</v>
      </c>
      <c r="D71" s="4" t="s">
        <v>172</v>
      </c>
      <c r="E71" s="4" t="s">
        <v>173</v>
      </c>
      <c r="F71" s="4" t="s">
        <v>174</v>
      </c>
      <c r="G71" s="4" t="s">
        <v>175</v>
      </c>
      <c r="H71" s="4" t="s">
        <v>176</v>
      </c>
      <c r="I71" s="4" t="s">
        <v>177</v>
      </c>
      <c r="J71" s="4" t="s">
        <v>178</v>
      </c>
      <c r="K71" s="4" t="s">
        <v>179</v>
      </c>
      <c r="L71" s="4" t="s">
        <v>180</v>
      </c>
      <c r="M71" s="4" t="s">
        <v>181</v>
      </c>
      <c r="N71" s="4" t="s">
        <v>182</v>
      </c>
      <c r="O71" s="15" t="s">
        <v>188</v>
      </c>
      <c r="P71" s="3" t="s">
        <v>186</v>
      </c>
      <c r="R71" s="3" t="s">
        <v>0</v>
      </c>
      <c r="S71" s="4" t="s">
        <v>172</v>
      </c>
      <c r="T71" s="4" t="s">
        <v>173</v>
      </c>
      <c r="U71" s="4" t="s">
        <v>174</v>
      </c>
      <c r="V71" s="4" t="s">
        <v>175</v>
      </c>
      <c r="W71" s="4" t="s">
        <v>176</v>
      </c>
      <c r="X71" s="4" t="s">
        <v>177</v>
      </c>
      <c r="Y71" s="4" t="s">
        <v>178</v>
      </c>
      <c r="Z71" s="4" t="s">
        <v>179</v>
      </c>
      <c r="AA71" s="4" t="s">
        <v>180</v>
      </c>
      <c r="AB71" s="4" t="s">
        <v>181</v>
      </c>
      <c r="AC71" s="4" t="s">
        <v>182</v>
      </c>
      <c r="AD71" s="15" t="s">
        <v>188</v>
      </c>
      <c r="AE71" s="3" t="s">
        <v>186</v>
      </c>
    </row>
    <row r="72" spans="3:32" x14ac:dyDescent="0.25">
      <c r="C72" s="5" t="s">
        <v>183</v>
      </c>
      <c r="D72" s="66">
        <v>112</v>
      </c>
      <c r="E72" s="66">
        <v>85</v>
      </c>
      <c r="F72" s="66"/>
      <c r="G72" s="66"/>
      <c r="H72" s="66"/>
      <c r="I72" s="66"/>
      <c r="J72" s="66">
        <v>101</v>
      </c>
      <c r="K72" s="66"/>
      <c r="L72" s="66">
        <v>53</v>
      </c>
      <c r="M72" s="66"/>
      <c r="N72" s="66"/>
      <c r="O72" s="73">
        <f>72+77</f>
        <v>149</v>
      </c>
      <c r="P72" s="142">
        <f>SUM(D72:O72)</f>
        <v>500</v>
      </c>
      <c r="R72" s="5" t="s">
        <v>183</v>
      </c>
      <c r="S72" s="78">
        <v>10</v>
      </c>
      <c r="T72" s="78">
        <v>22</v>
      </c>
      <c r="U72" s="78">
        <v>29</v>
      </c>
      <c r="V72" s="78">
        <v>45</v>
      </c>
      <c r="W72" s="78">
        <v>11</v>
      </c>
      <c r="X72" s="78">
        <v>31</v>
      </c>
      <c r="Y72" s="78">
        <v>42</v>
      </c>
      <c r="Z72" s="78">
        <v>61</v>
      </c>
      <c r="AA72" s="78">
        <v>36</v>
      </c>
      <c r="AB72" s="78">
        <v>21</v>
      </c>
      <c r="AC72" s="78">
        <v>45</v>
      </c>
      <c r="AD72" s="83">
        <v>0</v>
      </c>
      <c r="AE72" s="142">
        <v>500</v>
      </c>
      <c r="AF72">
        <f>P72-AE72</f>
        <v>0</v>
      </c>
    </row>
    <row r="73" spans="3:32" x14ac:dyDescent="0.25">
      <c r="C73" s="6" t="s">
        <v>184</v>
      </c>
      <c r="D73" s="66"/>
      <c r="E73" s="66"/>
      <c r="F73" s="66">
        <v>138</v>
      </c>
      <c r="G73" s="66">
        <f>106-77</f>
        <v>29</v>
      </c>
      <c r="H73" s="66">
        <v>77</v>
      </c>
      <c r="I73" s="66">
        <v>89</v>
      </c>
      <c r="J73" s="66"/>
      <c r="K73" s="66">
        <v>215</v>
      </c>
      <c r="L73" s="66"/>
      <c r="M73" s="66">
        <v>49</v>
      </c>
      <c r="N73" s="66">
        <v>153</v>
      </c>
      <c r="O73" s="73"/>
      <c r="P73" s="142">
        <f t="shared" ref="P73:P74" si="28">SUM(D73:O73)</f>
        <v>750</v>
      </c>
      <c r="R73" s="6" t="s">
        <v>184</v>
      </c>
      <c r="S73" s="78">
        <v>25</v>
      </c>
      <c r="T73" s="78">
        <v>35</v>
      </c>
      <c r="U73" s="78">
        <v>17</v>
      </c>
      <c r="V73" s="78">
        <v>38</v>
      </c>
      <c r="W73" s="78">
        <v>9</v>
      </c>
      <c r="X73" s="78">
        <v>17</v>
      </c>
      <c r="Y73" s="78">
        <v>65</v>
      </c>
      <c r="Z73" s="78">
        <v>45</v>
      </c>
      <c r="AA73" s="78">
        <v>42</v>
      </c>
      <c r="AB73" s="78">
        <v>5</v>
      </c>
      <c r="AC73" s="78">
        <v>41</v>
      </c>
      <c r="AD73" s="83">
        <v>0</v>
      </c>
      <c r="AE73" s="142">
        <v>750</v>
      </c>
      <c r="AF73">
        <f t="shared" ref="AF73:AF74" si="29">P73-AE73</f>
        <v>0</v>
      </c>
    </row>
    <row r="74" spans="3:32" x14ac:dyDescent="0.25">
      <c r="C74" s="6" t="s">
        <v>185</v>
      </c>
      <c r="D74" s="66"/>
      <c r="E74" s="66"/>
      <c r="F74" s="66"/>
      <c r="G74" s="66">
        <f>40+77</f>
        <v>117</v>
      </c>
      <c r="H74" s="66"/>
      <c r="I74" s="66"/>
      <c r="J74" s="66"/>
      <c r="K74" s="66"/>
      <c r="L74" s="66"/>
      <c r="M74" s="66"/>
      <c r="N74" s="66"/>
      <c r="O74" s="73">
        <f>360-77</f>
        <v>283</v>
      </c>
      <c r="P74" s="143">
        <f t="shared" si="28"/>
        <v>400</v>
      </c>
      <c r="R74" s="6" t="s">
        <v>185</v>
      </c>
      <c r="S74" s="78">
        <v>18</v>
      </c>
      <c r="T74" s="78">
        <v>19</v>
      </c>
      <c r="U74" s="78">
        <v>22</v>
      </c>
      <c r="V74" s="78">
        <v>29</v>
      </c>
      <c r="W74" s="78">
        <v>24</v>
      </c>
      <c r="X74" s="78">
        <v>54</v>
      </c>
      <c r="Y74" s="78">
        <v>39</v>
      </c>
      <c r="Z74" s="78">
        <v>78</v>
      </c>
      <c r="AA74" s="78">
        <v>51</v>
      </c>
      <c r="AB74" s="78">
        <v>14</v>
      </c>
      <c r="AC74" s="78">
        <v>38</v>
      </c>
      <c r="AD74" s="83">
        <v>0</v>
      </c>
      <c r="AE74" s="143">
        <v>400</v>
      </c>
      <c r="AF74">
        <f t="shared" si="29"/>
        <v>0</v>
      </c>
    </row>
    <row r="75" spans="3:32" x14ac:dyDescent="0.25">
      <c r="C75" s="3" t="s">
        <v>9</v>
      </c>
      <c r="D75" s="144">
        <f>SUM(D72:D74)</f>
        <v>112</v>
      </c>
      <c r="E75" s="145">
        <f t="shared" ref="E75:O75" si="30">SUM(E72:E74)</f>
        <v>85</v>
      </c>
      <c r="F75" s="145">
        <f t="shared" si="30"/>
        <v>138</v>
      </c>
      <c r="G75" s="145">
        <f t="shared" si="30"/>
        <v>146</v>
      </c>
      <c r="H75" s="145">
        <f t="shared" si="30"/>
        <v>77</v>
      </c>
      <c r="I75" s="145">
        <f t="shared" si="30"/>
        <v>89</v>
      </c>
      <c r="J75" s="145">
        <f t="shared" si="30"/>
        <v>101</v>
      </c>
      <c r="K75" s="145">
        <f t="shared" si="30"/>
        <v>215</v>
      </c>
      <c r="L75" s="145">
        <f t="shared" si="30"/>
        <v>53</v>
      </c>
      <c r="M75" s="145">
        <f t="shared" si="30"/>
        <v>49</v>
      </c>
      <c r="N75" s="145">
        <f t="shared" si="30"/>
        <v>153</v>
      </c>
      <c r="O75" s="146">
        <f t="shared" si="30"/>
        <v>432</v>
      </c>
      <c r="P75" s="161">
        <f>SUMPRODUCT(D72:O74,S72:AD74)</f>
        <v>34380</v>
      </c>
      <c r="R75" s="3" t="s">
        <v>9</v>
      </c>
      <c r="S75" s="144">
        <v>112</v>
      </c>
      <c r="T75" s="145">
        <v>85</v>
      </c>
      <c r="U75" s="145">
        <v>138</v>
      </c>
      <c r="V75" s="145">
        <v>146</v>
      </c>
      <c r="W75" s="145">
        <v>77</v>
      </c>
      <c r="X75" s="145">
        <v>89</v>
      </c>
      <c r="Y75" s="145">
        <v>101</v>
      </c>
      <c r="Z75" s="145">
        <v>215</v>
      </c>
      <c r="AA75" s="145">
        <v>53</v>
      </c>
      <c r="AB75" s="145">
        <v>49</v>
      </c>
      <c r="AC75" s="145">
        <v>153</v>
      </c>
      <c r="AD75" s="146">
        <v>432</v>
      </c>
    </row>
    <row r="76" spans="3:32" x14ac:dyDescent="0.25">
      <c r="P76" s="162">
        <f>P75*0.5</f>
        <v>17190</v>
      </c>
      <c r="S76">
        <f>D75-S75</f>
        <v>0</v>
      </c>
      <c r="T76">
        <f t="shared" ref="T76" si="31">E75-T75</f>
        <v>0</v>
      </c>
      <c r="U76">
        <f t="shared" ref="U76" si="32">F75-U75</f>
        <v>0</v>
      </c>
      <c r="V76">
        <f>G75-V75</f>
        <v>0</v>
      </c>
      <c r="W76">
        <f t="shared" ref="W76" si="33">H75-W75</f>
        <v>0</v>
      </c>
      <c r="X76">
        <f t="shared" ref="X76" si="34">I75-X75</f>
        <v>0</v>
      </c>
      <c r="Y76">
        <f t="shared" ref="Y76" si="35">J75-Y75</f>
        <v>0</v>
      </c>
      <c r="Z76">
        <f t="shared" ref="Z76" si="36">K75-Z75</f>
        <v>0</v>
      </c>
      <c r="AA76">
        <f t="shared" ref="AA76" si="37">L75-AA75</f>
        <v>0</v>
      </c>
      <c r="AB76">
        <f t="shared" ref="AB76" si="38">M75-AB75</f>
        <v>0</v>
      </c>
      <c r="AC76">
        <f t="shared" ref="AC76" si="39">N75-AC75</f>
        <v>0</v>
      </c>
      <c r="AD76">
        <f t="shared" ref="AD76" si="40">O75-AD75</f>
        <v>0</v>
      </c>
    </row>
    <row r="78" spans="3:32" x14ac:dyDescent="0.25">
      <c r="C78" s="12" t="s">
        <v>217</v>
      </c>
    </row>
    <row r="79" spans="3:32" x14ac:dyDescent="0.25">
      <c r="C79" s="3"/>
      <c r="D79" s="4" t="s">
        <v>172</v>
      </c>
      <c r="E79" s="4" t="s">
        <v>173</v>
      </c>
      <c r="F79" s="4" t="s">
        <v>174</v>
      </c>
      <c r="G79" s="4" t="s">
        <v>175</v>
      </c>
      <c r="H79" s="4" t="s">
        <v>176</v>
      </c>
      <c r="I79" s="4" t="s">
        <v>177</v>
      </c>
      <c r="J79" s="4" t="s">
        <v>178</v>
      </c>
      <c r="K79" s="4" t="s">
        <v>179</v>
      </c>
      <c r="L79" s="4" t="s">
        <v>180</v>
      </c>
      <c r="M79" s="4" t="s">
        <v>181</v>
      </c>
      <c r="N79" s="4" t="s">
        <v>182</v>
      </c>
      <c r="O79" s="169" t="s">
        <v>188</v>
      </c>
    </row>
    <row r="80" spans="3:32" x14ac:dyDescent="0.25">
      <c r="C80" s="5" t="s">
        <v>183</v>
      </c>
      <c r="D80" s="78">
        <v>0</v>
      </c>
      <c r="E80" s="78">
        <v>0</v>
      </c>
      <c r="F80" s="78">
        <v>21</v>
      </c>
      <c r="G80" s="78">
        <v>16</v>
      </c>
      <c r="H80" s="78">
        <v>11</v>
      </c>
      <c r="I80" s="78">
        <v>23</v>
      </c>
      <c r="J80" s="78">
        <v>0</v>
      </c>
      <c r="K80" s="78">
        <v>25</v>
      </c>
      <c r="L80" s="78">
        <v>0</v>
      </c>
      <c r="M80" s="78">
        <v>25</v>
      </c>
      <c r="N80" s="78">
        <v>13</v>
      </c>
      <c r="O80" s="187">
        <v>0</v>
      </c>
    </row>
    <row r="81" spans="3:15" x14ac:dyDescent="0.25">
      <c r="C81" s="6" t="s">
        <v>184</v>
      </c>
      <c r="D81" s="78">
        <v>6</v>
      </c>
      <c r="E81" s="78">
        <v>4</v>
      </c>
      <c r="F81" s="78">
        <v>0</v>
      </c>
      <c r="G81" s="78">
        <v>0</v>
      </c>
      <c r="H81" s="78">
        <v>0</v>
      </c>
      <c r="I81" s="78">
        <v>0</v>
      </c>
      <c r="J81" s="78">
        <v>14</v>
      </c>
      <c r="K81" s="78">
        <v>0</v>
      </c>
      <c r="L81" s="78">
        <v>-3</v>
      </c>
      <c r="M81" s="78">
        <v>0</v>
      </c>
      <c r="N81" s="78">
        <v>0</v>
      </c>
      <c r="O81" s="233">
        <v>-9</v>
      </c>
    </row>
    <row r="82" spans="3:15" x14ac:dyDescent="0.25">
      <c r="C82" s="170" t="s">
        <v>185</v>
      </c>
      <c r="D82" s="189">
        <v>8</v>
      </c>
      <c r="E82" s="189">
        <v>-3</v>
      </c>
      <c r="F82" s="189">
        <v>14</v>
      </c>
      <c r="G82" s="189">
        <v>0</v>
      </c>
      <c r="H82" s="189">
        <v>24</v>
      </c>
      <c r="I82" s="189">
        <v>46</v>
      </c>
      <c r="J82" s="189">
        <v>-3</v>
      </c>
      <c r="K82" s="189">
        <v>42</v>
      </c>
      <c r="L82" s="189">
        <v>15</v>
      </c>
      <c r="M82" s="189">
        <v>18</v>
      </c>
      <c r="N82" s="189">
        <v>6</v>
      </c>
      <c r="O82" s="84">
        <v>0</v>
      </c>
    </row>
    <row r="84" spans="3:15" x14ac:dyDescent="0.25">
      <c r="C84" t="s">
        <v>219</v>
      </c>
      <c r="E84" s="58">
        <f>MIN(D80:O82)</f>
        <v>-9</v>
      </c>
      <c r="F84" s="58"/>
      <c r="G84" s="58"/>
      <c r="H84" s="58"/>
      <c r="I84" s="58"/>
    </row>
    <row r="85" spans="3:15" x14ac:dyDescent="0.25">
      <c r="C85" t="s">
        <v>55</v>
      </c>
      <c r="E85" s="58" t="s">
        <v>212</v>
      </c>
      <c r="F85" s="58"/>
      <c r="G85" s="58"/>
      <c r="H85" s="58"/>
      <c r="I85" s="58"/>
    </row>
    <row r="86" spans="3:15" x14ac:dyDescent="0.25">
      <c r="C86" t="s">
        <v>54</v>
      </c>
      <c r="E86" s="58">
        <v>29</v>
      </c>
      <c r="F86" s="58"/>
      <c r="G86" s="58"/>
      <c r="H86" s="58"/>
      <c r="I86" s="58"/>
    </row>
    <row r="87" spans="3:15" x14ac:dyDescent="0.25">
      <c r="C87" t="s">
        <v>59</v>
      </c>
      <c r="E87" s="58" t="s">
        <v>56</v>
      </c>
      <c r="F87" s="58"/>
      <c r="G87" s="58"/>
      <c r="H87" s="58"/>
      <c r="I87" s="58"/>
    </row>
    <row r="88" spans="3:15" x14ac:dyDescent="0.25">
      <c r="C88" s="167" t="s">
        <v>221</v>
      </c>
      <c r="D88" s="179"/>
      <c r="E88" s="58" t="s">
        <v>265</v>
      </c>
      <c r="F88" s="58"/>
      <c r="G88" s="58"/>
      <c r="H88" s="58"/>
      <c r="I88" s="58"/>
    </row>
    <row r="89" spans="3:15" x14ac:dyDescent="0.25">
      <c r="C89" s="167" t="s">
        <v>222</v>
      </c>
      <c r="D89" s="179"/>
      <c r="E89" s="58" t="s">
        <v>263</v>
      </c>
      <c r="F89" s="58"/>
      <c r="G89" s="58"/>
      <c r="H89" s="58"/>
      <c r="I89" s="58"/>
    </row>
    <row r="90" spans="3:15" x14ac:dyDescent="0.25">
      <c r="C90" s="175" t="s">
        <v>224</v>
      </c>
      <c r="D90" s="175"/>
      <c r="E90" s="58" t="s">
        <v>264</v>
      </c>
      <c r="F90" s="58"/>
      <c r="G90" s="58"/>
      <c r="H90" s="58"/>
      <c r="I90" s="58"/>
    </row>
    <row r="91" spans="3:15" x14ac:dyDescent="0.25">
      <c r="C91" s="177" t="s">
        <v>225</v>
      </c>
      <c r="D91" s="177"/>
      <c r="E91" s="58" t="s">
        <v>266</v>
      </c>
      <c r="F91" s="58"/>
      <c r="G91" s="58"/>
      <c r="H91" s="58"/>
      <c r="I91" s="58"/>
    </row>
    <row r="92" spans="3:15" x14ac:dyDescent="0.25">
      <c r="C92" t="s">
        <v>228</v>
      </c>
      <c r="E92" s="58"/>
      <c r="F92" s="58"/>
      <c r="G92" s="58"/>
      <c r="H92" s="58"/>
      <c r="I92" s="58"/>
    </row>
    <row r="95" spans="3:15" x14ac:dyDescent="0.25">
      <c r="C95" s="12" t="s">
        <v>218</v>
      </c>
    </row>
    <row r="96" spans="3:15" x14ac:dyDescent="0.25">
      <c r="C96" s="3"/>
      <c r="D96" s="4" t="s">
        <v>172</v>
      </c>
      <c r="E96" s="4" t="s">
        <v>173</v>
      </c>
      <c r="F96" s="4" t="s">
        <v>174</v>
      </c>
      <c r="G96" s="4" t="s">
        <v>175</v>
      </c>
      <c r="H96" s="4" t="s">
        <v>176</v>
      </c>
      <c r="I96" s="4" t="s">
        <v>177</v>
      </c>
      <c r="J96" s="4" t="s">
        <v>178</v>
      </c>
      <c r="K96" s="4" t="s">
        <v>179</v>
      </c>
      <c r="L96" s="4" t="s">
        <v>180</v>
      </c>
      <c r="M96" s="4" t="s">
        <v>181</v>
      </c>
      <c r="N96" s="4" t="s">
        <v>182</v>
      </c>
      <c r="O96" s="169" t="s">
        <v>188</v>
      </c>
    </row>
    <row r="97" spans="3:32" x14ac:dyDescent="0.25">
      <c r="C97" s="5" t="s">
        <v>183</v>
      </c>
      <c r="D97" s="96">
        <f>D80</f>
        <v>0</v>
      </c>
      <c r="E97" s="96">
        <f>E80</f>
        <v>0</v>
      </c>
      <c r="F97" s="206">
        <f>F80+$E$84</f>
        <v>12</v>
      </c>
      <c r="G97" s="96">
        <f>G80</f>
        <v>16</v>
      </c>
      <c r="H97" s="206">
        <f>H80+$E$84</f>
        <v>2</v>
      </c>
      <c r="I97" s="206">
        <f>I80+$E$84</f>
        <v>14</v>
      </c>
      <c r="J97" s="96">
        <f>J80</f>
        <v>0</v>
      </c>
      <c r="K97" s="206">
        <f>K80+$E$84</f>
        <v>16</v>
      </c>
      <c r="L97" s="96">
        <f>L80</f>
        <v>0</v>
      </c>
      <c r="M97" s="206">
        <f>M80+$E$84</f>
        <v>16</v>
      </c>
      <c r="N97" s="206">
        <f>N80+$E$84</f>
        <v>4</v>
      </c>
      <c r="O97" s="193">
        <f>O80</f>
        <v>0</v>
      </c>
    </row>
    <row r="98" spans="3:32" x14ac:dyDescent="0.25">
      <c r="C98" s="6" t="s">
        <v>184</v>
      </c>
      <c r="D98" s="204">
        <f>D81-$E$84</f>
        <v>15</v>
      </c>
      <c r="E98" s="204">
        <f>E81-$E$84</f>
        <v>13</v>
      </c>
      <c r="F98" s="96">
        <f>F81</f>
        <v>0</v>
      </c>
      <c r="G98" s="204">
        <f>G81-$E$84</f>
        <v>9</v>
      </c>
      <c r="H98" s="96">
        <f>H81</f>
        <v>0</v>
      </c>
      <c r="I98" s="96">
        <f>I81</f>
        <v>0</v>
      </c>
      <c r="J98" s="204">
        <f>J81-$E$84</f>
        <v>23</v>
      </c>
      <c r="K98" s="96">
        <f>K81</f>
        <v>0</v>
      </c>
      <c r="L98" s="204">
        <f>L81-$E$84</f>
        <v>6</v>
      </c>
      <c r="M98" s="96">
        <f>M81</f>
        <v>0</v>
      </c>
      <c r="N98" s="96">
        <f>N81</f>
        <v>0</v>
      </c>
      <c r="O98" s="232">
        <f>O81-$E$84</f>
        <v>0</v>
      </c>
    </row>
    <row r="99" spans="3:32" x14ac:dyDescent="0.25">
      <c r="C99" s="170" t="s">
        <v>185</v>
      </c>
      <c r="D99" s="190">
        <f>D82</f>
        <v>8</v>
      </c>
      <c r="E99" s="190">
        <f>E82</f>
        <v>-3</v>
      </c>
      <c r="F99" s="227">
        <f>F82+$E$84</f>
        <v>5</v>
      </c>
      <c r="G99" s="190">
        <f>G82</f>
        <v>0</v>
      </c>
      <c r="H99" s="227">
        <f>H82+$E$84</f>
        <v>15</v>
      </c>
      <c r="I99" s="227">
        <f>I82+$E$84</f>
        <v>37</v>
      </c>
      <c r="J99" s="190">
        <f>J82</f>
        <v>-3</v>
      </c>
      <c r="K99" s="227">
        <f>K82+$E$84</f>
        <v>33</v>
      </c>
      <c r="L99" s="190">
        <f>L82</f>
        <v>15</v>
      </c>
      <c r="M99" s="227">
        <f>M82+$E$84</f>
        <v>9</v>
      </c>
      <c r="N99" s="227">
        <f>N82+$E$84</f>
        <v>-3</v>
      </c>
      <c r="O99" s="97">
        <f>O82</f>
        <v>0</v>
      </c>
    </row>
    <row r="102" spans="3:32" x14ac:dyDescent="0.25">
      <c r="C102" s="185" t="s">
        <v>70</v>
      </c>
    </row>
    <row r="104" spans="3:32" x14ac:dyDescent="0.25">
      <c r="C104" s="3" t="s">
        <v>32</v>
      </c>
      <c r="D104" s="4" t="s">
        <v>172</v>
      </c>
      <c r="E104" s="4" t="s">
        <v>173</v>
      </c>
      <c r="F104" s="4" t="s">
        <v>174</v>
      </c>
      <c r="G104" s="4" t="s">
        <v>175</v>
      </c>
      <c r="H104" s="4" t="s">
        <v>176</v>
      </c>
      <c r="I104" s="4" t="s">
        <v>177</v>
      </c>
      <c r="J104" s="4" t="s">
        <v>178</v>
      </c>
      <c r="K104" s="4" t="s">
        <v>179</v>
      </c>
      <c r="L104" s="4" t="s">
        <v>180</v>
      </c>
      <c r="M104" s="4" t="s">
        <v>181</v>
      </c>
      <c r="N104" s="4" t="s">
        <v>182</v>
      </c>
      <c r="O104" s="15" t="s">
        <v>188</v>
      </c>
      <c r="P104" s="3" t="s">
        <v>186</v>
      </c>
      <c r="R104" s="3" t="s">
        <v>0</v>
      </c>
      <c r="S104" s="4" t="s">
        <v>172</v>
      </c>
      <c r="T104" s="4" t="s">
        <v>173</v>
      </c>
      <c r="U104" s="4" t="s">
        <v>174</v>
      </c>
      <c r="V104" s="4" t="s">
        <v>175</v>
      </c>
      <c r="W104" s="4" t="s">
        <v>176</v>
      </c>
      <c r="X104" s="4" t="s">
        <v>177</v>
      </c>
      <c r="Y104" s="4" t="s">
        <v>178</v>
      </c>
      <c r="Z104" s="4" t="s">
        <v>179</v>
      </c>
      <c r="AA104" s="4" t="s">
        <v>180</v>
      </c>
      <c r="AB104" s="4" t="s">
        <v>181</v>
      </c>
      <c r="AC104" s="4" t="s">
        <v>182</v>
      </c>
      <c r="AD104" s="15" t="s">
        <v>188</v>
      </c>
      <c r="AE104" s="3" t="s">
        <v>186</v>
      </c>
    </row>
    <row r="105" spans="3:32" x14ac:dyDescent="0.25">
      <c r="C105" s="5" t="s">
        <v>183</v>
      </c>
      <c r="D105" s="66">
        <v>112</v>
      </c>
      <c r="E105" s="66">
        <v>85</v>
      </c>
      <c r="F105" s="66"/>
      <c r="G105" s="66"/>
      <c r="H105" s="66"/>
      <c r="I105" s="66"/>
      <c r="J105" s="66">
        <v>101</v>
      </c>
      <c r="K105" s="66"/>
      <c r="L105" s="66">
        <v>53</v>
      </c>
      <c r="M105" s="66"/>
      <c r="N105" s="66"/>
      <c r="O105" s="73">
        <f>72+77</f>
        <v>149</v>
      </c>
      <c r="P105" s="142">
        <f>SUM(D105:O105)</f>
        <v>500</v>
      </c>
      <c r="R105" s="5" t="s">
        <v>183</v>
      </c>
      <c r="S105" s="78">
        <v>10</v>
      </c>
      <c r="T105" s="78">
        <v>22</v>
      </c>
      <c r="U105" s="78">
        <v>29</v>
      </c>
      <c r="V105" s="78">
        <v>45</v>
      </c>
      <c r="W105" s="78">
        <v>11</v>
      </c>
      <c r="X105" s="78">
        <v>31</v>
      </c>
      <c r="Y105" s="78">
        <v>42</v>
      </c>
      <c r="Z105" s="78">
        <v>61</v>
      </c>
      <c r="AA105" s="78">
        <v>36</v>
      </c>
      <c r="AB105" s="78">
        <v>21</v>
      </c>
      <c r="AC105" s="78">
        <v>45</v>
      </c>
      <c r="AD105" s="83">
        <v>0</v>
      </c>
      <c r="AE105" s="142">
        <v>500</v>
      </c>
      <c r="AF105">
        <f>P105-AE105</f>
        <v>0</v>
      </c>
    </row>
    <row r="106" spans="3:32" x14ac:dyDescent="0.25">
      <c r="C106" s="6" t="s">
        <v>184</v>
      </c>
      <c r="D106" s="66"/>
      <c r="E106" s="66"/>
      <c r="F106" s="66">
        <v>138</v>
      </c>
      <c r="G106" s="66"/>
      <c r="H106" s="66">
        <v>77</v>
      </c>
      <c r="I106" s="66">
        <v>89</v>
      </c>
      <c r="J106" s="66"/>
      <c r="K106" s="66">
        <v>215</v>
      </c>
      <c r="L106" s="66"/>
      <c r="M106" s="66">
        <v>49</v>
      </c>
      <c r="N106" s="66">
        <v>153</v>
      </c>
      <c r="O106" s="73">
        <v>29</v>
      </c>
      <c r="P106" s="142">
        <f t="shared" ref="P106:P107" si="41">SUM(D106:O106)</f>
        <v>750</v>
      </c>
      <c r="R106" s="6" t="s">
        <v>184</v>
      </c>
      <c r="S106" s="78">
        <v>25</v>
      </c>
      <c r="T106" s="78">
        <v>35</v>
      </c>
      <c r="U106" s="78">
        <v>17</v>
      </c>
      <c r="V106" s="78">
        <v>38</v>
      </c>
      <c r="W106" s="78">
        <v>9</v>
      </c>
      <c r="X106" s="78">
        <v>17</v>
      </c>
      <c r="Y106" s="78">
        <v>65</v>
      </c>
      <c r="Z106" s="78">
        <v>45</v>
      </c>
      <c r="AA106" s="78">
        <v>42</v>
      </c>
      <c r="AB106" s="78">
        <v>5</v>
      </c>
      <c r="AC106" s="78">
        <v>41</v>
      </c>
      <c r="AD106" s="83">
        <v>0</v>
      </c>
      <c r="AE106" s="142">
        <v>750</v>
      </c>
      <c r="AF106">
        <f t="shared" ref="AF106:AF107" si="42">P106-AE106</f>
        <v>0</v>
      </c>
    </row>
    <row r="107" spans="3:32" x14ac:dyDescent="0.25">
      <c r="C107" s="6" t="s">
        <v>185</v>
      </c>
      <c r="D107" s="66"/>
      <c r="E107" s="66"/>
      <c r="F107" s="66"/>
      <c r="G107" s="66">
        <f>40+77+29</f>
        <v>146</v>
      </c>
      <c r="H107" s="66"/>
      <c r="I107" s="66"/>
      <c r="J107" s="66"/>
      <c r="K107" s="66"/>
      <c r="L107" s="66"/>
      <c r="M107" s="66"/>
      <c r="N107" s="66"/>
      <c r="O107" s="73">
        <f>360-77-29</f>
        <v>254</v>
      </c>
      <c r="P107" s="143">
        <f t="shared" si="41"/>
        <v>400</v>
      </c>
      <c r="R107" s="6" t="s">
        <v>185</v>
      </c>
      <c r="S107" s="78">
        <v>18</v>
      </c>
      <c r="T107" s="78">
        <v>19</v>
      </c>
      <c r="U107" s="78">
        <v>22</v>
      </c>
      <c r="V107" s="78">
        <v>29</v>
      </c>
      <c r="W107" s="78">
        <v>24</v>
      </c>
      <c r="X107" s="78">
        <v>54</v>
      </c>
      <c r="Y107" s="78">
        <v>39</v>
      </c>
      <c r="Z107" s="78">
        <v>78</v>
      </c>
      <c r="AA107" s="78">
        <v>51</v>
      </c>
      <c r="AB107" s="78">
        <v>14</v>
      </c>
      <c r="AC107" s="78">
        <v>38</v>
      </c>
      <c r="AD107" s="83">
        <v>0</v>
      </c>
      <c r="AE107" s="143">
        <v>400</v>
      </c>
      <c r="AF107">
        <f t="shared" si="42"/>
        <v>0</v>
      </c>
    </row>
    <row r="108" spans="3:32" x14ac:dyDescent="0.25">
      <c r="C108" s="3" t="s">
        <v>9</v>
      </c>
      <c r="D108" s="144">
        <f>SUM(D105:D107)</f>
        <v>112</v>
      </c>
      <c r="E108" s="145">
        <f t="shared" ref="E108:O108" si="43">SUM(E105:E107)</f>
        <v>85</v>
      </c>
      <c r="F108" s="145">
        <f t="shared" si="43"/>
        <v>138</v>
      </c>
      <c r="G108" s="145">
        <f t="shared" si="43"/>
        <v>146</v>
      </c>
      <c r="H108" s="145">
        <f t="shared" si="43"/>
        <v>77</v>
      </c>
      <c r="I108" s="145">
        <f t="shared" si="43"/>
        <v>89</v>
      </c>
      <c r="J108" s="145">
        <f t="shared" si="43"/>
        <v>101</v>
      </c>
      <c r="K108" s="145">
        <f t="shared" si="43"/>
        <v>215</v>
      </c>
      <c r="L108" s="145">
        <f t="shared" si="43"/>
        <v>53</v>
      </c>
      <c r="M108" s="145">
        <f t="shared" si="43"/>
        <v>49</v>
      </c>
      <c r="N108" s="145">
        <f t="shared" si="43"/>
        <v>153</v>
      </c>
      <c r="O108" s="146">
        <f t="shared" si="43"/>
        <v>432</v>
      </c>
      <c r="P108" s="161">
        <f>SUMPRODUCT(D105:O107,S105:AD107)</f>
        <v>34119</v>
      </c>
      <c r="R108" s="3" t="s">
        <v>9</v>
      </c>
      <c r="S108" s="144">
        <v>112</v>
      </c>
      <c r="T108" s="145">
        <v>85</v>
      </c>
      <c r="U108" s="145">
        <v>138</v>
      </c>
      <c r="V108" s="145">
        <v>146</v>
      </c>
      <c r="W108" s="145">
        <v>77</v>
      </c>
      <c r="X108" s="145">
        <v>89</v>
      </c>
      <c r="Y108" s="145">
        <v>101</v>
      </c>
      <c r="Z108" s="145">
        <v>215</v>
      </c>
      <c r="AA108" s="145">
        <v>53</v>
      </c>
      <c r="AB108" s="145">
        <v>49</v>
      </c>
      <c r="AC108" s="145">
        <v>153</v>
      </c>
      <c r="AD108" s="146">
        <v>432</v>
      </c>
    </row>
    <row r="109" spans="3:32" x14ac:dyDescent="0.25">
      <c r="P109" s="162">
        <f>P108*0.5</f>
        <v>17059.5</v>
      </c>
      <c r="S109">
        <f>D108-S108</f>
        <v>0</v>
      </c>
      <c r="T109">
        <f t="shared" ref="T109" si="44">E108-T108</f>
        <v>0</v>
      </c>
      <c r="U109">
        <f t="shared" ref="U109" si="45">F108-U108</f>
        <v>0</v>
      </c>
      <c r="V109">
        <f>G108-V108</f>
        <v>0</v>
      </c>
      <c r="W109">
        <f t="shared" ref="W109" si="46">H108-W108</f>
        <v>0</v>
      </c>
      <c r="X109">
        <f t="shared" ref="X109" si="47">I108-X108</f>
        <v>0</v>
      </c>
      <c r="Y109">
        <f t="shared" ref="Y109" si="48">J108-Y108</f>
        <v>0</v>
      </c>
      <c r="Z109">
        <f t="shared" ref="Z109" si="49">K108-Z108</f>
        <v>0</v>
      </c>
      <c r="AA109">
        <f t="shared" ref="AA109" si="50">L108-AA108</f>
        <v>0</v>
      </c>
      <c r="AB109">
        <f t="shared" ref="AB109" si="51">M108-AB108</f>
        <v>0</v>
      </c>
      <c r="AC109">
        <f t="shared" ref="AC109" si="52">N108-AC108</f>
        <v>0</v>
      </c>
      <c r="AD109">
        <f t="shared" ref="AD109" si="53">O108-AD108</f>
        <v>0</v>
      </c>
    </row>
    <row r="111" spans="3:32" x14ac:dyDescent="0.25">
      <c r="C111" s="12" t="s">
        <v>217</v>
      </c>
    </row>
    <row r="112" spans="3:32" x14ac:dyDescent="0.25">
      <c r="C112" s="3"/>
      <c r="D112" s="4" t="s">
        <v>172</v>
      </c>
      <c r="E112" s="4" t="s">
        <v>173</v>
      </c>
      <c r="F112" s="4" t="s">
        <v>174</v>
      </c>
      <c r="G112" s="4" t="s">
        <v>175</v>
      </c>
      <c r="H112" s="4" t="s">
        <v>176</v>
      </c>
      <c r="I112" s="4" t="s">
        <v>177</v>
      </c>
      <c r="J112" s="4" t="s">
        <v>178</v>
      </c>
      <c r="K112" s="4" t="s">
        <v>179</v>
      </c>
      <c r="L112" s="4" t="s">
        <v>180</v>
      </c>
      <c r="M112" s="4" t="s">
        <v>181</v>
      </c>
      <c r="N112" s="4" t="s">
        <v>182</v>
      </c>
      <c r="O112" s="169" t="s">
        <v>188</v>
      </c>
    </row>
    <row r="113" spans="3:15" x14ac:dyDescent="0.25">
      <c r="C113" s="5" t="s">
        <v>183</v>
      </c>
      <c r="D113" s="78">
        <v>0</v>
      </c>
      <c r="E113" s="78">
        <v>0</v>
      </c>
      <c r="F113" s="78">
        <v>12</v>
      </c>
      <c r="G113" s="78">
        <v>16</v>
      </c>
      <c r="H113" s="78">
        <v>2</v>
      </c>
      <c r="I113" s="78">
        <v>14</v>
      </c>
      <c r="J113" s="78">
        <v>0</v>
      </c>
      <c r="K113" s="78">
        <v>16</v>
      </c>
      <c r="L113" s="78">
        <v>0</v>
      </c>
      <c r="M113" s="78">
        <v>16</v>
      </c>
      <c r="N113" s="78">
        <v>4</v>
      </c>
      <c r="O113" s="187">
        <v>0</v>
      </c>
    </row>
    <row r="114" spans="3:15" x14ac:dyDescent="0.25">
      <c r="C114" s="6" t="s">
        <v>184</v>
      </c>
      <c r="D114" s="78">
        <v>15</v>
      </c>
      <c r="E114" s="78">
        <v>13</v>
      </c>
      <c r="F114" s="78">
        <v>0</v>
      </c>
      <c r="G114" s="78">
        <v>9</v>
      </c>
      <c r="H114" s="78">
        <v>0</v>
      </c>
      <c r="I114" s="78">
        <v>0</v>
      </c>
      <c r="J114" s="78">
        <v>23</v>
      </c>
      <c r="K114" s="78">
        <v>0</v>
      </c>
      <c r="L114" s="78">
        <v>6</v>
      </c>
      <c r="M114" s="78">
        <v>0</v>
      </c>
      <c r="N114" s="78">
        <v>0</v>
      </c>
      <c r="O114" s="187">
        <v>0</v>
      </c>
    </row>
    <row r="115" spans="3:15" x14ac:dyDescent="0.25">
      <c r="C115" s="170" t="s">
        <v>185</v>
      </c>
      <c r="D115" s="189">
        <v>8</v>
      </c>
      <c r="E115" s="222">
        <v>-3</v>
      </c>
      <c r="F115" s="189">
        <v>5</v>
      </c>
      <c r="G115" s="189">
        <v>0</v>
      </c>
      <c r="H115" s="189">
        <v>15</v>
      </c>
      <c r="I115" s="189">
        <v>37</v>
      </c>
      <c r="J115" s="189">
        <v>-3</v>
      </c>
      <c r="K115" s="189">
        <v>33</v>
      </c>
      <c r="L115" s="189">
        <v>15</v>
      </c>
      <c r="M115" s="189">
        <v>9</v>
      </c>
      <c r="N115" s="189">
        <v>-3</v>
      </c>
      <c r="O115" s="84">
        <v>0</v>
      </c>
    </row>
    <row r="117" spans="3:15" x14ac:dyDescent="0.25">
      <c r="C117" t="s">
        <v>219</v>
      </c>
      <c r="E117" s="58">
        <f>MIN(D113:O115)</f>
        <v>-3</v>
      </c>
      <c r="F117" s="58"/>
      <c r="G117" s="58"/>
      <c r="H117" s="58"/>
      <c r="I117" s="58"/>
      <c r="J117" s="58"/>
    </row>
    <row r="118" spans="3:15" x14ac:dyDescent="0.25">
      <c r="C118" t="s">
        <v>55</v>
      </c>
      <c r="E118" s="58" t="s">
        <v>62</v>
      </c>
      <c r="F118" s="58"/>
      <c r="G118" s="58"/>
      <c r="H118" s="58"/>
      <c r="I118" s="58"/>
      <c r="J118" s="58"/>
    </row>
    <row r="119" spans="3:15" x14ac:dyDescent="0.25">
      <c r="C119" t="s">
        <v>54</v>
      </c>
      <c r="E119" s="58">
        <v>85</v>
      </c>
      <c r="F119" s="58"/>
      <c r="G119" s="58"/>
      <c r="H119" s="58"/>
      <c r="I119" s="58"/>
      <c r="J119" s="58"/>
    </row>
    <row r="120" spans="3:15" x14ac:dyDescent="0.25">
      <c r="C120" t="s">
        <v>59</v>
      </c>
      <c r="E120" s="58" t="s">
        <v>77</v>
      </c>
      <c r="F120" s="58"/>
      <c r="G120" s="58"/>
      <c r="H120" s="58"/>
      <c r="I120" s="58"/>
      <c r="J120" s="58"/>
    </row>
    <row r="121" spans="3:15" x14ac:dyDescent="0.25">
      <c r="C121" s="167" t="s">
        <v>221</v>
      </c>
      <c r="D121" s="179"/>
      <c r="E121" s="58"/>
      <c r="F121" s="58"/>
      <c r="G121" s="58"/>
      <c r="H121" s="58"/>
      <c r="I121" s="58"/>
      <c r="J121" s="58"/>
    </row>
    <row r="122" spans="3:15" x14ac:dyDescent="0.25">
      <c r="C122" s="167" t="s">
        <v>222</v>
      </c>
      <c r="D122" s="179"/>
      <c r="E122" s="58" t="s">
        <v>267</v>
      </c>
      <c r="F122" s="58"/>
      <c r="G122" s="58"/>
      <c r="H122" s="58"/>
      <c r="I122" s="58"/>
      <c r="J122" s="58"/>
    </row>
    <row r="123" spans="3:15" x14ac:dyDescent="0.25">
      <c r="C123" s="175" t="s">
        <v>224</v>
      </c>
      <c r="D123" s="175"/>
      <c r="E123" s="58"/>
      <c r="F123" s="58"/>
      <c r="G123" s="58"/>
      <c r="H123" s="58"/>
      <c r="I123" s="58"/>
      <c r="J123" s="58"/>
    </row>
    <row r="124" spans="3:15" x14ac:dyDescent="0.25">
      <c r="C124" s="177" t="s">
        <v>225</v>
      </c>
      <c r="D124" s="177"/>
      <c r="E124" s="58" t="s">
        <v>268</v>
      </c>
      <c r="F124" s="58"/>
      <c r="G124" s="58"/>
      <c r="H124" s="58"/>
      <c r="I124" s="58"/>
      <c r="J124" s="58"/>
    </row>
    <row r="125" spans="3:15" x14ac:dyDescent="0.25">
      <c r="C125" t="s">
        <v>228</v>
      </c>
      <c r="D125" t="s">
        <v>229</v>
      </c>
      <c r="E125" s="58"/>
      <c r="F125" s="58"/>
      <c r="G125" s="58"/>
      <c r="H125" s="58"/>
      <c r="I125" s="58"/>
    </row>
    <row r="128" spans="3:15" x14ac:dyDescent="0.25">
      <c r="C128" s="12" t="s">
        <v>218</v>
      </c>
    </row>
    <row r="129" spans="3:32" x14ac:dyDescent="0.25">
      <c r="C129" s="3"/>
      <c r="D129" s="4" t="s">
        <v>172</v>
      </c>
      <c r="E129" s="4" t="s">
        <v>173</v>
      </c>
      <c r="F129" s="4" t="s">
        <v>174</v>
      </c>
      <c r="G129" s="4" t="s">
        <v>175</v>
      </c>
      <c r="H129" s="4" t="s">
        <v>176</v>
      </c>
      <c r="I129" s="4" t="s">
        <v>177</v>
      </c>
      <c r="J129" s="4" t="s">
        <v>178</v>
      </c>
      <c r="K129" s="4" t="s">
        <v>179</v>
      </c>
      <c r="L129" s="4" t="s">
        <v>180</v>
      </c>
      <c r="M129" s="4" t="s">
        <v>181</v>
      </c>
      <c r="N129" s="4" t="s">
        <v>182</v>
      </c>
      <c r="O129" s="169" t="s">
        <v>188</v>
      </c>
    </row>
    <row r="130" spans="3:32" x14ac:dyDescent="0.25">
      <c r="C130" s="5" t="s">
        <v>183</v>
      </c>
      <c r="D130" s="96">
        <f>D113</f>
        <v>0</v>
      </c>
      <c r="E130" s="206">
        <f>E113-$E$117</f>
        <v>3</v>
      </c>
      <c r="F130" s="96">
        <f t="shared" ref="F130:O130" si="54">F113</f>
        <v>12</v>
      </c>
      <c r="G130" s="96">
        <f t="shared" si="54"/>
        <v>16</v>
      </c>
      <c r="H130" s="96">
        <f t="shared" si="54"/>
        <v>2</v>
      </c>
      <c r="I130" s="96">
        <f t="shared" si="54"/>
        <v>14</v>
      </c>
      <c r="J130" s="96">
        <f t="shared" si="54"/>
        <v>0</v>
      </c>
      <c r="K130" s="96">
        <f t="shared" si="54"/>
        <v>16</v>
      </c>
      <c r="L130" s="96">
        <f t="shared" si="54"/>
        <v>0</v>
      </c>
      <c r="M130" s="96">
        <f t="shared" si="54"/>
        <v>16</v>
      </c>
      <c r="N130" s="96">
        <f t="shared" si="54"/>
        <v>4</v>
      </c>
      <c r="O130" s="193">
        <f t="shared" si="54"/>
        <v>0</v>
      </c>
    </row>
    <row r="131" spans="3:32" x14ac:dyDescent="0.25">
      <c r="C131" s="6" t="s">
        <v>184</v>
      </c>
      <c r="D131" s="96">
        <f t="shared" ref="D131:D132" si="55">D114</f>
        <v>15</v>
      </c>
      <c r="E131" s="206">
        <f t="shared" ref="E131:E132" si="56">E114-$E$117</f>
        <v>16</v>
      </c>
      <c r="F131" s="96">
        <f t="shared" ref="F131:O131" si="57">F114</f>
        <v>0</v>
      </c>
      <c r="G131" s="96">
        <f t="shared" si="57"/>
        <v>9</v>
      </c>
      <c r="H131" s="96">
        <f t="shared" si="57"/>
        <v>0</v>
      </c>
      <c r="I131" s="96">
        <f t="shared" si="57"/>
        <v>0</v>
      </c>
      <c r="J131" s="96">
        <f t="shared" si="57"/>
        <v>23</v>
      </c>
      <c r="K131" s="96">
        <f t="shared" si="57"/>
        <v>0</v>
      </c>
      <c r="L131" s="96">
        <f t="shared" si="57"/>
        <v>6</v>
      </c>
      <c r="M131" s="96">
        <f t="shared" si="57"/>
        <v>0</v>
      </c>
      <c r="N131" s="96">
        <f t="shared" si="57"/>
        <v>0</v>
      </c>
      <c r="O131" s="193">
        <f t="shared" si="57"/>
        <v>0</v>
      </c>
    </row>
    <row r="132" spans="3:32" x14ac:dyDescent="0.25">
      <c r="C132" s="170" t="s">
        <v>185</v>
      </c>
      <c r="D132" s="190">
        <f t="shared" si="55"/>
        <v>8</v>
      </c>
      <c r="E132" s="227">
        <f t="shared" si="56"/>
        <v>0</v>
      </c>
      <c r="F132" s="190">
        <f t="shared" ref="F132:O132" si="58">F115</f>
        <v>5</v>
      </c>
      <c r="G132" s="190">
        <f t="shared" si="58"/>
        <v>0</v>
      </c>
      <c r="H132" s="190">
        <f t="shared" si="58"/>
        <v>15</v>
      </c>
      <c r="I132" s="190">
        <f t="shared" si="58"/>
        <v>37</v>
      </c>
      <c r="J132" s="190">
        <f t="shared" si="58"/>
        <v>-3</v>
      </c>
      <c r="K132" s="190">
        <f t="shared" si="58"/>
        <v>33</v>
      </c>
      <c r="L132" s="190">
        <f t="shared" si="58"/>
        <v>15</v>
      </c>
      <c r="M132" s="190">
        <f t="shared" si="58"/>
        <v>9</v>
      </c>
      <c r="N132" s="190">
        <f t="shared" si="58"/>
        <v>-3</v>
      </c>
      <c r="O132" s="97">
        <f t="shared" si="58"/>
        <v>0</v>
      </c>
    </row>
    <row r="135" spans="3:32" x14ac:dyDescent="0.25">
      <c r="C135" s="185" t="s">
        <v>147</v>
      </c>
    </row>
    <row r="137" spans="3:32" x14ac:dyDescent="0.25">
      <c r="C137" s="3" t="s">
        <v>32</v>
      </c>
      <c r="D137" s="4" t="s">
        <v>172</v>
      </c>
      <c r="E137" s="4" t="s">
        <v>173</v>
      </c>
      <c r="F137" s="4" t="s">
        <v>174</v>
      </c>
      <c r="G137" s="4" t="s">
        <v>175</v>
      </c>
      <c r="H137" s="4" t="s">
        <v>176</v>
      </c>
      <c r="I137" s="4" t="s">
        <v>177</v>
      </c>
      <c r="J137" s="4" t="s">
        <v>178</v>
      </c>
      <c r="K137" s="4" t="s">
        <v>179</v>
      </c>
      <c r="L137" s="4" t="s">
        <v>180</v>
      </c>
      <c r="M137" s="4" t="s">
        <v>181</v>
      </c>
      <c r="N137" s="4" t="s">
        <v>182</v>
      </c>
      <c r="O137" s="15" t="s">
        <v>188</v>
      </c>
      <c r="P137" s="3" t="s">
        <v>186</v>
      </c>
      <c r="R137" s="3" t="s">
        <v>0</v>
      </c>
      <c r="S137" s="4" t="s">
        <v>172</v>
      </c>
      <c r="T137" s="4" t="s">
        <v>173</v>
      </c>
      <c r="U137" s="4" t="s">
        <v>174</v>
      </c>
      <c r="V137" s="4" t="s">
        <v>175</v>
      </c>
      <c r="W137" s="4" t="s">
        <v>176</v>
      </c>
      <c r="X137" s="4" t="s">
        <v>177</v>
      </c>
      <c r="Y137" s="4" t="s">
        <v>178</v>
      </c>
      <c r="Z137" s="4" t="s">
        <v>179</v>
      </c>
      <c r="AA137" s="4" t="s">
        <v>180</v>
      </c>
      <c r="AB137" s="4" t="s">
        <v>181</v>
      </c>
      <c r="AC137" s="4" t="s">
        <v>182</v>
      </c>
      <c r="AD137" s="15" t="s">
        <v>188</v>
      </c>
      <c r="AE137" s="3" t="s">
        <v>186</v>
      </c>
    </row>
    <row r="138" spans="3:32" x14ac:dyDescent="0.25">
      <c r="C138" s="5" t="s">
        <v>183</v>
      </c>
      <c r="D138" s="66">
        <v>112</v>
      </c>
      <c r="E138" s="66"/>
      <c r="F138" s="66"/>
      <c r="G138" s="66"/>
      <c r="H138" s="66"/>
      <c r="I138" s="66"/>
      <c r="J138" s="66">
        <v>101</v>
      </c>
      <c r="K138" s="66"/>
      <c r="L138" s="66">
        <v>53</v>
      </c>
      <c r="M138" s="66"/>
      <c r="N138" s="66"/>
      <c r="O138" s="73">
        <f>72+77+85</f>
        <v>234</v>
      </c>
      <c r="P138" s="142">
        <f>SUM(D138:O138)</f>
        <v>500</v>
      </c>
      <c r="R138" s="5" t="s">
        <v>183</v>
      </c>
      <c r="S138" s="78">
        <v>10</v>
      </c>
      <c r="T138" s="78">
        <v>22</v>
      </c>
      <c r="U138" s="78">
        <v>29</v>
      </c>
      <c r="V138" s="78">
        <v>45</v>
      </c>
      <c r="W138" s="78">
        <v>11</v>
      </c>
      <c r="X138" s="78">
        <v>31</v>
      </c>
      <c r="Y138" s="78">
        <v>42</v>
      </c>
      <c r="Z138" s="78">
        <v>61</v>
      </c>
      <c r="AA138" s="78">
        <v>36</v>
      </c>
      <c r="AB138" s="78">
        <v>21</v>
      </c>
      <c r="AC138" s="78">
        <v>45</v>
      </c>
      <c r="AD138" s="83">
        <v>0</v>
      </c>
      <c r="AE138" s="142">
        <v>500</v>
      </c>
      <c r="AF138">
        <f>P138-AE138</f>
        <v>0</v>
      </c>
    </row>
    <row r="139" spans="3:32" x14ac:dyDescent="0.25">
      <c r="C139" s="6" t="s">
        <v>184</v>
      </c>
      <c r="D139" s="66"/>
      <c r="E139" s="66"/>
      <c r="F139" s="66">
        <v>138</v>
      </c>
      <c r="G139" s="66"/>
      <c r="H139" s="66">
        <v>77</v>
      </c>
      <c r="I139" s="66">
        <v>89</v>
      </c>
      <c r="J139" s="66"/>
      <c r="K139" s="66">
        <v>215</v>
      </c>
      <c r="L139" s="66"/>
      <c r="M139" s="66">
        <v>49</v>
      </c>
      <c r="N139" s="66">
        <v>153</v>
      </c>
      <c r="O139" s="73">
        <v>29</v>
      </c>
      <c r="P139" s="142">
        <f t="shared" ref="P139:P140" si="59">SUM(D139:O139)</f>
        <v>750</v>
      </c>
      <c r="R139" s="6" t="s">
        <v>184</v>
      </c>
      <c r="S139" s="78">
        <v>25</v>
      </c>
      <c r="T139" s="78">
        <v>35</v>
      </c>
      <c r="U139" s="78">
        <v>17</v>
      </c>
      <c r="V139" s="78">
        <v>38</v>
      </c>
      <c r="W139" s="78">
        <v>9</v>
      </c>
      <c r="X139" s="78">
        <v>17</v>
      </c>
      <c r="Y139" s="78">
        <v>65</v>
      </c>
      <c r="Z139" s="78">
        <v>45</v>
      </c>
      <c r="AA139" s="78">
        <v>42</v>
      </c>
      <c r="AB139" s="78">
        <v>5</v>
      </c>
      <c r="AC139" s="78">
        <v>41</v>
      </c>
      <c r="AD139" s="83">
        <v>0</v>
      </c>
      <c r="AE139" s="142">
        <v>750</v>
      </c>
      <c r="AF139">
        <f t="shared" ref="AF139:AF140" si="60">P139-AE139</f>
        <v>0</v>
      </c>
    </row>
    <row r="140" spans="3:32" x14ac:dyDescent="0.25">
      <c r="C140" s="6" t="s">
        <v>185</v>
      </c>
      <c r="D140" s="66"/>
      <c r="E140" s="66">
        <v>85</v>
      </c>
      <c r="F140" s="66"/>
      <c r="G140" s="66">
        <f>40+77+29</f>
        <v>146</v>
      </c>
      <c r="H140" s="66"/>
      <c r="I140" s="66"/>
      <c r="J140" s="66"/>
      <c r="K140" s="66"/>
      <c r="L140" s="66"/>
      <c r="M140" s="66"/>
      <c r="N140" s="66"/>
      <c r="O140" s="73">
        <f>360-77-29-85</f>
        <v>169</v>
      </c>
      <c r="P140" s="143">
        <f t="shared" si="59"/>
        <v>400</v>
      </c>
      <c r="R140" s="6" t="s">
        <v>185</v>
      </c>
      <c r="S140" s="78">
        <v>18</v>
      </c>
      <c r="T140" s="78">
        <v>19</v>
      </c>
      <c r="U140" s="78">
        <v>22</v>
      </c>
      <c r="V140" s="78">
        <v>29</v>
      </c>
      <c r="W140" s="78">
        <v>24</v>
      </c>
      <c r="X140" s="78">
        <v>54</v>
      </c>
      <c r="Y140" s="78">
        <v>39</v>
      </c>
      <c r="Z140" s="78">
        <v>78</v>
      </c>
      <c r="AA140" s="78">
        <v>51</v>
      </c>
      <c r="AB140" s="78">
        <v>14</v>
      </c>
      <c r="AC140" s="78">
        <v>38</v>
      </c>
      <c r="AD140" s="83">
        <v>0</v>
      </c>
      <c r="AE140" s="143">
        <v>400</v>
      </c>
      <c r="AF140">
        <f t="shared" si="60"/>
        <v>0</v>
      </c>
    </row>
    <row r="141" spans="3:32" x14ac:dyDescent="0.25">
      <c r="C141" s="3" t="s">
        <v>9</v>
      </c>
      <c r="D141" s="144">
        <f>SUM(D138:D140)</f>
        <v>112</v>
      </c>
      <c r="E141" s="145">
        <f t="shared" ref="E141:O141" si="61">SUM(E138:E140)</f>
        <v>85</v>
      </c>
      <c r="F141" s="145">
        <f t="shared" si="61"/>
        <v>138</v>
      </c>
      <c r="G141" s="145">
        <f t="shared" si="61"/>
        <v>146</v>
      </c>
      <c r="H141" s="145">
        <f t="shared" si="61"/>
        <v>77</v>
      </c>
      <c r="I141" s="145">
        <f t="shared" si="61"/>
        <v>89</v>
      </c>
      <c r="J141" s="145">
        <f t="shared" si="61"/>
        <v>101</v>
      </c>
      <c r="K141" s="145">
        <f t="shared" si="61"/>
        <v>215</v>
      </c>
      <c r="L141" s="145">
        <f t="shared" si="61"/>
        <v>53</v>
      </c>
      <c r="M141" s="145">
        <f t="shared" si="61"/>
        <v>49</v>
      </c>
      <c r="N141" s="145">
        <f t="shared" si="61"/>
        <v>153</v>
      </c>
      <c r="O141" s="146">
        <f t="shared" si="61"/>
        <v>432</v>
      </c>
      <c r="P141" s="161">
        <f>SUMPRODUCT(D138:O140,S138:AD140)</f>
        <v>33864</v>
      </c>
      <c r="R141" s="3" t="s">
        <v>9</v>
      </c>
      <c r="S141" s="144">
        <v>112</v>
      </c>
      <c r="T141" s="145">
        <v>85</v>
      </c>
      <c r="U141" s="145">
        <v>138</v>
      </c>
      <c r="V141" s="145">
        <v>146</v>
      </c>
      <c r="W141" s="145">
        <v>77</v>
      </c>
      <c r="X141" s="145">
        <v>89</v>
      </c>
      <c r="Y141" s="145">
        <v>101</v>
      </c>
      <c r="Z141" s="145">
        <v>215</v>
      </c>
      <c r="AA141" s="145">
        <v>53</v>
      </c>
      <c r="AB141" s="145">
        <v>49</v>
      </c>
      <c r="AC141" s="145">
        <v>153</v>
      </c>
      <c r="AD141" s="146">
        <v>432</v>
      </c>
    </row>
    <row r="142" spans="3:32" x14ac:dyDescent="0.25">
      <c r="P142" s="162">
        <f>P141*0.5</f>
        <v>16932</v>
      </c>
      <c r="S142">
        <f>D141-S141</f>
        <v>0</v>
      </c>
      <c r="T142">
        <f t="shared" ref="T142" si="62">E141-T141</f>
        <v>0</v>
      </c>
      <c r="U142">
        <f t="shared" ref="U142" si="63">F141-U141</f>
        <v>0</v>
      </c>
      <c r="V142">
        <f>G141-V141</f>
        <v>0</v>
      </c>
      <c r="W142">
        <f t="shared" ref="W142" si="64">H141-W141</f>
        <v>0</v>
      </c>
      <c r="X142">
        <f t="shared" ref="X142" si="65">I141-X141</f>
        <v>0</v>
      </c>
      <c r="Y142">
        <f t="shared" ref="Y142" si="66">J141-Y141</f>
        <v>0</v>
      </c>
      <c r="Z142">
        <f t="shared" ref="Z142" si="67">K141-Z141</f>
        <v>0</v>
      </c>
      <c r="AA142">
        <f t="shared" ref="AA142" si="68">L141-AA141</f>
        <v>0</v>
      </c>
      <c r="AB142">
        <f t="shared" ref="AB142" si="69">M141-AB141</f>
        <v>0</v>
      </c>
      <c r="AC142">
        <f t="shared" ref="AC142" si="70">N141-AC141</f>
        <v>0</v>
      </c>
      <c r="AD142">
        <f t="shared" ref="AD142" si="71">O141-AD141</f>
        <v>0</v>
      </c>
    </row>
    <row r="144" spans="3:32" x14ac:dyDescent="0.25">
      <c r="C144" s="12" t="s">
        <v>217</v>
      </c>
    </row>
    <row r="145" spans="3:15" x14ac:dyDescent="0.25">
      <c r="C145" s="3"/>
      <c r="D145" s="4" t="s">
        <v>172</v>
      </c>
      <c r="E145" s="4" t="s">
        <v>173</v>
      </c>
      <c r="F145" s="4" t="s">
        <v>174</v>
      </c>
      <c r="G145" s="4" t="s">
        <v>175</v>
      </c>
      <c r="H145" s="4" t="s">
        <v>176</v>
      </c>
      <c r="I145" s="4" t="s">
        <v>177</v>
      </c>
      <c r="J145" s="4" t="s">
        <v>178</v>
      </c>
      <c r="K145" s="4" t="s">
        <v>179</v>
      </c>
      <c r="L145" s="4" t="s">
        <v>180</v>
      </c>
      <c r="M145" s="4" t="s">
        <v>181</v>
      </c>
      <c r="N145" s="4" t="s">
        <v>182</v>
      </c>
      <c r="O145" s="169" t="s">
        <v>188</v>
      </c>
    </row>
    <row r="146" spans="3:15" x14ac:dyDescent="0.25">
      <c r="C146" s="5" t="s">
        <v>183</v>
      </c>
      <c r="D146" s="78">
        <v>0</v>
      </c>
      <c r="E146" s="78">
        <v>3</v>
      </c>
      <c r="F146" s="78">
        <v>12</v>
      </c>
      <c r="G146" s="78">
        <v>16</v>
      </c>
      <c r="H146" s="78">
        <v>2</v>
      </c>
      <c r="I146" s="78">
        <v>14</v>
      </c>
      <c r="J146" s="78">
        <v>0</v>
      </c>
      <c r="K146" s="78">
        <v>16</v>
      </c>
      <c r="L146" s="78">
        <v>0</v>
      </c>
      <c r="M146" s="78">
        <v>16</v>
      </c>
      <c r="N146" s="78">
        <v>4</v>
      </c>
      <c r="O146" s="187">
        <v>0</v>
      </c>
    </row>
    <row r="147" spans="3:15" x14ac:dyDescent="0.25">
      <c r="C147" s="6" t="s">
        <v>184</v>
      </c>
      <c r="D147" s="78">
        <v>15</v>
      </c>
      <c r="E147" s="78">
        <v>16</v>
      </c>
      <c r="F147" s="78">
        <v>0</v>
      </c>
      <c r="G147" s="78">
        <v>9</v>
      </c>
      <c r="H147" s="78">
        <v>0</v>
      </c>
      <c r="I147" s="78">
        <v>0</v>
      </c>
      <c r="J147" s="78">
        <v>23</v>
      </c>
      <c r="K147" s="78">
        <v>0</v>
      </c>
      <c r="L147" s="78">
        <v>6</v>
      </c>
      <c r="M147" s="78">
        <v>0</v>
      </c>
      <c r="N147" s="78">
        <v>0</v>
      </c>
      <c r="O147" s="187">
        <v>0</v>
      </c>
    </row>
    <row r="148" spans="3:15" x14ac:dyDescent="0.25">
      <c r="C148" s="170" t="s">
        <v>185</v>
      </c>
      <c r="D148" s="189">
        <v>8</v>
      </c>
      <c r="E148" s="189">
        <v>0</v>
      </c>
      <c r="F148" s="189">
        <v>5</v>
      </c>
      <c r="G148" s="189">
        <v>0</v>
      </c>
      <c r="H148" s="189">
        <v>15</v>
      </c>
      <c r="I148" s="189">
        <v>37</v>
      </c>
      <c r="J148" s="222">
        <v>-3</v>
      </c>
      <c r="K148" s="189">
        <v>33</v>
      </c>
      <c r="L148" s="189">
        <v>15</v>
      </c>
      <c r="M148" s="189">
        <v>9</v>
      </c>
      <c r="N148" s="189">
        <v>-3</v>
      </c>
      <c r="O148" s="84">
        <v>0</v>
      </c>
    </row>
    <row r="150" spans="3:15" x14ac:dyDescent="0.25">
      <c r="C150" t="s">
        <v>219</v>
      </c>
      <c r="E150" s="58">
        <f>MIN(D146:O148)</f>
        <v>-3</v>
      </c>
      <c r="F150" s="58"/>
      <c r="G150" s="58"/>
      <c r="H150" s="58"/>
      <c r="I150" s="58"/>
      <c r="J150" s="58"/>
      <c r="K150" s="58"/>
    </row>
    <row r="151" spans="3:15" x14ac:dyDescent="0.25">
      <c r="C151" t="s">
        <v>55</v>
      </c>
      <c r="E151" s="58" t="s">
        <v>202</v>
      </c>
      <c r="F151" s="58"/>
      <c r="G151" s="58"/>
      <c r="H151" s="58"/>
      <c r="I151" s="58"/>
      <c r="J151" s="58"/>
      <c r="K151" s="58"/>
    </row>
    <row r="152" spans="3:15" x14ac:dyDescent="0.25">
      <c r="C152" t="s">
        <v>54</v>
      </c>
      <c r="E152" s="58">
        <v>101</v>
      </c>
      <c r="F152" s="58"/>
      <c r="G152" s="58"/>
      <c r="H152" s="58"/>
      <c r="I152" s="58"/>
      <c r="J152" s="58"/>
      <c r="K152" s="58"/>
    </row>
    <row r="153" spans="3:15" x14ac:dyDescent="0.25">
      <c r="C153" t="s">
        <v>59</v>
      </c>
      <c r="E153" s="58" t="s">
        <v>214</v>
      </c>
      <c r="F153" s="58"/>
      <c r="G153" s="58"/>
      <c r="H153" s="58"/>
      <c r="I153" s="58"/>
      <c r="J153" s="58"/>
      <c r="K153" s="58"/>
    </row>
    <row r="154" spans="3:15" x14ac:dyDescent="0.25">
      <c r="C154" s="167" t="s">
        <v>221</v>
      </c>
      <c r="D154" s="179"/>
      <c r="E154" s="58"/>
      <c r="F154" s="58"/>
      <c r="G154" s="58"/>
      <c r="H154" s="58"/>
      <c r="I154" s="58"/>
      <c r="J154" s="58"/>
      <c r="K154" s="58"/>
    </row>
    <row r="155" spans="3:15" x14ac:dyDescent="0.25">
      <c r="C155" s="167" t="s">
        <v>222</v>
      </c>
      <c r="D155" s="179"/>
      <c r="E155" s="58"/>
      <c r="F155" s="58"/>
      <c r="G155" s="58"/>
      <c r="H155" s="58"/>
      <c r="I155" s="58"/>
      <c r="J155" s="58"/>
      <c r="K155" s="58"/>
    </row>
    <row r="156" spans="3:15" x14ac:dyDescent="0.25">
      <c r="C156" s="175" t="s">
        <v>224</v>
      </c>
      <c r="D156" s="175"/>
      <c r="E156" s="58"/>
      <c r="F156" s="58"/>
      <c r="G156" s="58"/>
      <c r="H156" s="58"/>
      <c r="I156" s="58"/>
      <c r="J156" s="58"/>
      <c r="K156" s="58"/>
    </row>
    <row r="157" spans="3:15" x14ac:dyDescent="0.25">
      <c r="C157" s="177" t="s">
        <v>225</v>
      </c>
      <c r="D157" s="177"/>
      <c r="E157" s="58"/>
      <c r="F157" s="58"/>
      <c r="G157" s="58"/>
      <c r="H157" s="58"/>
      <c r="I157" s="58"/>
      <c r="J157" s="58"/>
      <c r="K157" s="58"/>
    </row>
    <row r="158" spans="3:15" x14ac:dyDescent="0.25">
      <c r="C158" t="s">
        <v>228</v>
      </c>
      <c r="E158" s="58"/>
      <c r="F158" s="58"/>
      <c r="G158" s="58"/>
      <c r="H158" s="58"/>
      <c r="I158" s="58"/>
    </row>
    <row r="161" spans="3:32" x14ac:dyDescent="0.25">
      <c r="C161" s="12" t="s">
        <v>218</v>
      </c>
    </row>
    <row r="162" spans="3:32" x14ac:dyDescent="0.25">
      <c r="C162" s="3"/>
      <c r="D162" s="4" t="s">
        <v>172</v>
      </c>
      <c r="E162" s="4" t="s">
        <v>173</v>
      </c>
      <c r="F162" s="4" t="s">
        <v>174</v>
      </c>
      <c r="G162" s="4" t="s">
        <v>175</v>
      </c>
      <c r="H162" s="4" t="s">
        <v>176</v>
      </c>
      <c r="I162" s="4" t="s">
        <v>177</v>
      </c>
      <c r="J162" s="4" t="s">
        <v>178</v>
      </c>
      <c r="K162" s="4" t="s">
        <v>179</v>
      </c>
      <c r="L162" s="4" t="s">
        <v>180</v>
      </c>
      <c r="M162" s="4" t="s">
        <v>181</v>
      </c>
      <c r="N162" s="4" t="s">
        <v>182</v>
      </c>
      <c r="O162" s="169" t="s">
        <v>188</v>
      </c>
    </row>
    <row r="163" spans="3:32" x14ac:dyDescent="0.25">
      <c r="C163" s="5" t="s">
        <v>183</v>
      </c>
      <c r="D163" s="96">
        <f>D146</f>
        <v>0</v>
      </c>
      <c r="E163" s="96">
        <f t="shared" ref="E163:I163" si="72">E146</f>
        <v>3</v>
      </c>
      <c r="F163" s="96">
        <f t="shared" si="72"/>
        <v>12</v>
      </c>
      <c r="G163" s="96">
        <f t="shared" si="72"/>
        <v>16</v>
      </c>
      <c r="H163" s="96">
        <f t="shared" si="72"/>
        <v>2</v>
      </c>
      <c r="I163" s="96">
        <f t="shared" si="72"/>
        <v>14</v>
      </c>
      <c r="J163" s="206">
        <f>J146-$E$150</f>
        <v>3</v>
      </c>
      <c r="K163" s="96">
        <f t="shared" ref="K163:O163" si="73">K146</f>
        <v>16</v>
      </c>
      <c r="L163" s="96">
        <f t="shared" si="73"/>
        <v>0</v>
      </c>
      <c r="M163" s="96">
        <f t="shared" si="73"/>
        <v>16</v>
      </c>
      <c r="N163" s="96">
        <f t="shared" si="73"/>
        <v>4</v>
      </c>
      <c r="O163" s="193">
        <f t="shared" si="73"/>
        <v>0</v>
      </c>
    </row>
    <row r="164" spans="3:32" x14ac:dyDescent="0.25">
      <c r="C164" s="6" t="s">
        <v>184</v>
      </c>
      <c r="D164" s="96">
        <f t="shared" ref="D164:I164" si="74">D147</f>
        <v>15</v>
      </c>
      <c r="E164" s="96">
        <f t="shared" si="74"/>
        <v>16</v>
      </c>
      <c r="F164" s="96">
        <f t="shared" si="74"/>
        <v>0</v>
      </c>
      <c r="G164" s="96">
        <f t="shared" si="74"/>
        <v>9</v>
      </c>
      <c r="H164" s="96">
        <f t="shared" si="74"/>
        <v>0</v>
      </c>
      <c r="I164" s="96">
        <f t="shared" si="74"/>
        <v>0</v>
      </c>
      <c r="J164" s="206">
        <f t="shared" ref="J164:J165" si="75">J147-$E$150</f>
        <v>26</v>
      </c>
      <c r="K164" s="96">
        <f t="shared" ref="K164:O164" si="76">K147</f>
        <v>0</v>
      </c>
      <c r="L164" s="96">
        <f t="shared" si="76"/>
        <v>6</v>
      </c>
      <c r="M164" s="96">
        <f t="shared" si="76"/>
        <v>0</v>
      </c>
      <c r="N164" s="96">
        <f t="shared" si="76"/>
        <v>0</v>
      </c>
      <c r="O164" s="193">
        <f t="shared" si="76"/>
        <v>0</v>
      </c>
    </row>
    <row r="165" spans="3:32" x14ac:dyDescent="0.25">
      <c r="C165" s="170" t="s">
        <v>185</v>
      </c>
      <c r="D165" s="190">
        <f t="shared" ref="D165:I165" si="77">D148</f>
        <v>8</v>
      </c>
      <c r="E165" s="190">
        <f t="shared" si="77"/>
        <v>0</v>
      </c>
      <c r="F165" s="190">
        <f t="shared" si="77"/>
        <v>5</v>
      </c>
      <c r="G165" s="190">
        <f t="shared" si="77"/>
        <v>0</v>
      </c>
      <c r="H165" s="190">
        <f t="shared" si="77"/>
        <v>15</v>
      </c>
      <c r="I165" s="190">
        <f t="shared" si="77"/>
        <v>37</v>
      </c>
      <c r="J165" s="227">
        <f t="shared" si="75"/>
        <v>0</v>
      </c>
      <c r="K165" s="190">
        <f t="shared" ref="K165:O165" si="78">K148</f>
        <v>33</v>
      </c>
      <c r="L165" s="190">
        <f t="shared" si="78"/>
        <v>15</v>
      </c>
      <c r="M165" s="190">
        <f t="shared" si="78"/>
        <v>9</v>
      </c>
      <c r="N165" s="190">
        <f t="shared" si="78"/>
        <v>-3</v>
      </c>
      <c r="O165" s="97">
        <f t="shared" si="78"/>
        <v>0</v>
      </c>
    </row>
    <row r="168" spans="3:32" x14ac:dyDescent="0.25">
      <c r="C168" s="185" t="s">
        <v>150</v>
      </c>
    </row>
    <row r="170" spans="3:32" x14ac:dyDescent="0.25">
      <c r="C170" s="3" t="s">
        <v>32</v>
      </c>
      <c r="D170" s="4" t="s">
        <v>172</v>
      </c>
      <c r="E170" s="4" t="s">
        <v>173</v>
      </c>
      <c r="F170" s="4" t="s">
        <v>174</v>
      </c>
      <c r="G170" s="4" t="s">
        <v>175</v>
      </c>
      <c r="H170" s="4" t="s">
        <v>176</v>
      </c>
      <c r="I170" s="4" t="s">
        <v>177</v>
      </c>
      <c r="J170" s="4" t="s">
        <v>178</v>
      </c>
      <c r="K170" s="4" t="s">
        <v>179</v>
      </c>
      <c r="L170" s="4" t="s">
        <v>180</v>
      </c>
      <c r="M170" s="4" t="s">
        <v>181</v>
      </c>
      <c r="N170" s="4" t="s">
        <v>182</v>
      </c>
      <c r="O170" s="15" t="s">
        <v>188</v>
      </c>
      <c r="P170" s="3" t="s">
        <v>186</v>
      </c>
      <c r="R170" s="3" t="s">
        <v>0</v>
      </c>
      <c r="S170" s="4" t="s">
        <v>172</v>
      </c>
      <c r="T170" s="4" t="s">
        <v>173</v>
      </c>
      <c r="U170" s="4" t="s">
        <v>174</v>
      </c>
      <c r="V170" s="4" t="s">
        <v>175</v>
      </c>
      <c r="W170" s="4" t="s">
        <v>176</v>
      </c>
      <c r="X170" s="4" t="s">
        <v>177</v>
      </c>
      <c r="Y170" s="4" t="s">
        <v>178</v>
      </c>
      <c r="Z170" s="4" t="s">
        <v>179</v>
      </c>
      <c r="AA170" s="4" t="s">
        <v>180</v>
      </c>
      <c r="AB170" s="4" t="s">
        <v>181</v>
      </c>
      <c r="AC170" s="4" t="s">
        <v>182</v>
      </c>
      <c r="AD170" s="15" t="s">
        <v>188</v>
      </c>
      <c r="AE170" s="3" t="s">
        <v>186</v>
      </c>
    </row>
    <row r="171" spans="3:32" x14ac:dyDescent="0.25">
      <c r="C171" s="5" t="s">
        <v>183</v>
      </c>
      <c r="D171" s="66">
        <v>112</v>
      </c>
      <c r="E171" s="66"/>
      <c r="F171" s="66"/>
      <c r="G171" s="66"/>
      <c r="H171" s="66"/>
      <c r="I171" s="66"/>
      <c r="J171" s="66"/>
      <c r="K171" s="66"/>
      <c r="L171" s="66">
        <v>53</v>
      </c>
      <c r="M171" s="66"/>
      <c r="N171" s="66"/>
      <c r="O171" s="73">
        <f>72+77+85+101</f>
        <v>335</v>
      </c>
      <c r="P171" s="142">
        <f>SUM(D171:O171)</f>
        <v>500</v>
      </c>
      <c r="R171" s="5" t="s">
        <v>183</v>
      </c>
      <c r="S171" s="78">
        <v>10</v>
      </c>
      <c r="T171" s="78">
        <v>22</v>
      </c>
      <c r="U171" s="78">
        <v>29</v>
      </c>
      <c r="V171" s="78">
        <v>45</v>
      </c>
      <c r="W171" s="78">
        <v>11</v>
      </c>
      <c r="X171" s="78">
        <v>31</v>
      </c>
      <c r="Y171" s="78">
        <v>42</v>
      </c>
      <c r="Z171" s="78">
        <v>61</v>
      </c>
      <c r="AA171" s="78">
        <v>36</v>
      </c>
      <c r="AB171" s="78">
        <v>21</v>
      </c>
      <c r="AC171" s="78">
        <v>45</v>
      </c>
      <c r="AD171" s="83">
        <v>0</v>
      </c>
      <c r="AE171" s="142">
        <v>500</v>
      </c>
      <c r="AF171">
        <f>P171-AE171</f>
        <v>0</v>
      </c>
    </row>
    <row r="172" spans="3:32" x14ac:dyDescent="0.25">
      <c r="C172" s="6" t="s">
        <v>184</v>
      </c>
      <c r="D172" s="66"/>
      <c r="E172" s="66"/>
      <c r="F172" s="66">
        <v>138</v>
      </c>
      <c r="G172" s="66"/>
      <c r="H172" s="66">
        <v>77</v>
      </c>
      <c r="I172" s="66">
        <v>89</v>
      </c>
      <c r="J172" s="66"/>
      <c r="K172" s="66">
        <v>215</v>
      </c>
      <c r="L172" s="66"/>
      <c r="M172" s="66">
        <v>49</v>
      </c>
      <c r="N172" s="66">
        <v>153</v>
      </c>
      <c r="O172" s="73">
        <v>29</v>
      </c>
      <c r="P172" s="142">
        <f t="shared" ref="P172:P173" si="79">SUM(D172:O172)</f>
        <v>750</v>
      </c>
      <c r="R172" s="6" t="s">
        <v>184</v>
      </c>
      <c r="S172" s="78">
        <v>25</v>
      </c>
      <c r="T172" s="78">
        <v>35</v>
      </c>
      <c r="U172" s="78">
        <v>17</v>
      </c>
      <c r="V172" s="78">
        <v>38</v>
      </c>
      <c r="W172" s="78">
        <v>9</v>
      </c>
      <c r="X172" s="78">
        <v>17</v>
      </c>
      <c r="Y172" s="78">
        <v>65</v>
      </c>
      <c r="Z172" s="78">
        <v>45</v>
      </c>
      <c r="AA172" s="78">
        <v>42</v>
      </c>
      <c r="AB172" s="78">
        <v>5</v>
      </c>
      <c r="AC172" s="78">
        <v>41</v>
      </c>
      <c r="AD172" s="83">
        <v>0</v>
      </c>
      <c r="AE172" s="142">
        <v>750</v>
      </c>
      <c r="AF172">
        <f t="shared" ref="AF172:AF173" si="80">P172-AE172</f>
        <v>0</v>
      </c>
    </row>
    <row r="173" spans="3:32" x14ac:dyDescent="0.25">
      <c r="C173" s="6" t="s">
        <v>185</v>
      </c>
      <c r="D173" s="66"/>
      <c r="E173" s="66">
        <v>85</v>
      </c>
      <c r="F173" s="66"/>
      <c r="G173" s="66">
        <f>40+77+29</f>
        <v>146</v>
      </c>
      <c r="H173" s="66"/>
      <c r="I173" s="66"/>
      <c r="J173" s="66">
        <v>101</v>
      </c>
      <c r="K173" s="66"/>
      <c r="L173" s="66"/>
      <c r="M173" s="66"/>
      <c r="N173" s="66"/>
      <c r="O173" s="73">
        <f>360-77-29-85-101</f>
        <v>68</v>
      </c>
      <c r="P173" s="143">
        <f t="shared" si="79"/>
        <v>400</v>
      </c>
      <c r="R173" s="6" t="s">
        <v>185</v>
      </c>
      <c r="S173" s="78">
        <v>18</v>
      </c>
      <c r="T173" s="78">
        <v>19</v>
      </c>
      <c r="U173" s="78">
        <v>22</v>
      </c>
      <c r="V173" s="78">
        <v>29</v>
      </c>
      <c r="W173" s="78">
        <v>24</v>
      </c>
      <c r="X173" s="78">
        <v>54</v>
      </c>
      <c r="Y173" s="78">
        <v>39</v>
      </c>
      <c r="Z173" s="78">
        <v>78</v>
      </c>
      <c r="AA173" s="78">
        <v>51</v>
      </c>
      <c r="AB173" s="78">
        <v>14</v>
      </c>
      <c r="AC173" s="78">
        <v>38</v>
      </c>
      <c r="AD173" s="83">
        <v>0</v>
      </c>
      <c r="AE173" s="143">
        <v>400</v>
      </c>
      <c r="AF173">
        <f t="shared" si="80"/>
        <v>0</v>
      </c>
    </row>
    <row r="174" spans="3:32" x14ac:dyDescent="0.25">
      <c r="C174" s="3" t="s">
        <v>9</v>
      </c>
      <c r="D174" s="144">
        <f>SUM(D171:D173)</f>
        <v>112</v>
      </c>
      <c r="E174" s="145">
        <f t="shared" ref="E174:O174" si="81">SUM(E171:E173)</f>
        <v>85</v>
      </c>
      <c r="F174" s="145">
        <f t="shared" si="81"/>
        <v>138</v>
      </c>
      <c r="G174" s="145">
        <f t="shared" si="81"/>
        <v>146</v>
      </c>
      <c r="H174" s="145">
        <f t="shared" si="81"/>
        <v>77</v>
      </c>
      <c r="I174" s="145">
        <f t="shared" si="81"/>
        <v>89</v>
      </c>
      <c r="J174" s="145">
        <f t="shared" si="81"/>
        <v>101</v>
      </c>
      <c r="K174" s="145">
        <f t="shared" si="81"/>
        <v>215</v>
      </c>
      <c r="L174" s="145">
        <f t="shared" si="81"/>
        <v>53</v>
      </c>
      <c r="M174" s="145">
        <f t="shared" si="81"/>
        <v>49</v>
      </c>
      <c r="N174" s="145">
        <f t="shared" si="81"/>
        <v>153</v>
      </c>
      <c r="O174" s="146">
        <f t="shared" si="81"/>
        <v>432</v>
      </c>
      <c r="P174" s="161">
        <f>SUMPRODUCT(D171:O173,S171:AD173)</f>
        <v>33561</v>
      </c>
      <c r="R174" s="3" t="s">
        <v>9</v>
      </c>
      <c r="S174" s="144">
        <v>112</v>
      </c>
      <c r="T174" s="145">
        <v>85</v>
      </c>
      <c r="U174" s="145">
        <v>138</v>
      </c>
      <c r="V174" s="145">
        <v>146</v>
      </c>
      <c r="W174" s="145">
        <v>77</v>
      </c>
      <c r="X174" s="145">
        <v>89</v>
      </c>
      <c r="Y174" s="145">
        <v>101</v>
      </c>
      <c r="Z174" s="145">
        <v>215</v>
      </c>
      <c r="AA174" s="145">
        <v>53</v>
      </c>
      <c r="AB174" s="145">
        <v>49</v>
      </c>
      <c r="AC174" s="145">
        <v>153</v>
      </c>
      <c r="AD174" s="146">
        <v>432</v>
      </c>
    </row>
    <row r="175" spans="3:32" x14ac:dyDescent="0.25">
      <c r="P175" s="162">
        <f>P174*0.5</f>
        <v>16780.5</v>
      </c>
      <c r="S175">
        <f>D174-S174</f>
        <v>0</v>
      </c>
      <c r="T175">
        <f t="shared" ref="T175" si="82">E174-T174</f>
        <v>0</v>
      </c>
      <c r="U175">
        <f t="shared" ref="U175" si="83">F174-U174</f>
        <v>0</v>
      </c>
      <c r="V175">
        <f>G174-V174</f>
        <v>0</v>
      </c>
      <c r="W175">
        <f t="shared" ref="W175" si="84">H174-W174</f>
        <v>0</v>
      </c>
      <c r="X175">
        <f t="shared" ref="X175" si="85">I174-X174</f>
        <v>0</v>
      </c>
      <c r="Y175">
        <f t="shared" ref="Y175" si="86">J174-Y174</f>
        <v>0</v>
      </c>
      <c r="Z175">
        <f t="shared" ref="Z175" si="87">K174-Z174</f>
        <v>0</v>
      </c>
      <c r="AA175">
        <f t="shared" ref="AA175" si="88">L174-AA174</f>
        <v>0</v>
      </c>
      <c r="AB175">
        <f t="shared" ref="AB175" si="89">M174-AB174</f>
        <v>0</v>
      </c>
      <c r="AC175">
        <f t="shared" ref="AC175" si="90">N174-AC174</f>
        <v>0</v>
      </c>
      <c r="AD175">
        <f t="shared" ref="AD175" si="91">O174-AD174</f>
        <v>0</v>
      </c>
    </row>
    <row r="177" spans="3:15" x14ac:dyDescent="0.25">
      <c r="C177" s="12" t="s">
        <v>217</v>
      </c>
    </row>
    <row r="178" spans="3:15" x14ac:dyDescent="0.25">
      <c r="C178" s="3"/>
      <c r="D178" s="4" t="s">
        <v>172</v>
      </c>
      <c r="E178" s="4" t="s">
        <v>173</v>
      </c>
      <c r="F178" s="4" t="s">
        <v>174</v>
      </c>
      <c r="G178" s="4" t="s">
        <v>175</v>
      </c>
      <c r="H178" s="4" t="s">
        <v>176</v>
      </c>
      <c r="I178" s="4" t="s">
        <v>177</v>
      </c>
      <c r="J178" s="4" t="s">
        <v>178</v>
      </c>
      <c r="K178" s="4" t="s">
        <v>179</v>
      </c>
      <c r="L178" s="4" t="s">
        <v>180</v>
      </c>
      <c r="M178" s="4" t="s">
        <v>181</v>
      </c>
      <c r="N178" s="4" t="s">
        <v>182</v>
      </c>
      <c r="O178" s="169" t="s">
        <v>188</v>
      </c>
    </row>
    <row r="179" spans="3:15" x14ac:dyDescent="0.25">
      <c r="C179" s="5" t="s">
        <v>183</v>
      </c>
      <c r="D179" s="78">
        <v>0</v>
      </c>
      <c r="E179" s="78">
        <v>3</v>
      </c>
      <c r="F179" s="78">
        <v>12</v>
      </c>
      <c r="G179" s="78">
        <v>16</v>
      </c>
      <c r="H179" s="78">
        <v>2</v>
      </c>
      <c r="I179" s="78">
        <v>14</v>
      </c>
      <c r="J179" s="78">
        <v>3</v>
      </c>
      <c r="K179" s="78">
        <v>16</v>
      </c>
      <c r="L179" s="78">
        <v>0</v>
      </c>
      <c r="M179" s="78">
        <v>16</v>
      </c>
      <c r="N179" s="78">
        <v>4</v>
      </c>
      <c r="O179" s="187">
        <v>0</v>
      </c>
    </row>
    <row r="180" spans="3:15" x14ac:dyDescent="0.25">
      <c r="C180" s="6" t="s">
        <v>184</v>
      </c>
      <c r="D180" s="78">
        <v>15</v>
      </c>
      <c r="E180" s="78">
        <v>16</v>
      </c>
      <c r="F180" s="78">
        <v>0</v>
      </c>
      <c r="G180" s="78">
        <v>9</v>
      </c>
      <c r="H180" s="78">
        <v>0</v>
      </c>
      <c r="I180" s="78">
        <v>0</v>
      </c>
      <c r="J180" s="78">
        <v>26</v>
      </c>
      <c r="K180" s="78">
        <v>0</v>
      </c>
      <c r="L180" s="78">
        <v>6</v>
      </c>
      <c r="M180" s="78">
        <v>0</v>
      </c>
      <c r="N180" s="78">
        <v>0</v>
      </c>
      <c r="O180" s="187">
        <v>0</v>
      </c>
    </row>
    <row r="181" spans="3:15" x14ac:dyDescent="0.25">
      <c r="C181" s="170" t="s">
        <v>185</v>
      </c>
      <c r="D181" s="189">
        <v>8</v>
      </c>
      <c r="E181" s="189">
        <v>0</v>
      </c>
      <c r="F181" s="189">
        <v>5</v>
      </c>
      <c r="G181" s="189">
        <v>0</v>
      </c>
      <c r="H181" s="189">
        <v>15</v>
      </c>
      <c r="I181" s="189">
        <v>37</v>
      </c>
      <c r="J181" s="189">
        <v>0</v>
      </c>
      <c r="K181" s="189">
        <v>33</v>
      </c>
      <c r="L181" s="189">
        <v>15</v>
      </c>
      <c r="M181" s="189">
        <v>9</v>
      </c>
      <c r="N181" s="222">
        <v>-3</v>
      </c>
      <c r="O181" s="84">
        <v>0</v>
      </c>
    </row>
    <row r="183" spans="3:15" x14ac:dyDescent="0.25">
      <c r="C183" t="s">
        <v>219</v>
      </c>
      <c r="E183" s="58">
        <f>MIN(D179:O181)</f>
        <v>-3</v>
      </c>
      <c r="F183" s="58"/>
      <c r="G183" s="58"/>
      <c r="H183" s="58"/>
      <c r="I183" s="58"/>
      <c r="J183" s="58"/>
      <c r="K183" s="58"/>
    </row>
    <row r="184" spans="3:15" x14ac:dyDescent="0.25">
      <c r="C184" t="s">
        <v>55</v>
      </c>
      <c r="E184" s="58" t="s">
        <v>208</v>
      </c>
      <c r="F184" s="58"/>
      <c r="G184" s="58"/>
      <c r="H184" s="58"/>
      <c r="I184" s="58"/>
      <c r="J184" s="58"/>
      <c r="K184" s="58"/>
    </row>
    <row r="185" spans="3:15" x14ac:dyDescent="0.25">
      <c r="C185" t="s">
        <v>54</v>
      </c>
      <c r="E185" s="58">
        <v>68</v>
      </c>
      <c r="F185" s="58"/>
      <c r="G185" s="58"/>
      <c r="H185" s="58"/>
      <c r="I185" s="58"/>
      <c r="J185" s="58"/>
      <c r="K185" s="58"/>
    </row>
    <row r="186" spans="3:15" x14ac:dyDescent="0.25">
      <c r="C186" t="s">
        <v>59</v>
      </c>
      <c r="E186" s="58" t="s">
        <v>209</v>
      </c>
      <c r="F186" s="58"/>
      <c r="G186" s="58"/>
      <c r="H186" s="58"/>
      <c r="I186" s="58"/>
      <c r="J186" s="58"/>
      <c r="K186" s="58"/>
    </row>
    <row r="187" spans="3:15" x14ac:dyDescent="0.25">
      <c r="C187" s="167" t="s">
        <v>221</v>
      </c>
      <c r="D187" s="179"/>
      <c r="E187" s="58" t="s">
        <v>269</v>
      </c>
      <c r="F187" s="58"/>
      <c r="G187" s="58"/>
      <c r="H187" s="58"/>
      <c r="I187" s="58"/>
      <c r="J187" s="58"/>
      <c r="K187" s="58"/>
    </row>
    <row r="188" spans="3:15" x14ac:dyDescent="0.25">
      <c r="C188" s="167" t="s">
        <v>222</v>
      </c>
      <c r="D188" s="179"/>
      <c r="E188" s="58" t="s">
        <v>270</v>
      </c>
      <c r="F188" s="58"/>
      <c r="G188" s="58"/>
      <c r="H188" s="58"/>
      <c r="I188" s="58"/>
      <c r="J188" s="58"/>
      <c r="K188" s="58"/>
    </row>
    <row r="189" spans="3:15" x14ac:dyDescent="0.25">
      <c r="C189" s="175" t="s">
        <v>224</v>
      </c>
      <c r="D189" s="175"/>
      <c r="E189" s="58" t="s">
        <v>271</v>
      </c>
      <c r="F189" s="58"/>
      <c r="G189" s="58"/>
      <c r="H189" s="58"/>
      <c r="I189" s="58"/>
      <c r="J189" s="58"/>
      <c r="K189" s="58"/>
    </row>
    <row r="190" spans="3:15" x14ac:dyDescent="0.25">
      <c r="C190" s="177" t="s">
        <v>225</v>
      </c>
      <c r="D190" s="177"/>
      <c r="E190" s="58"/>
      <c r="F190" s="58"/>
      <c r="G190" s="58"/>
      <c r="H190" s="58"/>
      <c r="I190" s="58"/>
      <c r="J190" s="58"/>
      <c r="K190" s="58"/>
    </row>
    <row r="191" spans="3:15" x14ac:dyDescent="0.25">
      <c r="C191" t="s">
        <v>228</v>
      </c>
      <c r="E191" s="58"/>
      <c r="F191" s="58"/>
      <c r="G191" s="58"/>
      <c r="H191" s="58"/>
      <c r="I191" s="58"/>
    </row>
    <row r="194" spans="3:32" x14ac:dyDescent="0.25">
      <c r="C194" s="12" t="s">
        <v>218</v>
      </c>
    </row>
    <row r="195" spans="3:32" x14ac:dyDescent="0.25">
      <c r="C195" s="3"/>
      <c r="D195" s="4" t="s">
        <v>172</v>
      </c>
      <c r="E195" s="4" t="s">
        <v>173</v>
      </c>
      <c r="F195" s="4" t="s">
        <v>174</v>
      </c>
      <c r="G195" s="4" t="s">
        <v>175</v>
      </c>
      <c r="H195" s="4" t="s">
        <v>176</v>
      </c>
      <c r="I195" s="4" t="s">
        <v>177</v>
      </c>
      <c r="J195" s="4" t="s">
        <v>178</v>
      </c>
      <c r="K195" s="4" t="s">
        <v>179</v>
      </c>
      <c r="L195" s="4" t="s">
        <v>180</v>
      </c>
      <c r="M195" s="4" t="s">
        <v>181</v>
      </c>
      <c r="N195" s="4" t="s">
        <v>182</v>
      </c>
      <c r="O195" s="169" t="s">
        <v>188</v>
      </c>
    </row>
    <row r="196" spans="3:32" x14ac:dyDescent="0.25">
      <c r="C196" s="5" t="s">
        <v>183</v>
      </c>
      <c r="D196" s="96">
        <f>D179</f>
        <v>0</v>
      </c>
      <c r="E196" s="206">
        <f>E179+$E$183</f>
        <v>0</v>
      </c>
      <c r="F196" s="96">
        <f>F179</f>
        <v>12</v>
      </c>
      <c r="G196" s="206">
        <f>G179+$E$183</f>
        <v>13</v>
      </c>
      <c r="H196" s="96">
        <f t="shared" ref="H196:I196" si="92">H179</f>
        <v>2</v>
      </c>
      <c r="I196" s="96">
        <f t="shared" si="92"/>
        <v>14</v>
      </c>
      <c r="J196" s="206">
        <f>J179+$E$183</f>
        <v>0</v>
      </c>
      <c r="K196" s="96">
        <f t="shared" ref="K196:O196" si="93">K179</f>
        <v>16</v>
      </c>
      <c r="L196" s="96">
        <f t="shared" si="93"/>
        <v>0</v>
      </c>
      <c r="M196" s="96">
        <f t="shared" si="93"/>
        <v>16</v>
      </c>
      <c r="N196" s="96">
        <f t="shared" si="93"/>
        <v>4</v>
      </c>
      <c r="O196" s="193">
        <f t="shared" si="93"/>
        <v>0</v>
      </c>
    </row>
    <row r="197" spans="3:32" x14ac:dyDescent="0.25">
      <c r="C197" s="6" t="s">
        <v>184</v>
      </c>
      <c r="D197" s="96">
        <f>D180</f>
        <v>15</v>
      </c>
      <c r="E197" s="206">
        <f>E180+$E$183</f>
        <v>13</v>
      </c>
      <c r="F197" s="96">
        <f>F180</f>
        <v>0</v>
      </c>
      <c r="G197" s="206">
        <f>G180+$E$183</f>
        <v>6</v>
      </c>
      <c r="H197" s="96">
        <f t="shared" ref="H197:I197" si="94">H180</f>
        <v>0</v>
      </c>
      <c r="I197" s="96">
        <f t="shared" si="94"/>
        <v>0</v>
      </c>
      <c r="J197" s="206">
        <f>J180+$E$183</f>
        <v>23</v>
      </c>
      <c r="K197" s="96">
        <f t="shared" ref="K197:O197" si="95">K180</f>
        <v>0</v>
      </c>
      <c r="L197" s="96">
        <f t="shared" si="95"/>
        <v>6</v>
      </c>
      <c r="M197" s="96">
        <f t="shared" si="95"/>
        <v>0</v>
      </c>
      <c r="N197" s="96">
        <f t="shared" si="95"/>
        <v>0</v>
      </c>
      <c r="O197" s="193">
        <f t="shared" si="95"/>
        <v>0</v>
      </c>
    </row>
    <row r="198" spans="3:32" x14ac:dyDescent="0.25">
      <c r="C198" s="170" t="s">
        <v>185</v>
      </c>
      <c r="D198" s="229">
        <f>D181-$E$183</f>
        <v>11</v>
      </c>
      <c r="E198" s="190">
        <f>E181</f>
        <v>0</v>
      </c>
      <c r="F198" s="229">
        <f>F181-$E$183</f>
        <v>8</v>
      </c>
      <c r="G198" s="190">
        <f>G181</f>
        <v>0</v>
      </c>
      <c r="H198" s="229">
        <f>H181-$E$183</f>
        <v>18</v>
      </c>
      <c r="I198" s="229">
        <f>I181-$E$183</f>
        <v>40</v>
      </c>
      <c r="J198" s="190">
        <f>J181</f>
        <v>0</v>
      </c>
      <c r="K198" s="229">
        <f t="shared" ref="K198:O198" si="96">K181-$E$183</f>
        <v>36</v>
      </c>
      <c r="L198" s="229">
        <f t="shared" si="96"/>
        <v>18</v>
      </c>
      <c r="M198" s="229">
        <f t="shared" si="96"/>
        <v>12</v>
      </c>
      <c r="N198" s="229">
        <f t="shared" si="96"/>
        <v>0</v>
      </c>
      <c r="O198" s="202">
        <f t="shared" si="96"/>
        <v>3</v>
      </c>
    </row>
    <row r="201" spans="3:32" x14ac:dyDescent="0.25">
      <c r="C201" s="185" t="s">
        <v>237</v>
      </c>
    </row>
    <row r="203" spans="3:32" x14ac:dyDescent="0.25">
      <c r="C203" s="3" t="s">
        <v>32</v>
      </c>
      <c r="D203" s="4" t="s">
        <v>172</v>
      </c>
      <c r="E203" s="4" t="s">
        <v>173</v>
      </c>
      <c r="F203" s="4" t="s">
        <v>174</v>
      </c>
      <c r="G203" s="4" t="s">
        <v>175</v>
      </c>
      <c r="H203" s="4" t="s">
        <v>176</v>
      </c>
      <c r="I203" s="4" t="s">
        <v>177</v>
      </c>
      <c r="J203" s="4" t="s">
        <v>178</v>
      </c>
      <c r="K203" s="4" t="s">
        <v>179</v>
      </c>
      <c r="L203" s="4" t="s">
        <v>180</v>
      </c>
      <c r="M203" s="4" t="s">
        <v>181</v>
      </c>
      <c r="N203" s="4" t="s">
        <v>182</v>
      </c>
      <c r="O203" s="15" t="s">
        <v>188</v>
      </c>
      <c r="P203" s="3" t="s">
        <v>186</v>
      </c>
      <c r="R203" s="3" t="s">
        <v>0</v>
      </c>
      <c r="S203" s="4" t="s">
        <v>172</v>
      </c>
      <c r="T203" s="4" t="s">
        <v>173</v>
      </c>
      <c r="U203" s="4" t="s">
        <v>174</v>
      </c>
      <c r="V203" s="4" t="s">
        <v>175</v>
      </c>
      <c r="W203" s="4" t="s">
        <v>176</v>
      </c>
      <c r="X203" s="4" t="s">
        <v>177</v>
      </c>
      <c r="Y203" s="4" t="s">
        <v>178</v>
      </c>
      <c r="Z203" s="4" t="s">
        <v>179</v>
      </c>
      <c r="AA203" s="4" t="s">
        <v>180</v>
      </c>
      <c r="AB203" s="4" t="s">
        <v>181</v>
      </c>
      <c r="AC203" s="4" t="s">
        <v>182</v>
      </c>
      <c r="AD203" s="15" t="s">
        <v>188</v>
      </c>
      <c r="AE203" s="3" t="s">
        <v>186</v>
      </c>
    </row>
    <row r="204" spans="3:32" x14ac:dyDescent="0.25">
      <c r="C204" s="5" t="s">
        <v>183</v>
      </c>
      <c r="D204" s="66">
        <v>112</v>
      </c>
      <c r="E204" s="66"/>
      <c r="F204" s="66"/>
      <c r="G204" s="66"/>
      <c r="H204" s="66"/>
      <c r="I204" s="66"/>
      <c r="J204" s="66"/>
      <c r="K204" s="66"/>
      <c r="L204" s="66">
        <v>53</v>
      </c>
      <c r="M204" s="66"/>
      <c r="N204" s="66"/>
      <c r="O204" s="73">
        <f>72+77+85+101</f>
        <v>335</v>
      </c>
      <c r="P204" s="142">
        <f>SUM(D204:O204)</f>
        <v>500</v>
      </c>
      <c r="R204" s="5" t="s">
        <v>183</v>
      </c>
      <c r="S204" s="78">
        <v>10</v>
      </c>
      <c r="T204" s="78">
        <v>22</v>
      </c>
      <c r="U204" s="78">
        <v>29</v>
      </c>
      <c r="V204" s="78">
        <v>45</v>
      </c>
      <c r="W204" s="78">
        <v>11</v>
      </c>
      <c r="X204" s="78">
        <v>31</v>
      </c>
      <c r="Y204" s="78">
        <v>42</v>
      </c>
      <c r="Z204" s="78">
        <v>61</v>
      </c>
      <c r="AA204" s="78">
        <v>36</v>
      </c>
      <c r="AB204" s="78">
        <v>21</v>
      </c>
      <c r="AC204" s="78">
        <v>45</v>
      </c>
      <c r="AD204" s="83">
        <v>0</v>
      </c>
      <c r="AE204" s="142">
        <v>500</v>
      </c>
      <c r="AF204">
        <f>P204-AE204</f>
        <v>0</v>
      </c>
    </row>
    <row r="205" spans="3:32" x14ac:dyDescent="0.25">
      <c r="C205" s="6" t="s">
        <v>184</v>
      </c>
      <c r="D205" s="66"/>
      <c r="E205" s="66"/>
      <c r="F205" s="66">
        <v>138</v>
      </c>
      <c r="G205" s="66"/>
      <c r="H205" s="66">
        <v>77</v>
      </c>
      <c r="I205" s="66">
        <v>89</v>
      </c>
      <c r="J205" s="66"/>
      <c r="K205" s="66">
        <v>215</v>
      </c>
      <c r="L205" s="66"/>
      <c r="M205" s="66">
        <v>49</v>
      </c>
      <c r="N205" s="66">
        <f>153-68</f>
        <v>85</v>
      </c>
      <c r="O205" s="73">
        <f>29+68</f>
        <v>97</v>
      </c>
      <c r="P205" s="142">
        <f t="shared" ref="P205:P206" si="97">SUM(D205:O205)</f>
        <v>750</v>
      </c>
      <c r="R205" s="6" t="s">
        <v>184</v>
      </c>
      <c r="S205" s="78">
        <v>25</v>
      </c>
      <c r="T205" s="78">
        <v>35</v>
      </c>
      <c r="U205" s="78">
        <v>17</v>
      </c>
      <c r="V205" s="78">
        <v>38</v>
      </c>
      <c r="W205" s="78">
        <v>9</v>
      </c>
      <c r="X205" s="78">
        <v>17</v>
      </c>
      <c r="Y205" s="78">
        <v>65</v>
      </c>
      <c r="Z205" s="78">
        <v>45</v>
      </c>
      <c r="AA205" s="78">
        <v>42</v>
      </c>
      <c r="AB205" s="78">
        <v>5</v>
      </c>
      <c r="AC205" s="78">
        <v>41</v>
      </c>
      <c r="AD205" s="83">
        <v>0</v>
      </c>
      <c r="AE205" s="142">
        <v>750</v>
      </c>
      <c r="AF205">
        <f t="shared" ref="AF205:AF206" si="98">P205-AE205</f>
        <v>0</v>
      </c>
    </row>
    <row r="206" spans="3:32" x14ac:dyDescent="0.25">
      <c r="C206" s="6" t="s">
        <v>185</v>
      </c>
      <c r="D206" s="66"/>
      <c r="E206" s="66">
        <v>85</v>
      </c>
      <c r="F206" s="66"/>
      <c r="G206" s="66">
        <f>40+77+29</f>
        <v>146</v>
      </c>
      <c r="H206" s="66"/>
      <c r="I206" s="66"/>
      <c r="J206" s="66">
        <v>101</v>
      </c>
      <c r="K206" s="66"/>
      <c r="L206" s="66"/>
      <c r="M206" s="66"/>
      <c r="N206" s="66">
        <v>68</v>
      </c>
      <c r="O206" s="73"/>
      <c r="P206" s="143">
        <f t="shared" si="97"/>
        <v>400</v>
      </c>
      <c r="R206" s="6" t="s">
        <v>185</v>
      </c>
      <c r="S206" s="78">
        <v>18</v>
      </c>
      <c r="T206" s="78">
        <v>19</v>
      </c>
      <c r="U206" s="78">
        <v>22</v>
      </c>
      <c r="V206" s="78">
        <v>29</v>
      </c>
      <c r="W206" s="78">
        <v>24</v>
      </c>
      <c r="X206" s="78">
        <v>54</v>
      </c>
      <c r="Y206" s="78">
        <v>39</v>
      </c>
      <c r="Z206" s="78">
        <v>78</v>
      </c>
      <c r="AA206" s="78">
        <v>51</v>
      </c>
      <c r="AB206" s="78">
        <v>14</v>
      </c>
      <c r="AC206" s="78">
        <v>38</v>
      </c>
      <c r="AD206" s="83">
        <v>0</v>
      </c>
      <c r="AE206" s="143">
        <v>400</v>
      </c>
      <c r="AF206">
        <f t="shared" si="98"/>
        <v>0</v>
      </c>
    </row>
    <row r="207" spans="3:32" x14ac:dyDescent="0.25">
      <c r="C207" s="3" t="s">
        <v>9</v>
      </c>
      <c r="D207" s="144">
        <f>SUM(D204:D206)</f>
        <v>112</v>
      </c>
      <c r="E207" s="145">
        <f t="shared" ref="E207:O207" si="99">SUM(E204:E206)</f>
        <v>85</v>
      </c>
      <c r="F207" s="145">
        <f t="shared" si="99"/>
        <v>138</v>
      </c>
      <c r="G207" s="145">
        <f t="shared" si="99"/>
        <v>146</v>
      </c>
      <c r="H207" s="145">
        <f t="shared" si="99"/>
        <v>77</v>
      </c>
      <c r="I207" s="145">
        <f t="shared" si="99"/>
        <v>89</v>
      </c>
      <c r="J207" s="145">
        <f t="shared" si="99"/>
        <v>101</v>
      </c>
      <c r="K207" s="145">
        <f t="shared" si="99"/>
        <v>215</v>
      </c>
      <c r="L207" s="145">
        <f t="shared" si="99"/>
        <v>53</v>
      </c>
      <c r="M207" s="145">
        <f t="shared" si="99"/>
        <v>49</v>
      </c>
      <c r="N207" s="145">
        <f t="shared" si="99"/>
        <v>153</v>
      </c>
      <c r="O207" s="146">
        <f t="shared" si="99"/>
        <v>432</v>
      </c>
      <c r="P207" s="161">
        <f>SUMPRODUCT(D204:O206,S204:AD206)</f>
        <v>33357</v>
      </c>
      <c r="R207" s="3" t="s">
        <v>9</v>
      </c>
      <c r="S207" s="144">
        <v>112</v>
      </c>
      <c r="T207" s="145">
        <v>85</v>
      </c>
      <c r="U207" s="145">
        <v>138</v>
      </c>
      <c r="V207" s="145">
        <v>146</v>
      </c>
      <c r="W207" s="145">
        <v>77</v>
      </c>
      <c r="X207" s="145">
        <v>89</v>
      </c>
      <c r="Y207" s="145">
        <v>101</v>
      </c>
      <c r="Z207" s="145">
        <v>215</v>
      </c>
      <c r="AA207" s="145">
        <v>53</v>
      </c>
      <c r="AB207" s="145">
        <v>49</v>
      </c>
      <c r="AC207" s="145">
        <v>153</v>
      </c>
      <c r="AD207" s="146">
        <v>432</v>
      </c>
    </row>
    <row r="208" spans="3:32" x14ac:dyDescent="0.25">
      <c r="P208" s="162">
        <f>P207*0.5</f>
        <v>16678.5</v>
      </c>
      <c r="S208">
        <f>D207-S207</f>
        <v>0</v>
      </c>
      <c r="T208">
        <f t="shared" ref="T208" si="100">E207-T207</f>
        <v>0</v>
      </c>
      <c r="U208">
        <f t="shared" ref="U208" si="101">F207-U207</f>
        <v>0</v>
      </c>
      <c r="V208">
        <f>G207-V207</f>
        <v>0</v>
      </c>
      <c r="W208">
        <f t="shared" ref="W208" si="102">H207-W207</f>
        <v>0</v>
      </c>
      <c r="X208">
        <f t="shared" ref="X208" si="103">I207-X207</f>
        <v>0</v>
      </c>
      <c r="Y208">
        <f t="shared" ref="Y208" si="104">J207-Y207</f>
        <v>0</v>
      </c>
      <c r="Z208">
        <f t="shared" ref="Z208" si="105">K207-Z207</f>
        <v>0</v>
      </c>
      <c r="AA208">
        <f t="shared" ref="AA208" si="106">L207-AA207</f>
        <v>0</v>
      </c>
      <c r="AB208">
        <f t="shared" ref="AB208" si="107">M207-AB207</f>
        <v>0</v>
      </c>
      <c r="AC208">
        <f t="shared" ref="AC208" si="108">N207-AC207</f>
        <v>0</v>
      </c>
      <c r="AD208">
        <f t="shared" ref="AD208" si="109">O207-AD207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27BC-4E7F-4DA5-B297-C4E40241FC5F}">
  <dimension ref="A2:S76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4.28515625" customWidth="1"/>
    <col min="4" max="9" width="11.5703125" customWidth="1"/>
    <col min="10" max="10" width="1.85546875" customWidth="1"/>
    <col min="11" max="11" width="14.28515625" customWidth="1"/>
    <col min="12" max="17" width="11.5703125" customWidth="1"/>
  </cols>
  <sheetData>
    <row r="2" spans="1:19" x14ac:dyDescent="0.25">
      <c r="C2" s="17" t="s">
        <v>238</v>
      </c>
    </row>
    <row r="5" spans="1:19" x14ac:dyDescent="0.25">
      <c r="C5" s="3" t="s">
        <v>32</v>
      </c>
      <c r="D5" s="4" t="s">
        <v>1</v>
      </c>
      <c r="E5" s="4" t="s">
        <v>2</v>
      </c>
      <c r="F5" s="4" t="s">
        <v>3</v>
      </c>
      <c r="G5" s="4" t="s">
        <v>4</v>
      </c>
      <c r="H5" s="15" t="s">
        <v>13</v>
      </c>
      <c r="I5" s="3" t="s">
        <v>8</v>
      </c>
      <c r="K5" s="3" t="s">
        <v>0</v>
      </c>
      <c r="L5" s="4" t="s">
        <v>1</v>
      </c>
      <c r="M5" s="4" t="s">
        <v>2</v>
      </c>
      <c r="N5" s="4" t="s">
        <v>3</v>
      </c>
      <c r="O5" s="4" t="s">
        <v>4</v>
      </c>
      <c r="P5" s="15" t="s">
        <v>13</v>
      </c>
      <c r="Q5" s="3" t="s">
        <v>8</v>
      </c>
      <c r="S5" s="43" t="s">
        <v>48</v>
      </c>
    </row>
    <row r="6" spans="1:19" x14ac:dyDescent="0.25">
      <c r="C6" s="5" t="s">
        <v>5</v>
      </c>
      <c r="D6" s="54">
        <v>150</v>
      </c>
      <c r="E6" s="54">
        <v>70</v>
      </c>
      <c r="F6" s="54"/>
      <c r="G6" s="54"/>
      <c r="H6" s="208"/>
      <c r="I6" s="23">
        <f>SUM(D6:H6)</f>
        <v>220</v>
      </c>
      <c r="K6" s="5" t="s">
        <v>5</v>
      </c>
      <c r="L6" s="209">
        <v>10</v>
      </c>
      <c r="M6" s="209">
        <v>7</v>
      </c>
      <c r="N6" s="166">
        <v>5</v>
      </c>
      <c r="O6" s="166">
        <v>6</v>
      </c>
      <c r="P6" s="210">
        <v>0</v>
      </c>
      <c r="Q6" s="9">
        <v>220</v>
      </c>
      <c r="R6" s="36">
        <f>I6-Q6</f>
        <v>0</v>
      </c>
      <c r="S6" s="44">
        <v>0</v>
      </c>
    </row>
    <row r="7" spans="1:19" x14ac:dyDescent="0.25">
      <c r="C7" s="6" t="s">
        <v>6</v>
      </c>
      <c r="D7" s="54"/>
      <c r="E7" s="54">
        <v>95</v>
      </c>
      <c r="F7" s="211">
        <v>85</v>
      </c>
      <c r="G7" s="211"/>
      <c r="H7" s="208"/>
      <c r="I7" s="23">
        <f t="shared" ref="I7:I8" si="0">SUM(D7:H7)</f>
        <v>180</v>
      </c>
      <c r="K7" s="6" t="s">
        <v>6</v>
      </c>
      <c r="L7" s="166">
        <v>12</v>
      </c>
      <c r="M7" s="209">
        <v>7</v>
      </c>
      <c r="N7" s="209">
        <v>6</v>
      </c>
      <c r="O7" s="166">
        <v>4</v>
      </c>
      <c r="P7" s="210">
        <v>0</v>
      </c>
      <c r="Q7" s="9">
        <v>180</v>
      </c>
      <c r="R7" s="36">
        <f>I7-Q7</f>
        <v>0</v>
      </c>
      <c r="S7" s="44">
        <f>M7-M11</f>
        <v>0</v>
      </c>
    </row>
    <row r="8" spans="1:19" x14ac:dyDescent="0.25">
      <c r="C8" s="6" t="s">
        <v>7</v>
      </c>
      <c r="D8" s="54"/>
      <c r="E8" s="54"/>
      <c r="F8" s="211">
        <v>125</v>
      </c>
      <c r="G8" s="211">
        <v>90</v>
      </c>
      <c r="H8" s="208">
        <v>15</v>
      </c>
      <c r="I8" s="24">
        <f t="shared" si="0"/>
        <v>230</v>
      </c>
      <c r="K8" s="6" t="s">
        <v>7</v>
      </c>
      <c r="L8" s="166">
        <v>13</v>
      </c>
      <c r="M8" s="166">
        <v>6</v>
      </c>
      <c r="N8" s="209">
        <v>3</v>
      </c>
      <c r="O8" s="209">
        <v>5</v>
      </c>
      <c r="P8" s="212">
        <v>0</v>
      </c>
      <c r="Q8" s="10">
        <v>230</v>
      </c>
      <c r="R8" s="36">
        <f>I8-Q8</f>
        <v>0</v>
      </c>
      <c r="S8" s="45">
        <f>N8-N11</f>
        <v>-3</v>
      </c>
    </row>
    <row r="9" spans="1:19" x14ac:dyDescent="0.25">
      <c r="C9" s="3" t="s">
        <v>9</v>
      </c>
      <c r="D9" s="20">
        <f>SUM(D6:D8)</f>
        <v>150</v>
      </c>
      <c r="E9" s="21">
        <f t="shared" ref="E9:H9" si="1">SUM(E6:E8)</f>
        <v>165</v>
      </c>
      <c r="F9" s="21">
        <f t="shared" si="1"/>
        <v>210</v>
      </c>
      <c r="G9" s="21">
        <f t="shared" si="1"/>
        <v>90</v>
      </c>
      <c r="H9" s="213">
        <f t="shared" si="1"/>
        <v>15</v>
      </c>
      <c r="I9" s="28">
        <f>SUMPRODUCT(D6:H8,L6:P8)</f>
        <v>3990</v>
      </c>
      <c r="K9" s="3" t="s">
        <v>9</v>
      </c>
      <c r="L9" s="14">
        <v>150</v>
      </c>
      <c r="M9" s="7">
        <v>165</v>
      </c>
      <c r="N9" s="7">
        <v>210</v>
      </c>
      <c r="O9" s="7">
        <v>90</v>
      </c>
      <c r="P9" s="25">
        <v>15</v>
      </c>
    </row>
    <row r="10" spans="1:19" x14ac:dyDescent="0.25">
      <c r="L10" s="36">
        <f>D9-L9</f>
        <v>0</v>
      </c>
      <c r="M10" s="36">
        <f t="shared" ref="M10:P10" si="2">E9-M9</f>
        <v>0</v>
      </c>
      <c r="N10" s="36">
        <f t="shared" si="2"/>
        <v>0</v>
      </c>
      <c r="O10" s="36">
        <f t="shared" si="2"/>
        <v>0</v>
      </c>
      <c r="P10" s="36">
        <f t="shared" si="2"/>
        <v>0</v>
      </c>
    </row>
    <row r="11" spans="1:19" x14ac:dyDescent="0.25">
      <c r="A11" t="s">
        <v>216</v>
      </c>
      <c r="K11" s="43" t="s">
        <v>49</v>
      </c>
      <c r="L11" s="46">
        <f>L6-S6</f>
        <v>10</v>
      </c>
      <c r="M11" s="46">
        <f>M6-S6</f>
        <v>7</v>
      </c>
      <c r="N11" s="46">
        <f>N7-S7</f>
        <v>6</v>
      </c>
      <c r="O11" s="46">
        <f>O8-S8</f>
        <v>8</v>
      </c>
      <c r="P11" s="47">
        <f>P8-S8</f>
        <v>3</v>
      </c>
    </row>
    <row r="12" spans="1:19" x14ac:dyDescent="0.25">
      <c r="C12" s="214" t="s">
        <v>217</v>
      </c>
    </row>
    <row r="13" spans="1:19" x14ac:dyDescent="0.25">
      <c r="C13" s="3"/>
      <c r="D13" s="4" t="s">
        <v>1</v>
      </c>
      <c r="E13" s="4" t="s">
        <v>2</v>
      </c>
      <c r="F13" s="4" t="s">
        <v>3</v>
      </c>
      <c r="G13" s="4" t="s">
        <v>4</v>
      </c>
      <c r="H13" s="169" t="s">
        <v>13</v>
      </c>
      <c r="M13" t="s">
        <v>219</v>
      </c>
      <c r="P13" s="182">
        <f>MIN($D$14:$H$16)</f>
        <v>-4</v>
      </c>
    </row>
    <row r="14" spans="1:19" x14ac:dyDescent="0.25">
      <c r="C14" s="5" t="s">
        <v>5</v>
      </c>
      <c r="D14" s="54">
        <v>0</v>
      </c>
      <c r="E14" s="54">
        <v>0</v>
      </c>
      <c r="F14" s="54">
        <f>N6-$S6-N$11</f>
        <v>-1</v>
      </c>
      <c r="G14" s="54">
        <f>O6-$S6-O$11</f>
        <v>-2</v>
      </c>
      <c r="H14" s="215">
        <f>P6-$S6-P$11</f>
        <v>-3</v>
      </c>
      <c r="M14" t="s">
        <v>55</v>
      </c>
      <c r="P14" s="59" t="s">
        <v>56</v>
      </c>
    </row>
    <row r="15" spans="1:19" x14ac:dyDescent="0.25">
      <c r="C15" s="6" t="s">
        <v>6</v>
      </c>
      <c r="D15" s="54">
        <f>L7-$S7-L$11</f>
        <v>2</v>
      </c>
      <c r="E15" s="54">
        <v>0</v>
      </c>
      <c r="F15" s="54">
        <v>0</v>
      </c>
      <c r="G15" s="216">
        <f>O7-$S7-O$11</f>
        <v>-4</v>
      </c>
      <c r="H15" s="215">
        <f>P7-$S7-P$11</f>
        <v>-3</v>
      </c>
      <c r="M15" t="s">
        <v>54</v>
      </c>
      <c r="P15" s="59">
        <v>85</v>
      </c>
    </row>
    <row r="16" spans="1:19" x14ac:dyDescent="0.25">
      <c r="C16" s="170" t="s">
        <v>7</v>
      </c>
      <c r="D16" s="171">
        <f>L8-$S8-L$11</f>
        <v>6</v>
      </c>
      <c r="E16" s="171">
        <f>M8-$S8-M$11</f>
        <v>2</v>
      </c>
      <c r="F16" s="171">
        <v>0</v>
      </c>
      <c r="G16" s="171">
        <v>0</v>
      </c>
      <c r="H16" s="172">
        <v>0</v>
      </c>
      <c r="M16" t="s">
        <v>59</v>
      </c>
      <c r="P16" s="59" t="s">
        <v>60</v>
      </c>
    </row>
    <row r="17" spans="3:18" x14ac:dyDescent="0.25">
      <c r="M17" s="167" t="s">
        <v>221</v>
      </c>
      <c r="N17" s="179"/>
      <c r="P17" s="59" t="s">
        <v>220</v>
      </c>
    </row>
    <row r="18" spans="3:18" x14ac:dyDescent="0.25">
      <c r="C18" s="214" t="s">
        <v>218</v>
      </c>
      <c r="M18" s="167" t="s">
        <v>222</v>
      </c>
      <c r="N18" s="179"/>
      <c r="P18" s="59" t="s">
        <v>223</v>
      </c>
    </row>
    <row r="19" spans="3:18" x14ac:dyDescent="0.25">
      <c r="C19" s="3"/>
      <c r="D19" s="4" t="s">
        <v>1</v>
      </c>
      <c r="E19" s="4" t="s">
        <v>2</v>
      </c>
      <c r="F19" s="4" t="s">
        <v>3</v>
      </c>
      <c r="G19" s="4" t="s">
        <v>4</v>
      </c>
      <c r="H19" s="169" t="s">
        <v>13</v>
      </c>
      <c r="M19" s="175" t="s">
        <v>224</v>
      </c>
      <c r="N19" s="175"/>
      <c r="P19" s="59" t="s">
        <v>226</v>
      </c>
    </row>
    <row r="20" spans="3:18" x14ac:dyDescent="0.25">
      <c r="C20" s="5" t="s">
        <v>5</v>
      </c>
      <c r="D20" s="211">
        <v>0</v>
      </c>
      <c r="E20" s="211">
        <v>0</v>
      </c>
      <c r="F20" s="217">
        <f>F14-P13</f>
        <v>3</v>
      </c>
      <c r="G20" s="217">
        <f>G14-P13</f>
        <v>2</v>
      </c>
      <c r="H20" s="178">
        <f>H14-P13</f>
        <v>1</v>
      </c>
      <c r="M20" s="177" t="s">
        <v>225</v>
      </c>
      <c r="N20" s="177"/>
      <c r="P20" s="59" t="s">
        <v>227</v>
      </c>
    </row>
    <row r="21" spans="3:18" x14ac:dyDescent="0.25">
      <c r="C21" s="6" t="s">
        <v>6</v>
      </c>
      <c r="D21" s="211">
        <v>2</v>
      </c>
      <c r="E21" s="211">
        <v>0</v>
      </c>
      <c r="F21" s="217">
        <f>F15-P13</f>
        <v>4</v>
      </c>
      <c r="G21" s="217">
        <f>G15-P13</f>
        <v>0</v>
      </c>
      <c r="H21" s="178">
        <f>H15-P13</f>
        <v>1</v>
      </c>
      <c r="M21" t="s">
        <v>228</v>
      </c>
      <c r="P21" s="59" t="s">
        <v>229</v>
      </c>
    </row>
    <row r="22" spans="3:18" x14ac:dyDescent="0.25">
      <c r="C22" s="170" t="s">
        <v>7</v>
      </c>
      <c r="D22" s="176">
        <f>D16+P13</f>
        <v>2</v>
      </c>
      <c r="E22" s="176">
        <f>E16+P13</f>
        <v>-2</v>
      </c>
      <c r="F22" s="173">
        <v>0</v>
      </c>
      <c r="G22" s="173">
        <v>0</v>
      </c>
      <c r="H22" s="174">
        <v>0</v>
      </c>
      <c r="N22" s="1"/>
    </row>
    <row r="25" spans="3:18" x14ac:dyDescent="0.25">
      <c r="C25" s="218" t="s">
        <v>61</v>
      </c>
      <c r="D25" s="180"/>
      <c r="E25" s="180"/>
    </row>
    <row r="27" spans="3:18" x14ac:dyDescent="0.25">
      <c r="C27" s="3" t="s">
        <v>32</v>
      </c>
      <c r="D27" s="4" t="s">
        <v>1</v>
      </c>
      <c r="E27" s="4" t="s">
        <v>2</v>
      </c>
      <c r="F27" s="4" t="s">
        <v>3</v>
      </c>
      <c r="G27" s="4" t="s">
        <v>4</v>
      </c>
      <c r="H27" s="15" t="s">
        <v>13</v>
      </c>
      <c r="I27" s="3" t="s">
        <v>8</v>
      </c>
      <c r="K27" s="3" t="s">
        <v>0</v>
      </c>
      <c r="L27" s="4" t="s">
        <v>1</v>
      </c>
      <c r="M27" s="4" t="s">
        <v>2</v>
      </c>
      <c r="N27" s="4" t="s">
        <v>3</v>
      </c>
      <c r="O27" s="4" t="s">
        <v>4</v>
      </c>
      <c r="P27" s="15" t="s">
        <v>13</v>
      </c>
      <c r="Q27" s="3" t="s">
        <v>8</v>
      </c>
    </row>
    <row r="28" spans="3:18" x14ac:dyDescent="0.25">
      <c r="C28" s="5" t="s">
        <v>5</v>
      </c>
      <c r="D28" s="54">
        <v>150</v>
      </c>
      <c r="E28" s="54">
        <v>70</v>
      </c>
      <c r="F28" s="54"/>
      <c r="G28" s="54"/>
      <c r="H28" s="208"/>
      <c r="I28" s="23">
        <f>SUM(D28:H28)</f>
        <v>220</v>
      </c>
      <c r="K28" s="5" t="s">
        <v>5</v>
      </c>
      <c r="L28" s="166">
        <v>10</v>
      </c>
      <c r="M28" s="166">
        <v>7</v>
      </c>
      <c r="N28" s="166">
        <v>5</v>
      </c>
      <c r="O28" s="166">
        <v>6</v>
      </c>
      <c r="P28" s="210">
        <v>0</v>
      </c>
      <c r="Q28" s="9">
        <v>220</v>
      </c>
      <c r="R28" s="36">
        <f>I28-Q28</f>
        <v>0</v>
      </c>
    </row>
    <row r="29" spans="3:18" x14ac:dyDescent="0.25">
      <c r="C29" s="6" t="s">
        <v>6</v>
      </c>
      <c r="D29" s="54"/>
      <c r="E29" s="211">
        <v>95</v>
      </c>
      <c r="F29" s="54"/>
      <c r="G29" s="211">
        <v>85</v>
      </c>
      <c r="H29" s="208"/>
      <c r="I29" s="23">
        <f t="shared" ref="I29:I30" si="3">SUM(D29:H29)</f>
        <v>180</v>
      </c>
      <c r="K29" s="6" t="s">
        <v>6</v>
      </c>
      <c r="L29" s="166">
        <v>12</v>
      </c>
      <c r="M29" s="166">
        <v>7</v>
      </c>
      <c r="N29" s="166">
        <v>6</v>
      </c>
      <c r="O29" s="166">
        <v>4</v>
      </c>
      <c r="P29" s="210">
        <v>0</v>
      </c>
      <c r="Q29" s="9">
        <v>180</v>
      </c>
      <c r="R29" s="36">
        <f>I29-Q29</f>
        <v>0</v>
      </c>
    </row>
    <row r="30" spans="3:18" x14ac:dyDescent="0.25">
      <c r="C30" s="6" t="s">
        <v>7</v>
      </c>
      <c r="D30" s="54"/>
      <c r="E30" s="211"/>
      <c r="F30" s="54">
        <f>125+85</f>
        <v>210</v>
      </c>
      <c r="G30" s="211">
        <v>5</v>
      </c>
      <c r="H30" s="208">
        <v>15</v>
      </c>
      <c r="I30" s="24">
        <f t="shared" si="3"/>
        <v>230</v>
      </c>
      <c r="K30" s="6" t="s">
        <v>7</v>
      </c>
      <c r="L30" s="166">
        <v>13</v>
      </c>
      <c r="M30" s="166">
        <v>6</v>
      </c>
      <c r="N30" s="166">
        <v>3</v>
      </c>
      <c r="O30" s="166">
        <v>5</v>
      </c>
      <c r="P30" s="210">
        <v>0</v>
      </c>
      <c r="Q30" s="10">
        <v>230</v>
      </c>
      <c r="R30" s="36">
        <f>I30-Q30</f>
        <v>0</v>
      </c>
    </row>
    <row r="31" spans="3:18" x14ac:dyDescent="0.25">
      <c r="C31" s="3" t="s">
        <v>9</v>
      </c>
      <c r="D31" s="20">
        <f>SUM(D28:D30)</f>
        <v>150</v>
      </c>
      <c r="E31" s="21">
        <f t="shared" ref="E31:H31" si="4">SUM(E28:E30)</f>
        <v>165</v>
      </c>
      <c r="F31" s="21">
        <f t="shared" si="4"/>
        <v>210</v>
      </c>
      <c r="G31" s="21">
        <f t="shared" si="4"/>
        <v>90</v>
      </c>
      <c r="H31" s="213">
        <f t="shared" si="4"/>
        <v>15</v>
      </c>
      <c r="I31" s="28">
        <f>SUMPRODUCT(D28:H30,L28:P30)</f>
        <v>3650</v>
      </c>
      <c r="K31" s="3" t="s">
        <v>9</v>
      </c>
      <c r="L31" s="14">
        <v>150</v>
      </c>
      <c r="M31" s="7">
        <v>165</v>
      </c>
      <c r="N31" s="7">
        <v>210</v>
      </c>
      <c r="O31" s="7">
        <v>90</v>
      </c>
      <c r="P31" s="25">
        <v>15</v>
      </c>
    </row>
    <row r="32" spans="3:18" x14ac:dyDescent="0.25">
      <c r="L32" s="36">
        <f>D31-L31</f>
        <v>0</v>
      </c>
      <c r="M32" s="36">
        <f t="shared" ref="M32:P32" si="5">E31-M31</f>
        <v>0</v>
      </c>
      <c r="N32" s="36">
        <f t="shared" si="5"/>
        <v>0</v>
      </c>
      <c r="O32" s="36">
        <f t="shared" si="5"/>
        <v>0</v>
      </c>
      <c r="P32" s="36">
        <f t="shared" si="5"/>
        <v>0</v>
      </c>
    </row>
    <row r="34" spans="3:16" x14ac:dyDescent="0.25">
      <c r="C34" s="214" t="s">
        <v>217</v>
      </c>
    </row>
    <row r="35" spans="3:16" x14ac:dyDescent="0.25">
      <c r="C35" s="3"/>
      <c r="D35" s="4" t="s">
        <v>1</v>
      </c>
      <c r="E35" s="4" t="s">
        <v>2</v>
      </c>
      <c r="F35" s="4" t="s">
        <v>3</v>
      </c>
      <c r="G35" s="4" t="s">
        <v>4</v>
      </c>
      <c r="H35" s="169" t="s">
        <v>13</v>
      </c>
      <c r="M35" t="s">
        <v>219</v>
      </c>
      <c r="P35" s="182">
        <f>MIN(D36:H38)</f>
        <v>-2</v>
      </c>
    </row>
    <row r="36" spans="3:16" x14ac:dyDescent="0.25">
      <c r="C36" s="5" t="s">
        <v>5</v>
      </c>
      <c r="D36" s="54">
        <v>0</v>
      </c>
      <c r="E36" s="54">
        <v>0</v>
      </c>
      <c r="F36" s="54">
        <v>3</v>
      </c>
      <c r="G36" s="54">
        <v>2</v>
      </c>
      <c r="H36" s="215">
        <v>1</v>
      </c>
      <c r="M36" t="s">
        <v>55</v>
      </c>
      <c r="P36" s="59" t="s">
        <v>62</v>
      </c>
    </row>
    <row r="37" spans="3:16" x14ac:dyDescent="0.25">
      <c r="C37" s="6" t="s">
        <v>6</v>
      </c>
      <c r="D37" s="54">
        <v>2</v>
      </c>
      <c r="E37" s="54">
        <v>0</v>
      </c>
      <c r="F37" s="54">
        <v>4</v>
      </c>
      <c r="G37" s="54">
        <v>0</v>
      </c>
      <c r="H37" s="215">
        <v>1</v>
      </c>
      <c r="M37" t="s">
        <v>54</v>
      </c>
      <c r="P37" s="59">
        <v>5</v>
      </c>
    </row>
    <row r="38" spans="3:16" x14ac:dyDescent="0.25">
      <c r="C38" s="170" t="s">
        <v>7</v>
      </c>
      <c r="D38" s="171">
        <v>2</v>
      </c>
      <c r="E38" s="181">
        <v>-2</v>
      </c>
      <c r="F38" s="171">
        <v>0</v>
      </c>
      <c r="G38" s="171">
        <v>0</v>
      </c>
      <c r="H38" s="172">
        <v>0</v>
      </c>
      <c r="M38" t="s">
        <v>59</v>
      </c>
      <c r="P38" s="59" t="s">
        <v>66</v>
      </c>
    </row>
    <row r="39" spans="3:16" x14ac:dyDescent="0.25">
      <c r="M39" s="167" t="s">
        <v>221</v>
      </c>
      <c r="N39" s="179"/>
      <c r="P39" s="59" t="s">
        <v>230</v>
      </c>
    </row>
    <row r="40" spans="3:16" x14ac:dyDescent="0.25">
      <c r="C40" s="214" t="s">
        <v>218</v>
      </c>
      <c r="M40" s="167" t="s">
        <v>222</v>
      </c>
      <c r="N40" s="179"/>
      <c r="P40" s="59" t="s">
        <v>231</v>
      </c>
    </row>
    <row r="41" spans="3:16" x14ac:dyDescent="0.25">
      <c r="C41" s="3"/>
      <c r="D41" s="4" t="s">
        <v>1</v>
      </c>
      <c r="E41" s="4" t="s">
        <v>2</v>
      </c>
      <c r="F41" s="4" t="s">
        <v>3</v>
      </c>
      <c r="G41" s="4" t="s">
        <v>4</v>
      </c>
      <c r="H41" s="169" t="s">
        <v>13</v>
      </c>
      <c r="M41" s="175" t="s">
        <v>224</v>
      </c>
      <c r="N41" s="175"/>
      <c r="P41" s="59" t="s">
        <v>232</v>
      </c>
    </row>
    <row r="42" spans="3:16" x14ac:dyDescent="0.25">
      <c r="C42" s="5" t="s">
        <v>5</v>
      </c>
      <c r="D42" s="211">
        <v>0</v>
      </c>
      <c r="E42" s="211">
        <v>0</v>
      </c>
      <c r="F42" s="217">
        <f>F36+$P$35</f>
        <v>1</v>
      </c>
      <c r="G42" s="211">
        <v>2</v>
      </c>
      <c r="H42" s="178">
        <f>H36+$P$35</f>
        <v>-1</v>
      </c>
      <c r="M42" s="177" t="s">
        <v>225</v>
      </c>
      <c r="N42" s="177"/>
      <c r="P42" s="59" t="s">
        <v>233</v>
      </c>
    </row>
    <row r="43" spans="3:16" x14ac:dyDescent="0.25">
      <c r="C43" s="6" t="s">
        <v>6</v>
      </c>
      <c r="D43" s="211">
        <v>2</v>
      </c>
      <c r="E43" s="211">
        <v>0</v>
      </c>
      <c r="F43" s="217">
        <f>F37+$P$35</f>
        <v>2</v>
      </c>
      <c r="G43" s="211">
        <v>0</v>
      </c>
      <c r="H43" s="178">
        <f>H37+$P$35</f>
        <v>-1</v>
      </c>
      <c r="M43" t="s">
        <v>228</v>
      </c>
      <c r="P43" s="59" t="s">
        <v>234</v>
      </c>
    </row>
    <row r="44" spans="3:16" x14ac:dyDescent="0.25">
      <c r="C44" s="170" t="s">
        <v>7</v>
      </c>
      <c r="D44" s="176">
        <f>D38-$P$35</f>
        <v>4</v>
      </c>
      <c r="E44" s="176">
        <f>E38-$P$35</f>
        <v>0</v>
      </c>
      <c r="F44" s="173">
        <v>0</v>
      </c>
      <c r="G44" s="176">
        <f>G38-$P$35</f>
        <v>2</v>
      </c>
      <c r="H44" s="174">
        <v>0</v>
      </c>
    </row>
    <row r="47" spans="3:16" x14ac:dyDescent="0.25">
      <c r="C47" s="218" t="s">
        <v>69</v>
      </c>
    </row>
    <row r="49" spans="3:18" x14ac:dyDescent="0.25">
      <c r="C49" s="3" t="s">
        <v>32</v>
      </c>
      <c r="D49" s="4" t="s">
        <v>1</v>
      </c>
      <c r="E49" s="4" t="s">
        <v>2</v>
      </c>
      <c r="F49" s="4" t="s">
        <v>3</v>
      </c>
      <c r="G49" s="4" t="s">
        <v>4</v>
      </c>
      <c r="H49" s="15" t="s">
        <v>13</v>
      </c>
      <c r="I49" s="3" t="s">
        <v>8</v>
      </c>
      <c r="K49" s="3" t="s">
        <v>0</v>
      </c>
      <c r="L49" s="4" t="s">
        <v>1</v>
      </c>
      <c r="M49" s="4" t="s">
        <v>2</v>
      </c>
      <c r="N49" s="4" t="s">
        <v>3</v>
      </c>
      <c r="O49" s="4" t="s">
        <v>4</v>
      </c>
      <c r="P49" s="15" t="s">
        <v>13</v>
      </c>
      <c r="Q49" s="3" t="s">
        <v>8</v>
      </c>
    </row>
    <row r="50" spans="3:18" x14ac:dyDescent="0.25">
      <c r="C50" s="5" t="s">
        <v>5</v>
      </c>
      <c r="D50" s="54">
        <v>150</v>
      </c>
      <c r="E50" s="211">
        <v>70</v>
      </c>
      <c r="F50" s="54"/>
      <c r="G50" s="54"/>
      <c r="H50" s="219"/>
      <c r="I50" s="23">
        <f>SUM(D50:H50)</f>
        <v>220</v>
      </c>
      <c r="K50" s="5" t="s">
        <v>5</v>
      </c>
      <c r="L50" s="166">
        <v>10</v>
      </c>
      <c r="M50" s="166">
        <v>7</v>
      </c>
      <c r="N50" s="166">
        <v>5</v>
      </c>
      <c r="O50" s="166">
        <v>6</v>
      </c>
      <c r="P50" s="210">
        <v>0</v>
      </c>
      <c r="Q50" s="9">
        <v>220</v>
      </c>
      <c r="R50" s="36">
        <f>I50-Q50</f>
        <v>0</v>
      </c>
    </row>
    <row r="51" spans="3:18" x14ac:dyDescent="0.25">
      <c r="C51" s="6" t="s">
        <v>6</v>
      </c>
      <c r="D51" s="54"/>
      <c r="E51" s="54">
        <v>90</v>
      </c>
      <c r="F51" s="54"/>
      <c r="G51" s="54">
        <v>90</v>
      </c>
      <c r="H51" s="208"/>
      <c r="I51" s="23">
        <f t="shared" ref="I51:I52" si="6">SUM(D51:H51)</f>
        <v>180</v>
      </c>
      <c r="K51" s="6" t="s">
        <v>6</v>
      </c>
      <c r="L51" s="166">
        <v>12</v>
      </c>
      <c r="M51" s="166">
        <v>7</v>
      </c>
      <c r="N51" s="166">
        <v>6</v>
      </c>
      <c r="O51" s="166">
        <v>4</v>
      </c>
      <c r="P51" s="210">
        <v>0</v>
      </c>
      <c r="Q51" s="9">
        <v>180</v>
      </c>
      <c r="R51" s="36">
        <f>I51-Q51</f>
        <v>0</v>
      </c>
    </row>
    <row r="52" spans="3:18" x14ac:dyDescent="0.25">
      <c r="C52" s="6" t="s">
        <v>7</v>
      </c>
      <c r="D52" s="54"/>
      <c r="E52" s="211">
        <v>5</v>
      </c>
      <c r="F52" s="54">
        <f>125+85</f>
        <v>210</v>
      </c>
      <c r="G52" s="54"/>
      <c r="H52" s="219">
        <v>15</v>
      </c>
      <c r="I52" s="24">
        <f t="shared" si="6"/>
        <v>230</v>
      </c>
      <c r="K52" s="6" t="s">
        <v>7</v>
      </c>
      <c r="L52" s="166">
        <v>13</v>
      </c>
      <c r="M52" s="166">
        <v>6</v>
      </c>
      <c r="N52" s="166">
        <v>3</v>
      </c>
      <c r="O52" s="166">
        <v>5</v>
      </c>
      <c r="P52" s="210">
        <v>0</v>
      </c>
      <c r="Q52" s="10">
        <v>230</v>
      </c>
      <c r="R52" s="36">
        <f>I52-Q52</f>
        <v>0</v>
      </c>
    </row>
    <row r="53" spans="3:18" x14ac:dyDescent="0.25">
      <c r="C53" s="3" t="s">
        <v>9</v>
      </c>
      <c r="D53" s="20">
        <f>SUM(D50:D52)</f>
        <v>150</v>
      </c>
      <c r="E53" s="21">
        <f t="shared" ref="E53:H53" si="7">SUM(E50:E52)</f>
        <v>165</v>
      </c>
      <c r="F53" s="21">
        <f t="shared" si="7"/>
        <v>210</v>
      </c>
      <c r="G53" s="21">
        <f t="shared" si="7"/>
        <v>90</v>
      </c>
      <c r="H53" s="213">
        <f t="shared" si="7"/>
        <v>15</v>
      </c>
      <c r="I53" s="28">
        <f>SUMPRODUCT(D50:H52,L50:P52)</f>
        <v>3640</v>
      </c>
      <c r="K53" s="3" t="s">
        <v>9</v>
      </c>
      <c r="L53" s="14">
        <v>150</v>
      </c>
      <c r="M53" s="7">
        <v>165</v>
      </c>
      <c r="N53" s="7">
        <v>210</v>
      </c>
      <c r="O53" s="7">
        <v>90</v>
      </c>
      <c r="P53" s="25">
        <v>15</v>
      </c>
    </row>
    <row r="54" spans="3:18" x14ac:dyDescent="0.25">
      <c r="L54" s="36">
        <f>D53-L53</f>
        <v>0</v>
      </c>
      <c r="M54" s="36">
        <f t="shared" ref="M54:P54" si="8">E53-M53</f>
        <v>0</v>
      </c>
      <c r="N54" s="36">
        <f t="shared" si="8"/>
        <v>0</v>
      </c>
      <c r="O54" s="36">
        <f t="shared" si="8"/>
        <v>0</v>
      </c>
      <c r="P54" s="36">
        <f t="shared" si="8"/>
        <v>0</v>
      </c>
    </row>
    <row r="56" spans="3:18" x14ac:dyDescent="0.25">
      <c r="C56" s="214" t="s">
        <v>217</v>
      </c>
    </row>
    <row r="57" spans="3:18" x14ac:dyDescent="0.25">
      <c r="C57" s="3"/>
      <c r="D57" s="4" t="s">
        <v>1</v>
      </c>
      <c r="E57" s="4" t="s">
        <v>2</v>
      </c>
      <c r="F57" s="4" t="s">
        <v>3</v>
      </c>
      <c r="G57" s="4" t="s">
        <v>4</v>
      </c>
      <c r="H57" s="169" t="s">
        <v>13</v>
      </c>
      <c r="M57" t="s">
        <v>219</v>
      </c>
      <c r="P57" s="182">
        <f>MIN($D$58:$H$60)</f>
        <v>-1</v>
      </c>
    </row>
    <row r="58" spans="3:18" x14ac:dyDescent="0.25">
      <c r="C58" s="5" t="s">
        <v>5</v>
      </c>
      <c r="D58" s="54">
        <v>0</v>
      </c>
      <c r="E58" s="54">
        <v>0</v>
      </c>
      <c r="F58" s="54">
        <v>1</v>
      </c>
      <c r="G58" s="54">
        <v>2</v>
      </c>
      <c r="H58" s="183">
        <v>-1</v>
      </c>
      <c r="M58" t="s">
        <v>55</v>
      </c>
      <c r="P58" s="59" t="s">
        <v>67</v>
      </c>
    </row>
    <row r="59" spans="3:18" x14ac:dyDescent="0.25">
      <c r="C59" s="6" t="s">
        <v>6</v>
      </c>
      <c r="D59" s="54">
        <v>2</v>
      </c>
      <c r="E59" s="54">
        <v>0</v>
      </c>
      <c r="F59" s="54">
        <v>2</v>
      </c>
      <c r="G59" s="54">
        <v>0</v>
      </c>
      <c r="H59" s="215">
        <v>-1</v>
      </c>
      <c r="M59" t="s">
        <v>54</v>
      </c>
      <c r="P59" s="59">
        <v>15</v>
      </c>
    </row>
    <row r="60" spans="3:18" x14ac:dyDescent="0.25">
      <c r="C60" s="170" t="s">
        <v>7</v>
      </c>
      <c r="D60" s="171">
        <v>4</v>
      </c>
      <c r="E60" s="171">
        <v>0</v>
      </c>
      <c r="F60" s="171">
        <v>0</v>
      </c>
      <c r="G60" s="171">
        <v>2</v>
      </c>
      <c r="H60" s="172">
        <v>0</v>
      </c>
      <c r="M60" t="s">
        <v>59</v>
      </c>
      <c r="P60" s="59" t="s">
        <v>82</v>
      </c>
    </row>
    <row r="61" spans="3:18" x14ac:dyDescent="0.25">
      <c r="M61" s="167" t="s">
        <v>221</v>
      </c>
      <c r="N61" s="179"/>
      <c r="P61" s="59"/>
    </row>
    <row r="62" spans="3:18" x14ac:dyDescent="0.25">
      <c r="C62" s="214" t="s">
        <v>218</v>
      </c>
      <c r="M62" s="167" t="s">
        <v>222</v>
      </c>
      <c r="N62" s="179"/>
      <c r="P62" s="59" t="s">
        <v>235</v>
      </c>
    </row>
    <row r="63" spans="3:18" x14ac:dyDescent="0.25">
      <c r="C63" s="3"/>
      <c r="D63" s="4" t="s">
        <v>1</v>
      </c>
      <c r="E63" s="4" t="s">
        <v>2</v>
      </c>
      <c r="F63" s="4" t="s">
        <v>3</v>
      </c>
      <c r="G63" s="4" t="s">
        <v>4</v>
      </c>
      <c r="H63" s="169" t="s">
        <v>13</v>
      </c>
      <c r="M63" s="175" t="s">
        <v>224</v>
      </c>
      <c r="N63" s="175"/>
      <c r="P63" s="59"/>
    </row>
    <row r="64" spans="3:18" x14ac:dyDescent="0.25">
      <c r="C64" s="5" t="s">
        <v>5</v>
      </c>
      <c r="D64" s="211">
        <v>0</v>
      </c>
      <c r="E64" s="211">
        <v>0</v>
      </c>
      <c r="F64" s="211">
        <v>1</v>
      </c>
      <c r="G64" s="211">
        <v>2</v>
      </c>
      <c r="H64" s="178">
        <f>H58-$P$57</f>
        <v>0</v>
      </c>
      <c r="M64" s="177" t="s">
        <v>225</v>
      </c>
      <c r="N64" s="177"/>
      <c r="P64" s="59" t="s">
        <v>236</v>
      </c>
    </row>
    <row r="65" spans="3:18" x14ac:dyDescent="0.25">
      <c r="C65" s="6" t="s">
        <v>6</v>
      </c>
      <c r="D65" s="211">
        <v>2</v>
      </c>
      <c r="E65" s="211">
        <v>0</v>
      </c>
      <c r="F65" s="211">
        <v>2</v>
      </c>
      <c r="G65" s="211">
        <v>0</v>
      </c>
      <c r="H65" s="178">
        <f>H59-$P$57</f>
        <v>0</v>
      </c>
      <c r="M65" t="s">
        <v>228</v>
      </c>
      <c r="P65" s="59" t="s">
        <v>229</v>
      </c>
    </row>
    <row r="66" spans="3:18" x14ac:dyDescent="0.25">
      <c r="C66" s="170" t="s">
        <v>7</v>
      </c>
      <c r="D66" s="173">
        <v>4</v>
      </c>
      <c r="E66" s="173">
        <v>0</v>
      </c>
      <c r="F66" s="173">
        <v>0</v>
      </c>
      <c r="G66" s="173">
        <v>2</v>
      </c>
      <c r="H66" s="184">
        <f>H60-$P$57</f>
        <v>1</v>
      </c>
    </row>
    <row r="69" spans="3:18" x14ac:dyDescent="0.25">
      <c r="C69" s="220" t="s">
        <v>237</v>
      </c>
    </row>
    <row r="71" spans="3:18" x14ac:dyDescent="0.25">
      <c r="C71" s="3" t="s">
        <v>32</v>
      </c>
      <c r="D71" s="4" t="s">
        <v>1</v>
      </c>
      <c r="E71" s="4" t="s">
        <v>2</v>
      </c>
      <c r="F71" s="4" t="s">
        <v>3</v>
      </c>
      <c r="G71" s="4" t="s">
        <v>4</v>
      </c>
      <c r="H71" s="15" t="s">
        <v>13</v>
      </c>
      <c r="I71" s="3" t="s">
        <v>8</v>
      </c>
      <c r="K71" s="3" t="s">
        <v>0</v>
      </c>
      <c r="L71" s="4" t="s">
        <v>1</v>
      </c>
      <c r="M71" s="4" t="s">
        <v>2</v>
      </c>
      <c r="N71" s="4" t="s">
        <v>3</v>
      </c>
      <c r="O71" s="4" t="s">
        <v>4</v>
      </c>
      <c r="P71" s="15" t="s">
        <v>13</v>
      </c>
      <c r="Q71" s="3" t="s">
        <v>8</v>
      </c>
    </row>
    <row r="72" spans="3:18" x14ac:dyDescent="0.25">
      <c r="C72" s="5" t="s">
        <v>5</v>
      </c>
      <c r="D72" s="54">
        <v>150</v>
      </c>
      <c r="E72" s="54">
        <f>70-15</f>
        <v>55</v>
      </c>
      <c r="F72" s="54"/>
      <c r="G72" s="54"/>
      <c r="H72" s="208">
        <v>15</v>
      </c>
      <c r="I72" s="23">
        <f>SUM(D72:H72)</f>
        <v>220</v>
      </c>
      <c r="K72" s="5" t="s">
        <v>5</v>
      </c>
      <c r="L72" s="166">
        <v>10</v>
      </c>
      <c r="M72" s="166">
        <v>7</v>
      </c>
      <c r="N72" s="166">
        <v>5</v>
      </c>
      <c r="O72" s="166">
        <v>6</v>
      </c>
      <c r="P72" s="210">
        <v>0</v>
      </c>
      <c r="Q72" s="9">
        <v>220</v>
      </c>
      <c r="R72" s="36">
        <f>I72-Q72</f>
        <v>0</v>
      </c>
    </row>
    <row r="73" spans="3:18" x14ac:dyDescent="0.25">
      <c r="C73" s="6" t="s">
        <v>6</v>
      </c>
      <c r="D73" s="54"/>
      <c r="E73" s="54">
        <v>90</v>
      </c>
      <c r="F73" s="54"/>
      <c r="G73" s="54">
        <v>90</v>
      </c>
      <c r="H73" s="208"/>
      <c r="I73" s="23">
        <f t="shared" ref="I73:I74" si="9">SUM(D73:H73)</f>
        <v>180</v>
      </c>
      <c r="K73" s="6" t="s">
        <v>6</v>
      </c>
      <c r="L73" s="166">
        <v>12</v>
      </c>
      <c r="M73" s="166">
        <v>7</v>
      </c>
      <c r="N73" s="166">
        <v>6</v>
      </c>
      <c r="O73" s="166">
        <v>4</v>
      </c>
      <c r="P73" s="210">
        <v>0</v>
      </c>
      <c r="Q73" s="9">
        <v>180</v>
      </c>
      <c r="R73" s="36">
        <f>I73-Q73</f>
        <v>0</v>
      </c>
    </row>
    <row r="74" spans="3:18" x14ac:dyDescent="0.25">
      <c r="C74" s="6" t="s">
        <v>7</v>
      </c>
      <c r="D74" s="54"/>
      <c r="E74" s="54">
        <f>5+15</f>
        <v>20</v>
      </c>
      <c r="F74" s="54">
        <f>125+85</f>
        <v>210</v>
      </c>
      <c r="G74" s="54"/>
      <c r="H74" s="208"/>
      <c r="I74" s="24">
        <f t="shared" si="9"/>
        <v>230</v>
      </c>
      <c r="K74" s="6" t="s">
        <v>7</v>
      </c>
      <c r="L74" s="166">
        <v>13</v>
      </c>
      <c r="M74" s="166">
        <v>6</v>
      </c>
      <c r="N74" s="166">
        <v>3</v>
      </c>
      <c r="O74" s="166">
        <v>5</v>
      </c>
      <c r="P74" s="210">
        <v>0</v>
      </c>
      <c r="Q74" s="10">
        <v>230</v>
      </c>
      <c r="R74" s="36">
        <f>I74-Q74</f>
        <v>0</v>
      </c>
    </row>
    <row r="75" spans="3:18" x14ac:dyDescent="0.25">
      <c r="C75" s="3" t="s">
        <v>9</v>
      </c>
      <c r="D75" s="20">
        <f>SUM(D72:D74)</f>
        <v>150</v>
      </c>
      <c r="E75" s="21">
        <f t="shared" ref="E75:H75" si="10">SUM(E72:E74)</f>
        <v>165</v>
      </c>
      <c r="F75" s="21">
        <f t="shared" si="10"/>
        <v>210</v>
      </c>
      <c r="G75" s="21">
        <f t="shared" si="10"/>
        <v>90</v>
      </c>
      <c r="H75" s="213">
        <f t="shared" si="10"/>
        <v>15</v>
      </c>
      <c r="I75" s="28">
        <f>SUMPRODUCT(D72:H74,L72:P74)</f>
        <v>3625</v>
      </c>
      <c r="K75" s="3" t="s">
        <v>9</v>
      </c>
      <c r="L75" s="14">
        <v>150</v>
      </c>
      <c r="M75" s="7">
        <v>165</v>
      </c>
      <c r="N75" s="7">
        <v>210</v>
      </c>
      <c r="O75" s="7">
        <v>90</v>
      </c>
      <c r="P75" s="25">
        <v>15</v>
      </c>
    </row>
    <row r="76" spans="3:18" x14ac:dyDescent="0.25">
      <c r="L76" s="36">
        <f>D75-L75</f>
        <v>0</v>
      </c>
      <c r="M76" s="36">
        <f t="shared" ref="M76:P76" si="11">E75-M75</f>
        <v>0</v>
      </c>
      <c r="N76" s="36">
        <f t="shared" si="11"/>
        <v>0</v>
      </c>
      <c r="O76" s="36">
        <f t="shared" si="11"/>
        <v>0</v>
      </c>
      <c r="P76" s="36">
        <f t="shared" si="1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E36-F2DC-42B4-9F2C-5E5342B1055B}">
  <dimension ref="B1:T349"/>
  <sheetViews>
    <sheetView workbookViewId="0"/>
  </sheetViews>
  <sheetFormatPr defaultRowHeight="15" x14ac:dyDescent="0.25"/>
  <cols>
    <col min="1" max="1" width="1.85546875" customWidth="1"/>
    <col min="3" max="3" width="8" style="60" customWidth="1"/>
    <col min="4" max="6" width="6.42578125" customWidth="1"/>
    <col min="7" max="7" width="6.42578125" style="60" customWidth="1"/>
    <col min="9" max="9" width="1.85546875" customWidth="1"/>
    <col min="10" max="10" width="8" style="76" customWidth="1"/>
    <col min="11" max="13" width="6.42578125" style="58" customWidth="1"/>
    <col min="14" max="14" width="6.42578125" style="76" customWidth="1"/>
    <col min="15" max="20" width="9.140625" style="58"/>
  </cols>
  <sheetData>
    <row r="1" spans="3:20" x14ac:dyDescent="0.25">
      <c r="J1" s="87"/>
      <c r="K1" s="88"/>
      <c r="L1" s="88"/>
      <c r="M1" s="88"/>
      <c r="N1" s="87"/>
      <c r="O1" s="88"/>
      <c r="P1" s="88"/>
    </row>
    <row r="2" spans="3:20" s="60" customFormat="1" ht="45" x14ac:dyDescent="0.25">
      <c r="C2" s="62" t="s">
        <v>0</v>
      </c>
      <c r="D2" s="63" t="s">
        <v>86</v>
      </c>
      <c r="E2" s="63" t="s">
        <v>87</v>
      </c>
      <c r="F2" s="63" t="s">
        <v>88</v>
      </c>
      <c r="G2" s="61" t="s">
        <v>92</v>
      </c>
      <c r="J2" s="89"/>
      <c r="K2" s="89"/>
      <c r="L2" s="89"/>
      <c r="M2" s="89"/>
      <c r="N2" s="90"/>
      <c r="O2" s="87"/>
      <c r="P2" s="87"/>
      <c r="Q2" s="76"/>
      <c r="R2" s="76"/>
      <c r="S2" s="76"/>
      <c r="T2" s="76"/>
    </row>
    <row r="3" spans="3:20" x14ac:dyDescent="0.25">
      <c r="C3" s="64" t="s">
        <v>83</v>
      </c>
      <c r="D3" s="66">
        <v>14</v>
      </c>
      <c r="E3" s="66">
        <v>12</v>
      </c>
      <c r="F3" s="66">
        <v>11</v>
      </c>
      <c r="G3" s="67">
        <v>7</v>
      </c>
      <c r="J3" s="89"/>
      <c r="K3" s="78"/>
      <c r="L3" s="78"/>
      <c r="M3" s="78"/>
      <c r="N3" s="91"/>
      <c r="O3" s="88"/>
      <c r="P3" s="88"/>
    </row>
    <row r="4" spans="3:20" x14ac:dyDescent="0.25">
      <c r="C4" s="65" t="s">
        <v>84</v>
      </c>
      <c r="D4" s="66">
        <v>14</v>
      </c>
      <c r="E4" s="66">
        <v>12</v>
      </c>
      <c r="F4" s="66">
        <v>13</v>
      </c>
      <c r="G4" s="67">
        <v>9</v>
      </c>
      <c r="J4" s="89"/>
      <c r="K4" s="78"/>
      <c r="L4" s="78"/>
      <c r="M4" s="78"/>
      <c r="N4" s="91"/>
      <c r="O4" s="88"/>
      <c r="P4" s="88"/>
    </row>
    <row r="5" spans="3:20" x14ac:dyDescent="0.25">
      <c r="C5" s="65" t="s">
        <v>85</v>
      </c>
      <c r="D5" s="66">
        <v>15</v>
      </c>
      <c r="E5" s="66">
        <v>18</v>
      </c>
      <c r="F5" s="66">
        <v>16</v>
      </c>
      <c r="G5" s="68">
        <v>5</v>
      </c>
      <c r="J5" s="89"/>
      <c r="K5" s="78"/>
      <c r="L5" s="78"/>
      <c r="M5" s="78"/>
      <c r="N5" s="91"/>
      <c r="O5" s="88"/>
      <c r="P5" s="88"/>
    </row>
    <row r="6" spans="3:20" s="60" customFormat="1" ht="30" x14ac:dyDescent="0.25">
      <c r="C6" s="61" t="s">
        <v>93</v>
      </c>
      <c r="D6" s="69">
        <v>8</v>
      </c>
      <c r="E6" s="69">
        <v>4</v>
      </c>
      <c r="F6" s="70">
        <v>8</v>
      </c>
      <c r="G6" s="71"/>
      <c r="J6" s="90"/>
      <c r="K6" s="91"/>
      <c r="L6" s="91"/>
      <c r="M6" s="91"/>
      <c r="N6" s="92"/>
      <c r="O6" s="87"/>
      <c r="P6" s="87"/>
      <c r="Q6" s="76"/>
      <c r="R6" s="76"/>
      <c r="S6" s="76"/>
      <c r="T6" s="76"/>
    </row>
    <row r="7" spans="3:20" x14ac:dyDescent="0.25">
      <c r="J7" s="87"/>
      <c r="K7" s="88"/>
      <c r="L7" s="88"/>
      <c r="M7" s="88"/>
      <c r="N7" s="87"/>
      <c r="O7" s="88"/>
      <c r="P7" s="88"/>
    </row>
    <row r="8" spans="3:20" x14ac:dyDescent="0.25">
      <c r="C8" s="12" t="s">
        <v>89</v>
      </c>
      <c r="G8" s="60">
        <f>SUM(G3:G5)</f>
        <v>21</v>
      </c>
      <c r="J8" s="12"/>
      <c r="K8" s="88"/>
      <c r="L8" s="88"/>
      <c r="M8" s="88"/>
      <c r="N8" s="87"/>
      <c r="O8" s="88"/>
      <c r="P8" s="88"/>
    </row>
    <row r="9" spans="3:20" x14ac:dyDescent="0.25">
      <c r="C9" s="12" t="s">
        <v>91</v>
      </c>
      <c r="G9" s="60">
        <f>SUM(D6:F6)</f>
        <v>20</v>
      </c>
      <c r="J9" s="12"/>
      <c r="K9" s="88"/>
      <c r="L9" s="88"/>
      <c r="M9" s="88"/>
      <c r="N9" s="87"/>
      <c r="O9" s="88"/>
      <c r="P9" s="88"/>
    </row>
    <row r="10" spans="3:20" x14ac:dyDescent="0.25">
      <c r="C10"/>
      <c r="J10" s="88"/>
      <c r="K10" s="88"/>
      <c r="L10" s="88"/>
      <c r="M10" s="88"/>
      <c r="N10" s="87"/>
      <c r="O10" s="88"/>
      <c r="P10" s="88"/>
    </row>
    <row r="11" spans="3:20" x14ac:dyDescent="0.25">
      <c r="C11" t="s">
        <v>90</v>
      </c>
      <c r="J11" s="88"/>
      <c r="K11" s="88"/>
      <c r="L11" s="88"/>
      <c r="M11" s="88"/>
      <c r="N11" s="87"/>
      <c r="O11" s="88"/>
      <c r="P11" s="88"/>
    </row>
    <row r="12" spans="3:20" x14ac:dyDescent="0.25">
      <c r="J12" s="87"/>
      <c r="K12" s="88"/>
      <c r="L12" s="88"/>
      <c r="M12" s="88"/>
      <c r="N12" s="87"/>
      <c r="O12" s="88"/>
      <c r="P12" s="88"/>
    </row>
    <row r="13" spans="3:20" x14ac:dyDescent="0.25">
      <c r="J13" s="87"/>
      <c r="K13" s="88"/>
      <c r="L13" s="88"/>
      <c r="M13" s="88"/>
      <c r="N13" s="87"/>
      <c r="O13" s="88"/>
      <c r="P13" s="88"/>
    </row>
    <row r="14" spans="3:20" ht="30" x14ac:dyDescent="0.25">
      <c r="C14" s="62" t="s">
        <v>0</v>
      </c>
      <c r="D14" s="63" t="s">
        <v>86</v>
      </c>
      <c r="E14" s="63" t="s">
        <v>87</v>
      </c>
      <c r="F14" s="63" t="s">
        <v>88</v>
      </c>
      <c r="G14" s="72" t="s">
        <v>94</v>
      </c>
      <c r="H14" s="61" t="s">
        <v>92</v>
      </c>
      <c r="J14" s="89"/>
      <c r="K14" s="89"/>
      <c r="L14" s="89"/>
      <c r="M14" s="89"/>
      <c r="N14" s="93"/>
      <c r="O14" s="90"/>
      <c r="P14" s="88"/>
    </row>
    <row r="15" spans="3:20" x14ac:dyDescent="0.25">
      <c r="C15" s="64" t="s">
        <v>83</v>
      </c>
      <c r="D15" s="66">
        <v>14</v>
      </c>
      <c r="E15" s="66">
        <v>12</v>
      </c>
      <c r="F15" s="66">
        <v>11</v>
      </c>
      <c r="G15" s="73">
        <v>0</v>
      </c>
      <c r="H15" s="67">
        <v>7</v>
      </c>
      <c r="J15" s="89"/>
      <c r="K15" s="78"/>
      <c r="L15" s="78"/>
      <c r="M15" s="78"/>
      <c r="N15" s="83"/>
      <c r="O15" s="91"/>
      <c r="P15" s="88"/>
    </row>
    <row r="16" spans="3:20" x14ac:dyDescent="0.25">
      <c r="C16" s="65" t="s">
        <v>84</v>
      </c>
      <c r="D16" s="66">
        <v>14</v>
      </c>
      <c r="E16" s="66">
        <v>12</v>
      </c>
      <c r="F16" s="66">
        <v>13</v>
      </c>
      <c r="G16" s="73">
        <v>0</v>
      </c>
      <c r="H16" s="67">
        <v>9</v>
      </c>
      <c r="J16" s="89"/>
      <c r="K16" s="78"/>
      <c r="L16" s="78"/>
      <c r="M16" s="78"/>
      <c r="N16" s="83"/>
      <c r="O16" s="91"/>
      <c r="P16" s="88"/>
    </row>
    <row r="17" spans="2:20" x14ac:dyDescent="0.25">
      <c r="C17" s="65" t="s">
        <v>85</v>
      </c>
      <c r="D17" s="66">
        <v>15</v>
      </c>
      <c r="E17" s="66">
        <v>18</v>
      </c>
      <c r="F17" s="66">
        <v>16</v>
      </c>
      <c r="G17" s="74">
        <v>0</v>
      </c>
      <c r="H17" s="68">
        <v>5</v>
      </c>
      <c r="J17" s="89"/>
      <c r="K17" s="78"/>
      <c r="L17" s="78"/>
      <c r="M17" s="78"/>
      <c r="N17" s="83"/>
      <c r="O17" s="91"/>
      <c r="P17" s="88"/>
    </row>
    <row r="18" spans="2:20" ht="30" x14ac:dyDescent="0.25">
      <c r="C18" s="61" t="s">
        <v>93</v>
      </c>
      <c r="D18" s="69">
        <v>8</v>
      </c>
      <c r="E18" s="69">
        <v>4</v>
      </c>
      <c r="F18" s="69">
        <v>8</v>
      </c>
      <c r="G18" s="75">
        <v>1</v>
      </c>
      <c r="J18" s="90"/>
      <c r="K18" s="91"/>
      <c r="L18" s="91"/>
      <c r="M18" s="91"/>
      <c r="N18" s="94"/>
      <c r="O18" s="88"/>
      <c r="P18" s="88"/>
    </row>
    <row r="19" spans="2:20" x14ac:dyDescent="0.25">
      <c r="J19" s="87"/>
      <c r="K19" s="88"/>
      <c r="L19" s="88"/>
      <c r="M19" s="88"/>
      <c r="N19" s="87"/>
      <c r="O19" s="88"/>
      <c r="P19" s="88"/>
    </row>
    <row r="20" spans="2:20" x14ac:dyDescent="0.25">
      <c r="C20" s="12" t="s">
        <v>89</v>
      </c>
      <c r="G20" s="60">
        <f>SUM(H15:H17)</f>
        <v>21</v>
      </c>
      <c r="J20" s="12"/>
      <c r="K20" s="88"/>
      <c r="L20" s="88"/>
      <c r="M20" s="88"/>
      <c r="N20" s="87"/>
      <c r="O20" s="88"/>
      <c r="P20" s="88"/>
    </row>
    <row r="21" spans="2:20" x14ac:dyDescent="0.25">
      <c r="C21" s="12" t="s">
        <v>91</v>
      </c>
      <c r="G21" s="60">
        <f>SUM(D18:G18)</f>
        <v>21</v>
      </c>
      <c r="J21" s="12"/>
      <c r="K21" s="88"/>
      <c r="L21" s="88"/>
      <c r="M21" s="88"/>
      <c r="N21" s="87"/>
      <c r="O21" s="88"/>
      <c r="P21" s="88"/>
    </row>
    <row r="22" spans="2:20" x14ac:dyDescent="0.25">
      <c r="J22" s="87"/>
      <c r="K22" s="88"/>
      <c r="L22" s="88"/>
      <c r="M22" s="88"/>
      <c r="N22" s="87"/>
      <c r="O22" s="88"/>
      <c r="P22" s="88"/>
    </row>
    <row r="23" spans="2:20" x14ac:dyDescent="0.25">
      <c r="B23" s="19"/>
      <c r="C23" s="19"/>
      <c r="D23" s="19"/>
      <c r="E23" s="19"/>
      <c r="F23" s="19"/>
      <c r="G23" s="19"/>
      <c r="H23" s="19"/>
      <c r="I23" s="19"/>
      <c r="J23" s="86"/>
      <c r="K23" s="86"/>
      <c r="L23" s="86"/>
      <c r="M23" s="86"/>
      <c r="N23" s="86"/>
      <c r="O23" s="86"/>
      <c r="P23" s="86"/>
    </row>
    <row r="24" spans="2:20" x14ac:dyDescent="0.25">
      <c r="C24" s="17" t="s">
        <v>16</v>
      </c>
    </row>
    <row r="26" spans="2:20" x14ac:dyDescent="0.25">
      <c r="C26" s="18" t="s">
        <v>14</v>
      </c>
    </row>
    <row r="28" spans="2:20" x14ac:dyDescent="0.25">
      <c r="D28" t="s">
        <v>95</v>
      </c>
    </row>
    <row r="31" spans="2:20" x14ac:dyDescent="0.25">
      <c r="C31" t="s">
        <v>17</v>
      </c>
      <c r="G31"/>
      <c r="J31"/>
      <c r="K31"/>
      <c r="L31"/>
      <c r="M31"/>
      <c r="N31"/>
      <c r="O31"/>
      <c r="P31"/>
      <c r="Q31"/>
      <c r="R31"/>
      <c r="S31"/>
      <c r="T31"/>
    </row>
    <row r="33" spans="3:20" x14ac:dyDescent="0.25">
      <c r="D33" t="s">
        <v>96</v>
      </c>
    </row>
    <row r="36" spans="3:20" x14ac:dyDescent="0.25">
      <c r="C36" t="s">
        <v>19</v>
      </c>
      <c r="G36"/>
      <c r="J36"/>
      <c r="K36"/>
      <c r="L36"/>
      <c r="M36"/>
      <c r="N36"/>
      <c r="O36"/>
      <c r="P36"/>
      <c r="Q36"/>
      <c r="R36"/>
      <c r="S36"/>
      <c r="T36"/>
    </row>
    <row r="39" spans="3:20" x14ac:dyDescent="0.25">
      <c r="D39" t="s">
        <v>97</v>
      </c>
      <c r="G39" s="60" t="s">
        <v>98</v>
      </c>
    </row>
    <row r="40" spans="3:20" x14ac:dyDescent="0.25">
      <c r="G40" s="60" t="s">
        <v>99</v>
      </c>
    </row>
    <row r="41" spans="3:20" x14ac:dyDescent="0.25">
      <c r="G41" s="60" t="s">
        <v>100</v>
      </c>
    </row>
    <row r="43" spans="3:20" x14ac:dyDescent="0.25">
      <c r="D43" t="s">
        <v>101</v>
      </c>
    </row>
    <row r="44" spans="3:20" x14ac:dyDescent="0.25">
      <c r="G44" s="60" t="s">
        <v>102</v>
      </c>
    </row>
    <row r="45" spans="3:20" x14ac:dyDescent="0.25">
      <c r="G45" s="60" t="s">
        <v>103</v>
      </c>
    </row>
    <row r="46" spans="3:20" x14ac:dyDescent="0.25">
      <c r="G46" s="60" t="s">
        <v>104</v>
      </c>
    </row>
    <row r="47" spans="3:20" x14ac:dyDescent="0.25">
      <c r="G47" s="60" t="s">
        <v>105</v>
      </c>
    </row>
    <row r="49" spans="2:20" x14ac:dyDescent="0.25">
      <c r="D49" t="s">
        <v>30</v>
      </c>
      <c r="G49" s="60" t="s">
        <v>31</v>
      </c>
    </row>
    <row r="51" spans="2:20" x14ac:dyDescent="0.25">
      <c r="B51" s="19"/>
      <c r="C51" s="19"/>
      <c r="D51" s="19"/>
      <c r="E51" s="19"/>
      <c r="F51" s="19"/>
      <c r="G51" s="19"/>
      <c r="H51" s="19"/>
      <c r="I51" s="19"/>
      <c r="J51" s="86"/>
      <c r="K51" s="86"/>
      <c r="L51" s="86"/>
      <c r="M51" s="86"/>
      <c r="N51" s="86"/>
      <c r="O51" s="86"/>
      <c r="P51" s="86"/>
    </row>
    <row r="52" spans="2:20" x14ac:dyDescent="0.25">
      <c r="C52" s="17" t="s">
        <v>106</v>
      </c>
    </row>
    <row r="55" spans="2:20" ht="30" x14ac:dyDescent="0.25">
      <c r="C55" s="62" t="s">
        <v>32</v>
      </c>
      <c r="D55" s="63" t="s">
        <v>86</v>
      </c>
      <c r="E55" s="63" t="s">
        <v>87</v>
      </c>
      <c r="F55" s="63" t="s">
        <v>88</v>
      </c>
      <c r="G55" s="72" t="s">
        <v>94</v>
      </c>
      <c r="H55" s="61" t="s">
        <v>92</v>
      </c>
      <c r="J55" s="62" t="s">
        <v>0</v>
      </c>
      <c r="K55" s="63" t="s">
        <v>86</v>
      </c>
      <c r="L55" s="63" t="s">
        <v>87</v>
      </c>
      <c r="M55" s="63" t="s">
        <v>88</v>
      </c>
      <c r="N55" s="72" t="s">
        <v>94</v>
      </c>
      <c r="O55" s="61" t="s">
        <v>92</v>
      </c>
    </row>
    <row r="56" spans="2:20" x14ac:dyDescent="0.25">
      <c r="C56" s="64" t="s">
        <v>83</v>
      </c>
      <c r="D56" s="78">
        <v>0</v>
      </c>
      <c r="E56" s="78">
        <v>0</v>
      </c>
      <c r="F56" s="78">
        <v>7</v>
      </c>
      <c r="G56" s="83">
        <v>0</v>
      </c>
      <c r="H56" s="67">
        <f>SUM(D56:G56)</f>
        <v>7</v>
      </c>
      <c r="J56" s="64" t="s">
        <v>83</v>
      </c>
      <c r="K56" s="66">
        <v>14</v>
      </c>
      <c r="L56" s="66">
        <v>12</v>
      </c>
      <c r="M56" s="66">
        <v>11</v>
      </c>
      <c r="N56" s="73">
        <v>0</v>
      </c>
      <c r="O56" s="67">
        <v>7</v>
      </c>
    </row>
    <row r="57" spans="2:20" x14ac:dyDescent="0.25">
      <c r="C57" s="65" t="s">
        <v>84</v>
      </c>
      <c r="D57" s="78">
        <v>4</v>
      </c>
      <c r="E57" s="78">
        <v>4</v>
      </c>
      <c r="F57" s="78">
        <v>1</v>
      </c>
      <c r="G57" s="83">
        <v>0</v>
      </c>
      <c r="H57" s="67">
        <f>SUM(D57:G57)</f>
        <v>9</v>
      </c>
      <c r="J57" s="65" t="s">
        <v>84</v>
      </c>
      <c r="K57" s="66">
        <v>14</v>
      </c>
      <c r="L57" s="66">
        <v>12</v>
      </c>
      <c r="M57" s="66">
        <v>13</v>
      </c>
      <c r="N57" s="73">
        <v>0</v>
      </c>
      <c r="O57" s="67">
        <v>9</v>
      </c>
    </row>
    <row r="58" spans="2:20" x14ac:dyDescent="0.25">
      <c r="C58" s="65" t="s">
        <v>85</v>
      </c>
      <c r="D58" s="78">
        <v>4</v>
      </c>
      <c r="E58" s="78">
        <v>0</v>
      </c>
      <c r="F58" s="78">
        <v>0</v>
      </c>
      <c r="G58" s="84">
        <v>1</v>
      </c>
      <c r="H58" s="68">
        <f>SUM(D58:G58)</f>
        <v>5</v>
      </c>
      <c r="J58" s="65" t="s">
        <v>85</v>
      </c>
      <c r="K58" s="66">
        <v>15</v>
      </c>
      <c r="L58" s="66">
        <v>18</v>
      </c>
      <c r="M58" s="66">
        <v>16</v>
      </c>
      <c r="N58" s="74">
        <v>0</v>
      </c>
      <c r="O58" s="68">
        <v>5</v>
      </c>
    </row>
    <row r="59" spans="2:20" ht="30" x14ac:dyDescent="0.25">
      <c r="C59" s="61" t="s">
        <v>93</v>
      </c>
      <c r="D59" s="69">
        <f>SUM(D56:D58)</f>
        <v>8</v>
      </c>
      <c r="E59" s="69">
        <f>SUM(E56:E58)</f>
        <v>4</v>
      </c>
      <c r="F59" s="69">
        <f>SUM(F56:F58)</f>
        <v>8</v>
      </c>
      <c r="G59" s="75">
        <f>SUM(G56:G58)</f>
        <v>1</v>
      </c>
      <c r="H59" s="95">
        <f>SUMPRODUCT(D56:G58,K56:N58)</f>
        <v>254</v>
      </c>
      <c r="J59" s="61" t="s">
        <v>93</v>
      </c>
      <c r="K59" s="69">
        <v>8</v>
      </c>
      <c r="L59" s="69">
        <v>4</v>
      </c>
      <c r="M59" s="69">
        <v>8</v>
      </c>
      <c r="N59" s="75">
        <v>1</v>
      </c>
      <c r="O59"/>
    </row>
    <row r="62" spans="2:20" x14ac:dyDescent="0.25">
      <c r="C62" t="s">
        <v>33</v>
      </c>
      <c r="E62" s="1"/>
      <c r="F62" s="1"/>
      <c r="G62" s="59" t="s">
        <v>107</v>
      </c>
      <c r="J62"/>
      <c r="K62"/>
      <c r="L62"/>
      <c r="M62"/>
      <c r="N62"/>
      <c r="O62"/>
      <c r="P62"/>
      <c r="Q62"/>
      <c r="R62"/>
      <c r="S62"/>
      <c r="T62"/>
    </row>
    <row r="63" spans="2:20" x14ac:dyDescent="0.25">
      <c r="C63"/>
      <c r="G63"/>
      <c r="J63"/>
      <c r="K63"/>
      <c r="L63"/>
      <c r="M63"/>
      <c r="N63"/>
      <c r="O63"/>
      <c r="P63"/>
      <c r="Q63"/>
      <c r="R63"/>
      <c r="S63"/>
      <c r="T63"/>
    </row>
    <row r="64" spans="2:20" x14ac:dyDescent="0.25">
      <c r="C64" t="s">
        <v>36</v>
      </c>
      <c r="E64" t="s">
        <v>108</v>
      </c>
      <c r="G64"/>
      <c r="J64"/>
      <c r="K64"/>
      <c r="L64"/>
      <c r="M64"/>
      <c r="N64"/>
      <c r="O64"/>
      <c r="P64"/>
      <c r="Q64"/>
      <c r="R64"/>
      <c r="S64"/>
      <c r="T64"/>
    </row>
    <row r="65" spans="2:20" x14ac:dyDescent="0.25">
      <c r="C65" t="s">
        <v>35</v>
      </c>
      <c r="D65" s="1">
        <f>H59</f>
        <v>254</v>
      </c>
      <c r="G65"/>
      <c r="J65"/>
      <c r="K65"/>
      <c r="L65"/>
      <c r="M65"/>
      <c r="N65"/>
      <c r="O65"/>
      <c r="P65"/>
      <c r="Q65"/>
      <c r="R65"/>
      <c r="S65"/>
      <c r="T65"/>
    </row>
    <row r="67" spans="2:20" x14ac:dyDescent="0.25">
      <c r="B67" s="19"/>
      <c r="C67" s="19"/>
      <c r="D67" s="19"/>
      <c r="E67" s="19"/>
      <c r="F67" s="19"/>
      <c r="G67" s="19"/>
      <c r="H67" s="19"/>
      <c r="I67" s="19"/>
      <c r="J67" s="86"/>
      <c r="K67" s="86"/>
      <c r="L67" s="86"/>
      <c r="M67" s="86"/>
      <c r="N67" s="86"/>
      <c r="O67" s="86"/>
      <c r="P67" s="86"/>
    </row>
    <row r="68" spans="2:20" x14ac:dyDescent="0.25">
      <c r="C68" s="17" t="s">
        <v>110</v>
      </c>
    </row>
    <row r="71" spans="2:20" ht="30" x14ac:dyDescent="0.25">
      <c r="C71" s="62" t="s">
        <v>32</v>
      </c>
      <c r="D71" s="63" t="s">
        <v>86</v>
      </c>
      <c r="E71" s="63" t="s">
        <v>87</v>
      </c>
      <c r="F71" s="63" t="s">
        <v>88</v>
      </c>
      <c r="G71" s="72" t="s">
        <v>94</v>
      </c>
      <c r="H71" s="61" t="s">
        <v>92</v>
      </c>
      <c r="J71" s="62" t="s">
        <v>0</v>
      </c>
      <c r="K71" s="63" t="s">
        <v>86</v>
      </c>
      <c r="L71" s="63" t="s">
        <v>87</v>
      </c>
      <c r="M71" s="63" t="s">
        <v>88</v>
      </c>
      <c r="N71" s="72" t="s">
        <v>94</v>
      </c>
      <c r="O71" s="61" t="s">
        <v>92</v>
      </c>
    </row>
    <row r="72" spans="2:20" x14ac:dyDescent="0.25">
      <c r="C72" s="64" t="s">
        <v>83</v>
      </c>
      <c r="D72" s="96">
        <v>7</v>
      </c>
      <c r="E72" s="78"/>
      <c r="F72" s="78"/>
      <c r="G72" s="83"/>
      <c r="H72" s="67">
        <f>SUM(D72:G72)</f>
        <v>7</v>
      </c>
      <c r="J72" s="64" t="s">
        <v>83</v>
      </c>
      <c r="K72" s="96">
        <v>14</v>
      </c>
      <c r="L72" s="96">
        <v>12</v>
      </c>
      <c r="M72" s="96">
        <v>11</v>
      </c>
      <c r="N72" s="98">
        <v>0</v>
      </c>
      <c r="O72" s="67">
        <v>7</v>
      </c>
      <c r="P72" s="99">
        <f>H72-O72</f>
        <v>0</v>
      </c>
    </row>
    <row r="73" spans="2:20" x14ac:dyDescent="0.25">
      <c r="C73" s="65" t="s">
        <v>84</v>
      </c>
      <c r="D73" s="78"/>
      <c r="E73" s="78"/>
      <c r="F73" s="78"/>
      <c r="G73" s="83"/>
      <c r="H73" s="67">
        <f>SUM(D73:G73)</f>
        <v>0</v>
      </c>
      <c r="J73" s="65" t="s">
        <v>84</v>
      </c>
      <c r="K73" s="96">
        <v>14</v>
      </c>
      <c r="L73" s="96">
        <v>12</v>
      </c>
      <c r="M73" s="96">
        <v>13</v>
      </c>
      <c r="N73" s="98">
        <v>0</v>
      </c>
      <c r="O73" s="67">
        <v>9</v>
      </c>
      <c r="P73" s="99">
        <f>H73-O73</f>
        <v>-9</v>
      </c>
    </row>
    <row r="74" spans="2:20" x14ac:dyDescent="0.25">
      <c r="C74" s="65" t="s">
        <v>85</v>
      </c>
      <c r="D74" s="78"/>
      <c r="E74" s="78"/>
      <c r="F74" s="78"/>
      <c r="G74" s="84"/>
      <c r="H74" s="68">
        <f>SUM(D74:G74)</f>
        <v>0</v>
      </c>
      <c r="J74" s="65" t="s">
        <v>85</v>
      </c>
      <c r="K74" s="96">
        <v>15</v>
      </c>
      <c r="L74" s="96">
        <v>18</v>
      </c>
      <c r="M74" s="96">
        <v>16</v>
      </c>
      <c r="N74" s="97">
        <v>0</v>
      </c>
      <c r="O74" s="68">
        <v>5</v>
      </c>
      <c r="P74" s="99">
        <f>H74-O74</f>
        <v>-5</v>
      </c>
    </row>
    <row r="75" spans="2:20" ht="30" x14ac:dyDescent="0.25">
      <c r="C75" s="61" t="s">
        <v>93</v>
      </c>
      <c r="D75" s="69">
        <f>SUM(D72:D74)</f>
        <v>7</v>
      </c>
      <c r="E75" s="69">
        <f>SUM(E72:E74)</f>
        <v>0</v>
      </c>
      <c r="F75" s="69">
        <f>SUM(F72:F74)</f>
        <v>0</v>
      </c>
      <c r="G75" s="75">
        <f>SUM(G72:G74)</f>
        <v>0</v>
      </c>
      <c r="H75" s="95">
        <f>SUMPRODUCT(D72:G74,K72:N74)</f>
        <v>98</v>
      </c>
      <c r="J75" s="61" t="s">
        <v>93</v>
      </c>
      <c r="K75" s="69">
        <v>8</v>
      </c>
      <c r="L75" s="69">
        <v>4</v>
      </c>
      <c r="M75" s="69">
        <v>8</v>
      </c>
      <c r="N75" s="75">
        <v>1</v>
      </c>
      <c r="O75"/>
    </row>
    <row r="76" spans="2:20" x14ac:dyDescent="0.25">
      <c r="K76" s="99">
        <f>D75-K75</f>
        <v>-1</v>
      </c>
      <c r="L76" s="99">
        <f>E75-L75</f>
        <v>-4</v>
      </c>
      <c r="M76" s="99">
        <f>F75-M75</f>
        <v>-8</v>
      </c>
      <c r="N76" s="99">
        <f>G75-N75</f>
        <v>-1</v>
      </c>
    </row>
    <row r="78" spans="2:20" ht="30" x14ac:dyDescent="0.25">
      <c r="C78" s="62" t="s">
        <v>32</v>
      </c>
      <c r="D78" s="63" t="s">
        <v>86</v>
      </c>
      <c r="E78" s="63" t="s">
        <v>87</v>
      </c>
      <c r="F78" s="63" t="s">
        <v>88</v>
      </c>
      <c r="G78" s="72" t="s">
        <v>94</v>
      </c>
      <c r="H78" s="61" t="s">
        <v>92</v>
      </c>
      <c r="J78" s="62" t="s">
        <v>0</v>
      </c>
      <c r="K78" s="63" t="s">
        <v>86</v>
      </c>
      <c r="L78" s="63" t="s">
        <v>87</v>
      </c>
      <c r="M78" s="63" t="s">
        <v>88</v>
      </c>
      <c r="N78" s="72" t="s">
        <v>94</v>
      </c>
      <c r="O78" s="61" t="s">
        <v>92</v>
      </c>
    </row>
    <row r="79" spans="2:20" x14ac:dyDescent="0.25">
      <c r="C79" s="64" t="s">
        <v>83</v>
      </c>
      <c r="D79" s="78">
        <v>7</v>
      </c>
      <c r="E79" s="78"/>
      <c r="F79" s="78"/>
      <c r="G79" s="83"/>
      <c r="H79" s="67">
        <f>SUM(D79:G79)</f>
        <v>7</v>
      </c>
      <c r="J79" s="64" t="s">
        <v>83</v>
      </c>
      <c r="K79" s="78">
        <v>14</v>
      </c>
      <c r="L79" s="78">
        <v>12</v>
      </c>
      <c r="M79" s="78">
        <v>11</v>
      </c>
      <c r="N79" s="83">
        <v>0</v>
      </c>
      <c r="O79" s="67">
        <v>7</v>
      </c>
      <c r="P79" s="99">
        <f>H79-O79</f>
        <v>0</v>
      </c>
    </row>
    <row r="80" spans="2:20" x14ac:dyDescent="0.25">
      <c r="C80" s="65" t="s">
        <v>84</v>
      </c>
      <c r="D80" s="96">
        <v>1</v>
      </c>
      <c r="E80" s="78"/>
      <c r="F80" s="78"/>
      <c r="G80" s="83"/>
      <c r="H80" s="67">
        <f>SUM(D80:G80)</f>
        <v>1</v>
      </c>
      <c r="J80" s="65" t="s">
        <v>84</v>
      </c>
      <c r="K80" s="96">
        <v>14</v>
      </c>
      <c r="L80" s="96">
        <v>12</v>
      </c>
      <c r="M80" s="96">
        <v>13</v>
      </c>
      <c r="N80" s="98">
        <v>0</v>
      </c>
      <c r="O80" s="67">
        <v>9</v>
      </c>
      <c r="P80" s="99">
        <f>H80-O80</f>
        <v>-8</v>
      </c>
    </row>
    <row r="81" spans="3:16" x14ac:dyDescent="0.25">
      <c r="C81" s="65" t="s">
        <v>85</v>
      </c>
      <c r="D81" s="78"/>
      <c r="E81" s="78"/>
      <c r="F81" s="78"/>
      <c r="G81" s="84"/>
      <c r="H81" s="68">
        <f>SUM(D81:G81)</f>
        <v>0</v>
      </c>
      <c r="J81" s="65" t="s">
        <v>85</v>
      </c>
      <c r="K81" s="96">
        <v>15</v>
      </c>
      <c r="L81" s="96">
        <v>18</v>
      </c>
      <c r="M81" s="96">
        <v>16</v>
      </c>
      <c r="N81" s="97">
        <v>0</v>
      </c>
      <c r="O81" s="68">
        <v>5</v>
      </c>
      <c r="P81" s="99">
        <f>H81-O81</f>
        <v>-5</v>
      </c>
    </row>
    <row r="82" spans="3:16" ht="30" x14ac:dyDescent="0.25">
      <c r="C82" s="61" t="s">
        <v>93</v>
      </c>
      <c r="D82" s="69">
        <f>SUM(D79:D81)</f>
        <v>8</v>
      </c>
      <c r="E82" s="69">
        <f>SUM(E79:E81)</f>
        <v>0</v>
      </c>
      <c r="F82" s="69">
        <f>SUM(F79:F81)</f>
        <v>0</v>
      </c>
      <c r="G82" s="75">
        <f>SUM(G79:G81)</f>
        <v>0</v>
      </c>
      <c r="H82" s="95">
        <f>SUMPRODUCT(D79:G81,K79:N81)</f>
        <v>112</v>
      </c>
      <c r="J82" s="61" t="s">
        <v>93</v>
      </c>
      <c r="K82" s="69">
        <v>8</v>
      </c>
      <c r="L82" s="69">
        <v>4</v>
      </c>
      <c r="M82" s="69">
        <v>8</v>
      </c>
      <c r="N82" s="75">
        <v>1</v>
      </c>
      <c r="O82"/>
    </row>
    <row r="83" spans="3:16" x14ac:dyDescent="0.25">
      <c r="K83" s="99">
        <f>D82-K82</f>
        <v>0</v>
      </c>
      <c r="L83" s="99">
        <f>E82-L82</f>
        <v>-4</v>
      </c>
      <c r="M83" s="99">
        <f>F82-M82</f>
        <v>-8</v>
      </c>
      <c r="N83" s="99">
        <f>G82-N82</f>
        <v>-1</v>
      </c>
    </row>
    <row r="85" spans="3:16" ht="30" x14ac:dyDescent="0.25">
      <c r="C85" s="62" t="s">
        <v>32</v>
      </c>
      <c r="D85" s="63" t="s">
        <v>86</v>
      </c>
      <c r="E85" s="63" t="s">
        <v>87</v>
      </c>
      <c r="F85" s="63" t="s">
        <v>88</v>
      </c>
      <c r="G85" s="72" t="s">
        <v>94</v>
      </c>
      <c r="H85" s="61" t="s">
        <v>92</v>
      </c>
      <c r="J85" s="62" t="s">
        <v>0</v>
      </c>
      <c r="K85" s="63" t="s">
        <v>86</v>
      </c>
      <c r="L85" s="63" t="s">
        <v>87</v>
      </c>
      <c r="M85" s="63" t="s">
        <v>88</v>
      </c>
      <c r="N85" s="72" t="s">
        <v>94</v>
      </c>
      <c r="O85" s="61" t="s">
        <v>92</v>
      </c>
    </row>
    <row r="86" spans="3:16" x14ac:dyDescent="0.25">
      <c r="C86" s="64" t="s">
        <v>83</v>
      </c>
      <c r="D86" s="78">
        <v>7</v>
      </c>
      <c r="E86" s="78"/>
      <c r="F86" s="78"/>
      <c r="G86" s="83"/>
      <c r="H86" s="67">
        <f>SUM(D86:G86)</f>
        <v>7</v>
      </c>
      <c r="J86" s="64" t="s">
        <v>83</v>
      </c>
      <c r="K86" s="78">
        <v>14</v>
      </c>
      <c r="L86" s="78">
        <v>12</v>
      </c>
      <c r="M86" s="78">
        <v>11</v>
      </c>
      <c r="N86" s="83">
        <v>0</v>
      </c>
      <c r="O86" s="67">
        <v>7</v>
      </c>
      <c r="P86" s="99">
        <f>H86-O86</f>
        <v>0</v>
      </c>
    </row>
    <row r="87" spans="3:16" x14ac:dyDescent="0.25">
      <c r="C87" s="65" t="s">
        <v>84</v>
      </c>
      <c r="D87" s="78">
        <v>1</v>
      </c>
      <c r="E87" s="96">
        <v>4</v>
      </c>
      <c r="F87" s="78"/>
      <c r="G87" s="83"/>
      <c r="H87" s="67">
        <f>SUM(D87:G87)</f>
        <v>5</v>
      </c>
      <c r="J87" s="65" t="s">
        <v>84</v>
      </c>
      <c r="K87" s="78">
        <v>14</v>
      </c>
      <c r="L87" s="96">
        <v>12</v>
      </c>
      <c r="M87" s="96">
        <v>13</v>
      </c>
      <c r="N87" s="98">
        <v>0</v>
      </c>
      <c r="O87" s="67">
        <v>9</v>
      </c>
      <c r="P87" s="99">
        <f>H87-O87</f>
        <v>-4</v>
      </c>
    </row>
    <row r="88" spans="3:16" x14ac:dyDescent="0.25">
      <c r="C88" s="65" t="s">
        <v>85</v>
      </c>
      <c r="D88" s="78"/>
      <c r="E88" s="78"/>
      <c r="F88" s="78"/>
      <c r="G88" s="84"/>
      <c r="H88" s="68">
        <f>SUM(D88:G88)</f>
        <v>0</v>
      </c>
      <c r="J88" s="65" t="s">
        <v>85</v>
      </c>
      <c r="K88" s="78">
        <v>15</v>
      </c>
      <c r="L88" s="96">
        <v>18</v>
      </c>
      <c r="M88" s="96">
        <v>16</v>
      </c>
      <c r="N88" s="97">
        <v>0</v>
      </c>
      <c r="O88" s="68">
        <v>5</v>
      </c>
      <c r="P88" s="99">
        <f>H88-O88</f>
        <v>-5</v>
      </c>
    </row>
    <row r="89" spans="3:16" ht="30" x14ac:dyDescent="0.25">
      <c r="C89" s="61" t="s">
        <v>93</v>
      </c>
      <c r="D89" s="69">
        <f>SUM(D86:D88)</f>
        <v>8</v>
      </c>
      <c r="E89" s="69">
        <f>SUM(E86:E88)</f>
        <v>4</v>
      </c>
      <c r="F89" s="69">
        <f>SUM(F86:F88)</f>
        <v>0</v>
      </c>
      <c r="G89" s="75">
        <f>SUM(G86:G88)</f>
        <v>0</v>
      </c>
      <c r="H89" s="95">
        <f>SUMPRODUCT(D86:G88,K86:N88)</f>
        <v>160</v>
      </c>
      <c r="J89" s="61" t="s">
        <v>93</v>
      </c>
      <c r="K89" s="69">
        <v>8</v>
      </c>
      <c r="L89" s="69">
        <v>4</v>
      </c>
      <c r="M89" s="69">
        <v>8</v>
      </c>
      <c r="N89" s="75">
        <v>1</v>
      </c>
      <c r="O89"/>
    </row>
    <row r="90" spans="3:16" x14ac:dyDescent="0.25">
      <c r="K90" s="99">
        <f>D89-K89</f>
        <v>0</v>
      </c>
      <c r="L90" s="99">
        <f>E89-L89</f>
        <v>0</v>
      </c>
      <c r="M90" s="99">
        <f>F89-M89</f>
        <v>-8</v>
      </c>
      <c r="N90" s="99">
        <f>G89-N89</f>
        <v>-1</v>
      </c>
    </row>
    <row r="92" spans="3:16" ht="30" x14ac:dyDescent="0.25">
      <c r="C92" s="62" t="s">
        <v>32</v>
      </c>
      <c r="D92" s="63" t="s">
        <v>86</v>
      </c>
      <c r="E92" s="63" t="s">
        <v>87</v>
      </c>
      <c r="F92" s="63" t="s">
        <v>88</v>
      </c>
      <c r="G92" s="72" t="s">
        <v>94</v>
      </c>
      <c r="H92" s="61" t="s">
        <v>92</v>
      </c>
      <c r="J92" s="62" t="s">
        <v>0</v>
      </c>
      <c r="K92" s="63" t="s">
        <v>86</v>
      </c>
      <c r="L92" s="63" t="s">
        <v>87</v>
      </c>
      <c r="M92" s="63" t="s">
        <v>88</v>
      </c>
      <c r="N92" s="72" t="s">
        <v>94</v>
      </c>
      <c r="O92" s="61" t="s">
        <v>92</v>
      </c>
    </row>
    <row r="93" spans="3:16" x14ac:dyDescent="0.25">
      <c r="C93" s="64" t="s">
        <v>83</v>
      </c>
      <c r="D93" s="78">
        <v>7</v>
      </c>
      <c r="E93" s="78"/>
      <c r="F93" s="78"/>
      <c r="G93" s="83"/>
      <c r="H93" s="67">
        <f>SUM(D93:G93)</f>
        <v>7</v>
      </c>
      <c r="J93" s="64" t="s">
        <v>83</v>
      </c>
      <c r="K93" s="78">
        <v>14</v>
      </c>
      <c r="L93" s="78">
        <v>12</v>
      </c>
      <c r="M93" s="78">
        <v>11</v>
      </c>
      <c r="N93" s="83">
        <v>0</v>
      </c>
      <c r="O93" s="67">
        <v>7</v>
      </c>
      <c r="P93" s="99">
        <f>H93-O93</f>
        <v>0</v>
      </c>
    </row>
    <row r="94" spans="3:16" x14ac:dyDescent="0.25">
      <c r="C94" s="65" t="s">
        <v>84</v>
      </c>
      <c r="D94" s="78">
        <v>1</v>
      </c>
      <c r="E94" s="78">
        <v>4</v>
      </c>
      <c r="F94" s="96">
        <v>4</v>
      </c>
      <c r="G94" s="83"/>
      <c r="H94" s="67">
        <f>SUM(D94:G94)</f>
        <v>9</v>
      </c>
      <c r="J94" s="65" t="s">
        <v>84</v>
      </c>
      <c r="K94" s="78">
        <v>14</v>
      </c>
      <c r="L94" s="78">
        <v>12</v>
      </c>
      <c r="M94" s="96">
        <v>13</v>
      </c>
      <c r="N94" s="98">
        <v>0</v>
      </c>
      <c r="O94" s="67">
        <v>9</v>
      </c>
      <c r="P94" s="99">
        <f>H94-O94</f>
        <v>0</v>
      </c>
    </row>
    <row r="95" spans="3:16" x14ac:dyDescent="0.25">
      <c r="C95" s="65" t="s">
        <v>85</v>
      </c>
      <c r="D95" s="78"/>
      <c r="E95" s="78"/>
      <c r="F95" s="78"/>
      <c r="G95" s="84"/>
      <c r="H95" s="68">
        <f>SUM(D95:G95)</f>
        <v>0</v>
      </c>
      <c r="J95" s="65" t="s">
        <v>85</v>
      </c>
      <c r="K95" s="78">
        <v>15</v>
      </c>
      <c r="L95" s="78">
        <v>18</v>
      </c>
      <c r="M95" s="96">
        <v>16</v>
      </c>
      <c r="N95" s="97">
        <v>0</v>
      </c>
      <c r="O95" s="68">
        <v>5</v>
      </c>
      <c r="P95" s="99">
        <f>H95-O95</f>
        <v>-5</v>
      </c>
    </row>
    <row r="96" spans="3:16" ht="30" x14ac:dyDescent="0.25">
      <c r="C96" s="61" t="s">
        <v>93</v>
      </c>
      <c r="D96" s="69">
        <f>SUM(D93:D95)</f>
        <v>8</v>
      </c>
      <c r="E96" s="69">
        <f>SUM(E93:E95)</f>
        <v>4</v>
      </c>
      <c r="F96" s="69">
        <f>SUM(F93:F95)</f>
        <v>4</v>
      </c>
      <c r="G96" s="75">
        <f>SUM(G93:G95)</f>
        <v>0</v>
      </c>
      <c r="H96" s="95">
        <f>SUMPRODUCT(D93:G95,K93:N95)</f>
        <v>212</v>
      </c>
      <c r="J96" s="61" t="s">
        <v>93</v>
      </c>
      <c r="K96" s="69">
        <v>8</v>
      </c>
      <c r="L96" s="69">
        <v>4</v>
      </c>
      <c r="M96" s="69">
        <v>8</v>
      </c>
      <c r="N96" s="75">
        <v>1</v>
      </c>
      <c r="O96"/>
    </row>
    <row r="97" spans="2:20" x14ac:dyDescent="0.25">
      <c r="K97" s="99">
        <f>D96-K96</f>
        <v>0</v>
      </c>
      <c r="L97" s="99">
        <f>E96-L96</f>
        <v>0</v>
      </c>
      <c r="M97" s="99">
        <f>F96-M96</f>
        <v>-4</v>
      </c>
      <c r="N97" s="99">
        <f>G96-N96</f>
        <v>-1</v>
      </c>
    </row>
    <row r="99" spans="2:20" ht="30" x14ac:dyDescent="0.25">
      <c r="C99" s="62" t="s">
        <v>32</v>
      </c>
      <c r="D99" s="63" t="s">
        <v>86</v>
      </c>
      <c r="E99" s="63" t="s">
        <v>87</v>
      </c>
      <c r="F99" s="63" t="s">
        <v>88</v>
      </c>
      <c r="G99" s="72" t="s">
        <v>94</v>
      </c>
      <c r="H99" s="61" t="s">
        <v>92</v>
      </c>
      <c r="J99" s="62" t="s">
        <v>0</v>
      </c>
      <c r="K99" s="63" t="s">
        <v>86</v>
      </c>
      <c r="L99" s="63" t="s">
        <v>87</v>
      </c>
      <c r="M99" s="63" t="s">
        <v>88</v>
      </c>
      <c r="N99" s="72" t="s">
        <v>94</v>
      </c>
      <c r="O99" s="61" t="s">
        <v>92</v>
      </c>
    </row>
    <row r="100" spans="2:20" x14ac:dyDescent="0.25">
      <c r="C100" s="64" t="s">
        <v>83</v>
      </c>
      <c r="D100" s="78">
        <v>7</v>
      </c>
      <c r="E100" s="78"/>
      <c r="F100" s="78"/>
      <c r="G100" s="83"/>
      <c r="H100" s="67">
        <f>SUM(D100:G100)</f>
        <v>7</v>
      </c>
      <c r="J100" s="64" t="s">
        <v>83</v>
      </c>
      <c r="K100" s="78">
        <v>14</v>
      </c>
      <c r="L100" s="78">
        <v>12</v>
      </c>
      <c r="M100" s="78">
        <v>11</v>
      </c>
      <c r="N100" s="83">
        <v>0</v>
      </c>
      <c r="O100" s="67">
        <v>7</v>
      </c>
      <c r="P100" s="99">
        <f>H100-O100</f>
        <v>0</v>
      </c>
    </row>
    <row r="101" spans="2:20" x14ac:dyDescent="0.25">
      <c r="C101" s="65" t="s">
        <v>84</v>
      </c>
      <c r="D101" s="78">
        <v>1</v>
      </c>
      <c r="E101" s="78">
        <v>4</v>
      </c>
      <c r="F101" s="78">
        <v>4</v>
      </c>
      <c r="G101" s="83"/>
      <c r="H101" s="67">
        <f>SUM(D101:G101)</f>
        <v>9</v>
      </c>
      <c r="J101" s="65" t="s">
        <v>84</v>
      </c>
      <c r="K101" s="78">
        <v>14</v>
      </c>
      <c r="L101" s="78">
        <v>12</v>
      </c>
      <c r="M101" s="78">
        <v>13</v>
      </c>
      <c r="N101" s="83">
        <v>0</v>
      </c>
      <c r="O101" s="67">
        <v>9</v>
      </c>
      <c r="P101" s="99">
        <f>H101-O101</f>
        <v>0</v>
      </c>
    </row>
    <row r="102" spans="2:20" x14ac:dyDescent="0.25">
      <c r="C102" s="65" t="s">
        <v>85</v>
      </c>
      <c r="D102" s="78"/>
      <c r="E102" s="78"/>
      <c r="F102" s="96">
        <v>4</v>
      </c>
      <c r="G102" s="97">
        <v>1</v>
      </c>
      <c r="H102" s="68">
        <f>SUM(D102:G102)</f>
        <v>5</v>
      </c>
      <c r="J102" s="65" t="s">
        <v>85</v>
      </c>
      <c r="K102" s="78">
        <v>15</v>
      </c>
      <c r="L102" s="78">
        <v>18</v>
      </c>
      <c r="M102" s="96">
        <v>16</v>
      </c>
      <c r="N102" s="97">
        <v>0</v>
      </c>
      <c r="O102" s="68">
        <v>5</v>
      </c>
      <c r="P102" s="99">
        <f>H102-O102</f>
        <v>0</v>
      </c>
    </row>
    <row r="103" spans="2:20" ht="30" x14ac:dyDescent="0.25">
      <c r="C103" s="61" t="s">
        <v>93</v>
      </c>
      <c r="D103" s="69">
        <f>SUM(D100:D102)</f>
        <v>8</v>
      </c>
      <c r="E103" s="69">
        <f>SUM(E100:E102)</f>
        <v>4</v>
      </c>
      <c r="F103" s="69">
        <f>SUM(F100:F102)</f>
        <v>8</v>
      </c>
      <c r="G103" s="75">
        <f>SUM(G100:G102)</f>
        <v>1</v>
      </c>
      <c r="H103" s="95">
        <f>SUMPRODUCT(D100:G102,K100:N102)</f>
        <v>276</v>
      </c>
      <c r="J103" s="61" t="s">
        <v>93</v>
      </c>
      <c r="K103" s="69">
        <v>8</v>
      </c>
      <c r="L103" s="69">
        <v>4</v>
      </c>
      <c r="M103" s="69">
        <v>8</v>
      </c>
      <c r="N103" s="75">
        <v>1</v>
      </c>
      <c r="O103"/>
    </row>
    <row r="104" spans="2:20" x14ac:dyDescent="0.25">
      <c r="K104" s="99">
        <f>D103-K103</f>
        <v>0</v>
      </c>
      <c r="L104" s="99">
        <f>E103-L103</f>
        <v>0</v>
      </c>
      <c r="M104" s="99">
        <f>F103-M103</f>
        <v>0</v>
      </c>
      <c r="N104" s="99">
        <f>G103-N103</f>
        <v>0</v>
      </c>
    </row>
    <row r="106" spans="2:20" x14ac:dyDescent="0.25">
      <c r="C106" t="s">
        <v>33</v>
      </c>
      <c r="E106" s="1"/>
      <c r="F106" s="1"/>
      <c r="G106" s="59" t="s">
        <v>107</v>
      </c>
      <c r="J106"/>
      <c r="K106"/>
      <c r="L106"/>
      <c r="M106"/>
      <c r="N106"/>
      <c r="O106"/>
      <c r="P106"/>
      <c r="Q106"/>
      <c r="R106"/>
      <c r="S106"/>
      <c r="T106"/>
    </row>
    <row r="107" spans="2:20" x14ac:dyDescent="0.25">
      <c r="C107"/>
      <c r="G107"/>
      <c r="J107"/>
      <c r="K107"/>
      <c r="L107"/>
      <c r="M107"/>
      <c r="N107"/>
      <c r="O107"/>
      <c r="P107"/>
      <c r="Q107"/>
      <c r="R107"/>
      <c r="S107"/>
      <c r="T107"/>
    </row>
    <row r="108" spans="2:20" x14ac:dyDescent="0.25">
      <c r="C108" t="s">
        <v>36</v>
      </c>
      <c r="E108" t="s">
        <v>109</v>
      </c>
      <c r="G108"/>
      <c r="J108"/>
      <c r="K108"/>
      <c r="L108"/>
      <c r="M108"/>
      <c r="N108"/>
      <c r="O108"/>
      <c r="P108"/>
      <c r="Q108"/>
      <c r="R108"/>
      <c r="S108"/>
      <c r="T108"/>
    </row>
    <row r="109" spans="2:20" x14ac:dyDescent="0.25">
      <c r="C109" t="s">
        <v>47</v>
      </c>
      <c r="D109" s="1">
        <f>H103</f>
        <v>276</v>
      </c>
      <c r="G109"/>
      <c r="J109"/>
      <c r="K109"/>
      <c r="L109"/>
      <c r="M109"/>
      <c r="N109"/>
      <c r="O109"/>
      <c r="P109"/>
      <c r="Q109"/>
      <c r="R109"/>
      <c r="S109"/>
      <c r="T109"/>
    </row>
    <row r="111" spans="2:20" x14ac:dyDescent="0.25">
      <c r="B111" s="19"/>
      <c r="C111" s="19"/>
      <c r="D111" s="19"/>
      <c r="E111" s="19"/>
      <c r="F111" s="19"/>
      <c r="G111" s="19"/>
      <c r="H111" s="19"/>
      <c r="I111" s="19"/>
      <c r="J111" s="86"/>
      <c r="K111" s="86"/>
      <c r="L111" s="86"/>
      <c r="M111" s="86"/>
      <c r="N111" s="86"/>
      <c r="O111" s="86"/>
      <c r="P111" s="86"/>
    </row>
    <row r="112" spans="2:20" x14ac:dyDescent="0.25">
      <c r="C112" s="17" t="s">
        <v>111</v>
      </c>
    </row>
    <row r="115" spans="3:16" ht="30" x14ac:dyDescent="0.25">
      <c r="C115" s="62" t="s">
        <v>32</v>
      </c>
      <c r="D115" s="63" t="s">
        <v>86</v>
      </c>
      <c r="E115" s="63" t="s">
        <v>87</v>
      </c>
      <c r="F115" s="63" t="s">
        <v>88</v>
      </c>
      <c r="G115" s="72" t="s">
        <v>94</v>
      </c>
      <c r="H115" s="61" t="s">
        <v>92</v>
      </c>
      <c r="J115" s="62" t="s">
        <v>0</v>
      </c>
      <c r="K115" s="63" t="s">
        <v>86</v>
      </c>
      <c r="L115" s="63" t="s">
        <v>87</v>
      </c>
      <c r="M115" s="63" t="s">
        <v>88</v>
      </c>
      <c r="N115" s="72" t="s">
        <v>94</v>
      </c>
      <c r="O115" s="61" t="s">
        <v>92</v>
      </c>
    </row>
    <row r="116" spans="3:16" x14ac:dyDescent="0.25">
      <c r="C116" s="64" t="s">
        <v>83</v>
      </c>
      <c r="D116" s="78"/>
      <c r="E116" s="78"/>
      <c r="F116" s="78"/>
      <c r="G116" s="98">
        <v>1</v>
      </c>
      <c r="H116" s="67">
        <f>SUM(D116:G116)</f>
        <v>1</v>
      </c>
      <c r="J116" s="64" t="s">
        <v>83</v>
      </c>
      <c r="K116" s="96">
        <v>14</v>
      </c>
      <c r="L116" s="96">
        <v>12</v>
      </c>
      <c r="M116" s="96">
        <v>11</v>
      </c>
      <c r="N116" s="98">
        <v>0</v>
      </c>
      <c r="O116" s="67">
        <v>7</v>
      </c>
      <c r="P116" s="99">
        <f>H116-O116</f>
        <v>-6</v>
      </c>
    </row>
    <row r="117" spans="3:16" x14ac:dyDescent="0.25">
      <c r="C117" s="65" t="s">
        <v>84</v>
      </c>
      <c r="D117" s="78"/>
      <c r="E117" s="78"/>
      <c r="F117" s="78"/>
      <c r="G117" s="83"/>
      <c r="H117" s="67">
        <f>SUM(D117:G117)</f>
        <v>0</v>
      </c>
      <c r="J117" s="65" t="s">
        <v>84</v>
      </c>
      <c r="K117" s="96">
        <v>14</v>
      </c>
      <c r="L117" s="96">
        <v>12</v>
      </c>
      <c r="M117" s="96">
        <v>13</v>
      </c>
      <c r="N117" s="98">
        <v>0</v>
      </c>
      <c r="O117" s="67">
        <v>9</v>
      </c>
      <c r="P117" s="99">
        <f>H117-O117</f>
        <v>-9</v>
      </c>
    </row>
    <row r="118" spans="3:16" x14ac:dyDescent="0.25">
      <c r="C118" s="65" t="s">
        <v>85</v>
      </c>
      <c r="D118" s="78"/>
      <c r="E118" s="78"/>
      <c r="F118" s="78"/>
      <c r="G118" s="84"/>
      <c r="H118" s="68">
        <f>SUM(D118:G118)</f>
        <v>0</v>
      </c>
      <c r="J118" s="65" t="s">
        <v>85</v>
      </c>
      <c r="K118" s="96">
        <v>15</v>
      </c>
      <c r="L118" s="96">
        <v>18</v>
      </c>
      <c r="M118" s="96">
        <v>16</v>
      </c>
      <c r="N118" s="97">
        <v>0</v>
      </c>
      <c r="O118" s="68">
        <v>5</v>
      </c>
      <c r="P118" s="99">
        <f>H118-O118</f>
        <v>-5</v>
      </c>
    </row>
    <row r="119" spans="3:16" ht="30" x14ac:dyDescent="0.25">
      <c r="C119" s="61" t="s">
        <v>93</v>
      </c>
      <c r="D119" s="69">
        <f>SUM(D116:D118)</f>
        <v>0</v>
      </c>
      <c r="E119" s="69">
        <f>SUM(E116:E118)</f>
        <v>0</v>
      </c>
      <c r="F119" s="69">
        <f>SUM(F116:F118)</f>
        <v>0</v>
      </c>
      <c r="G119" s="75">
        <f>SUM(G116:G118)</f>
        <v>1</v>
      </c>
      <c r="H119" s="95">
        <f>SUMPRODUCT(D116:G118,K116:N118)</f>
        <v>0</v>
      </c>
      <c r="J119" s="61" t="s">
        <v>93</v>
      </c>
      <c r="K119" s="69">
        <v>8</v>
      </c>
      <c r="L119" s="69">
        <v>4</v>
      </c>
      <c r="M119" s="69">
        <v>8</v>
      </c>
      <c r="N119" s="75">
        <v>1</v>
      </c>
      <c r="O119"/>
    </row>
    <row r="120" spans="3:16" x14ac:dyDescent="0.25">
      <c r="K120" s="99">
        <f>D119-K119</f>
        <v>-8</v>
      </c>
      <c r="L120" s="99">
        <f>E119-L119</f>
        <v>-4</v>
      </c>
      <c r="M120" s="99">
        <f>F119-M119</f>
        <v>-8</v>
      </c>
      <c r="N120" s="99">
        <f>G119-N119</f>
        <v>0</v>
      </c>
    </row>
    <row r="122" spans="3:16" ht="30" x14ac:dyDescent="0.25">
      <c r="C122" s="62" t="s">
        <v>32</v>
      </c>
      <c r="D122" s="63" t="s">
        <v>86</v>
      </c>
      <c r="E122" s="63" t="s">
        <v>87</v>
      </c>
      <c r="F122" s="63" t="s">
        <v>88</v>
      </c>
      <c r="G122" s="72" t="s">
        <v>94</v>
      </c>
      <c r="H122" s="61" t="s">
        <v>92</v>
      </c>
      <c r="J122" s="62" t="s">
        <v>0</v>
      </c>
      <c r="K122" s="63" t="s">
        <v>86</v>
      </c>
      <c r="L122" s="63" t="s">
        <v>87</v>
      </c>
      <c r="M122" s="63" t="s">
        <v>88</v>
      </c>
      <c r="N122" s="72" t="s">
        <v>94</v>
      </c>
      <c r="O122" s="61" t="s">
        <v>92</v>
      </c>
    </row>
    <row r="123" spans="3:16" x14ac:dyDescent="0.25">
      <c r="C123" s="64" t="s">
        <v>83</v>
      </c>
      <c r="D123" s="78"/>
      <c r="E123" s="78"/>
      <c r="F123" s="96">
        <v>6</v>
      </c>
      <c r="G123" s="83">
        <v>1</v>
      </c>
      <c r="H123" s="67">
        <f>SUM(D123:G123)</f>
        <v>7</v>
      </c>
      <c r="J123" s="64" t="s">
        <v>83</v>
      </c>
      <c r="K123" s="96">
        <v>14</v>
      </c>
      <c r="L123" s="96">
        <v>12</v>
      </c>
      <c r="M123" s="96">
        <v>11</v>
      </c>
      <c r="N123" s="83">
        <v>0</v>
      </c>
      <c r="O123" s="67">
        <v>7</v>
      </c>
      <c r="P123" s="99">
        <f>H123-O123</f>
        <v>0</v>
      </c>
    </row>
    <row r="124" spans="3:16" x14ac:dyDescent="0.25">
      <c r="C124" s="65" t="s">
        <v>84</v>
      </c>
      <c r="D124" s="78"/>
      <c r="E124" s="78"/>
      <c r="F124" s="78"/>
      <c r="G124" s="83"/>
      <c r="H124" s="67">
        <f>SUM(D124:G124)</f>
        <v>0</v>
      </c>
      <c r="J124" s="65" t="s">
        <v>84</v>
      </c>
      <c r="K124" s="96">
        <v>14</v>
      </c>
      <c r="L124" s="96">
        <v>12</v>
      </c>
      <c r="M124" s="96">
        <v>13</v>
      </c>
      <c r="N124" s="83">
        <v>0</v>
      </c>
      <c r="O124" s="67">
        <v>9</v>
      </c>
      <c r="P124" s="99">
        <f>H124-O124</f>
        <v>-9</v>
      </c>
    </row>
    <row r="125" spans="3:16" x14ac:dyDescent="0.25">
      <c r="C125" s="65" t="s">
        <v>85</v>
      </c>
      <c r="D125" s="78"/>
      <c r="E125" s="78"/>
      <c r="F125" s="78"/>
      <c r="G125" s="84"/>
      <c r="H125" s="68">
        <f>SUM(D125:G125)</f>
        <v>0</v>
      </c>
      <c r="J125" s="65" t="s">
        <v>85</v>
      </c>
      <c r="K125" s="96">
        <v>15</v>
      </c>
      <c r="L125" s="96">
        <v>18</v>
      </c>
      <c r="M125" s="96">
        <v>16</v>
      </c>
      <c r="N125" s="84">
        <v>0</v>
      </c>
      <c r="O125" s="68">
        <v>5</v>
      </c>
      <c r="P125" s="99">
        <f>H125-O125</f>
        <v>-5</v>
      </c>
    </row>
    <row r="126" spans="3:16" ht="30" x14ac:dyDescent="0.25">
      <c r="C126" s="61" t="s">
        <v>93</v>
      </c>
      <c r="D126" s="69">
        <f>SUM(D123:D125)</f>
        <v>0</v>
      </c>
      <c r="E126" s="69">
        <f>SUM(E123:E125)</f>
        <v>0</v>
      </c>
      <c r="F126" s="69">
        <f>SUM(F123:F125)</f>
        <v>6</v>
      </c>
      <c r="G126" s="75">
        <f>SUM(G123:G125)</f>
        <v>1</v>
      </c>
      <c r="H126" s="95">
        <f>SUMPRODUCT(D123:G125,K123:N125)</f>
        <v>66</v>
      </c>
      <c r="J126" s="61" t="s">
        <v>93</v>
      </c>
      <c r="K126" s="69">
        <v>8</v>
      </c>
      <c r="L126" s="69">
        <v>4</v>
      </c>
      <c r="M126" s="69">
        <v>8</v>
      </c>
      <c r="N126" s="75">
        <v>1</v>
      </c>
      <c r="O126"/>
    </row>
    <row r="127" spans="3:16" x14ac:dyDescent="0.25">
      <c r="K127" s="99">
        <f>D126-K126</f>
        <v>-8</v>
      </c>
      <c r="L127" s="99">
        <f>E126-L126</f>
        <v>-4</v>
      </c>
      <c r="M127" s="99">
        <f>F126-M126</f>
        <v>-2</v>
      </c>
      <c r="N127" s="99">
        <f>G126-N126</f>
        <v>0</v>
      </c>
    </row>
    <row r="129" spans="3:16" ht="30" x14ac:dyDescent="0.25">
      <c r="C129" s="62" t="s">
        <v>32</v>
      </c>
      <c r="D129" s="63" t="s">
        <v>86</v>
      </c>
      <c r="E129" s="63" t="s">
        <v>87</v>
      </c>
      <c r="F129" s="63" t="s">
        <v>88</v>
      </c>
      <c r="G129" s="72" t="s">
        <v>94</v>
      </c>
      <c r="H129" s="61" t="s">
        <v>92</v>
      </c>
      <c r="J129" s="62" t="s">
        <v>0</v>
      </c>
      <c r="K129" s="63" t="s">
        <v>86</v>
      </c>
      <c r="L129" s="63" t="s">
        <v>87</v>
      </c>
      <c r="M129" s="63" t="s">
        <v>88</v>
      </c>
      <c r="N129" s="72" t="s">
        <v>94</v>
      </c>
      <c r="O129" s="61" t="s">
        <v>92</v>
      </c>
    </row>
    <row r="130" spans="3:16" x14ac:dyDescent="0.25">
      <c r="C130" s="64" t="s">
        <v>83</v>
      </c>
      <c r="D130" s="78"/>
      <c r="E130" s="78"/>
      <c r="F130" s="78">
        <v>6</v>
      </c>
      <c r="G130" s="83">
        <v>1</v>
      </c>
      <c r="H130" s="67">
        <f>SUM(D130:G130)</f>
        <v>7</v>
      </c>
      <c r="J130" s="64" t="s">
        <v>83</v>
      </c>
      <c r="K130" s="78">
        <v>14</v>
      </c>
      <c r="L130" s="78">
        <v>12</v>
      </c>
      <c r="M130" s="78">
        <v>11</v>
      </c>
      <c r="N130" s="83">
        <v>0</v>
      </c>
      <c r="O130" s="67">
        <v>7</v>
      </c>
      <c r="P130" s="99">
        <f>H130-O130</f>
        <v>0</v>
      </c>
    </row>
    <row r="131" spans="3:16" x14ac:dyDescent="0.25">
      <c r="C131" s="65" t="s">
        <v>84</v>
      </c>
      <c r="D131" s="78"/>
      <c r="E131" s="96">
        <v>4</v>
      </c>
      <c r="F131" s="78"/>
      <c r="G131" s="83"/>
      <c r="H131" s="67">
        <f>SUM(D131:G131)</f>
        <v>4</v>
      </c>
      <c r="J131" s="65" t="s">
        <v>84</v>
      </c>
      <c r="K131" s="96">
        <v>14</v>
      </c>
      <c r="L131" s="96">
        <v>12</v>
      </c>
      <c r="M131" s="96">
        <v>13</v>
      </c>
      <c r="N131" s="83">
        <v>0</v>
      </c>
      <c r="O131" s="67">
        <v>9</v>
      </c>
      <c r="P131" s="99">
        <f>H131-O131</f>
        <v>-5</v>
      </c>
    </row>
    <row r="132" spans="3:16" x14ac:dyDescent="0.25">
      <c r="C132" s="65" t="s">
        <v>85</v>
      </c>
      <c r="D132" s="78"/>
      <c r="E132" s="78"/>
      <c r="F132" s="78"/>
      <c r="G132" s="84"/>
      <c r="H132" s="68">
        <f>SUM(D132:G132)</f>
        <v>0</v>
      </c>
      <c r="J132" s="65" t="s">
        <v>85</v>
      </c>
      <c r="K132" s="96">
        <v>15</v>
      </c>
      <c r="L132" s="96">
        <v>18</v>
      </c>
      <c r="M132" s="96">
        <v>16</v>
      </c>
      <c r="N132" s="84">
        <v>0</v>
      </c>
      <c r="O132" s="68">
        <v>5</v>
      </c>
      <c r="P132" s="99">
        <f>H132-O132</f>
        <v>-5</v>
      </c>
    </row>
    <row r="133" spans="3:16" ht="30" x14ac:dyDescent="0.25">
      <c r="C133" s="61" t="s">
        <v>93</v>
      </c>
      <c r="D133" s="69">
        <f>SUM(D130:D132)</f>
        <v>0</v>
      </c>
      <c r="E133" s="69">
        <f>SUM(E130:E132)</f>
        <v>4</v>
      </c>
      <c r="F133" s="69">
        <f>SUM(F130:F132)</f>
        <v>6</v>
      </c>
      <c r="G133" s="75">
        <f>SUM(G130:G132)</f>
        <v>1</v>
      </c>
      <c r="H133" s="95">
        <f>SUMPRODUCT(D130:G132,K130:N132)</f>
        <v>114</v>
      </c>
      <c r="J133" s="61" t="s">
        <v>93</v>
      </c>
      <c r="K133" s="69">
        <v>8</v>
      </c>
      <c r="L133" s="69">
        <v>4</v>
      </c>
      <c r="M133" s="69">
        <v>8</v>
      </c>
      <c r="N133" s="75">
        <v>1</v>
      </c>
      <c r="O133"/>
    </row>
    <row r="134" spans="3:16" x14ac:dyDescent="0.25">
      <c r="K134" s="99">
        <f>D133-K133</f>
        <v>-8</v>
      </c>
      <c r="L134" s="99">
        <f>E133-L133</f>
        <v>0</v>
      </c>
      <c r="M134" s="99">
        <f>F133-M133</f>
        <v>-2</v>
      </c>
      <c r="N134" s="99">
        <f>G133-N133</f>
        <v>0</v>
      </c>
    </row>
    <row r="136" spans="3:16" ht="30" x14ac:dyDescent="0.25">
      <c r="C136" s="62" t="s">
        <v>32</v>
      </c>
      <c r="D136" s="63" t="s">
        <v>86</v>
      </c>
      <c r="E136" s="63" t="s">
        <v>87</v>
      </c>
      <c r="F136" s="63" t="s">
        <v>88</v>
      </c>
      <c r="G136" s="72" t="s">
        <v>94</v>
      </c>
      <c r="H136" s="61" t="s">
        <v>92</v>
      </c>
      <c r="J136" s="62" t="s">
        <v>0</v>
      </c>
      <c r="K136" s="63" t="s">
        <v>86</v>
      </c>
      <c r="L136" s="63" t="s">
        <v>87</v>
      </c>
      <c r="M136" s="63" t="s">
        <v>88</v>
      </c>
      <c r="N136" s="72" t="s">
        <v>94</v>
      </c>
      <c r="O136" s="61" t="s">
        <v>92</v>
      </c>
    </row>
    <row r="137" spans="3:16" x14ac:dyDescent="0.25">
      <c r="C137" s="64" t="s">
        <v>83</v>
      </c>
      <c r="D137" s="78"/>
      <c r="E137" s="78"/>
      <c r="F137" s="78">
        <v>6</v>
      </c>
      <c r="G137" s="83">
        <v>1</v>
      </c>
      <c r="H137" s="67">
        <f>SUM(D137:G137)</f>
        <v>7</v>
      </c>
      <c r="J137" s="64" t="s">
        <v>83</v>
      </c>
      <c r="K137" s="78">
        <v>14</v>
      </c>
      <c r="L137" s="78">
        <v>12</v>
      </c>
      <c r="M137" s="78">
        <v>11</v>
      </c>
      <c r="N137" s="83">
        <v>0</v>
      </c>
      <c r="O137" s="67">
        <v>7</v>
      </c>
      <c r="P137" s="99">
        <f>H137-O137</f>
        <v>0</v>
      </c>
    </row>
    <row r="138" spans="3:16" x14ac:dyDescent="0.25">
      <c r="C138" s="65" t="s">
        <v>84</v>
      </c>
      <c r="D138" s="78"/>
      <c r="E138" s="78">
        <v>4</v>
      </c>
      <c r="F138" s="96">
        <v>2</v>
      </c>
      <c r="G138" s="83"/>
      <c r="H138" s="67">
        <f>SUM(D138:G138)</f>
        <v>6</v>
      </c>
      <c r="J138" s="65" t="s">
        <v>84</v>
      </c>
      <c r="K138" s="96">
        <v>14</v>
      </c>
      <c r="L138" s="78">
        <v>12</v>
      </c>
      <c r="M138" s="96">
        <v>13</v>
      </c>
      <c r="N138" s="83">
        <v>0</v>
      </c>
      <c r="O138" s="67">
        <v>9</v>
      </c>
      <c r="P138" s="99">
        <f>H138-O138</f>
        <v>-3</v>
      </c>
    </row>
    <row r="139" spans="3:16" x14ac:dyDescent="0.25">
      <c r="C139" s="65" t="s">
        <v>85</v>
      </c>
      <c r="D139" s="78"/>
      <c r="E139" s="78"/>
      <c r="F139" s="78"/>
      <c r="G139" s="84"/>
      <c r="H139" s="68">
        <f>SUM(D139:G139)</f>
        <v>0</v>
      </c>
      <c r="J139" s="65" t="s">
        <v>85</v>
      </c>
      <c r="K139" s="96">
        <v>15</v>
      </c>
      <c r="L139" s="78">
        <v>18</v>
      </c>
      <c r="M139" s="96">
        <v>16</v>
      </c>
      <c r="N139" s="84">
        <v>0</v>
      </c>
      <c r="O139" s="68">
        <v>5</v>
      </c>
      <c r="P139" s="99">
        <f>H139-O139</f>
        <v>-5</v>
      </c>
    </row>
    <row r="140" spans="3:16" ht="30" x14ac:dyDescent="0.25">
      <c r="C140" s="61" t="s">
        <v>93</v>
      </c>
      <c r="D140" s="69">
        <f>SUM(D137:D139)</f>
        <v>0</v>
      </c>
      <c r="E140" s="69">
        <f>SUM(E137:E139)</f>
        <v>4</v>
      </c>
      <c r="F140" s="69">
        <f>SUM(F137:F139)</f>
        <v>8</v>
      </c>
      <c r="G140" s="75">
        <f>SUM(G137:G139)</f>
        <v>1</v>
      </c>
      <c r="H140" s="95">
        <f>SUMPRODUCT(D137:G139,K137:N139)</f>
        <v>140</v>
      </c>
      <c r="J140" s="61" t="s">
        <v>93</v>
      </c>
      <c r="K140" s="69">
        <v>8</v>
      </c>
      <c r="L140" s="69">
        <v>4</v>
      </c>
      <c r="M140" s="69">
        <v>8</v>
      </c>
      <c r="N140" s="75">
        <v>1</v>
      </c>
      <c r="O140"/>
    </row>
    <row r="141" spans="3:16" x14ac:dyDescent="0.25">
      <c r="K141" s="99">
        <f>D140-K140</f>
        <v>-8</v>
      </c>
      <c r="L141" s="99">
        <f>E140-L140</f>
        <v>0</v>
      </c>
      <c r="M141" s="99">
        <f>F140-M140</f>
        <v>0</v>
      </c>
      <c r="N141" s="99">
        <f>G140-N140</f>
        <v>0</v>
      </c>
    </row>
    <row r="143" spans="3:16" ht="30" x14ac:dyDescent="0.25">
      <c r="C143" s="62" t="s">
        <v>32</v>
      </c>
      <c r="D143" s="63" t="s">
        <v>86</v>
      </c>
      <c r="E143" s="63" t="s">
        <v>87</v>
      </c>
      <c r="F143" s="63" t="s">
        <v>88</v>
      </c>
      <c r="G143" s="72" t="s">
        <v>94</v>
      </c>
      <c r="H143" s="61" t="s">
        <v>92</v>
      </c>
      <c r="J143" s="62" t="s">
        <v>0</v>
      </c>
      <c r="K143" s="63" t="s">
        <v>86</v>
      </c>
      <c r="L143" s="63" t="s">
        <v>87</v>
      </c>
      <c r="M143" s="63" t="s">
        <v>88</v>
      </c>
      <c r="N143" s="72" t="s">
        <v>94</v>
      </c>
      <c r="O143" s="61" t="s">
        <v>92</v>
      </c>
    </row>
    <row r="144" spans="3:16" x14ac:dyDescent="0.25">
      <c r="C144" s="64" t="s">
        <v>83</v>
      </c>
      <c r="D144" s="78"/>
      <c r="E144" s="78"/>
      <c r="F144" s="78">
        <v>6</v>
      </c>
      <c r="G144" s="83">
        <v>1</v>
      </c>
      <c r="H144" s="67">
        <f>SUM(D144:G144)</f>
        <v>7</v>
      </c>
      <c r="J144" s="64" t="s">
        <v>83</v>
      </c>
      <c r="K144" s="78">
        <v>14</v>
      </c>
      <c r="L144" s="78">
        <v>12</v>
      </c>
      <c r="M144" s="78">
        <v>11</v>
      </c>
      <c r="N144" s="83">
        <v>0</v>
      </c>
      <c r="O144" s="67">
        <v>7</v>
      </c>
      <c r="P144" s="99">
        <f>H144-O144</f>
        <v>0</v>
      </c>
    </row>
    <row r="145" spans="2:20" x14ac:dyDescent="0.25">
      <c r="C145" s="65" t="s">
        <v>84</v>
      </c>
      <c r="D145" s="96">
        <v>3</v>
      </c>
      <c r="E145" s="78">
        <v>4</v>
      </c>
      <c r="F145" s="78">
        <v>2</v>
      </c>
      <c r="G145" s="83"/>
      <c r="H145" s="67">
        <f>SUM(D145:G145)</f>
        <v>9</v>
      </c>
      <c r="J145" s="65" t="s">
        <v>84</v>
      </c>
      <c r="K145" s="96">
        <v>14</v>
      </c>
      <c r="L145" s="78">
        <v>12</v>
      </c>
      <c r="M145" s="78">
        <v>13</v>
      </c>
      <c r="N145" s="83">
        <v>0</v>
      </c>
      <c r="O145" s="67">
        <v>9</v>
      </c>
      <c r="P145" s="99">
        <f>H145-O145</f>
        <v>0</v>
      </c>
    </row>
    <row r="146" spans="2:20" x14ac:dyDescent="0.25">
      <c r="C146" s="65" t="s">
        <v>85</v>
      </c>
      <c r="D146" s="96">
        <v>5</v>
      </c>
      <c r="E146" s="78"/>
      <c r="F146" s="78"/>
      <c r="G146" s="84"/>
      <c r="H146" s="68">
        <f>SUM(D146:G146)</f>
        <v>5</v>
      </c>
      <c r="J146" s="65" t="s">
        <v>85</v>
      </c>
      <c r="K146" s="96">
        <v>15</v>
      </c>
      <c r="L146" s="78">
        <v>18</v>
      </c>
      <c r="M146" s="78">
        <v>16</v>
      </c>
      <c r="N146" s="84">
        <v>0</v>
      </c>
      <c r="O146" s="68">
        <v>5</v>
      </c>
      <c r="P146" s="99">
        <f>H146-O146</f>
        <v>0</v>
      </c>
    </row>
    <row r="147" spans="2:20" ht="30" x14ac:dyDescent="0.25">
      <c r="C147" s="61" t="s">
        <v>93</v>
      </c>
      <c r="D147" s="69">
        <f>SUM(D144:D146)</f>
        <v>8</v>
      </c>
      <c r="E147" s="69">
        <f>SUM(E144:E146)</f>
        <v>4</v>
      </c>
      <c r="F147" s="69">
        <f>SUM(F144:F146)</f>
        <v>8</v>
      </c>
      <c r="G147" s="75">
        <f>SUM(G144:G146)</f>
        <v>1</v>
      </c>
      <c r="H147" s="95">
        <f>SUMPRODUCT(D144:G146,K144:N146)</f>
        <v>257</v>
      </c>
      <c r="J147" s="61" t="s">
        <v>93</v>
      </c>
      <c r="K147" s="69">
        <v>8</v>
      </c>
      <c r="L147" s="69">
        <v>4</v>
      </c>
      <c r="M147" s="69">
        <v>8</v>
      </c>
      <c r="N147" s="75">
        <v>1</v>
      </c>
      <c r="O147"/>
    </row>
    <row r="148" spans="2:20" x14ac:dyDescent="0.25">
      <c r="K148" s="99">
        <f>D147-K147</f>
        <v>0</v>
      </c>
      <c r="L148" s="99">
        <f>E147-L147</f>
        <v>0</v>
      </c>
      <c r="M148" s="99">
        <f>F147-M147</f>
        <v>0</v>
      </c>
      <c r="N148" s="99">
        <f>G147-N147</f>
        <v>0</v>
      </c>
    </row>
    <row r="150" spans="2:20" x14ac:dyDescent="0.25">
      <c r="C150" t="s">
        <v>33</v>
      </c>
      <c r="E150" s="1"/>
      <c r="F150" s="1"/>
      <c r="G150" s="59" t="s">
        <v>107</v>
      </c>
      <c r="J150"/>
      <c r="K150"/>
      <c r="L150"/>
      <c r="M150"/>
      <c r="N150"/>
      <c r="O150"/>
      <c r="P150"/>
      <c r="Q150"/>
      <c r="R150"/>
      <c r="S150"/>
      <c r="T150"/>
    </row>
    <row r="151" spans="2:20" x14ac:dyDescent="0.25">
      <c r="C151"/>
      <c r="G151"/>
      <c r="J151"/>
      <c r="K151"/>
      <c r="L151"/>
      <c r="M151"/>
      <c r="N151"/>
      <c r="O151"/>
      <c r="P151"/>
      <c r="Q151"/>
      <c r="R151"/>
      <c r="S151"/>
      <c r="T151"/>
    </row>
    <row r="152" spans="2:20" x14ac:dyDescent="0.25">
      <c r="C152" t="s">
        <v>36</v>
      </c>
      <c r="E152" t="s">
        <v>112</v>
      </c>
      <c r="G152"/>
      <c r="J152"/>
      <c r="K152"/>
      <c r="L152"/>
      <c r="M152"/>
      <c r="N152"/>
      <c r="O152"/>
      <c r="P152"/>
      <c r="Q152"/>
      <c r="R152"/>
      <c r="S152"/>
      <c r="T152"/>
    </row>
    <row r="153" spans="2:20" x14ac:dyDescent="0.25">
      <c r="C153" t="s">
        <v>47</v>
      </c>
      <c r="D153" s="1">
        <f>H147</f>
        <v>257</v>
      </c>
      <c r="G153"/>
      <c r="J153"/>
      <c r="K153"/>
      <c r="L153"/>
      <c r="M153"/>
      <c r="N153"/>
      <c r="O153"/>
      <c r="P153"/>
      <c r="Q153"/>
      <c r="R153"/>
      <c r="S153"/>
      <c r="T153"/>
    </row>
    <row r="155" spans="2:20" x14ac:dyDescent="0.25">
      <c r="B155" s="19"/>
      <c r="C155" s="19"/>
      <c r="D155" s="19"/>
      <c r="E155" s="19"/>
      <c r="F155" s="19"/>
      <c r="G155" s="19"/>
      <c r="H155" s="19"/>
      <c r="I155" s="19"/>
      <c r="J155" s="86"/>
      <c r="K155" s="86"/>
      <c r="L155" s="86"/>
      <c r="M155" s="86"/>
      <c r="N155" s="86"/>
      <c r="O155" s="86"/>
      <c r="P155" s="86"/>
    </row>
    <row r="156" spans="2:20" x14ac:dyDescent="0.25">
      <c r="C156" s="17" t="s">
        <v>113</v>
      </c>
    </row>
    <row r="159" spans="2:20" ht="30" x14ac:dyDescent="0.25">
      <c r="C159" s="62" t="s">
        <v>32</v>
      </c>
      <c r="D159" s="63" t="s">
        <v>86</v>
      </c>
      <c r="E159" s="63" t="s">
        <v>87</v>
      </c>
      <c r="F159" s="63" t="s">
        <v>88</v>
      </c>
      <c r="G159" s="72" t="s">
        <v>94</v>
      </c>
      <c r="H159" s="61" t="s">
        <v>92</v>
      </c>
      <c r="J159" s="62" t="s">
        <v>0</v>
      </c>
      <c r="K159" s="63" t="s">
        <v>86</v>
      </c>
      <c r="L159" s="63" t="s">
        <v>87</v>
      </c>
      <c r="M159" s="63" t="s">
        <v>88</v>
      </c>
      <c r="N159" s="72" t="s">
        <v>94</v>
      </c>
      <c r="O159" s="61" t="s">
        <v>92</v>
      </c>
      <c r="Q159" s="100" t="s">
        <v>44</v>
      </c>
    </row>
    <row r="160" spans="2:20" x14ac:dyDescent="0.25">
      <c r="C160" s="64" t="s">
        <v>83</v>
      </c>
      <c r="D160" s="78"/>
      <c r="E160" s="78"/>
      <c r="F160" s="78"/>
      <c r="G160" s="83"/>
      <c r="H160" s="67">
        <f>SUM(D160:G160)</f>
        <v>0</v>
      </c>
      <c r="J160" s="64" t="s">
        <v>83</v>
      </c>
      <c r="K160" s="96">
        <v>14</v>
      </c>
      <c r="L160" s="96">
        <v>12</v>
      </c>
      <c r="M160" s="96">
        <v>11</v>
      </c>
      <c r="N160" s="98">
        <v>0</v>
      </c>
      <c r="O160" s="67">
        <v>7</v>
      </c>
      <c r="P160" s="99">
        <f>H160-O160</f>
        <v>-7</v>
      </c>
      <c r="Q160" s="58">
        <f>M160-N160</f>
        <v>11</v>
      </c>
    </row>
    <row r="161" spans="3:17" x14ac:dyDescent="0.25">
      <c r="C161" s="65" t="s">
        <v>84</v>
      </c>
      <c r="D161" s="78"/>
      <c r="E161" s="78"/>
      <c r="F161" s="78"/>
      <c r="G161" s="83"/>
      <c r="H161" s="67">
        <f>SUM(D161:G161)</f>
        <v>0</v>
      </c>
      <c r="J161" s="65" t="s">
        <v>84</v>
      </c>
      <c r="K161" s="96">
        <v>14</v>
      </c>
      <c r="L161" s="96">
        <v>12</v>
      </c>
      <c r="M161" s="96">
        <v>13</v>
      </c>
      <c r="N161" s="98">
        <v>0</v>
      </c>
      <c r="O161" s="67">
        <v>9</v>
      </c>
      <c r="P161" s="99">
        <f>H161-O161</f>
        <v>-9</v>
      </c>
      <c r="Q161" s="58">
        <f>L161-N161</f>
        <v>12</v>
      </c>
    </row>
    <row r="162" spans="3:17" x14ac:dyDescent="0.25">
      <c r="C162" s="65" t="s">
        <v>85</v>
      </c>
      <c r="D162" s="78"/>
      <c r="E162" s="78"/>
      <c r="F162" s="78"/>
      <c r="G162" s="97">
        <v>1</v>
      </c>
      <c r="H162" s="68">
        <f>SUM(D162:G162)</f>
        <v>1</v>
      </c>
      <c r="J162" s="65" t="s">
        <v>85</v>
      </c>
      <c r="K162" s="96">
        <v>15</v>
      </c>
      <c r="L162" s="96">
        <v>18</v>
      </c>
      <c r="M162" s="96">
        <v>16</v>
      </c>
      <c r="N162" s="97">
        <v>0</v>
      </c>
      <c r="O162" s="68">
        <v>5</v>
      </c>
      <c r="P162" s="99">
        <f>H162-O162</f>
        <v>-4</v>
      </c>
      <c r="Q162" s="102">
        <f>K162-N162</f>
        <v>15</v>
      </c>
    </row>
    <row r="163" spans="3:17" ht="30" x14ac:dyDescent="0.25">
      <c r="C163" s="61" t="s">
        <v>93</v>
      </c>
      <c r="D163" s="69">
        <f>SUM(D160:D162)</f>
        <v>0</v>
      </c>
      <c r="E163" s="69">
        <f>SUM(E160:E162)</f>
        <v>0</v>
      </c>
      <c r="F163" s="69">
        <f>SUM(F160:F162)</f>
        <v>0</v>
      </c>
      <c r="G163" s="75">
        <f>SUM(G160:G162)</f>
        <v>1</v>
      </c>
      <c r="H163" s="95">
        <f>SUMPRODUCT(D160:G162,K160:N162)</f>
        <v>0</v>
      </c>
      <c r="J163" s="61" t="s">
        <v>93</v>
      </c>
      <c r="K163" s="69">
        <v>8</v>
      </c>
      <c r="L163" s="69">
        <v>4</v>
      </c>
      <c r="M163" s="69">
        <v>8</v>
      </c>
      <c r="N163" s="75">
        <v>1</v>
      </c>
      <c r="O163"/>
    </row>
    <row r="164" spans="3:17" x14ac:dyDescent="0.25">
      <c r="K164" s="99">
        <f>D163-K163</f>
        <v>-8</v>
      </c>
      <c r="L164" s="99">
        <f>E163-L163</f>
        <v>-4</v>
      </c>
      <c r="M164" s="99">
        <f>F163-M163</f>
        <v>-8</v>
      </c>
      <c r="N164" s="99">
        <f>G163-N163</f>
        <v>0</v>
      </c>
    </row>
    <row r="165" spans="3:17" x14ac:dyDescent="0.25">
      <c r="J165" s="101" t="s">
        <v>114</v>
      </c>
      <c r="K165" s="58">
        <f>K161-K160</f>
        <v>0</v>
      </c>
      <c r="L165" s="58">
        <f>L161-L160</f>
        <v>0</v>
      </c>
      <c r="M165" s="58">
        <f>M161-M160</f>
        <v>2</v>
      </c>
      <c r="N165" s="76">
        <f>N162-N161</f>
        <v>0</v>
      </c>
    </row>
    <row r="167" spans="3:17" ht="30" x14ac:dyDescent="0.25">
      <c r="C167" s="62" t="s">
        <v>32</v>
      </c>
      <c r="D167" s="63" t="s">
        <v>86</v>
      </c>
      <c r="E167" s="63" t="s">
        <v>87</v>
      </c>
      <c r="F167" s="63" t="s">
        <v>88</v>
      </c>
      <c r="G167" s="72" t="s">
        <v>94</v>
      </c>
      <c r="H167" s="61" t="s">
        <v>92</v>
      </c>
      <c r="J167" s="62" t="s">
        <v>0</v>
      </c>
      <c r="K167" s="63" t="s">
        <v>86</v>
      </c>
      <c r="L167" s="63" t="s">
        <v>87</v>
      </c>
      <c r="M167" s="63" t="s">
        <v>88</v>
      </c>
      <c r="N167" s="72" t="s">
        <v>94</v>
      </c>
      <c r="O167" s="61" t="s">
        <v>92</v>
      </c>
      <c r="Q167" s="100" t="s">
        <v>44</v>
      </c>
    </row>
    <row r="168" spans="3:17" x14ac:dyDescent="0.25">
      <c r="C168" s="64" t="s">
        <v>83</v>
      </c>
      <c r="D168" s="78"/>
      <c r="E168" s="78"/>
      <c r="F168" s="96">
        <v>7</v>
      </c>
      <c r="G168" s="83"/>
      <c r="H168" s="67">
        <f>SUM(D168:G168)</f>
        <v>7</v>
      </c>
      <c r="J168" s="64" t="s">
        <v>83</v>
      </c>
      <c r="K168" s="96">
        <v>14</v>
      </c>
      <c r="L168" s="96">
        <v>12</v>
      </c>
      <c r="M168" s="96">
        <v>11</v>
      </c>
      <c r="N168" s="83">
        <v>0</v>
      </c>
      <c r="O168" s="67">
        <v>7</v>
      </c>
      <c r="P168" s="99">
        <f>H168-O168</f>
        <v>0</v>
      </c>
      <c r="Q168" s="58">
        <f>L168-M168</f>
        <v>1</v>
      </c>
    </row>
    <row r="169" spans="3:17" x14ac:dyDescent="0.25">
      <c r="C169" s="65" t="s">
        <v>84</v>
      </c>
      <c r="D169" s="78"/>
      <c r="E169" s="78"/>
      <c r="F169" s="78"/>
      <c r="G169" s="83"/>
      <c r="H169" s="67">
        <f>SUM(D169:G169)</f>
        <v>0</v>
      </c>
      <c r="J169" s="65" t="s">
        <v>84</v>
      </c>
      <c r="K169" s="96">
        <v>14</v>
      </c>
      <c r="L169" s="96">
        <v>12</v>
      </c>
      <c r="M169" s="96">
        <v>13</v>
      </c>
      <c r="N169" s="83">
        <v>0</v>
      </c>
      <c r="O169" s="67">
        <v>9</v>
      </c>
      <c r="P169" s="99">
        <f>H169-O169</f>
        <v>-9</v>
      </c>
      <c r="Q169" s="58">
        <f>M169-L169</f>
        <v>1</v>
      </c>
    </row>
    <row r="170" spans="3:17" x14ac:dyDescent="0.25">
      <c r="C170" s="65" t="s">
        <v>85</v>
      </c>
      <c r="D170" s="78"/>
      <c r="E170" s="78"/>
      <c r="F170" s="78"/>
      <c r="G170" s="84">
        <v>1</v>
      </c>
      <c r="H170" s="68">
        <f>SUM(D170:G170)</f>
        <v>1</v>
      </c>
      <c r="J170" s="65" t="s">
        <v>85</v>
      </c>
      <c r="K170" s="96">
        <v>15</v>
      </c>
      <c r="L170" s="96">
        <v>18</v>
      </c>
      <c r="M170" s="96">
        <v>16</v>
      </c>
      <c r="N170" s="84">
        <v>0</v>
      </c>
      <c r="O170" s="68">
        <v>5</v>
      </c>
      <c r="P170" s="99">
        <f>H170-O170</f>
        <v>-4</v>
      </c>
      <c r="Q170" s="58">
        <f>M170-K170</f>
        <v>1</v>
      </c>
    </row>
    <row r="171" spans="3:17" ht="30" x14ac:dyDescent="0.25">
      <c r="C171" s="61" t="s">
        <v>93</v>
      </c>
      <c r="D171" s="69">
        <f>SUM(D168:D170)</f>
        <v>0</v>
      </c>
      <c r="E171" s="69">
        <f>SUM(E168:E170)</f>
        <v>0</v>
      </c>
      <c r="F171" s="69">
        <f>SUM(F168:F170)</f>
        <v>7</v>
      </c>
      <c r="G171" s="75">
        <f>SUM(G168:G170)</f>
        <v>1</v>
      </c>
      <c r="H171" s="95">
        <f>SUMPRODUCT(D168:G170,K168:N170)</f>
        <v>77</v>
      </c>
      <c r="J171" s="61" t="s">
        <v>93</v>
      </c>
      <c r="K171" s="69">
        <v>8</v>
      </c>
      <c r="L171" s="69">
        <v>4</v>
      </c>
      <c r="M171" s="69">
        <v>8</v>
      </c>
      <c r="N171" s="75">
        <v>1</v>
      </c>
      <c r="O171"/>
    </row>
    <row r="172" spans="3:17" x14ac:dyDescent="0.25">
      <c r="K172" s="99">
        <f>D171-K171</f>
        <v>-8</v>
      </c>
      <c r="L172" s="99">
        <f>E171-L171</f>
        <v>-4</v>
      </c>
      <c r="M172" s="99">
        <f>F171-M171</f>
        <v>-1</v>
      </c>
      <c r="N172" s="99">
        <f>G171-N171</f>
        <v>0</v>
      </c>
    </row>
    <row r="173" spans="3:17" x14ac:dyDescent="0.25">
      <c r="J173" s="101" t="s">
        <v>114</v>
      </c>
      <c r="K173" s="58">
        <f>K169-K168</f>
        <v>0</v>
      </c>
      <c r="L173" s="58">
        <f>L169-L168</f>
        <v>0</v>
      </c>
      <c r="M173" s="102">
        <f>M169-M168</f>
        <v>2</v>
      </c>
    </row>
    <row r="175" spans="3:17" ht="30" x14ac:dyDescent="0.25">
      <c r="C175" s="62" t="s">
        <v>32</v>
      </c>
      <c r="D175" s="63" t="s">
        <v>86</v>
      </c>
      <c r="E175" s="63" t="s">
        <v>87</v>
      </c>
      <c r="F175" s="63" t="s">
        <v>88</v>
      </c>
      <c r="G175" s="72" t="s">
        <v>94</v>
      </c>
      <c r="H175" s="61" t="s">
        <v>92</v>
      </c>
      <c r="J175" s="62" t="s">
        <v>0</v>
      </c>
      <c r="K175" s="63" t="s">
        <v>86</v>
      </c>
      <c r="L175" s="63" t="s">
        <v>87</v>
      </c>
      <c r="M175" s="63" t="s">
        <v>88</v>
      </c>
      <c r="N175" s="72" t="s">
        <v>94</v>
      </c>
      <c r="O175" s="61" t="s">
        <v>92</v>
      </c>
      <c r="Q175" s="100" t="s">
        <v>44</v>
      </c>
    </row>
    <row r="176" spans="3:17" x14ac:dyDescent="0.25">
      <c r="C176" s="64" t="s">
        <v>83</v>
      </c>
      <c r="D176" s="78"/>
      <c r="E176" s="78"/>
      <c r="F176" s="78">
        <v>7</v>
      </c>
      <c r="G176" s="83"/>
      <c r="H176" s="67">
        <f>SUM(D176:G176)</f>
        <v>7</v>
      </c>
      <c r="J176" s="64" t="s">
        <v>83</v>
      </c>
      <c r="K176" s="78">
        <v>14</v>
      </c>
      <c r="L176" s="78">
        <v>12</v>
      </c>
      <c r="M176" s="78">
        <v>11</v>
      </c>
      <c r="N176" s="83">
        <v>0</v>
      </c>
      <c r="O176" s="67">
        <v>7</v>
      </c>
      <c r="P176" s="99">
        <f>H176-O176</f>
        <v>0</v>
      </c>
    </row>
    <row r="177" spans="3:17" x14ac:dyDescent="0.25">
      <c r="C177" s="65" t="s">
        <v>84</v>
      </c>
      <c r="D177" s="78"/>
      <c r="E177" s="96">
        <v>4</v>
      </c>
      <c r="F177" s="78"/>
      <c r="G177" s="83"/>
      <c r="H177" s="67">
        <f>SUM(D177:G177)</f>
        <v>4</v>
      </c>
      <c r="J177" s="65" t="s">
        <v>84</v>
      </c>
      <c r="K177" s="96">
        <v>14</v>
      </c>
      <c r="L177" s="96">
        <v>12</v>
      </c>
      <c r="M177" s="96">
        <v>13</v>
      </c>
      <c r="N177" s="83">
        <v>0</v>
      </c>
      <c r="O177" s="67">
        <v>9</v>
      </c>
      <c r="P177" s="99">
        <f>H177-O177</f>
        <v>-5</v>
      </c>
      <c r="Q177" s="58">
        <f>M177-L177</f>
        <v>1</v>
      </c>
    </row>
    <row r="178" spans="3:17" x14ac:dyDescent="0.25">
      <c r="C178" s="65" t="s">
        <v>85</v>
      </c>
      <c r="D178" s="78"/>
      <c r="E178" s="78"/>
      <c r="F178" s="78"/>
      <c r="G178" s="84">
        <v>1</v>
      </c>
      <c r="H178" s="68">
        <f>SUM(D178:G178)</f>
        <v>1</v>
      </c>
      <c r="J178" s="65" t="s">
        <v>85</v>
      </c>
      <c r="K178" s="96">
        <v>15</v>
      </c>
      <c r="L178" s="96">
        <v>18</v>
      </c>
      <c r="M178" s="96">
        <v>16</v>
      </c>
      <c r="N178" s="84">
        <v>0</v>
      </c>
      <c r="O178" s="68">
        <v>5</v>
      </c>
      <c r="P178" s="99">
        <f>H178-O178</f>
        <v>-4</v>
      </c>
      <c r="Q178" s="58">
        <f>M178-K178</f>
        <v>1</v>
      </c>
    </row>
    <row r="179" spans="3:17" ht="30" x14ac:dyDescent="0.25">
      <c r="C179" s="61" t="s">
        <v>93</v>
      </c>
      <c r="D179" s="69">
        <f>SUM(D176:D178)</f>
        <v>0</v>
      </c>
      <c r="E179" s="69">
        <f>SUM(E176:E178)</f>
        <v>4</v>
      </c>
      <c r="F179" s="69">
        <f>SUM(F176:F178)</f>
        <v>7</v>
      </c>
      <c r="G179" s="75">
        <f>SUM(G176:G178)</f>
        <v>1</v>
      </c>
      <c r="H179" s="95">
        <f>SUMPRODUCT(D176:G178,K176:N178)</f>
        <v>125</v>
      </c>
      <c r="J179" s="61" t="s">
        <v>93</v>
      </c>
      <c r="K179" s="69">
        <v>8</v>
      </c>
      <c r="L179" s="69">
        <v>4</v>
      </c>
      <c r="M179" s="69">
        <v>8</v>
      </c>
      <c r="N179" s="75">
        <v>1</v>
      </c>
      <c r="O179"/>
    </row>
    <row r="180" spans="3:17" x14ac:dyDescent="0.25">
      <c r="K180" s="99">
        <f>D179-K179</f>
        <v>-8</v>
      </c>
      <c r="L180" s="99">
        <f>E179-L179</f>
        <v>0</v>
      </c>
      <c r="M180" s="99">
        <f>F179-M179</f>
        <v>-1</v>
      </c>
      <c r="N180" s="99">
        <f>G179-N179</f>
        <v>0</v>
      </c>
    </row>
    <row r="181" spans="3:17" x14ac:dyDescent="0.25">
      <c r="J181" s="101" t="s">
        <v>114</v>
      </c>
      <c r="K181" s="58">
        <f>K178-K177</f>
        <v>1</v>
      </c>
      <c r="L181" s="102">
        <f>L178-L177</f>
        <v>6</v>
      </c>
      <c r="M181" s="58">
        <f>M178-M177</f>
        <v>3</v>
      </c>
    </row>
    <row r="183" spans="3:17" ht="30" x14ac:dyDescent="0.25">
      <c r="C183" s="62" t="s">
        <v>32</v>
      </c>
      <c r="D183" s="63" t="s">
        <v>86</v>
      </c>
      <c r="E183" s="63" t="s">
        <v>87</v>
      </c>
      <c r="F183" s="63" t="s">
        <v>88</v>
      </c>
      <c r="G183" s="72" t="s">
        <v>94</v>
      </c>
      <c r="H183" s="61" t="s">
        <v>92</v>
      </c>
      <c r="J183" s="62" t="s">
        <v>0</v>
      </c>
      <c r="K183" s="63" t="s">
        <v>86</v>
      </c>
      <c r="L183" s="63" t="s">
        <v>87</v>
      </c>
      <c r="M183" s="63" t="s">
        <v>88</v>
      </c>
      <c r="N183" s="72" t="s">
        <v>94</v>
      </c>
      <c r="O183" s="61" t="s">
        <v>92</v>
      </c>
      <c r="Q183" s="100" t="s">
        <v>44</v>
      </c>
    </row>
    <row r="184" spans="3:17" x14ac:dyDescent="0.25">
      <c r="C184" s="64" t="s">
        <v>83</v>
      </c>
      <c r="D184" s="78"/>
      <c r="E184" s="78"/>
      <c r="F184" s="78">
        <v>7</v>
      </c>
      <c r="G184" s="83"/>
      <c r="H184" s="67">
        <f>SUM(D184:G184)</f>
        <v>7</v>
      </c>
      <c r="J184" s="64" t="s">
        <v>83</v>
      </c>
      <c r="K184" s="78">
        <v>14</v>
      </c>
      <c r="L184" s="78">
        <v>12</v>
      </c>
      <c r="M184" s="78">
        <v>11</v>
      </c>
      <c r="N184" s="83">
        <v>0</v>
      </c>
      <c r="O184" s="67">
        <v>7</v>
      </c>
      <c r="P184" s="99">
        <f>H184-O184</f>
        <v>0</v>
      </c>
    </row>
    <row r="185" spans="3:17" x14ac:dyDescent="0.25">
      <c r="C185" s="65" t="s">
        <v>84</v>
      </c>
      <c r="D185" s="78"/>
      <c r="E185" s="78">
        <v>4</v>
      </c>
      <c r="F185" s="96">
        <v>1</v>
      </c>
      <c r="G185" s="83"/>
      <c r="H185" s="67">
        <f>SUM(D185:G185)</f>
        <v>5</v>
      </c>
      <c r="J185" s="65" t="s">
        <v>84</v>
      </c>
      <c r="K185" s="96">
        <v>14</v>
      </c>
      <c r="L185" s="78">
        <v>12</v>
      </c>
      <c r="M185" s="96">
        <v>13</v>
      </c>
      <c r="N185" s="83">
        <v>0</v>
      </c>
      <c r="O185" s="67">
        <v>9</v>
      </c>
      <c r="P185" s="99">
        <f>H185-O185</f>
        <v>-4</v>
      </c>
      <c r="Q185" s="58">
        <f>K185-M185</f>
        <v>1</v>
      </c>
    </row>
    <row r="186" spans="3:17" x14ac:dyDescent="0.25">
      <c r="C186" s="65" t="s">
        <v>85</v>
      </c>
      <c r="D186" s="78"/>
      <c r="E186" s="78"/>
      <c r="F186" s="78"/>
      <c r="G186" s="84">
        <v>1</v>
      </c>
      <c r="H186" s="68">
        <f>SUM(D186:G186)</f>
        <v>1</v>
      </c>
      <c r="J186" s="65" t="s">
        <v>85</v>
      </c>
      <c r="K186" s="96">
        <v>15</v>
      </c>
      <c r="L186" s="78">
        <v>18</v>
      </c>
      <c r="M186" s="96">
        <v>16</v>
      </c>
      <c r="N186" s="84">
        <v>0</v>
      </c>
      <c r="O186" s="68">
        <v>5</v>
      </c>
      <c r="P186" s="99">
        <f>H186-O186</f>
        <v>-4</v>
      </c>
      <c r="Q186" s="58">
        <f>M186-K186</f>
        <v>1</v>
      </c>
    </row>
    <row r="187" spans="3:17" ht="30" x14ac:dyDescent="0.25">
      <c r="C187" s="61" t="s">
        <v>93</v>
      </c>
      <c r="D187" s="69">
        <f>SUM(D184:D186)</f>
        <v>0</v>
      </c>
      <c r="E187" s="69">
        <f>SUM(E184:E186)</f>
        <v>4</v>
      </c>
      <c r="F187" s="69">
        <f>SUM(F184:F186)</f>
        <v>8</v>
      </c>
      <c r="G187" s="75">
        <f>SUM(G184:G186)</f>
        <v>1</v>
      </c>
      <c r="H187" s="95">
        <f>SUMPRODUCT(D184:G186,K184:N186)</f>
        <v>138</v>
      </c>
      <c r="J187" s="61" t="s">
        <v>93</v>
      </c>
      <c r="K187" s="69">
        <v>8</v>
      </c>
      <c r="L187" s="69">
        <v>4</v>
      </c>
      <c r="M187" s="69">
        <v>8</v>
      </c>
      <c r="N187" s="75">
        <v>1</v>
      </c>
      <c r="O187"/>
    </row>
    <row r="188" spans="3:17" x14ac:dyDescent="0.25">
      <c r="K188" s="99">
        <f>D187-K187</f>
        <v>-8</v>
      </c>
      <c r="L188" s="99">
        <f>E187-L187</f>
        <v>0</v>
      </c>
      <c r="M188" s="99">
        <f>F187-M187</f>
        <v>0</v>
      </c>
      <c r="N188" s="99">
        <f>G187-N187</f>
        <v>0</v>
      </c>
    </row>
    <row r="189" spans="3:17" x14ac:dyDescent="0.25">
      <c r="J189" s="101" t="s">
        <v>114</v>
      </c>
      <c r="K189" s="58">
        <f>K186-K185</f>
        <v>1</v>
      </c>
      <c r="M189" s="102">
        <f>M186-M185</f>
        <v>3</v>
      </c>
    </row>
    <row r="191" spans="3:17" ht="30" x14ac:dyDescent="0.25">
      <c r="C191" s="62" t="s">
        <v>32</v>
      </c>
      <c r="D191" s="63" t="s">
        <v>86</v>
      </c>
      <c r="E191" s="63" t="s">
        <v>87</v>
      </c>
      <c r="F191" s="63" t="s">
        <v>88</v>
      </c>
      <c r="G191" s="72" t="s">
        <v>94</v>
      </c>
      <c r="H191" s="61" t="s">
        <v>92</v>
      </c>
      <c r="J191" s="62" t="s">
        <v>0</v>
      </c>
      <c r="K191" s="63" t="s">
        <v>86</v>
      </c>
      <c r="L191" s="63" t="s">
        <v>87</v>
      </c>
      <c r="M191" s="63" t="s">
        <v>88</v>
      </c>
      <c r="N191" s="72" t="s">
        <v>94</v>
      </c>
      <c r="O191" s="61" t="s">
        <v>92</v>
      </c>
      <c r="Q191" s="100" t="s">
        <v>44</v>
      </c>
    </row>
    <row r="192" spans="3:17" x14ac:dyDescent="0.25">
      <c r="C192" s="64" t="s">
        <v>83</v>
      </c>
      <c r="D192" s="78"/>
      <c r="E192" s="78"/>
      <c r="F192" s="78">
        <v>7</v>
      </c>
      <c r="G192" s="83"/>
      <c r="H192" s="67">
        <f>SUM(D192:G192)</f>
        <v>7</v>
      </c>
      <c r="J192" s="64" t="s">
        <v>83</v>
      </c>
      <c r="K192" s="78">
        <v>14</v>
      </c>
      <c r="L192" s="78">
        <v>12</v>
      </c>
      <c r="M192" s="78">
        <v>11</v>
      </c>
      <c r="N192" s="83">
        <v>0</v>
      </c>
      <c r="O192" s="67">
        <v>7</v>
      </c>
      <c r="P192" s="99">
        <f>H192-O192</f>
        <v>0</v>
      </c>
    </row>
    <row r="193" spans="2:20" x14ac:dyDescent="0.25">
      <c r="C193" s="65" t="s">
        <v>84</v>
      </c>
      <c r="D193" s="96">
        <v>4</v>
      </c>
      <c r="E193" s="78">
        <v>4</v>
      </c>
      <c r="F193" s="78">
        <v>1</v>
      </c>
      <c r="G193" s="83"/>
      <c r="H193" s="67">
        <f>SUM(D193:G193)</f>
        <v>9</v>
      </c>
      <c r="J193" s="65" t="s">
        <v>84</v>
      </c>
      <c r="K193" s="96">
        <v>14</v>
      </c>
      <c r="L193" s="78">
        <v>12</v>
      </c>
      <c r="M193" s="78">
        <v>13</v>
      </c>
      <c r="N193" s="83">
        <v>0</v>
      </c>
      <c r="O193" s="67">
        <v>9</v>
      </c>
      <c r="P193" s="99">
        <f>H193-O193</f>
        <v>0</v>
      </c>
    </row>
    <row r="194" spans="2:20" x14ac:dyDescent="0.25">
      <c r="C194" s="65" t="s">
        <v>85</v>
      </c>
      <c r="D194" s="96">
        <v>4</v>
      </c>
      <c r="E194" s="78"/>
      <c r="F194" s="78"/>
      <c r="G194" s="84">
        <v>1</v>
      </c>
      <c r="H194" s="68">
        <f>SUM(D194:G194)</f>
        <v>5</v>
      </c>
      <c r="J194" s="65" t="s">
        <v>85</v>
      </c>
      <c r="K194" s="96">
        <v>15</v>
      </c>
      <c r="L194" s="78">
        <v>18</v>
      </c>
      <c r="M194" s="78">
        <v>16</v>
      </c>
      <c r="N194" s="84">
        <v>0</v>
      </c>
      <c r="O194" s="68">
        <v>5</v>
      </c>
      <c r="P194" s="99">
        <f>H194-O194</f>
        <v>0</v>
      </c>
    </row>
    <row r="195" spans="2:20" ht="30" x14ac:dyDescent="0.25">
      <c r="C195" s="61" t="s">
        <v>93</v>
      </c>
      <c r="D195" s="69">
        <f>SUM(D192:D194)</f>
        <v>8</v>
      </c>
      <c r="E195" s="69">
        <f>SUM(E192:E194)</f>
        <v>4</v>
      </c>
      <c r="F195" s="69">
        <f>SUM(F192:F194)</f>
        <v>8</v>
      </c>
      <c r="G195" s="75">
        <f>SUM(G192:G194)</f>
        <v>1</v>
      </c>
      <c r="H195" s="95">
        <f>SUMPRODUCT(D192:G194,K192:N194)</f>
        <v>254</v>
      </c>
      <c r="J195" s="61" t="s">
        <v>93</v>
      </c>
      <c r="K195" s="69">
        <v>8</v>
      </c>
      <c r="L195" s="69">
        <v>4</v>
      </c>
      <c r="M195" s="69">
        <v>8</v>
      </c>
      <c r="N195" s="75">
        <v>1</v>
      </c>
      <c r="O195"/>
    </row>
    <row r="196" spans="2:20" x14ac:dyDescent="0.25">
      <c r="K196" s="99">
        <f>D195-K195</f>
        <v>0</v>
      </c>
      <c r="L196" s="99">
        <f>E195-L195</f>
        <v>0</v>
      </c>
      <c r="M196" s="99">
        <f>F195-M195</f>
        <v>0</v>
      </c>
      <c r="N196" s="99">
        <f>G195-N195</f>
        <v>0</v>
      </c>
    </row>
    <row r="197" spans="2:20" x14ac:dyDescent="0.25">
      <c r="J197" s="101" t="s">
        <v>114</v>
      </c>
    </row>
    <row r="198" spans="2:20" x14ac:dyDescent="0.25">
      <c r="C198" t="s">
        <v>33</v>
      </c>
      <c r="E198" s="1"/>
      <c r="F198" s="1"/>
      <c r="G198" s="59" t="s">
        <v>107</v>
      </c>
      <c r="J198"/>
      <c r="K198"/>
      <c r="L198"/>
      <c r="M198"/>
      <c r="N198"/>
      <c r="O198"/>
      <c r="P198"/>
      <c r="Q198"/>
      <c r="R198"/>
      <c r="S198"/>
      <c r="T198"/>
    </row>
    <row r="199" spans="2:20" x14ac:dyDescent="0.25">
      <c r="C199"/>
      <c r="G199"/>
      <c r="J199"/>
      <c r="K199"/>
      <c r="L199"/>
      <c r="M199"/>
      <c r="N199"/>
      <c r="O199"/>
      <c r="P199"/>
      <c r="Q199"/>
      <c r="R199"/>
      <c r="S199"/>
      <c r="T199"/>
    </row>
    <row r="200" spans="2:20" x14ac:dyDescent="0.25">
      <c r="C200" t="s">
        <v>36</v>
      </c>
      <c r="E200" t="s">
        <v>108</v>
      </c>
      <c r="G200"/>
      <c r="J200"/>
      <c r="K200"/>
      <c r="L200"/>
      <c r="M200"/>
      <c r="N200"/>
      <c r="O200"/>
      <c r="P200"/>
      <c r="Q200"/>
      <c r="R200"/>
      <c r="S200"/>
      <c r="T200"/>
    </row>
    <row r="201" spans="2:20" x14ac:dyDescent="0.25">
      <c r="C201" t="s">
        <v>47</v>
      </c>
      <c r="D201" s="1">
        <f>H195</f>
        <v>254</v>
      </c>
      <c r="G201"/>
      <c r="J201"/>
      <c r="K201"/>
      <c r="L201"/>
      <c r="M201"/>
      <c r="N201"/>
      <c r="O201"/>
      <c r="P201"/>
      <c r="Q201"/>
      <c r="R201"/>
      <c r="S201"/>
      <c r="T201"/>
    </row>
    <row r="203" spans="2:20" x14ac:dyDescent="0.25">
      <c r="B203" s="19"/>
      <c r="C203" s="19"/>
      <c r="D203" s="19"/>
      <c r="E203" s="19"/>
      <c r="F203" s="19"/>
      <c r="G203" s="19"/>
      <c r="H203" s="19"/>
      <c r="I203" s="19"/>
      <c r="J203" s="86"/>
      <c r="K203" s="86"/>
      <c r="L203" s="86"/>
      <c r="M203" s="86"/>
      <c r="N203" s="86"/>
      <c r="O203" s="86"/>
      <c r="P203" s="86"/>
    </row>
    <row r="204" spans="2:20" x14ac:dyDescent="0.25">
      <c r="C204" s="17" t="s">
        <v>46</v>
      </c>
    </row>
    <row r="207" spans="2:20" ht="30" x14ac:dyDescent="0.25">
      <c r="C207" s="62" t="s">
        <v>32</v>
      </c>
      <c r="D207" s="63" t="s">
        <v>86</v>
      </c>
      <c r="E207" s="63" t="s">
        <v>87</v>
      </c>
      <c r="F207" s="63" t="s">
        <v>88</v>
      </c>
      <c r="G207" s="72" t="s">
        <v>94</v>
      </c>
      <c r="H207" s="61" t="s">
        <v>92</v>
      </c>
      <c r="J207" s="62" t="s">
        <v>0</v>
      </c>
      <c r="K207" s="63" t="s">
        <v>86</v>
      </c>
      <c r="L207" s="63" t="s">
        <v>87</v>
      </c>
      <c r="M207" s="63" t="s">
        <v>88</v>
      </c>
      <c r="N207" s="72" t="s">
        <v>94</v>
      </c>
      <c r="O207" s="61" t="s">
        <v>92</v>
      </c>
      <c r="Q207" s="61" t="s">
        <v>48</v>
      </c>
    </row>
    <row r="208" spans="2:20" x14ac:dyDescent="0.25">
      <c r="C208" s="64" t="s">
        <v>83</v>
      </c>
      <c r="D208" s="78">
        <v>7</v>
      </c>
      <c r="E208" s="109">
        <f>L208-Q208-L213</f>
        <v>0</v>
      </c>
      <c r="F208" s="109">
        <f>M208-Q208-M213</f>
        <v>-2</v>
      </c>
      <c r="G208" s="110">
        <f>N208-Q208-N213</f>
        <v>3</v>
      </c>
      <c r="H208" s="67">
        <f>SUM(D208:G208)</f>
        <v>8</v>
      </c>
      <c r="J208" s="64" t="s">
        <v>83</v>
      </c>
      <c r="K208" s="96">
        <v>14</v>
      </c>
      <c r="L208" s="78">
        <v>12</v>
      </c>
      <c r="M208" s="78">
        <v>11</v>
      </c>
      <c r="N208" s="83">
        <v>0</v>
      </c>
      <c r="O208" s="67">
        <v>7</v>
      </c>
      <c r="P208" s="99">
        <f>H208-O208</f>
        <v>1</v>
      </c>
      <c r="Q208" s="103">
        <v>0</v>
      </c>
    </row>
    <row r="209" spans="3:17" x14ac:dyDescent="0.25">
      <c r="C209" s="65" t="s">
        <v>84</v>
      </c>
      <c r="D209" s="78">
        <v>1</v>
      </c>
      <c r="E209" s="78">
        <v>4</v>
      </c>
      <c r="F209" s="78">
        <v>4</v>
      </c>
      <c r="G209" s="110">
        <f>N209-Q209-N213</f>
        <v>3</v>
      </c>
      <c r="H209" s="67">
        <f>SUM(D209:G209)</f>
        <v>12</v>
      </c>
      <c r="J209" s="65" t="s">
        <v>84</v>
      </c>
      <c r="K209" s="96">
        <v>14</v>
      </c>
      <c r="L209" s="96">
        <v>12</v>
      </c>
      <c r="M209" s="96">
        <v>13</v>
      </c>
      <c r="N209" s="83">
        <v>0</v>
      </c>
      <c r="O209" s="67">
        <v>9</v>
      </c>
      <c r="P209" s="99">
        <f>H209-O209</f>
        <v>3</v>
      </c>
      <c r="Q209" s="104">
        <f>K209-K213</f>
        <v>0</v>
      </c>
    </row>
    <row r="210" spans="3:17" x14ac:dyDescent="0.25">
      <c r="C210" s="65" t="s">
        <v>85</v>
      </c>
      <c r="D210" s="111">
        <f>K210-Q210-K213</f>
        <v>-2</v>
      </c>
      <c r="E210" s="109">
        <f>L210-Q210-L213</f>
        <v>3</v>
      </c>
      <c r="F210" s="78">
        <v>4</v>
      </c>
      <c r="G210" s="84">
        <v>1</v>
      </c>
      <c r="H210" s="68">
        <f>SUM(D210:G210)</f>
        <v>6</v>
      </c>
      <c r="J210" s="65" t="s">
        <v>85</v>
      </c>
      <c r="K210" s="78">
        <v>15</v>
      </c>
      <c r="L210" s="78">
        <v>18</v>
      </c>
      <c r="M210" s="96">
        <v>16</v>
      </c>
      <c r="N210" s="97">
        <v>0</v>
      </c>
      <c r="O210" s="68">
        <v>5</v>
      </c>
      <c r="P210" s="99">
        <f>H210-O210</f>
        <v>1</v>
      </c>
      <c r="Q210" s="105">
        <f>M210-M213</f>
        <v>3</v>
      </c>
    </row>
    <row r="211" spans="3:17" ht="30" x14ac:dyDescent="0.25">
      <c r="C211" s="61" t="s">
        <v>93</v>
      </c>
      <c r="D211" s="69">
        <f>SUM(D208:D210)</f>
        <v>6</v>
      </c>
      <c r="E211" s="69">
        <f>SUM(E208:E210)</f>
        <v>7</v>
      </c>
      <c r="F211" s="69">
        <f>SUM(F208:F210)</f>
        <v>6</v>
      </c>
      <c r="G211" s="75">
        <f>SUM(G208:G210)</f>
        <v>7</v>
      </c>
      <c r="H211" s="95">
        <f>SUMPRODUCT(D208:G210,K208:N210)</f>
        <v>278</v>
      </c>
      <c r="J211" s="61" t="s">
        <v>93</v>
      </c>
      <c r="K211" s="69">
        <v>8</v>
      </c>
      <c r="L211" s="69">
        <v>4</v>
      </c>
      <c r="M211" s="69">
        <v>8</v>
      </c>
      <c r="N211" s="75">
        <v>1</v>
      </c>
      <c r="O211"/>
    </row>
    <row r="212" spans="3:17" x14ac:dyDescent="0.25">
      <c r="K212" s="99">
        <f>D211-K211</f>
        <v>-2</v>
      </c>
      <c r="L212" s="99">
        <f>E211-L211</f>
        <v>3</v>
      </c>
      <c r="M212" s="99">
        <f>F211-M211</f>
        <v>-2</v>
      </c>
      <c r="N212" s="99">
        <f>G211-N211</f>
        <v>6</v>
      </c>
    </row>
    <row r="213" spans="3:17" x14ac:dyDescent="0.25">
      <c r="C213" s="60" t="s">
        <v>55</v>
      </c>
      <c r="E213" s="1" t="s">
        <v>80</v>
      </c>
      <c r="J213" s="61" t="s">
        <v>49</v>
      </c>
      <c r="K213" s="106">
        <f>K208-Q208</f>
        <v>14</v>
      </c>
      <c r="L213" s="107">
        <f>L209-Q209</f>
        <v>12</v>
      </c>
      <c r="M213" s="107">
        <f>M209-Q209</f>
        <v>13</v>
      </c>
      <c r="N213" s="108">
        <f>N210-Q210</f>
        <v>-3</v>
      </c>
    </row>
    <row r="215" spans="3:17" ht="30" x14ac:dyDescent="0.25">
      <c r="C215" s="62" t="s">
        <v>32</v>
      </c>
      <c r="D215" s="63" t="s">
        <v>86</v>
      </c>
      <c r="E215" s="63" t="s">
        <v>87</v>
      </c>
      <c r="F215" s="63" t="s">
        <v>88</v>
      </c>
      <c r="G215" s="72" t="s">
        <v>94</v>
      </c>
      <c r="H215" s="61" t="s">
        <v>92</v>
      </c>
      <c r="J215" s="62" t="s">
        <v>0</v>
      </c>
      <c r="K215" s="63" t="s">
        <v>86</v>
      </c>
      <c r="L215" s="63" t="s">
        <v>87</v>
      </c>
      <c r="M215" s="63" t="s">
        <v>88</v>
      </c>
      <c r="N215" s="72" t="s">
        <v>94</v>
      </c>
      <c r="O215" s="61" t="s">
        <v>92</v>
      </c>
      <c r="Q215" s="61" t="s">
        <v>48</v>
      </c>
    </row>
    <row r="216" spans="3:17" x14ac:dyDescent="0.25">
      <c r="C216" s="64" t="s">
        <v>83</v>
      </c>
      <c r="D216" s="78">
        <v>7</v>
      </c>
      <c r="E216" s="78"/>
      <c r="F216" s="78"/>
      <c r="G216" s="83"/>
      <c r="H216" s="67">
        <f>SUM(D216:G216)</f>
        <v>7</v>
      </c>
      <c r="J216" s="64" t="s">
        <v>83</v>
      </c>
      <c r="K216" s="78">
        <v>14</v>
      </c>
      <c r="L216" s="78">
        <v>12</v>
      </c>
      <c r="M216" s="78">
        <v>11</v>
      </c>
      <c r="N216" s="83">
        <v>0</v>
      </c>
      <c r="O216" s="67">
        <v>7</v>
      </c>
      <c r="P216" s="99">
        <f>H216-O216</f>
        <v>0</v>
      </c>
      <c r="Q216" s="112">
        <v>0</v>
      </c>
    </row>
    <row r="217" spans="3:17" x14ac:dyDescent="0.25">
      <c r="C217" s="65" t="s">
        <v>84</v>
      </c>
      <c r="D217" s="96"/>
      <c r="E217" s="78">
        <v>4</v>
      </c>
      <c r="F217" s="96">
        <v>5</v>
      </c>
      <c r="G217" s="83"/>
      <c r="H217" s="67">
        <f>SUM(D217:G217)</f>
        <v>9</v>
      </c>
      <c r="J217" s="65" t="s">
        <v>84</v>
      </c>
      <c r="K217" s="78">
        <v>14</v>
      </c>
      <c r="L217" s="78">
        <v>12</v>
      </c>
      <c r="M217" s="78">
        <v>13</v>
      </c>
      <c r="N217" s="83">
        <v>0</v>
      </c>
      <c r="O217" s="67">
        <v>9</v>
      </c>
      <c r="P217" s="99">
        <f>H217-O217</f>
        <v>0</v>
      </c>
      <c r="Q217" s="113">
        <f>K217-K221</f>
        <v>0</v>
      </c>
    </row>
    <row r="218" spans="3:17" x14ac:dyDescent="0.25">
      <c r="C218" s="65" t="s">
        <v>85</v>
      </c>
      <c r="D218" s="96">
        <f>E222</f>
        <v>1</v>
      </c>
      <c r="E218" s="78"/>
      <c r="F218" s="96">
        <v>3</v>
      </c>
      <c r="G218" s="84">
        <v>1</v>
      </c>
      <c r="H218" s="68">
        <f>SUM(D218:G218)</f>
        <v>5</v>
      </c>
      <c r="J218" s="65" t="s">
        <v>85</v>
      </c>
      <c r="K218" s="78">
        <v>15</v>
      </c>
      <c r="L218" s="78">
        <v>18</v>
      </c>
      <c r="M218" s="78">
        <v>16</v>
      </c>
      <c r="N218" s="84">
        <v>0</v>
      </c>
      <c r="O218" s="68">
        <v>5</v>
      </c>
      <c r="P218" s="99">
        <f>H218-O218</f>
        <v>0</v>
      </c>
      <c r="Q218" s="114">
        <f>M218-M221</f>
        <v>3</v>
      </c>
    </row>
    <row r="219" spans="3:17" ht="30" x14ac:dyDescent="0.25">
      <c r="C219" s="61" t="s">
        <v>93</v>
      </c>
      <c r="D219" s="69">
        <f>SUM(D216:D218)</f>
        <v>8</v>
      </c>
      <c r="E219" s="69">
        <f>SUM(E216:E218)</f>
        <v>4</v>
      </c>
      <c r="F219" s="69">
        <f>SUM(F216:F218)</f>
        <v>8</v>
      </c>
      <c r="G219" s="75">
        <f>SUM(G216:G218)</f>
        <v>1</v>
      </c>
      <c r="H219" s="95">
        <f>SUMPRODUCT(D216:G218,K216:N218)</f>
        <v>274</v>
      </c>
      <c r="J219" s="61" t="s">
        <v>93</v>
      </c>
      <c r="K219" s="69">
        <v>8</v>
      </c>
      <c r="L219" s="69">
        <v>4</v>
      </c>
      <c r="M219" s="69">
        <v>8</v>
      </c>
      <c r="N219" s="75">
        <v>1</v>
      </c>
      <c r="O219"/>
    </row>
    <row r="220" spans="3:17" x14ac:dyDescent="0.25">
      <c r="K220" s="99">
        <f>D219-K219</f>
        <v>0</v>
      </c>
      <c r="L220" s="99">
        <f>E219-L219</f>
        <v>0</v>
      </c>
      <c r="M220" s="99">
        <f>F219-M219</f>
        <v>0</v>
      </c>
      <c r="N220" s="99">
        <f>G219-N219</f>
        <v>0</v>
      </c>
    </row>
    <row r="221" spans="3:17" x14ac:dyDescent="0.25">
      <c r="C221" s="60" t="s">
        <v>55</v>
      </c>
      <c r="E221" s="1" t="s">
        <v>80</v>
      </c>
      <c r="J221" s="61" t="s">
        <v>49</v>
      </c>
      <c r="K221" s="115">
        <f>K216-Q216</f>
        <v>14</v>
      </c>
      <c r="L221" s="116">
        <f>L217-Q217</f>
        <v>12</v>
      </c>
      <c r="M221" s="116">
        <f>M217-Q217</f>
        <v>13</v>
      </c>
      <c r="N221" s="117">
        <f>N218-Q218</f>
        <v>-3</v>
      </c>
    </row>
    <row r="222" spans="3:17" x14ac:dyDescent="0.25">
      <c r="C222" s="60" t="s">
        <v>54</v>
      </c>
      <c r="E222" s="1">
        <v>1</v>
      </c>
    </row>
    <row r="223" spans="3:17" x14ac:dyDescent="0.25">
      <c r="C223" s="60" t="s">
        <v>59</v>
      </c>
      <c r="E223" s="1" t="s">
        <v>74</v>
      </c>
    </row>
    <row r="224" spans="3:17" x14ac:dyDescent="0.25">
      <c r="C224" s="60" t="s">
        <v>115</v>
      </c>
      <c r="E224" s="1">
        <f>D210</f>
        <v>-2</v>
      </c>
    </row>
    <row r="225" spans="3:17" x14ac:dyDescent="0.25">
      <c r="C225" s="60" t="s">
        <v>58</v>
      </c>
      <c r="E225" s="1">
        <f>E224*E222</f>
        <v>-2</v>
      </c>
    </row>
    <row r="226" spans="3:17" x14ac:dyDescent="0.25">
      <c r="C226" s="60" t="s">
        <v>47</v>
      </c>
      <c r="E226" s="1">
        <f>$H$103+E225</f>
        <v>274</v>
      </c>
    </row>
    <row r="227" spans="3:17" x14ac:dyDescent="0.25">
      <c r="E227" s="1"/>
    </row>
    <row r="228" spans="3:17" x14ac:dyDescent="0.25">
      <c r="C228" s="118" t="s">
        <v>61</v>
      </c>
      <c r="D228" s="53"/>
      <c r="E228" s="1"/>
    </row>
    <row r="229" spans="3:17" x14ac:dyDescent="0.25">
      <c r="E229" s="1"/>
    </row>
    <row r="230" spans="3:17" ht="30" x14ac:dyDescent="0.25">
      <c r="C230" s="62" t="s">
        <v>32</v>
      </c>
      <c r="D230" s="63" t="s">
        <v>86</v>
      </c>
      <c r="E230" s="63" t="s">
        <v>87</v>
      </c>
      <c r="F230" s="63" t="s">
        <v>88</v>
      </c>
      <c r="G230" s="72" t="s">
        <v>94</v>
      </c>
      <c r="H230" s="61" t="s">
        <v>92</v>
      </c>
      <c r="J230" s="62" t="s">
        <v>0</v>
      </c>
      <c r="K230" s="63" t="s">
        <v>86</v>
      </c>
      <c r="L230" s="63" t="s">
        <v>87</v>
      </c>
      <c r="M230" s="63" t="s">
        <v>88</v>
      </c>
      <c r="N230" s="72" t="s">
        <v>94</v>
      </c>
      <c r="O230" s="61" t="s">
        <v>92</v>
      </c>
      <c r="Q230" s="61" t="s">
        <v>48</v>
      </c>
    </row>
    <row r="231" spans="3:17" x14ac:dyDescent="0.25">
      <c r="C231" s="64" t="s">
        <v>83</v>
      </c>
      <c r="D231" s="78">
        <v>7</v>
      </c>
      <c r="E231" s="109">
        <f>L231-Q231-L236</f>
        <v>-2</v>
      </c>
      <c r="F231" s="111">
        <f>M231-Q231-M236</f>
        <v>-4</v>
      </c>
      <c r="G231" s="110">
        <f>N231-Q231-N236</f>
        <v>1</v>
      </c>
      <c r="H231" s="67">
        <f>SUM(D231:G231)</f>
        <v>2</v>
      </c>
      <c r="J231" s="64" t="s">
        <v>83</v>
      </c>
      <c r="K231" s="96">
        <v>14</v>
      </c>
      <c r="L231" s="78">
        <v>12</v>
      </c>
      <c r="M231" s="78">
        <v>11</v>
      </c>
      <c r="N231" s="83">
        <v>0</v>
      </c>
      <c r="O231" s="67">
        <v>7</v>
      </c>
      <c r="P231" s="99">
        <f>H231-O231</f>
        <v>-5</v>
      </c>
      <c r="Q231" s="103">
        <v>0</v>
      </c>
    </row>
    <row r="232" spans="3:17" x14ac:dyDescent="0.25">
      <c r="C232" s="65" t="s">
        <v>84</v>
      </c>
      <c r="D232" s="109">
        <f>K232-Q232-K236</f>
        <v>2</v>
      </c>
      <c r="E232" s="78">
        <v>4</v>
      </c>
      <c r="F232" s="78">
        <v>5</v>
      </c>
      <c r="G232" s="110">
        <f>N232-Q232-N236</f>
        <v>3</v>
      </c>
      <c r="H232" s="67">
        <f>SUM(D232:G232)</f>
        <v>14</v>
      </c>
      <c r="J232" s="65" t="s">
        <v>84</v>
      </c>
      <c r="K232" s="78">
        <v>14</v>
      </c>
      <c r="L232" s="96">
        <v>12</v>
      </c>
      <c r="M232" s="96">
        <v>13</v>
      </c>
      <c r="N232" s="83">
        <v>0</v>
      </c>
      <c r="O232" s="67">
        <v>9</v>
      </c>
      <c r="P232" s="99">
        <f>H232-O232</f>
        <v>5</v>
      </c>
      <c r="Q232" s="104">
        <f>M232-M236</f>
        <v>-2</v>
      </c>
    </row>
    <row r="233" spans="3:17" x14ac:dyDescent="0.25">
      <c r="C233" s="65" t="s">
        <v>85</v>
      </c>
      <c r="D233" s="78">
        <v>1</v>
      </c>
      <c r="E233" s="109">
        <f>L233-Q233-L236</f>
        <v>3</v>
      </c>
      <c r="F233" s="78">
        <v>3</v>
      </c>
      <c r="G233" s="84">
        <v>1</v>
      </c>
      <c r="H233" s="68">
        <f>SUM(D233:G233)</f>
        <v>8</v>
      </c>
      <c r="J233" s="65" t="s">
        <v>85</v>
      </c>
      <c r="K233" s="96">
        <v>15</v>
      </c>
      <c r="L233" s="78">
        <v>18</v>
      </c>
      <c r="M233" s="96">
        <v>16</v>
      </c>
      <c r="N233" s="97">
        <v>0</v>
      </c>
      <c r="O233" s="68">
        <v>5</v>
      </c>
      <c r="P233" s="99">
        <f>H233-O233</f>
        <v>3</v>
      </c>
      <c r="Q233" s="105">
        <f>K233-K236</f>
        <v>1</v>
      </c>
    </row>
    <row r="234" spans="3:17" ht="30" x14ac:dyDescent="0.25">
      <c r="C234" s="61" t="s">
        <v>93</v>
      </c>
      <c r="D234" s="69">
        <f>SUM(D231:D233)</f>
        <v>10</v>
      </c>
      <c r="E234" s="69">
        <f>SUM(E231:E233)</f>
        <v>5</v>
      </c>
      <c r="F234" s="69">
        <f>SUM(F231:F233)</f>
        <v>4</v>
      </c>
      <c r="G234" s="75">
        <f>SUM(G231:G233)</f>
        <v>5</v>
      </c>
      <c r="H234" s="95">
        <f>SUMPRODUCT(D231:G233,K231:N233)</f>
        <v>288</v>
      </c>
      <c r="J234" s="61" t="s">
        <v>93</v>
      </c>
      <c r="K234" s="69">
        <v>8</v>
      </c>
      <c r="L234" s="69">
        <v>4</v>
      </c>
      <c r="M234" s="69">
        <v>8</v>
      </c>
      <c r="N234" s="75">
        <v>1</v>
      </c>
      <c r="O234"/>
    </row>
    <row r="235" spans="3:17" x14ac:dyDescent="0.25">
      <c r="K235" s="99">
        <f>D234-K234</f>
        <v>2</v>
      </c>
      <c r="L235" s="99">
        <f>E234-L234</f>
        <v>1</v>
      </c>
      <c r="M235" s="99">
        <f>F234-M234</f>
        <v>-4</v>
      </c>
      <c r="N235" s="99">
        <f>G234-N234</f>
        <v>4</v>
      </c>
    </row>
    <row r="236" spans="3:17" x14ac:dyDescent="0.25">
      <c r="C236" s="60" t="s">
        <v>55</v>
      </c>
      <c r="E236" s="1" t="s">
        <v>78</v>
      </c>
      <c r="J236" s="61" t="s">
        <v>49</v>
      </c>
      <c r="K236" s="106">
        <f>K231-Q231</f>
        <v>14</v>
      </c>
      <c r="L236" s="107">
        <f>L232-Q232</f>
        <v>14</v>
      </c>
      <c r="M236" s="107">
        <f>M233-Q233</f>
        <v>15</v>
      </c>
      <c r="N236" s="108">
        <f>N233-Q233</f>
        <v>-1</v>
      </c>
    </row>
    <row r="238" spans="3:17" ht="30" x14ac:dyDescent="0.25">
      <c r="C238" s="62" t="s">
        <v>32</v>
      </c>
      <c r="D238" s="63" t="s">
        <v>86</v>
      </c>
      <c r="E238" s="63" t="s">
        <v>87</v>
      </c>
      <c r="F238" s="63" t="s">
        <v>88</v>
      </c>
      <c r="G238" s="72" t="s">
        <v>94</v>
      </c>
      <c r="H238" s="61" t="s">
        <v>92</v>
      </c>
      <c r="J238" s="62" t="s">
        <v>0</v>
      </c>
      <c r="K238" s="63" t="s">
        <v>86</v>
      </c>
      <c r="L238" s="63" t="s">
        <v>87</v>
      </c>
      <c r="M238" s="63" t="s">
        <v>88</v>
      </c>
      <c r="N238" s="72" t="s">
        <v>94</v>
      </c>
      <c r="O238" s="61" t="s">
        <v>92</v>
      </c>
      <c r="Q238" s="61" t="s">
        <v>48</v>
      </c>
    </row>
    <row r="239" spans="3:17" x14ac:dyDescent="0.25">
      <c r="C239" s="64" t="s">
        <v>83</v>
      </c>
      <c r="D239" s="96">
        <v>4</v>
      </c>
      <c r="E239" s="78"/>
      <c r="F239" s="96">
        <f>E245</f>
        <v>3</v>
      </c>
      <c r="G239" s="83"/>
      <c r="H239" s="67">
        <f>SUM(D239:G239)</f>
        <v>7</v>
      </c>
      <c r="J239" s="64" t="s">
        <v>83</v>
      </c>
      <c r="K239" s="78">
        <v>14</v>
      </c>
      <c r="L239" s="78">
        <v>12</v>
      </c>
      <c r="M239" s="78">
        <v>11</v>
      </c>
      <c r="N239" s="83">
        <v>0</v>
      </c>
      <c r="O239" s="67">
        <v>7</v>
      </c>
      <c r="P239" s="99">
        <f>H239-O239</f>
        <v>0</v>
      </c>
      <c r="Q239" s="112">
        <v>0</v>
      </c>
    </row>
    <row r="240" spans="3:17" x14ac:dyDescent="0.25">
      <c r="C240" s="65" t="s">
        <v>84</v>
      </c>
      <c r="D240" s="78"/>
      <c r="E240" s="78">
        <v>4</v>
      </c>
      <c r="F240" s="78">
        <v>5</v>
      </c>
      <c r="G240" s="83"/>
      <c r="H240" s="67">
        <f>SUM(D240:G240)</f>
        <v>9</v>
      </c>
      <c r="J240" s="65" t="s">
        <v>84</v>
      </c>
      <c r="K240" s="78">
        <v>14</v>
      </c>
      <c r="L240" s="78">
        <v>12</v>
      </c>
      <c r="M240" s="78">
        <v>13</v>
      </c>
      <c r="N240" s="83">
        <v>0</v>
      </c>
      <c r="O240" s="67">
        <v>9</v>
      </c>
      <c r="P240" s="99">
        <f>H240-O240</f>
        <v>0</v>
      </c>
      <c r="Q240" s="113">
        <f>M240-M244</f>
        <v>-2</v>
      </c>
    </row>
    <row r="241" spans="3:17" x14ac:dyDescent="0.25">
      <c r="C241" s="65" t="s">
        <v>85</v>
      </c>
      <c r="D241" s="96">
        <v>4</v>
      </c>
      <c r="E241" s="78"/>
      <c r="F241" s="96"/>
      <c r="G241" s="84">
        <v>1</v>
      </c>
      <c r="H241" s="68">
        <f>SUM(D241:G241)</f>
        <v>5</v>
      </c>
      <c r="J241" s="65" t="s">
        <v>85</v>
      </c>
      <c r="K241" s="78">
        <v>15</v>
      </c>
      <c r="L241" s="78">
        <v>18</v>
      </c>
      <c r="M241" s="78">
        <v>16</v>
      </c>
      <c r="N241" s="84">
        <v>0</v>
      </c>
      <c r="O241" s="68">
        <v>5</v>
      </c>
      <c r="P241" s="99">
        <f>H241-O241</f>
        <v>0</v>
      </c>
      <c r="Q241" s="114">
        <f>K241-K244</f>
        <v>1</v>
      </c>
    </row>
    <row r="242" spans="3:17" ht="30" x14ac:dyDescent="0.25">
      <c r="C242" s="61" t="s">
        <v>93</v>
      </c>
      <c r="D242" s="69">
        <f>SUM(D239:D241)</f>
        <v>8</v>
      </c>
      <c r="E242" s="69">
        <f>SUM(E239:E241)</f>
        <v>4</v>
      </c>
      <c r="F242" s="69">
        <f>SUM(F239:F241)</f>
        <v>8</v>
      </c>
      <c r="G242" s="75">
        <f>SUM(G239:G241)</f>
        <v>1</v>
      </c>
      <c r="H242" s="95">
        <f>SUMPRODUCT(D239:G241,K239:N241)</f>
        <v>262</v>
      </c>
      <c r="J242" s="61" t="s">
        <v>93</v>
      </c>
      <c r="K242" s="69">
        <v>8</v>
      </c>
      <c r="L242" s="69">
        <v>4</v>
      </c>
      <c r="M242" s="69">
        <v>8</v>
      </c>
      <c r="N242" s="75">
        <v>1</v>
      </c>
      <c r="O242"/>
    </row>
    <row r="243" spans="3:17" x14ac:dyDescent="0.25">
      <c r="K243" s="99">
        <f>D242-K242</f>
        <v>0</v>
      </c>
      <c r="L243" s="99">
        <f>E242-L242</f>
        <v>0</v>
      </c>
      <c r="M243" s="99">
        <f>F242-M242</f>
        <v>0</v>
      </c>
      <c r="N243" s="99">
        <f>G242-N242</f>
        <v>0</v>
      </c>
    </row>
    <row r="244" spans="3:17" x14ac:dyDescent="0.25">
      <c r="C244" s="60" t="s">
        <v>55</v>
      </c>
      <c r="E244" s="1" t="s">
        <v>78</v>
      </c>
      <c r="J244" s="61" t="s">
        <v>49</v>
      </c>
      <c r="K244" s="115">
        <f>K239-Q239</f>
        <v>14</v>
      </c>
      <c r="L244" s="116">
        <f>L240-Q240</f>
        <v>14</v>
      </c>
      <c r="M244" s="116">
        <f>M241-Q241</f>
        <v>15</v>
      </c>
      <c r="N244" s="117">
        <f>N241-Q241</f>
        <v>-1</v>
      </c>
    </row>
    <row r="245" spans="3:17" x14ac:dyDescent="0.25">
      <c r="C245" s="60" t="s">
        <v>54</v>
      </c>
      <c r="E245" s="1">
        <v>3</v>
      </c>
    </row>
    <row r="246" spans="3:17" x14ac:dyDescent="0.25">
      <c r="C246" s="60" t="s">
        <v>59</v>
      </c>
      <c r="E246" s="1" t="s">
        <v>81</v>
      </c>
    </row>
    <row r="247" spans="3:17" x14ac:dyDescent="0.25">
      <c r="C247" s="60" t="s">
        <v>115</v>
      </c>
      <c r="E247" s="1">
        <f>F231</f>
        <v>-4</v>
      </c>
    </row>
    <row r="248" spans="3:17" x14ac:dyDescent="0.25">
      <c r="C248" s="60" t="s">
        <v>58</v>
      </c>
      <c r="E248" s="1">
        <f>E247*E245</f>
        <v>-12</v>
      </c>
    </row>
    <row r="249" spans="3:17" x14ac:dyDescent="0.25">
      <c r="C249" s="60" t="s">
        <v>47</v>
      </c>
      <c r="E249" s="1">
        <f>$H$219+E248</f>
        <v>262</v>
      </c>
    </row>
    <row r="251" spans="3:17" x14ac:dyDescent="0.25">
      <c r="C251" s="118" t="s">
        <v>69</v>
      </c>
      <c r="D251" s="53"/>
    </row>
    <row r="253" spans="3:17" ht="30" x14ac:dyDescent="0.25">
      <c r="C253" s="62" t="s">
        <v>32</v>
      </c>
      <c r="D253" s="63" t="s">
        <v>86</v>
      </c>
      <c r="E253" s="63" t="s">
        <v>87</v>
      </c>
      <c r="F253" s="63" t="s">
        <v>88</v>
      </c>
      <c r="G253" s="72" t="s">
        <v>94</v>
      </c>
      <c r="H253" s="61" t="s">
        <v>92</v>
      </c>
      <c r="J253" s="62" t="s">
        <v>0</v>
      </c>
      <c r="K253" s="63" t="s">
        <v>86</v>
      </c>
      <c r="L253" s="63" t="s">
        <v>87</v>
      </c>
      <c r="M253" s="63" t="s">
        <v>88</v>
      </c>
      <c r="N253" s="72" t="s">
        <v>94</v>
      </c>
      <c r="O253" s="61" t="s">
        <v>92</v>
      </c>
      <c r="Q253" s="61" t="s">
        <v>48</v>
      </c>
    </row>
    <row r="254" spans="3:17" x14ac:dyDescent="0.25">
      <c r="C254" s="64" t="s">
        <v>83</v>
      </c>
      <c r="D254" s="78">
        <v>4</v>
      </c>
      <c r="E254" s="109">
        <f>L254-$Q254-L$259</f>
        <v>2</v>
      </c>
      <c r="F254" s="78">
        <v>3</v>
      </c>
      <c r="G254" s="110">
        <f>N254-$Q254-N$259</f>
        <v>1</v>
      </c>
      <c r="H254" s="67">
        <f>SUM(D254:G254)</f>
        <v>10</v>
      </c>
      <c r="J254" s="64" t="s">
        <v>83</v>
      </c>
      <c r="K254" s="96">
        <v>14</v>
      </c>
      <c r="L254" s="78">
        <v>12</v>
      </c>
      <c r="M254" s="96">
        <v>11</v>
      </c>
      <c r="N254" s="83">
        <v>0</v>
      </c>
      <c r="O254" s="67">
        <v>7</v>
      </c>
      <c r="P254" s="99">
        <f>H254-O254</f>
        <v>3</v>
      </c>
      <c r="Q254" s="103">
        <v>0</v>
      </c>
    </row>
    <row r="255" spans="3:17" x14ac:dyDescent="0.25">
      <c r="C255" s="65" t="s">
        <v>84</v>
      </c>
      <c r="D255" s="111">
        <f>K255-$Q255-K$259</f>
        <v>-2</v>
      </c>
      <c r="E255" s="78">
        <v>4</v>
      </c>
      <c r="F255" s="78">
        <v>5</v>
      </c>
      <c r="G255" s="110">
        <f>N255-$Q255-N$259</f>
        <v>-1</v>
      </c>
      <c r="H255" s="67">
        <f>SUM(D255:G255)</f>
        <v>6</v>
      </c>
      <c r="J255" s="65" t="s">
        <v>84</v>
      </c>
      <c r="K255" s="78">
        <v>14</v>
      </c>
      <c r="L255" s="96">
        <v>12</v>
      </c>
      <c r="M255" s="96">
        <v>13</v>
      </c>
      <c r="N255" s="83">
        <v>0</v>
      </c>
      <c r="O255" s="67">
        <v>9</v>
      </c>
      <c r="P255" s="99">
        <f>H255-O255</f>
        <v>-3</v>
      </c>
      <c r="Q255" s="104">
        <f>M255-M259</f>
        <v>2</v>
      </c>
    </row>
    <row r="256" spans="3:17" x14ac:dyDescent="0.25">
      <c r="C256" s="65" t="s">
        <v>85</v>
      </c>
      <c r="D256" s="78">
        <v>4</v>
      </c>
      <c r="E256" s="109">
        <f>L256-$Q256-L$259</f>
        <v>7</v>
      </c>
      <c r="F256" s="109">
        <f>M256-$Q256-M$259</f>
        <v>4</v>
      </c>
      <c r="G256" s="84">
        <v>1</v>
      </c>
      <c r="H256" s="68">
        <f>SUM(D256:G256)</f>
        <v>16</v>
      </c>
      <c r="J256" s="65" t="s">
        <v>85</v>
      </c>
      <c r="K256" s="96">
        <v>15</v>
      </c>
      <c r="L256" s="78">
        <v>18</v>
      </c>
      <c r="M256" s="78">
        <v>16</v>
      </c>
      <c r="N256" s="97">
        <v>0</v>
      </c>
      <c r="O256" s="68">
        <v>5</v>
      </c>
      <c r="P256" s="99">
        <f>H256-O256</f>
        <v>11</v>
      </c>
      <c r="Q256" s="105">
        <f>K256-K259</f>
        <v>1</v>
      </c>
    </row>
    <row r="257" spans="3:17" ht="30" x14ac:dyDescent="0.25">
      <c r="C257" s="61" t="s">
        <v>93</v>
      </c>
      <c r="D257" s="69">
        <f>SUM(D254:D256)</f>
        <v>6</v>
      </c>
      <c r="E257" s="69">
        <f>SUM(E254:E256)</f>
        <v>13</v>
      </c>
      <c r="F257" s="69">
        <f>SUM(F254:F256)</f>
        <v>12</v>
      </c>
      <c r="G257" s="75">
        <f>SUM(G254:G256)</f>
        <v>1</v>
      </c>
      <c r="H257" s="95">
        <f>SUMPRODUCT(D254:G256,K254:N256)</f>
        <v>448</v>
      </c>
      <c r="J257" s="61" t="s">
        <v>93</v>
      </c>
      <c r="K257" s="69">
        <v>8</v>
      </c>
      <c r="L257" s="69">
        <v>4</v>
      </c>
      <c r="M257" s="69">
        <v>8</v>
      </c>
      <c r="N257" s="75">
        <v>1</v>
      </c>
      <c r="O257"/>
    </row>
    <row r="258" spans="3:17" x14ac:dyDescent="0.25">
      <c r="K258" s="99">
        <f>D257-K257</f>
        <v>-2</v>
      </c>
      <c r="L258" s="99">
        <f>E257-L257</f>
        <v>9</v>
      </c>
      <c r="M258" s="99">
        <f>F257-M257</f>
        <v>4</v>
      </c>
      <c r="N258" s="99">
        <f>G257-N257</f>
        <v>0</v>
      </c>
    </row>
    <row r="259" spans="3:17" x14ac:dyDescent="0.25">
      <c r="C259" s="60" t="s">
        <v>55</v>
      </c>
      <c r="E259" s="1" t="s">
        <v>74</v>
      </c>
      <c r="J259" s="61" t="s">
        <v>49</v>
      </c>
      <c r="K259" s="106">
        <f>K254-Q254</f>
        <v>14</v>
      </c>
      <c r="L259" s="107">
        <f>L255-Q255</f>
        <v>10</v>
      </c>
      <c r="M259" s="107">
        <f>M254-Q254</f>
        <v>11</v>
      </c>
      <c r="N259" s="108">
        <f>N256-Q256</f>
        <v>-1</v>
      </c>
    </row>
    <row r="261" spans="3:17" ht="30" x14ac:dyDescent="0.25">
      <c r="C261" s="62" t="s">
        <v>32</v>
      </c>
      <c r="D261" s="63" t="s">
        <v>86</v>
      </c>
      <c r="E261" s="63" t="s">
        <v>87</v>
      </c>
      <c r="F261" s="63" t="s">
        <v>88</v>
      </c>
      <c r="G261" s="72" t="s">
        <v>94</v>
      </c>
      <c r="H261" s="61" t="s">
        <v>92</v>
      </c>
      <c r="J261" s="62" t="s">
        <v>0</v>
      </c>
      <c r="K261" s="63" t="s">
        <v>86</v>
      </c>
      <c r="L261" s="63" t="s">
        <v>87</v>
      </c>
      <c r="M261" s="63" t="s">
        <v>88</v>
      </c>
      <c r="N261" s="72" t="s">
        <v>94</v>
      </c>
      <c r="O261" s="61" t="s">
        <v>92</v>
      </c>
      <c r="Q261" s="61" t="s">
        <v>48</v>
      </c>
    </row>
    <row r="262" spans="3:17" x14ac:dyDescent="0.25">
      <c r="C262" s="64" t="s">
        <v>83</v>
      </c>
      <c r="D262" s="96"/>
      <c r="E262" s="78"/>
      <c r="F262" s="96">
        <v>7</v>
      </c>
      <c r="G262" s="83"/>
      <c r="H262" s="67">
        <f>SUM(D262:G262)</f>
        <v>7</v>
      </c>
      <c r="J262" s="64" t="s">
        <v>83</v>
      </c>
      <c r="K262" s="78">
        <v>14</v>
      </c>
      <c r="L262" s="78">
        <v>12</v>
      </c>
      <c r="M262" s="78">
        <v>11</v>
      </c>
      <c r="N262" s="83">
        <v>0</v>
      </c>
      <c r="O262" s="79">
        <v>7</v>
      </c>
      <c r="P262" s="99">
        <f>H262-O262</f>
        <v>0</v>
      </c>
      <c r="Q262" s="112">
        <v>0</v>
      </c>
    </row>
    <row r="263" spans="3:17" x14ac:dyDescent="0.25">
      <c r="C263" s="65" t="s">
        <v>84</v>
      </c>
      <c r="D263" s="96">
        <v>4</v>
      </c>
      <c r="E263" s="78">
        <v>4</v>
      </c>
      <c r="F263" s="96">
        <v>1</v>
      </c>
      <c r="G263" s="83"/>
      <c r="H263" s="67">
        <f>SUM(D263:G263)</f>
        <v>9</v>
      </c>
      <c r="J263" s="65" t="s">
        <v>84</v>
      </c>
      <c r="K263" s="78">
        <v>14</v>
      </c>
      <c r="L263" s="78">
        <v>12</v>
      </c>
      <c r="M263" s="78">
        <v>13</v>
      </c>
      <c r="N263" s="83">
        <v>0</v>
      </c>
      <c r="O263" s="79">
        <v>9</v>
      </c>
      <c r="P263" s="99">
        <f>H263-O263</f>
        <v>0</v>
      </c>
      <c r="Q263" s="113">
        <f>M263-M267</f>
        <v>2</v>
      </c>
    </row>
    <row r="264" spans="3:17" x14ac:dyDescent="0.25">
      <c r="C264" s="65" t="s">
        <v>85</v>
      </c>
      <c r="D264" s="78">
        <v>4</v>
      </c>
      <c r="E264" s="78"/>
      <c r="F264" s="78"/>
      <c r="G264" s="84">
        <v>1</v>
      </c>
      <c r="H264" s="68">
        <f>SUM(D264:G264)</f>
        <v>5</v>
      </c>
      <c r="J264" s="65" t="s">
        <v>85</v>
      </c>
      <c r="K264" s="78">
        <v>15</v>
      </c>
      <c r="L264" s="78">
        <v>18</v>
      </c>
      <c r="M264" s="78">
        <v>16</v>
      </c>
      <c r="N264" s="84">
        <v>0</v>
      </c>
      <c r="O264" s="81">
        <v>5</v>
      </c>
      <c r="P264" s="99">
        <f>H264-O264</f>
        <v>0</v>
      </c>
      <c r="Q264" s="114">
        <f>K264-K267</f>
        <v>1</v>
      </c>
    </row>
    <row r="265" spans="3:17" ht="30" x14ac:dyDescent="0.25">
      <c r="C265" s="61" t="s">
        <v>93</v>
      </c>
      <c r="D265" s="69">
        <f>SUM(D262:D264)</f>
        <v>8</v>
      </c>
      <c r="E265" s="69">
        <f>SUM(E262:E264)</f>
        <v>4</v>
      </c>
      <c r="F265" s="69">
        <f>SUM(F262:F264)</f>
        <v>8</v>
      </c>
      <c r="G265" s="75">
        <f>SUM(G262:G264)</f>
        <v>1</v>
      </c>
      <c r="H265" s="95">
        <f>SUMPRODUCT(D262:G264,K262:N264)</f>
        <v>254</v>
      </c>
      <c r="J265" s="61" t="s">
        <v>93</v>
      </c>
      <c r="K265" s="82">
        <v>8</v>
      </c>
      <c r="L265" s="82">
        <v>4</v>
      </c>
      <c r="M265" s="82">
        <v>8</v>
      </c>
      <c r="N265" s="85">
        <v>1</v>
      </c>
    </row>
    <row r="266" spans="3:17" x14ac:dyDescent="0.25">
      <c r="K266" s="99">
        <f>D265-K265</f>
        <v>0</v>
      </c>
      <c r="L266" s="99">
        <f>E265-L265</f>
        <v>0</v>
      </c>
      <c r="M266" s="99">
        <f>F265-M265</f>
        <v>0</v>
      </c>
      <c r="N266" s="99">
        <f>G265-N265</f>
        <v>0</v>
      </c>
    </row>
    <row r="267" spans="3:17" x14ac:dyDescent="0.25">
      <c r="C267" s="60" t="s">
        <v>55</v>
      </c>
      <c r="E267" s="1" t="s">
        <v>74</v>
      </c>
      <c r="J267" s="61" t="s">
        <v>49</v>
      </c>
      <c r="K267" s="115">
        <f>K262-Q262</f>
        <v>14</v>
      </c>
      <c r="L267" s="116">
        <f>L263-Q263</f>
        <v>10</v>
      </c>
      <c r="M267" s="116">
        <f>M262-Q262</f>
        <v>11</v>
      </c>
      <c r="N267" s="117">
        <f>N264-Q264</f>
        <v>-1</v>
      </c>
    </row>
    <row r="268" spans="3:17" x14ac:dyDescent="0.25">
      <c r="C268" s="60" t="s">
        <v>54</v>
      </c>
      <c r="E268" s="1">
        <v>4</v>
      </c>
    </row>
    <row r="269" spans="3:17" x14ac:dyDescent="0.25">
      <c r="C269" s="60" t="s">
        <v>59</v>
      </c>
      <c r="E269" s="1" t="s">
        <v>76</v>
      </c>
    </row>
    <row r="270" spans="3:17" x14ac:dyDescent="0.25">
      <c r="C270" s="60" t="s">
        <v>115</v>
      </c>
      <c r="E270" s="1">
        <f>D255</f>
        <v>-2</v>
      </c>
    </row>
    <row r="271" spans="3:17" x14ac:dyDescent="0.25">
      <c r="C271" s="60" t="s">
        <v>58</v>
      </c>
      <c r="E271" s="1">
        <f>E270*E268</f>
        <v>-8</v>
      </c>
    </row>
    <row r="272" spans="3:17" x14ac:dyDescent="0.25">
      <c r="C272" s="60" t="s">
        <v>47</v>
      </c>
      <c r="E272" s="1">
        <f>H242+E271</f>
        <v>254</v>
      </c>
    </row>
    <row r="274" spans="3:17" x14ac:dyDescent="0.25">
      <c r="C274" s="118" t="s">
        <v>70</v>
      </c>
      <c r="D274" s="53"/>
    </row>
    <row r="276" spans="3:17" ht="30" x14ac:dyDescent="0.25">
      <c r="C276" s="62" t="s">
        <v>32</v>
      </c>
      <c r="D276" s="63" t="s">
        <v>86</v>
      </c>
      <c r="E276" s="63" t="s">
        <v>87</v>
      </c>
      <c r="F276" s="63" t="s">
        <v>88</v>
      </c>
      <c r="G276" s="72" t="s">
        <v>94</v>
      </c>
      <c r="H276" s="61" t="s">
        <v>92</v>
      </c>
      <c r="J276" s="62" t="s">
        <v>0</v>
      </c>
      <c r="K276" s="63" t="s">
        <v>86</v>
      </c>
      <c r="L276" s="63" t="s">
        <v>87</v>
      </c>
      <c r="M276" s="63" t="s">
        <v>88</v>
      </c>
      <c r="N276" s="72" t="s">
        <v>94</v>
      </c>
      <c r="O276" s="61" t="s">
        <v>92</v>
      </c>
      <c r="Q276" s="61" t="s">
        <v>48</v>
      </c>
    </row>
    <row r="277" spans="3:17" x14ac:dyDescent="0.25">
      <c r="C277" s="64" t="s">
        <v>83</v>
      </c>
      <c r="D277" s="109">
        <f>K277-$Q277-K$282</f>
        <v>2</v>
      </c>
      <c r="E277" s="109">
        <f>L277-$Q277-L$282</f>
        <v>2</v>
      </c>
      <c r="F277" s="78">
        <v>7</v>
      </c>
      <c r="G277" s="110">
        <f>N277-$Q277-N$282</f>
        <v>3</v>
      </c>
      <c r="H277" s="67">
        <f>SUM(D277:G277)</f>
        <v>14</v>
      </c>
      <c r="J277" s="64" t="s">
        <v>83</v>
      </c>
      <c r="K277" s="78">
        <v>14</v>
      </c>
      <c r="L277" s="78">
        <v>12</v>
      </c>
      <c r="M277" s="96">
        <v>11</v>
      </c>
      <c r="N277" s="83">
        <v>0</v>
      </c>
      <c r="O277" s="79">
        <v>7</v>
      </c>
      <c r="P277" s="99">
        <f>H277-O277</f>
        <v>7</v>
      </c>
      <c r="Q277" s="103">
        <v>0</v>
      </c>
    </row>
    <row r="278" spans="3:17" x14ac:dyDescent="0.25">
      <c r="C278" s="65" t="s">
        <v>84</v>
      </c>
      <c r="D278" s="78">
        <v>4</v>
      </c>
      <c r="E278" s="78">
        <v>4</v>
      </c>
      <c r="F278" s="78">
        <v>1</v>
      </c>
      <c r="G278" s="110">
        <f>N278-$Q278-N$282</f>
        <v>1</v>
      </c>
      <c r="H278" s="67">
        <f>SUM(D278:G278)</f>
        <v>10</v>
      </c>
      <c r="J278" s="65" t="s">
        <v>84</v>
      </c>
      <c r="K278" s="96">
        <v>14</v>
      </c>
      <c r="L278" s="96">
        <v>12</v>
      </c>
      <c r="M278" s="96">
        <v>13</v>
      </c>
      <c r="N278" s="83">
        <v>0</v>
      </c>
      <c r="O278" s="79">
        <v>9</v>
      </c>
      <c r="P278" s="99">
        <f>H278-O278</f>
        <v>1</v>
      </c>
      <c r="Q278" s="104">
        <f>M278-M282</f>
        <v>2</v>
      </c>
    </row>
    <row r="279" spans="3:17" x14ac:dyDescent="0.25">
      <c r="C279" s="65" t="s">
        <v>85</v>
      </c>
      <c r="D279" s="78">
        <v>4</v>
      </c>
      <c r="E279" s="109">
        <f>L279-$Q279-L$282</f>
        <v>5</v>
      </c>
      <c r="F279" s="109">
        <f>M279-$Q279-M$282</f>
        <v>2</v>
      </c>
      <c r="G279" s="84">
        <v>1</v>
      </c>
      <c r="H279" s="68">
        <f>SUM(D279:G279)</f>
        <v>12</v>
      </c>
      <c r="J279" s="65" t="s">
        <v>85</v>
      </c>
      <c r="K279" s="96">
        <v>15</v>
      </c>
      <c r="L279" s="78">
        <v>18</v>
      </c>
      <c r="M279" s="78">
        <v>16</v>
      </c>
      <c r="N279" s="97">
        <v>0</v>
      </c>
      <c r="O279" s="81">
        <v>5</v>
      </c>
      <c r="P279" s="99">
        <f>H279-O279</f>
        <v>7</v>
      </c>
      <c r="Q279" s="105">
        <f>K279-K282</f>
        <v>3</v>
      </c>
    </row>
    <row r="280" spans="3:17" ht="30" x14ac:dyDescent="0.25">
      <c r="C280" s="61" t="s">
        <v>93</v>
      </c>
      <c r="D280" s="69">
        <f>SUM(D277:D279)</f>
        <v>10</v>
      </c>
      <c r="E280" s="69">
        <f>SUM(E277:E279)</f>
        <v>11</v>
      </c>
      <c r="F280" s="69">
        <f>SUM(F277:F279)</f>
        <v>10</v>
      </c>
      <c r="G280" s="75">
        <f>SUM(G277:G279)</f>
        <v>5</v>
      </c>
      <c r="H280" s="95">
        <f>SUMPRODUCT(D277:G279,K277:N279)</f>
        <v>428</v>
      </c>
      <c r="J280" s="61" t="s">
        <v>93</v>
      </c>
      <c r="K280" s="82">
        <v>8</v>
      </c>
      <c r="L280" s="82">
        <v>4</v>
      </c>
      <c r="M280" s="82">
        <v>8</v>
      </c>
      <c r="N280" s="85">
        <v>1</v>
      </c>
    </row>
    <row r="281" spans="3:17" x14ac:dyDescent="0.25">
      <c r="K281" s="99">
        <f>D280-K280</f>
        <v>2</v>
      </c>
      <c r="L281" s="99">
        <f>E280-L280</f>
        <v>7</v>
      </c>
      <c r="M281" s="99">
        <f>F280-M280</f>
        <v>2</v>
      </c>
      <c r="N281" s="99">
        <f>G280-N280</f>
        <v>4</v>
      </c>
    </row>
    <row r="282" spans="3:17" x14ac:dyDescent="0.25">
      <c r="E282" s="1"/>
      <c r="J282" s="61" t="s">
        <v>49</v>
      </c>
      <c r="K282" s="106">
        <f>K278-Q278</f>
        <v>12</v>
      </c>
      <c r="L282" s="107">
        <f>L278-Q278</f>
        <v>10</v>
      </c>
      <c r="M282" s="107">
        <f>M277-Q277</f>
        <v>11</v>
      </c>
      <c r="N282" s="108">
        <f>N279-Q279</f>
        <v>-3</v>
      </c>
    </row>
    <row r="284" spans="3:17" ht="30" x14ac:dyDescent="0.25">
      <c r="C284" s="62" t="s">
        <v>32</v>
      </c>
      <c r="D284" s="63" t="s">
        <v>86</v>
      </c>
      <c r="E284" s="63" t="s">
        <v>87</v>
      </c>
      <c r="F284" s="63" t="s">
        <v>88</v>
      </c>
      <c r="G284" s="72" t="s">
        <v>94</v>
      </c>
      <c r="H284" s="61" t="s">
        <v>92</v>
      </c>
      <c r="J284" s="62" t="s">
        <v>0</v>
      </c>
      <c r="K284" s="63" t="s">
        <v>86</v>
      </c>
      <c r="L284" s="63" t="s">
        <v>87</v>
      </c>
      <c r="M284" s="63" t="s">
        <v>88</v>
      </c>
      <c r="N284" s="72" t="s">
        <v>94</v>
      </c>
      <c r="O284" s="61" t="s">
        <v>92</v>
      </c>
    </row>
    <row r="285" spans="3:17" x14ac:dyDescent="0.25">
      <c r="C285" s="64" t="s">
        <v>83</v>
      </c>
      <c r="D285" s="78"/>
      <c r="E285" s="78"/>
      <c r="F285" s="78">
        <v>7</v>
      </c>
      <c r="G285" s="83"/>
      <c r="H285" s="79">
        <f>SUM(D285:G285)</f>
        <v>7</v>
      </c>
      <c r="I285" s="58"/>
      <c r="J285" s="77" t="s">
        <v>83</v>
      </c>
      <c r="K285" s="78">
        <v>14</v>
      </c>
      <c r="L285" s="78">
        <v>12</v>
      </c>
      <c r="M285" s="78">
        <v>11</v>
      </c>
      <c r="N285" s="83">
        <v>0</v>
      </c>
      <c r="O285" s="79">
        <v>7</v>
      </c>
      <c r="P285" s="99"/>
    </row>
    <row r="286" spans="3:17" x14ac:dyDescent="0.25">
      <c r="C286" s="65" t="s">
        <v>84</v>
      </c>
      <c r="D286" s="78">
        <v>4</v>
      </c>
      <c r="E286" s="78">
        <v>4</v>
      </c>
      <c r="F286" s="78">
        <v>1</v>
      </c>
      <c r="G286" s="83"/>
      <c r="H286" s="79">
        <f>SUM(D286:G286)</f>
        <v>9</v>
      </c>
      <c r="I286" s="58"/>
      <c r="J286" s="80" t="s">
        <v>84</v>
      </c>
      <c r="K286" s="78">
        <v>14</v>
      </c>
      <c r="L286" s="78">
        <v>12</v>
      </c>
      <c r="M286" s="78">
        <v>13</v>
      </c>
      <c r="N286" s="83">
        <v>0</v>
      </c>
      <c r="O286" s="79">
        <v>9</v>
      </c>
      <c r="P286" s="99"/>
    </row>
    <row r="287" spans="3:17" x14ac:dyDescent="0.25">
      <c r="C287" s="65" t="s">
        <v>85</v>
      </c>
      <c r="D287" s="78">
        <v>4</v>
      </c>
      <c r="E287" s="78"/>
      <c r="F287" s="78"/>
      <c r="G287" s="84">
        <v>1</v>
      </c>
      <c r="H287" s="81">
        <f>SUM(D287:G287)</f>
        <v>5</v>
      </c>
      <c r="I287" s="58"/>
      <c r="J287" s="80" t="s">
        <v>85</v>
      </c>
      <c r="K287" s="78">
        <v>15</v>
      </c>
      <c r="L287" s="78">
        <v>18</v>
      </c>
      <c r="M287" s="78">
        <v>16</v>
      </c>
      <c r="N287" s="84">
        <v>0</v>
      </c>
      <c r="O287" s="81">
        <v>5</v>
      </c>
      <c r="P287" s="99"/>
    </row>
    <row r="288" spans="3:17" ht="30" x14ac:dyDescent="0.25">
      <c r="C288" s="61" t="s">
        <v>93</v>
      </c>
      <c r="D288" s="69">
        <f>SUM(D285:D287)</f>
        <v>8</v>
      </c>
      <c r="E288" s="69">
        <f>SUM(E285:E287)</f>
        <v>4</v>
      </c>
      <c r="F288" s="69">
        <f>SUM(F285:F287)</f>
        <v>8</v>
      </c>
      <c r="G288" s="75">
        <f>SUM(G285:G287)</f>
        <v>1</v>
      </c>
      <c r="H288" s="95">
        <f>SUMPRODUCT(D285:G287,K285:N287)</f>
        <v>254</v>
      </c>
      <c r="J288" s="61" t="s">
        <v>93</v>
      </c>
      <c r="K288" s="82">
        <v>8</v>
      </c>
      <c r="L288" s="82">
        <v>4</v>
      </c>
      <c r="M288" s="82">
        <v>8</v>
      </c>
      <c r="N288" s="85">
        <v>1</v>
      </c>
    </row>
    <row r="291" spans="2:20" x14ac:dyDescent="0.25">
      <c r="C291" t="s">
        <v>33</v>
      </c>
      <c r="E291" s="1"/>
      <c r="F291" s="1"/>
      <c r="G291" s="59" t="s">
        <v>107</v>
      </c>
      <c r="J291"/>
      <c r="K291"/>
      <c r="L291"/>
      <c r="M291"/>
      <c r="N291"/>
      <c r="O291"/>
      <c r="P291"/>
      <c r="Q291"/>
      <c r="R291"/>
      <c r="S291"/>
      <c r="T291"/>
    </row>
    <row r="292" spans="2:20" x14ac:dyDescent="0.25">
      <c r="C292"/>
      <c r="G292"/>
      <c r="J292"/>
      <c r="K292"/>
      <c r="L292"/>
      <c r="M292"/>
      <c r="N292"/>
      <c r="O292"/>
      <c r="P292"/>
      <c r="Q292"/>
      <c r="R292"/>
      <c r="S292"/>
      <c r="T292"/>
    </row>
    <row r="293" spans="2:20" x14ac:dyDescent="0.25">
      <c r="C293" t="s">
        <v>36</v>
      </c>
      <c r="E293" t="s">
        <v>108</v>
      </c>
      <c r="G293"/>
      <c r="J293"/>
      <c r="K293"/>
      <c r="L293"/>
      <c r="M293"/>
      <c r="N293"/>
      <c r="O293"/>
      <c r="P293"/>
      <c r="Q293"/>
      <c r="R293"/>
      <c r="S293"/>
      <c r="T293"/>
    </row>
    <row r="294" spans="2:20" x14ac:dyDescent="0.25">
      <c r="C294" t="s">
        <v>35</v>
      </c>
      <c r="D294" s="1">
        <f>H288</f>
        <v>254</v>
      </c>
      <c r="G294"/>
      <c r="J294"/>
      <c r="K294"/>
      <c r="L294"/>
      <c r="M294"/>
      <c r="N294"/>
      <c r="O294"/>
      <c r="P294"/>
      <c r="Q294"/>
      <c r="R294"/>
      <c r="S294"/>
      <c r="T294"/>
    </row>
    <row r="296" spans="2:20" x14ac:dyDescent="0.25">
      <c r="B296" s="19"/>
      <c r="C296" s="19"/>
      <c r="D296" s="19"/>
      <c r="E296" s="19"/>
      <c r="F296" s="19"/>
      <c r="G296" s="19"/>
      <c r="H296" s="19"/>
      <c r="I296" s="19"/>
      <c r="J296" s="86"/>
      <c r="K296" s="86"/>
      <c r="L296" s="86"/>
      <c r="M296" s="86"/>
      <c r="N296" s="86"/>
      <c r="O296" s="86"/>
      <c r="P296" s="86"/>
    </row>
    <row r="297" spans="2:20" x14ac:dyDescent="0.25">
      <c r="C297" s="17" t="s">
        <v>71</v>
      </c>
    </row>
    <row r="300" spans="2:20" ht="30" x14ac:dyDescent="0.25">
      <c r="C300" s="62" t="s">
        <v>32</v>
      </c>
      <c r="D300" s="63" t="s">
        <v>86</v>
      </c>
      <c r="E300" s="63" t="s">
        <v>87</v>
      </c>
      <c r="F300" s="63" t="s">
        <v>88</v>
      </c>
      <c r="G300" s="72" t="s">
        <v>94</v>
      </c>
      <c r="H300" s="61" t="s">
        <v>92</v>
      </c>
      <c r="J300" s="62" t="s">
        <v>0</v>
      </c>
      <c r="K300" s="63" t="s">
        <v>86</v>
      </c>
      <c r="L300" s="63" t="s">
        <v>87</v>
      </c>
      <c r="M300" s="63" t="s">
        <v>88</v>
      </c>
      <c r="N300" s="72" t="s">
        <v>94</v>
      </c>
      <c r="O300" s="61" t="s">
        <v>92</v>
      </c>
      <c r="Q300" s="61" t="s">
        <v>48</v>
      </c>
    </row>
    <row r="301" spans="2:20" x14ac:dyDescent="0.25">
      <c r="C301" s="64" t="s">
        <v>83</v>
      </c>
      <c r="D301" s="109">
        <f>K301-$Q301-K$306</f>
        <v>2</v>
      </c>
      <c r="E301" s="109">
        <f>L301-$Q301-L$306</f>
        <v>2</v>
      </c>
      <c r="F301" s="78">
        <v>6</v>
      </c>
      <c r="G301" s="83">
        <v>1</v>
      </c>
      <c r="H301" s="67">
        <f>SUM(D301:G301)</f>
        <v>11</v>
      </c>
      <c r="J301" s="64" t="s">
        <v>83</v>
      </c>
      <c r="K301" s="78">
        <v>14</v>
      </c>
      <c r="L301" s="78">
        <v>12</v>
      </c>
      <c r="M301" s="96">
        <v>11</v>
      </c>
      <c r="N301" s="98">
        <v>0</v>
      </c>
      <c r="O301" s="67">
        <v>7</v>
      </c>
      <c r="P301" s="99">
        <f>H301-O301</f>
        <v>4</v>
      </c>
      <c r="Q301" s="103">
        <v>0</v>
      </c>
    </row>
    <row r="302" spans="2:20" x14ac:dyDescent="0.25">
      <c r="C302" s="65" t="s">
        <v>84</v>
      </c>
      <c r="D302" s="78">
        <v>3</v>
      </c>
      <c r="E302" s="78">
        <v>4</v>
      </c>
      <c r="F302" s="78">
        <v>2</v>
      </c>
      <c r="G302" s="110">
        <f>N302-$Q302-N$306</f>
        <v>-2</v>
      </c>
      <c r="H302" s="67">
        <f>SUM(D302:G302)</f>
        <v>7</v>
      </c>
      <c r="J302" s="65" t="s">
        <v>84</v>
      </c>
      <c r="K302" s="96">
        <v>14</v>
      </c>
      <c r="L302" s="96">
        <v>12</v>
      </c>
      <c r="M302" s="96">
        <v>13</v>
      </c>
      <c r="N302" s="83">
        <v>0</v>
      </c>
      <c r="O302" s="67">
        <v>9</v>
      </c>
      <c r="P302" s="99">
        <f>H302-O302</f>
        <v>-2</v>
      </c>
      <c r="Q302" s="104">
        <f>M302-M306</f>
        <v>2</v>
      </c>
    </row>
    <row r="303" spans="2:20" x14ac:dyDescent="0.25">
      <c r="C303" s="65" t="s">
        <v>85</v>
      </c>
      <c r="D303" s="78">
        <v>5</v>
      </c>
      <c r="E303" s="109">
        <f>L303-$Q303-L$306</f>
        <v>5</v>
      </c>
      <c r="F303" s="109">
        <f>M303-$Q303-M$306</f>
        <v>2</v>
      </c>
      <c r="G303" s="119">
        <f>N303-$Q303-N$306</f>
        <v>-3</v>
      </c>
      <c r="H303" s="68">
        <f>SUM(D303:G303)</f>
        <v>9</v>
      </c>
      <c r="J303" s="65" t="s">
        <v>85</v>
      </c>
      <c r="K303" s="96">
        <v>15</v>
      </c>
      <c r="L303" s="78">
        <v>18</v>
      </c>
      <c r="M303" s="78">
        <v>16</v>
      </c>
      <c r="N303" s="84">
        <v>0</v>
      </c>
      <c r="O303" s="68">
        <v>5</v>
      </c>
      <c r="P303" s="99">
        <f>H303-O303</f>
        <v>4</v>
      </c>
      <c r="Q303" s="105">
        <f>K303-K306</f>
        <v>3</v>
      </c>
    </row>
    <row r="304" spans="2:20" ht="30" x14ac:dyDescent="0.25">
      <c r="C304" s="61" t="s">
        <v>93</v>
      </c>
      <c r="D304" s="69">
        <f>SUM(D301:D303)</f>
        <v>10</v>
      </c>
      <c r="E304" s="69">
        <f>SUM(E301:E303)</f>
        <v>11</v>
      </c>
      <c r="F304" s="69">
        <f>SUM(F301:F303)</f>
        <v>10</v>
      </c>
      <c r="G304" s="75">
        <f>SUM(G301:G303)</f>
        <v>-4</v>
      </c>
      <c r="H304" s="95">
        <f>SUMPRODUCT(D301:G303,K301:N303)</f>
        <v>431</v>
      </c>
      <c r="J304" s="61" t="s">
        <v>93</v>
      </c>
      <c r="K304" s="69">
        <v>8</v>
      </c>
      <c r="L304" s="69">
        <v>4</v>
      </c>
      <c r="M304" s="69">
        <v>8</v>
      </c>
      <c r="N304" s="75">
        <v>1</v>
      </c>
      <c r="O304"/>
    </row>
    <row r="305" spans="3:17" x14ac:dyDescent="0.25">
      <c r="K305" s="99">
        <f>D304-K304</f>
        <v>2</v>
      </c>
      <c r="L305" s="99">
        <f>E304-L304</f>
        <v>7</v>
      </c>
      <c r="M305" s="99">
        <f>F304-M304</f>
        <v>2</v>
      </c>
      <c r="N305" s="99">
        <f>G304-N304</f>
        <v>-5</v>
      </c>
    </row>
    <row r="306" spans="3:17" x14ac:dyDescent="0.25">
      <c r="C306" s="60" t="s">
        <v>55</v>
      </c>
      <c r="E306" s="1" t="s">
        <v>66</v>
      </c>
      <c r="J306" s="61" t="s">
        <v>49</v>
      </c>
      <c r="K306" s="106">
        <f>K302-Q302</f>
        <v>12</v>
      </c>
      <c r="L306" s="107">
        <f>L302-Q302</f>
        <v>10</v>
      </c>
      <c r="M306" s="107">
        <f>M301-Q301</f>
        <v>11</v>
      </c>
      <c r="N306" s="108">
        <f>N301-Q301</f>
        <v>0</v>
      </c>
    </row>
    <row r="308" spans="3:17" ht="30" x14ac:dyDescent="0.25">
      <c r="C308" s="62" t="s">
        <v>32</v>
      </c>
      <c r="D308" s="63" t="s">
        <v>86</v>
      </c>
      <c r="E308" s="63" t="s">
        <v>87</v>
      </c>
      <c r="F308" s="63" t="s">
        <v>88</v>
      </c>
      <c r="G308" s="72" t="s">
        <v>94</v>
      </c>
      <c r="H308" s="61" t="s">
        <v>92</v>
      </c>
      <c r="J308" s="62" t="s">
        <v>0</v>
      </c>
      <c r="K308" s="63" t="s">
        <v>86</v>
      </c>
      <c r="L308" s="63" t="s">
        <v>87</v>
      </c>
      <c r="M308" s="63" t="s">
        <v>88</v>
      </c>
      <c r="N308" s="72" t="s">
        <v>94</v>
      </c>
      <c r="O308" s="61" t="s">
        <v>92</v>
      </c>
      <c r="Q308" s="61" t="s">
        <v>48</v>
      </c>
    </row>
    <row r="309" spans="3:17" x14ac:dyDescent="0.25">
      <c r="C309" s="64" t="s">
        <v>83</v>
      </c>
      <c r="D309" s="78"/>
      <c r="E309" s="78"/>
      <c r="F309" s="96">
        <v>7</v>
      </c>
      <c r="G309" s="98"/>
      <c r="H309" s="67">
        <f>SUM(D309:G309)</f>
        <v>7</v>
      </c>
      <c r="J309" s="64" t="s">
        <v>83</v>
      </c>
      <c r="K309" s="78">
        <v>14</v>
      </c>
      <c r="L309" s="78">
        <v>12</v>
      </c>
      <c r="M309" s="78">
        <v>11</v>
      </c>
      <c r="N309" s="83">
        <v>0</v>
      </c>
      <c r="O309" s="79">
        <v>7</v>
      </c>
      <c r="P309" s="99">
        <f>H309-O309</f>
        <v>0</v>
      </c>
      <c r="Q309" s="112">
        <v>0</v>
      </c>
    </row>
    <row r="310" spans="3:17" x14ac:dyDescent="0.25">
      <c r="C310" s="65" t="s">
        <v>84</v>
      </c>
      <c r="D310" s="96">
        <v>4</v>
      </c>
      <c r="E310" s="78">
        <v>4</v>
      </c>
      <c r="F310" s="96">
        <v>1</v>
      </c>
      <c r="G310" s="83"/>
      <c r="H310" s="67">
        <f t="shared" ref="H310:H311" si="0">SUM(D310:G310)</f>
        <v>9</v>
      </c>
      <c r="J310" s="65" t="s">
        <v>84</v>
      </c>
      <c r="K310" s="78">
        <v>14</v>
      </c>
      <c r="L310" s="78">
        <v>12</v>
      </c>
      <c r="M310" s="78">
        <v>13</v>
      </c>
      <c r="N310" s="83">
        <v>0</v>
      </c>
      <c r="O310" s="79">
        <v>9</v>
      </c>
      <c r="P310" s="99">
        <f t="shared" ref="P310:P311" si="1">H310-O310</f>
        <v>0</v>
      </c>
      <c r="Q310" s="113">
        <f>M310-M314</f>
        <v>2</v>
      </c>
    </row>
    <row r="311" spans="3:17" x14ac:dyDescent="0.25">
      <c r="C311" s="65" t="s">
        <v>85</v>
      </c>
      <c r="D311" s="96">
        <v>4</v>
      </c>
      <c r="E311" s="78"/>
      <c r="F311" s="78"/>
      <c r="G311" s="97">
        <v>1</v>
      </c>
      <c r="H311" s="68">
        <f t="shared" si="0"/>
        <v>5</v>
      </c>
      <c r="J311" s="65" t="s">
        <v>85</v>
      </c>
      <c r="K311" s="78">
        <v>15</v>
      </c>
      <c r="L311" s="78">
        <v>18</v>
      </c>
      <c r="M311" s="78">
        <v>16</v>
      </c>
      <c r="N311" s="84">
        <v>0</v>
      </c>
      <c r="O311" s="81">
        <v>5</v>
      </c>
      <c r="P311" s="99">
        <f t="shared" si="1"/>
        <v>0</v>
      </c>
      <c r="Q311" s="114">
        <f>K311-K314</f>
        <v>3</v>
      </c>
    </row>
    <row r="312" spans="3:17" ht="30" x14ac:dyDescent="0.25">
      <c r="C312" s="61" t="s">
        <v>93</v>
      </c>
      <c r="D312" s="69">
        <f>SUM(D309:D311)</f>
        <v>8</v>
      </c>
      <c r="E312" s="69">
        <f t="shared" ref="E312" si="2">SUM(E309:E311)</f>
        <v>4</v>
      </c>
      <c r="F312" s="69">
        <f t="shared" ref="F312" si="3">SUM(F309:F311)</f>
        <v>8</v>
      </c>
      <c r="G312" s="75">
        <f t="shared" ref="G312" si="4">SUM(G309:G311)</f>
        <v>1</v>
      </c>
      <c r="H312" s="95">
        <f>SUMPRODUCT(D309:G311,K309:N311)</f>
        <v>254</v>
      </c>
      <c r="J312" s="61" t="s">
        <v>93</v>
      </c>
      <c r="K312" s="82">
        <v>8</v>
      </c>
      <c r="L312" s="82">
        <v>4</v>
      </c>
      <c r="M312" s="82">
        <v>8</v>
      </c>
      <c r="N312" s="85">
        <v>1</v>
      </c>
    </row>
    <row r="313" spans="3:17" x14ac:dyDescent="0.25">
      <c r="K313" s="99">
        <f>D312-K312</f>
        <v>0</v>
      </c>
      <c r="L313" s="99">
        <f t="shared" ref="L313" si="5">E312-L312</f>
        <v>0</v>
      </c>
      <c r="M313" s="99">
        <f t="shared" ref="M313" si="6">F312-M312</f>
        <v>0</v>
      </c>
      <c r="N313" s="99">
        <f t="shared" ref="N313" si="7">G312-N312</f>
        <v>0</v>
      </c>
    </row>
    <row r="314" spans="3:17" x14ac:dyDescent="0.25">
      <c r="C314" s="60" t="s">
        <v>55</v>
      </c>
      <c r="E314" s="1" t="s">
        <v>66</v>
      </c>
      <c r="J314" s="61" t="s">
        <v>49</v>
      </c>
      <c r="K314" s="115">
        <f>K310-Q310</f>
        <v>12</v>
      </c>
      <c r="L314" s="116">
        <f>L310-Q310</f>
        <v>10</v>
      </c>
      <c r="M314" s="116">
        <f>M309-Q309</f>
        <v>11</v>
      </c>
      <c r="N314" s="117">
        <f>N309-Q309</f>
        <v>0</v>
      </c>
    </row>
    <row r="315" spans="3:17" x14ac:dyDescent="0.25">
      <c r="C315" s="60" t="s">
        <v>54</v>
      </c>
      <c r="E315" s="1">
        <v>1</v>
      </c>
    </row>
    <row r="316" spans="3:17" x14ac:dyDescent="0.25">
      <c r="C316" s="60" t="s">
        <v>59</v>
      </c>
      <c r="E316" s="1" t="s">
        <v>79</v>
      </c>
    </row>
    <row r="317" spans="3:17" x14ac:dyDescent="0.25">
      <c r="C317" s="60" t="s">
        <v>115</v>
      </c>
      <c r="E317" s="1">
        <f>G303</f>
        <v>-3</v>
      </c>
    </row>
    <row r="318" spans="3:17" x14ac:dyDescent="0.25">
      <c r="C318" s="60" t="s">
        <v>58</v>
      </c>
      <c r="E318" s="1">
        <f>E317*E315</f>
        <v>-3</v>
      </c>
    </row>
    <row r="319" spans="3:17" x14ac:dyDescent="0.25">
      <c r="C319" s="60" t="s">
        <v>47</v>
      </c>
      <c r="E319" s="1">
        <f>H147+E318</f>
        <v>254</v>
      </c>
    </row>
    <row r="321" spans="2:20" x14ac:dyDescent="0.25">
      <c r="C321" s="118" t="s">
        <v>61</v>
      </c>
      <c r="D321" s="53"/>
    </row>
    <row r="323" spans="2:20" ht="30" x14ac:dyDescent="0.25">
      <c r="C323" s="62" t="s">
        <v>32</v>
      </c>
      <c r="D323" s="63" t="s">
        <v>86</v>
      </c>
      <c r="E323" s="63" t="s">
        <v>87</v>
      </c>
      <c r="F323" s="63" t="s">
        <v>88</v>
      </c>
      <c r="G323" s="72" t="s">
        <v>94</v>
      </c>
      <c r="H323" s="61" t="s">
        <v>92</v>
      </c>
      <c r="J323" s="62" t="s">
        <v>0</v>
      </c>
      <c r="K323" s="63" t="s">
        <v>86</v>
      </c>
      <c r="L323" s="63" t="s">
        <v>87</v>
      </c>
      <c r="M323" s="63" t="s">
        <v>88</v>
      </c>
      <c r="N323" s="72" t="s">
        <v>94</v>
      </c>
      <c r="O323" s="61" t="s">
        <v>92</v>
      </c>
      <c r="Q323" s="61" t="s">
        <v>48</v>
      </c>
    </row>
    <row r="324" spans="2:20" x14ac:dyDescent="0.25">
      <c r="C324" s="64" t="s">
        <v>83</v>
      </c>
      <c r="D324" s="109">
        <f>K324-$Q324-K$329</f>
        <v>2</v>
      </c>
      <c r="E324" s="109">
        <f>L324-$Q324-L$329</f>
        <v>2</v>
      </c>
      <c r="F324" s="78">
        <v>7</v>
      </c>
      <c r="G324" s="110">
        <f>N324-$Q324-N$329</f>
        <v>3</v>
      </c>
      <c r="H324" s="67">
        <f>SUM(D324:G324)</f>
        <v>14</v>
      </c>
      <c r="J324" s="64" t="s">
        <v>83</v>
      </c>
      <c r="K324" s="78">
        <v>14</v>
      </c>
      <c r="L324" s="78">
        <v>12</v>
      </c>
      <c r="M324" s="96">
        <v>11</v>
      </c>
      <c r="N324" s="83">
        <v>0</v>
      </c>
      <c r="O324" s="79">
        <v>7</v>
      </c>
      <c r="P324" s="99">
        <f>H324-O324</f>
        <v>7</v>
      </c>
      <c r="Q324" s="103">
        <v>0</v>
      </c>
    </row>
    <row r="325" spans="2:20" x14ac:dyDescent="0.25">
      <c r="C325" s="65" t="s">
        <v>84</v>
      </c>
      <c r="D325" s="78">
        <v>4</v>
      </c>
      <c r="E325" s="78">
        <v>4</v>
      </c>
      <c r="F325" s="78">
        <v>1</v>
      </c>
      <c r="G325" s="110">
        <f>N325-$Q325-N$329</f>
        <v>1</v>
      </c>
      <c r="H325" s="67">
        <f t="shared" ref="H325:H326" si="8">SUM(D325:G325)</f>
        <v>10</v>
      </c>
      <c r="J325" s="65" t="s">
        <v>84</v>
      </c>
      <c r="K325" s="96">
        <v>14</v>
      </c>
      <c r="L325" s="96">
        <v>12</v>
      </c>
      <c r="M325" s="96">
        <v>13</v>
      </c>
      <c r="N325" s="83">
        <v>0</v>
      </c>
      <c r="O325" s="79">
        <v>9</v>
      </c>
      <c r="P325" s="99">
        <f t="shared" ref="P325:P326" si="9">H325-O325</f>
        <v>1</v>
      </c>
      <c r="Q325" s="104">
        <f>M325-M329</f>
        <v>2</v>
      </c>
    </row>
    <row r="326" spans="2:20" x14ac:dyDescent="0.25">
      <c r="C326" s="65" t="s">
        <v>85</v>
      </c>
      <c r="D326" s="78">
        <v>4</v>
      </c>
      <c r="E326" s="109">
        <f>L326-$Q326-L$329</f>
        <v>5</v>
      </c>
      <c r="F326" s="109">
        <f>M326-$Q326-M$329</f>
        <v>2</v>
      </c>
      <c r="G326" s="84">
        <v>1</v>
      </c>
      <c r="H326" s="68">
        <f t="shared" si="8"/>
        <v>12</v>
      </c>
      <c r="J326" s="65" t="s">
        <v>85</v>
      </c>
      <c r="K326" s="96">
        <v>15</v>
      </c>
      <c r="L326" s="78">
        <v>18</v>
      </c>
      <c r="M326" s="78">
        <v>16</v>
      </c>
      <c r="N326" s="97">
        <v>0</v>
      </c>
      <c r="O326" s="81">
        <v>5</v>
      </c>
      <c r="P326" s="99">
        <f t="shared" si="9"/>
        <v>7</v>
      </c>
      <c r="Q326" s="105">
        <f>K326-K329</f>
        <v>3</v>
      </c>
    </row>
    <row r="327" spans="2:20" ht="30" x14ac:dyDescent="0.25">
      <c r="C327" s="61" t="s">
        <v>93</v>
      </c>
      <c r="D327" s="69">
        <f>SUM(D324:D326)</f>
        <v>10</v>
      </c>
      <c r="E327" s="69">
        <f t="shared" ref="E327" si="10">SUM(E324:E326)</f>
        <v>11</v>
      </c>
      <c r="F327" s="69">
        <f t="shared" ref="F327" si="11">SUM(F324:F326)</f>
        <v>10</v>
      </c>
      <c r="G327" s="75">
        <f t="shared" ref="G327" si="12">SUM(G324:G326)</f>
        <v>5</v>
      </c>
      <c r="H327" s="95">
        <f>SUMPRODUCT(D324:G326,K324:N326)</f>
        <v>428</v>
      </c>
      <c r="J327" s="61" t="s">
        <v>93</v>
      </c>
      <c r="K327" s="82">
        <v>8</v>
      </c>
      <c r="L327" s="82">
        <v>4</v>
      </c>
      <c r="M327" s="82">
        <v>8</v>
      </c>
      <c r="N327" s="85">
        <v>1</v>
      </c>
    </row>
    <row r="328" spans="2:20" x14ac:dyDescent="0.25">
      <c r="K328" s="99">
        <f>D327-K327</f>
        <v>2</v>
      </c>
      <c r="L328" s="99">
        <f t="shared" ref="L328" si="13">E327-L327</f>
        <v>7</v>
      </c>
      <c r="M328" s="99">
        <f t="shared" ref="M328" si="14">F327-M327</f>
        <v>2</v>
      </c>
      <c r="N328" s="99">
        <f t="shared" ref="N328" si="15">G327-N327</f>
        <v>4</v>
      </c>
    </row>
    <row r="329" spans="2:20" x14ac:dyDescent="0.25">
      <c r="E329" s="1"/>
      <c r="J329" s="61" t="s">
        <v>49</v>
      </c>
      <c r="K329" s="106">
        <f>K325-Q325</f>
        <v>12</v>
      </c>
      <c r="L329" s="107">
        <f>L325-Q325</f>
        <v>10</v>
      </c>
      <c r="M329" s="107">
        <f>M324-Q324</f>
        <v>11</v>
      </c>
      <c r="N329" s="108">
        <f>N326-Q326</f>
        <v>-3</v>
      </c>
    </row>
    <row r="330" spans="2:20" x14ac:dyDescent="0.25">
      <c r="C330" t="s">
        <v>33</v>
      </c>
      <c r="E330" s="1"/>
      <c r="F330" s="1"/>
      <c r="G330" s="59" t="s">
        <v>107</v>
      </c>
      <c r="J330"/>
      <c r="K330"/>
      <c r="L330"/>
      <c r="M330"/>
      <c r="N330"/>
      <c r="O330"/>
      <c r="P330"/>
      <c r="Q330"/>
      <c r="R330"/>
      <c r="S330"/>
      <c r="T330"/>
    </row>
    <row r="331" spans="2:20" x14ac:dyDescent="0.25">
      <c r="C331"/>
      <c r="G331"/>
      <c r="J331"/>
      <c r="K331"/>
      <c r="L331"/>
      <c r="M331"/>
      <c r="N331"/>
      <c r="O331"/>
      <c r="P331"/>
      <c r="Q331"/>
      <c r="R331"/>
      <c r="S331"/>
      <c r="T331"/>
    </row>
    <row r="332" spans="2:20" x14ac:dyDescent="0.25">
      <c r="C332" t="s">
        <v>36</v>
      </c>
      <c r="E332" t="s">
        <v>108</v>
      </c>
      <c r="G332"/>
      <c r="J332"/>
      <c r="K332"/>
      <c r="L332"/>
      <c r="M332"/>
      <c r="N332"/>
      <c r="O332"/>
      <c r="P332"/>
      <c r="Q332"/>
      <c r="R332"/>
      <c r="S332"/>
      <c r="T332"/>
    </row>
    <row r="333" spans="2:20" x14ac:dyDescent="0.25">
      <c r="C333" t="s">
        <v>35</v>
      </c>
      <c r="D333" s="1">
        <f>E319</f>
        <v>254</v>
      </c>
      <c r="G333"/>
      <c r="J333"/>
      <c r="K333"/>
      <c r="L333"/>
      <c r="M333"/>
      <c r="N333"/>
      <c r="O333"/>
      <c r="P333"/>
      <c r="Q333"/>
      <c r="R333"/>
      <c r="S333"/>
      <c r="T333"/>
    </row>
    <row r="335" spans="2:20" x14ac:dyDescent="0.25">
      <c r="B335" s="19"/>
      <c r="C335" s="19"/>
      <c r="D335" s="19"/>
      <c r="E335" s="19"/>
      <c r="F335" s="19"/>
      <c r="G335" s="19"/>
      <c r="H335" s="19"/>
      <c r="I335" s="19"/>
      <c r="J335" s="86"/>
      <c r="K335" s="86"/>
      <c r="L335" s="86"/>
      <c r="M335" s="86"/>
      <c r="N335" s="86"/>
      <c r="O335" s="86"/>
      <c r="P335" s="86"/>
    </row>
    <row r="336" spans="2:20" x14ac:dyDescent="0.25">
      <c r="C336" s="17" t="s">
        <v>75</v>
      </c>
    </row>
    <row r="339" spans="3:20" ht="30" x14ac:dyDescent="0.25">
      <c r="C339" s="62" t="s">
        <v>32</v>
      </c>
      <c r="D339" s="63" t="s">
        <v>86</v>
      </c>
      <c r="E339" s="63" t="s">
        <v>87</v>
      </c>
      <c r="F339" s="63" t="s">
        <v>88</v>
      </c>
      <c r="G339" s="72" t="s">
        <v>94</v>
      </c>
      <c r="H339" s="61" t="s">
        <v>92</v>
      </c>
      <c r="J339" s="62" t="s">
        <v>0</v>
      </c>
      <c r="K339" s="63" t="s">
        <v>86</v>
      </c>
      <c r="L339" s="63" t="s">
        <v>87</v>
      </c>
      <c r="M339" s="63" t="s">
        <v>88</v>
      </c>
      <c r="N339" s="72" t="s">
        <v>94</v>
      </c>
      <c r="O339" s="61" t="s">
        <v>92</v>
      </c>
      <c r="Q339" s="61" t="s">
        <v>48</v>
      </c>
    </row>
    <row r="340" spans="3:20" x14ac:dyDescent="0.25">
      <c r="C340" s="64" t="s">
        <v>83</v>
      </c>
      <c r="D340" s="109">
        <f>K340-$Q340-K$345</f>
        <v>2</v>
      </c>
      <c r="E340" s="109">
        <f>L340-$Q340-L$345</f>
        <v>2</v>
      </c>
      <c r="F340" s="78">
        <v>7</v>
      </c>
      <c r="G340" s="110">
        <f>N340-$Q340-N$345</f>
        <v>3</v>
      </c>
      <c r="H340" s="67">
        <f>SUM(D340:G340)</f>
        <v>14</v>
      </c>
      <c r="J340" s="64" t="s">
        <v>83</v>
      </c>
      <c r="K340" s="78">
        <v>14</v>
      </c>
      <c r="L340" s="78">
        <v>12</v>
      </c>
      <c r="M340" s="96">
        <v>11</v>
      </c>
      <c r="N340" s="83">
        <v>0</v>
      </c>
      <c r="O340" s="67">
        <v>7</v>
      </c>
      <c r="P340" s="99">
        <f>H340-O340</f>
        <v>7</v>
      </c>
      <c r="Q340" s="103">
        <v>0</v>
      </c>
    </row>
    <row r="341" spans="3:20" x14ac:dyDescent="0.25">
      <c r="C341" s="65" t="s">
        <v>84</v>
      </c>
      <c r="D341" s="78">
        <v>4</v>
      </c>
      <c r="E341" s="78">
        <v>4</v>
      </c>
      <c r="F341" s="78">
        <v>1</v>
      </c>
      <c r="G341" s="110">
        <f>N341-$Q341-N$345</f>
        <v>1</v>
      </c>
      <c r="H341" s="67">
        <f t="shared" ref="H341:H342" si="16">SUM(D341:G341)</f>
        <v>10</v>
      </c>
      <c r="J341" s="65" t="s">
        <v>84</v>
      </c>
      <c r="K341" s="96">
        <v>14</v>
      </c>
      <c r="L341" s="96">
        <v>12</v>
      </c>
      <c r="M341" s="96">
        <v>13</v>
      </c>
      <c r="N341" s="83">
        <v>0</v>
      </c>
      <c r="O341" s="67">
        <v>9</v>
      </c>
      <c r="P341" s="99">
        <f t="shared" ref="P341:P342" si="17">H341-O341</f>
        <v>1</v>
      </c>
      <c r="Q341" s="104">
        <f>M341-M345</f>
        <v>2</v>
      </c>
    </row>
    <row r="342" spans="3:20" x14ac:dyDescent="0.25">
      <c r="C342" s="65" t="s">
        <v>85</v>
      </c>
      <c r="D342" s="78">
        <v>4</v>
      </c>
      <c r="E342" s="109">
        <f>L342-$Q342-L$345</f>
        <v>5</v>
      </c>
      <c r="F342" s="109">
        <f>M342-$Q342-M$345</f>
        <v>2</v>
      </c>
      <c r="G342" s="84">
        <v>1</v>
      </c>
      <c r="H342" s="68">
        <f t="shared" si="16"/>
        <v>12</v>
      </c>
      <c r="J342" s="65" t="s">
        <v>85</v>
      </c>
      <c r="K342" s="96">
        <v>15</v>
      </c>
      <c r="L342" s="78">
        <v>18</v>
      </c>
      <c r="M342" s="78">
        <v>16</v>
      </c>
      <c r="N342" s="97">
        <v>0</v>
      </c>
      <c r="O342" s="68">
        <v>5</v>
      </c>
      <c r="P342" s="99">
        <f t="shared" si="17"/>
        <v>7</v>
      </c>
      <c r="Q342" s="105">
        <f>K342-K345</f>
        <v>3</v>
      </c>
    </row>
    <row r="343" spans="3:20" ht="30" x14ac:dyDescent="0.25">
      <c r="C343" s="61" t="s">
        <v>93</v>
      </c>
      <c r="D343" s="69">
        <f>SUM(D340:D342)</f>
        <v>10</v>
      </c>
      <c r="E343" s="69">
        <f t="shared" ref="E343" si="18">SUM(E340:E342)</f>
        <v>11</v>
      </c>
      <c r="F343" s="69">
        <f t="shared" ref="F343" si="19">SUM(F340:F342)</f>
        <v>10</v>
      </c>
      <c r="G343" s="75">
        <f t="shared" ref="G343" si="20">SUM(G340:G342)</f>
        <v>5</v>
      </c>
      <c r="H343" s="95">
        <f>SUMPRODUCT(D340:G342,K340:N342)</f>
        <v>428</v>
      </c>
      <c r="J343" s="61" t="s">
        <v>93</v>
      </c>
      <c r="K343" s="69">
        <v>8</v>
      </c>
      <c r="L343" s="69">
        <v>4</v>
      </c>
      <c r="M343" s="69">
        <v>8</v>
      </c>
      <c r="N343" s="75">
        <v>1</v>
      </c>
      <c r="O343"/>
    </row>
    <row r="344" spans="3:20" x14ac:dyDescent="0.25">
      <c r="K344" s="99">
        <f>D343-K343</f>
        <v>2</v>
      </c>
      <c r="L344" s="99">
        <f t="shared" ref="L344" si="21">E343-L343</f>
        <v>7</v>
      </c>
      <c r="M344" s="99">
        <f t="shared" ref="M344" si="22">F343-M343</f>
        <v>2</v>
      </c>
      <c r="N344" s="99">
        <f t="shared" ref="N344" si="23">G343-N343</f>
        <v>4</v>
      </c>
    </row>
    <row r="345" spans="3:20" x14ac:dyDescent="0.25">
      <c r="E345" s="1"/>
      <c r="J345" s="61" t="s">
        <v>49</v>
      </c>
      <c r="K345" s="106">
        <f>K341-Q341</f>
        <v>12</v>
      </c>
      <c r="L345" s="107">
        <f>L341-Q341</f>
        <v>10</v>
      </c>
      <c r="M345" s="107">
        <f>M340-Q340</f>
        <v>11</v>
      </c>
      <c r="N345" s="108">
        <f>N342-Q342</f>
        <v>-3</v>
      </c>
    </row>
    <row r="346" spans="3:20" x14ac:dyDescent="0.25">
      <c r="C346" t="s">
        <v>33</v>
      </c>
      <c r="E346" s="1"/>
      <c r="F346" s="1"/>
      <c r="G346" s="59" t="s">
        <v>107</v>
      </c>
      <c r="J346"/>
      <c r="K346"/>
      <c r="L346"/>
      <c r="M346"/>
      <c r="N346"/>
      <c r="O346"/>
      <c r="P346"/>
      <c r="Q346"/>
      <c r="R346"/>
      <c r="S346"/>
      <c r="T346"/>
    </row>
    <row r="347" spans="3:20" x14ac:dyDescent="0.25">
      <c r="C347"/>
      <c r="G347"/>
      <c r="J347"/>
      <c r="K347"/>
      <c r="L347"/>
      <c r="M347"/>
      <c r="N347"/>
      <c r="O347"/>
      <c r="P347"/>
      <c r="Q347"/>
      <c r="R347"/>
      <c r="S347"/>
      <c r="T347"/>
    </row>
    <row r="348" spans="3:20" x14ac:dyDescent="0.25">
      <c r="C348" t="s">
        <v>36</v>
      </c>
      <c r="E348" t="s">
        <v>108</v>
      </c>
      <c r="G348"/>
      <c r="J348"/>
      <c r="K348"/>
      <c r="L348"/>
      <c r="M348"/>
      <c r="N348"/>
      <c r="O348"/>
      <c r="P348"/>
      <c r="Q348"/>
      <c r="R348"/>
      <c r="S348"/>
      <c r="T348"/>
    </row>
    <row r="349" spans="3:20" x14ac:dyDescent="0.25">
      <c r="C349" t="s">
        <v>35</v>
      </c>
      <c r="D349" s="1">
        <f>H195</f>
        <v>254</v>
      </c>
      <c r="G349"/>
      <c r="J349"/>
      <c r="K349"/>
      <c r="L349"/>
      <c r="M349"/>
      <c r="N349"/>
      <c r="O349"/>
      <c r="P349"/>
      <c r="Q349"/>
      <c r="R349"/>
      <c r="S349"/>
      <c r="T34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3091-EC8B-40CB-ABBD-AC86895D5DD9}">
  <dimension ref="C2:T33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4" customWidth="1"/>
    <col min="4" max="7" width="7.85546875" customWidth="1"/>
    <col min="8" max="8" width="11" customWidth="1"/>
    <col min="9" max="9" width="1.85546875" customWidth="1"/>
    <col min="10" max="10" width="14" customWidth="1"/>
    <col min="11" max="14" width="7.85546875" customWidth="1"/>
    <col min="15" max="16" width="11" customWidth="1"/>
    <col min="17" max="17" width="7.85546875" customWidth="1"/>
  </cols>
  <sheetData>
    <row r="2" spans="3:20" x14ac:dyDescent="0.25">
      <c r="C2" s="17" t="s">
        <v>239</v>
      </c>
    </row>
    <row r="5" spans="3:20" ht="30" x14ac:dyDescent="0.25">
      <c r="C5" s="62" t="s">
        <v>32</v>
      </c>
      <c r="D5" s="63" t="s">
        <v>86</v>
      </c>
      <c r="E5" s="63" t="s">
        <v>87</v>
      </c>
      <c r="F5" s="63" t="s">
        <v>88</v>
      </c>
      <c r="G5" s="72" t="s">
        <v>94</v>
      </c>
      <c r="H5" s="61" t="s">
        <v>92</v>
      </c>
      <c r="J5" s="62" t="s">
        <v>0</v>
      </c>
      <c r="K5" s="63" t="s">
        <v>86</v>
      </c>
      <c r="L5" s="63" t="s">
        <v>87</v>
      </c>
      <c r="M5" s="63" t="s">
        <v>88</v>
      </c>
      <c r="N5" s="72" t="s">
        <v>94</v>
      </c>
      <c r="O5" s="61" t="s">
        <v>92</v>
      </c>
      <c r="P5" s="58"/>
      <c r="Q5" s="61" t="s">
        <v>48</v>
      </c>
      <c r="R5" s="58"/>
      <c r="S5" s="58"/>
      <c r="T5" s="58"/>
    </row>
    <row r="6" spans="3:20" x14ac:dyDescent="0.25">
      <c r="C6" s="64" t="s">
        <v>83</v>
      </c>
      <c r="D6" s="78"/>
      <c r="E6" s="78"/>
      <c r="F6" s="78">
        <v>6</v>
      </c>
      <c r="G6" s="83">
        <v>1</v>
      </c>
      <c r="H6" s="67">
        <f>SUM(D6:G6)</f>
        <v>7</v>
      </c>
      <c r="J6" s="64" t="s">
        <v>83</v>
      </c>
      <c r="K6" s="78">
        <v>14</v>
      </c>
      <c r="L6" s="78">
        <v>12</v>
      </c>
      <c r="M6" s="96">
        <v>11</v>
      </c>
      <c r="N6" s="98">
        <v>0</v>
      </c>
      <c r="O6" s="67">
        <v>7</v>
      </c>
      <c r="P6" s="99">
        <f>H6-O6</f>
        <v>0</v>
      </c>
      <c r="Q6" s="103">
        <v>0</v>
      </c>
      <c r="R6" s="58"/>
      <c r="S6" s="58"/>
      <c r="T6" s="58"/>
    </row>
    <row r="7" spans="3:20" x14ac:dyDescent="0.25">
      <c r="C7" s="65" t="s">
        <v>84</v>
      </c>
      <c r="D7" s="78">
        <v>3</v>
      </c>
      <c r="E7" s="78">
        <v>4</v>
      </c>
      <c r="F7" s="78">
        <v>2</v>
      </c>
      <c r="G7" s="83"/>
      <c r="H7" s="67">
        <f>SUM(D7:G7)</f>
        <v>9</v>
      </c>
      <c r="J7" s="65" t="s">
        <v>84</v>
      </c>
      <c r="K7" s="96">
        <v>14</v>
      </c>
      <c r="L7" s="96">
        <v>12</v>
      </c>
      <c r="M7" s="96">
        <v>13</v>
      </c>
      <c r="N7" s="83">
        <v>0</v>
      </c>
      <c r="O7" s="67">
        <v>9</v>
      </c>
      <c r="P7" s="99">
        <f>H7-O7</f>
        <v>0</v>
      </c>
      <c r="Q7" s="104">
        <f>M7-M11</f>
        <v>2</v>
      </c>
      <c r="R7" s="58"/>
      <c r="S7" s="58"/>
      <c r="T7" s="58"/>
    </row>
    <row r="8" spans="3:20" x14ac:dyDescent="0.25">
      <c r="C8" s="65" t="s">
        <v>85</v>
      </c>
      <c r="D8" s="78">
        <v>5</v>
      </c>
      <c r="E8" s="78"/>
      <c r="F8" s="78"/>
      <c r="G8" s="84"/>
      <c r="H8" s="68">
        <f>SUM(D8:G8)</f>
        <v>5</v>
      </c>
      <c r="J8" s="65" t="s">
        <v>85</v>
      </c>
      <c r="K8" s="96">
        <v>15</v>
      </c>
      <c r="L8" s="78">
        <v>18</v>
      </c>
      <c r="M8" s="78">
        <v>16</v>
      </c>
      <c r="N8" s="84">
        <v>0</v>
      </c>
      <c r="O8" s="68">
        <v>5</v>
      </c>
      <c r="P8" s="99">
        <f>H8-O8</f>
        <v>0</v>
      </c>
      <c r="Q8" s="105">
        <f>K8-K11</f>
        <v>3</v>
      </c>
      <c r="R8" s="58"/>
      <c r="S8" s="58"/>
      <c r="T8" s="58"/>
    </row>
    <row r="9" spans="3:20" ht="30" x14ac:dyDescent="0.25">
      <c r="C9" s="61" t="s">
        <v>93</v>
      </c>
      <c r="D9" s="69">
        <f>SUM(D6:D8)</f>
        <v>8</v>
      </c>
      <c r="E9" s="69">
        <f>SUM(E6:E8)</f>
        <v>4</v>
      </c>
      <c r="F9" s="69">
        <f>SUM(F6:F8)</f>
        <v>8</v>
      </c>
      <c r="G9" s="75">
        <f>SUM(G6:G8)</f>
        <v>1</v>
      </c>
      <c r="H9" s="95">
        <f>SUMPRODUCT(D6:G8,K6:N8)</f>
        <v>257</v>
      </c>
      <c r="J9" s="61" t="s">
        <v>93</v>
      </c>
      <c r="K9" s="69">
        <v>8</v>
      </c>
      <c r="L9" s="69">
        <v>4</v>
      </c>
      <c r="M9" s="69">
        <v>8</v>
      </c>
      <c r="N9" s="75">
        <v>1</v>
      </c>
      <c r="P9" s="58"/>
      <c r="Q9" s="58"/>
      <c r="R9" s="58"/>
      <c r="S9" s="58"/>
      <c r="T9" s="58"/>
    </row>
    <row r="10" spans="3:20" x14ac:dyDescent="0.25">
      <c r="C10" s="60"/>
      <c r="G10" s="60"/>
      <c r="J10" s="76"/>
      <c r="K10" s="99">
        <f>D9-K9</f>
        <v>0</v>
      </c>
      <c r="L10" s="99">
        <f>E9-L9</f>
        <v>0</v>
      </c>
      <c r="M10" s="99">
        <f>F9-M9</f>
        <v>0</v>
      </c>
      <c r="N10" s="99">
        <f>G9-N9</f>
        <v>0</v>
      </c>
      <c r="O10" s="58"/>
      <c r="P10" s="58"/>
      <c r="Q10" s="58"/>
      <c r="R10" s="58"/>
      <c r="S10" s="58"/>
      <c r="T10" s="58"/>
    </row>
    <row r="11" spans="3:20" x14ac:dyDescent="0.25">
      <c r="C11" s="60"/>
      <c r="E11" s="1"/>
      <c r="G11" s="60"/>
      <c r="J11" s="61" t="s">
        <v>49</v>
      </c>
      <c r="K11" s="106">
        <f>K7-Q7</f>
        <v>12</v>
      </c>
      <c r="L11" s="107">
        <f>L7-Q7</f>
        <v>10</v>
      </c>
      <c r="M11" s="107">
        <f>M6-Q6</f>
        <v>11</v>
      </c>
      <c r="N11" s="108">
        <f>N6-Q6</f>
        <v>0</v>
      </c>
      <c r="O11" s="58"/>
      <c r="P11" s="58"/>
      <c r="Q11" s="58"/>
      <c r="R11" s="58"/>
      <c r="S11" s="58"/>
      <c r="T11" s="58"/>
    </row>
    <row r="12" spans="3:20" x14ac:dyDescent="0.25">
      <c r="C12" s="17" t="s">
        <v>217</v>
      </c>
    </row>
    <row r="13" spans="3:20" x14ac:dyDescent="0.25">
      <c r="C13" s="62"/>
      <c r="D13" s="63" t="s">
        <v>86</v>
      </c>
      <c r="E13" s="63" t="s">
        <v>87</v>
      </c>
      <c r="F13" s="63" t="s">
        <v>88</v>
      </c>
      <c r="G13" s="186" t="s">
        <v>94</v>
      </c>
      <c r="L13" t="s">
        <v>219</v>
      </c>
      <c r="O13" s="182">
        <f>MIN(D14:G16)</f>
        <v>-3</v>
      </c>
    </row>
    <row r="14" spans="3:20" x14ac:dyDescent="0.25">
      <c r="C14" s="64" t="s">
        <v>83</v>
      </c>
      <c r="D14" s="78">
        <f>K6-$Q6-K$11</f>
        <v>2</v>
      </c>
      <c r="E14" s="78">
        <f>L6-$Q6-L$11</f>
        <v>2</v>
      </c>
      <c r="F14" s="78">
        <v>0</v>
      </c>
      <c r="G14" s="187">
        <v>0</v>
      </c>
      <c r="L14" t="s">
        <v>55</v>
      </c>
      <c r="O14" s="59" t="s">
        <v>66</v>
      </c>
    </row>
    <row r="15" spans="3:20" x14ac:dyDescent="0.25">
      <c r="C15" s="65" t="s">
        <v>84</v>
      </c>
      <c r="D15" s="78">
        <v>0</v>
      </c>
      <c r="E15" s="78">
        <v>0</v>
      </c>
      <c r="F15" s="78">
        <v>0</v>
      </c>
      <c r="G15" s="187">
        <f>N7-$Q7-N$11</f>
        <v>-2</v>
      </c>
      <c r="L15" t="s">
        <v>54</v>
      </c>
      <c r="O15" s="59">
        <v>1</v>
      </c>
    </row>
    <row r="16" spans="3:20" x14ac:dyDescent="0.25">
      <c r="C16" s="188" t="s">
        <v>85</v>
      </c>
      <c r="D16" s="189">
        <v>0</v>
      </c>
      <c r="E16" s="189">
        <f>L8-$Q8-L$11</f>
        <v>5</v>
      </c>
      <c r="F16" s="189">
        <f>M8-$Q8-M$11</f>
        <v>2</v>
      </c>
      <c r="G16" s="119">
        <f>N8-$Q8-N$11</f>
        <v>-3</v>
      </c>
      <c r="L16" t="s">
        <v>59</v>
      </c>
      <c r="O16" s="59" t="s">
        <v>79</v>
      </c>
    </row>
    <row r="17" spans="3:20" x14ac:dyDescent="0.25">
      <c r="L17" s="167" t="s">
        <v>221</v>
      </c>
      <c r="M17" s="179"/>
      <c r="O17" s="59" t="s">
        <v>240</v>
      </c>
    </row>
    <row r="18" spans="3:20" x14ac:dyDescent="0.25">
      <c r="C18" s="17" t="s">
        <v>218</v>
      </c>
      <c r="L18" s="167" t="s">
        <v>222</v>
      </c>
      <c r="M18" s="179"/>
      <c r="O18" s="59"/>
    </row>
    <row r="19" spans="3:20" x14ac:dyDescent="0.25">
      <c r="C19" s="62"/>
      <c r="D19" s="63" t="s">
        <v>86</v>
      </c>
      <c r="E19" s="63" t="s">
        <v>87</v>
      </c>
      <c r="F19" s="63" t="s">
        <v>88</v>
      </c>
      <c r="G19" s="186" t="s">
        <v>94</v>
      </c>
      <c r="L19" s="175" t="s">
        <v>224</v>
      </c>
      <c r="M19" s="175"/>
      <c r="O19" s="59"/>
    </row>
    <row r="20" spans="3:20" x14ac:dyDescent="0.25">
      <c r="C20" s="64" t="s">
        <v>83</v>
      </c>
      <c r="D20" s="96">
        <f>D14</f>
        <v>2</v>
      </c>
      <c r="E20" s="96">
        <f t="shared" ref="E20:F20" si="0">E14</f>
        <v>2</v>
      </c>
      <c r="F20" s="96">
        <f t="shared" si="0"/>
        <v>0</v>
      </c>
      <c r="G20" s="178">
        <f>G14-$O$13</f>
        <v>3</v>
      </c>
      <c r="L20" s="177" t="s">
        <v>225</v>
      </c>
      <c r="M20" s="177"/>
      <c r="O20" s="59" t="s">
        <v>241</v>
      </c>
    </row>
    <row r="21" spans="3:20" x14ac:dyDescent="0.25">
      <c r="C21" s="65" t="s">
        <v>84</v>
      </c>
      <c r="D21" s="96">
        <f t="shared" ref="D21:F21" si="1">D15</f>
        <v>0</v>
      </c>
      <c r="E21" s="96">
        <f t="shared" si="1"/>
        <v>0</v>
      </c>
      <c r="F21" s="96">
        <f t="shared" si="1"/>
        <v>0</v>
      </c>
      <c r="G21" s="191">
        <f t="shared" ref="G21:G22" si="2">G15-$O$13</f>
        <v>1</v>
      </c>
      <c r="L21" t="s">
        <v>228</v>
      </c>
      <c r="O21" s="59" t="s">
        <v>229</v>
      </c>
    </row>
    <row r="22" spans="3:20" x14ac:dyDescent="0.25">
      <c r="C22" s="188" t="s">
        <v>85</v>
      </c>
      <c r="D22" s="190">
        <f t="shared" ref="D22:F22" si="3">D16</f>
        <v>0</v>
      </c>
      <c r="E22" s="190">
        <f t="shared" si="3"/>
        <v>5</v>
      </c>
      <c r="F22" s="190">
        <f t="shared" si="3"/>
        <v>2</v>
      </c>
      <c r="G22" s="192">
        <f t="shared" si="2"/>
        <v>0</v>
      </c>
    </row>
    <row r="25" spans="3:20" x14ac:dyDescent="0.25">
      <c r="C25" s="185" t="s">
        <v>237</v>
      </c>
    </row>
    <row r="27" spans="3:20" ht="30" x14ac:dyDescent="0.25">
      <c r="C27" s="62" t="s">
        <v>32</v>
      </c>
      <c r="D27" s="63" t="s">
        <v>86</v>
      </c>
      <c r="E27" s="63" t="s">
        <v>87</v>
      </c>
      <c r="F27" s="63" t="s">
        <v>88</v>
      </c>
      <c r="G27" s="72" t="s">
        <v>94</v>
      </c>
      <c r="H27" s="61" t="s">
        <v>92</v>
      </c>
      <c r="J27" s="62" t="s">
        <v>0</v>
      </c>
      <c r="K27" s="63" t="s">
        <v>86</v>
      </c>
      <c r="L27" s="63" t="s">
        <v>87</v>
      </c>
      <c r="M27" s="63" t="s">
        <v>88</v>
      </c>
      <c r="N27" s="72" t="s">
        <v>94</v>
      </c>
      <c r="O27" s="61" t="s">
        <v>92</v>
      </c>
      <c r="P27" s="58"/>
      <c r="Q27" s="58"/>
      <c r="R27" s="58"/>
      <c r="S27" s="58"/>
      <c r="T27" s="58"/>
    </row>
    <row r="28" spans="3:20" x14ac:dyDescent="0.25">
      <c r="C28" s="64" t="s">
        <v>83</v>
      </c>
      <c r="D28" s="78"/>
      <c r="E28" s="78"/>
      <c r="F28" s="78">
        <v>7</v>
      </c>
      <c r="G28" s="83"/>
      <c r="H28" s="67">
        <f>SUM(D28:G28)</f>
        <v>7</v>
      </c>
      <c r="J28" s="64" t="s">
        <v>83</v>
      </c>
      <c r="K28" s="78">
        <v>14</v>
      </c>
      <c r="L28" s="78">
        <v>12</v>
      </c>
      <c r="M28" s="78">
        <v>11</v>
      </c>
      <c r="N28" s="83">
        <v>0</v>
      </c>
      <c r="O28" s="67">
        <v>7</v>
      </c>
      <c r="P28" s="99">
        <f>H28-O28</f>
        <v>0</v>
      </c>
      <c r="Q28" s="58"/>
      <c r="R28" s="58"/>
      <c r="S28" s="58"/>
      <c r="T28" s="58"/>
    </row>
    <row r="29" spans="3:20" x14ac:dyDescent="0.25">
      <c r="C29" s="65" t="s">
        <v>84</v>
      </c>
      <c r="D29" s="78">
        <v>4</v>
      </c>
      <c r="E29" s="78">
        <v>4</v>
      </c>
      <c r="F29" s="78">
        <v>1</v>
      </c>
      <c r="G29" s="83"/>
      <c r="H29" s="67">
        <f>SUM(D29:G29)</f>
        <v>9</v>
      </c>
      <c r="J29" s="65" t="s">
        <v>84</v>
      </c>
      <c r="K29" s="78">
        <v>14</v>
      </c>
      <c r="L29" s="78">
        <v>12</v>
      </c>
      <c r="M29" s="78">
        <v>13</v>
      </c>
      <c r="N29" s="83">
        <v>0</v>
      </c>
      <c r="O29" s="67">
        <v>9</v>
      </c>
      <c r="P29" s="99">
        <f>H29-O29</f>
        <v>0</v>
      </c>
      <c r="Q29" s="58"/>
      <c r="R29" s="58"/>
      <c r="S29" s="58"/>
      <c r="T29" s="58"/>
    </row>
    <row r="30" spans="3:20" x14ac:dyDescent="0.25">
      <c r="C30" s="65" t="s">
        <v>85</v>
      </c>
      <c r="D30" s="78">
        <v>4</v>
      </c>
      <c r="E30" s="78"/>
      <c r="F30" s="78"/>
      <c r="G30" s="84">
        <v>1</v>
      </c>
      <c r="H30" s="68">
        <f>SUM(D30:G30)</f>
        <v>5</v>
      </c>
      <c r="J30" s="65" t="s">
        <v>85</v>
      </c>
      <c r="K30" s="78">
        <v>15</v>
      </c>
      <c r="L30" s="78">
        <v>18</v>
      </c>
      <c r="M30" s="78">
        <v>16</v>
      </c>
      <c r="N30" s="84">
        <v>0</v>
      </c>
      <c r="O30" s="68">
        <v>5</v>
      </c>
      <c r="P30" s="99">
        <f>H30-O30</f>
        <v>0</v>
      </c>
      <c r="Q30" s="58"/>
      <c r="R30" s="58"/>
      <c r="S30" s="58"/>
      <c r="T30" s="58"/>
    </row>
    <row r="31" spans="3:20" x14ac:dyDescent="0.25">
      <c r="C31" s="61" t="s">
        <v>93</v>
      </c>
      <c r="D31" s="69">
        <f>SUM(D28:D30)</f>
        <v>8</v>
      </c>
      <c r="E31" s="69">
        <f>SUM(E28:E30)</f>
        <v>4</v>
      </c>
      <c r="F31" s="69">
        <f>SUM(F28:F30)</f>
        <v>8</v>
      </c>
      <c r="G31" s="75">
        <f>SUM(G28:G30)</f>
        <v>1</v>
      </c>
      <c r="H31" s="95">
        <f>SUMPRODUCT(D28:G30,K28:N30)</f>
        <v>254</v>
      </c>
      <c r="J31" s="61" t="s">
        <v>93</v>
      </c>
      <c r="K31" s="69">
        <v>8</v>
      </c>
      <c r="L31" s="69">
        <v>4</v>
      </c>
      <c r="M31" s="69">
        <v>8</v>
      </c>
      <c r="N31" s="75">
        <v>1</v>
      </c>
      <c r="P31" s="58"/>
      <c r="Q31" s="58"/>
      <c r="R31" s="58"/>
      <c r="S31" s="58"/>
      <c r="T31" s="58"/>
    </row>
    <row r="32" spans="3:20" x14ac:dyDescent="0.25">
      <c r="C32" s="60"/>
      <c r="G32" s="60"/>
      <c r="J32" s="76"/>
      <c r="K32" s="99">
        <f>D31-K31</f>
        <v>0</v>
      </c>
      <c r="L32" s="99">
        <f>E31-L31</f>
        <v>0</v>
      </c>
      <c r="M32" s="99">
        <f>F31-M31</f>
        <v>0</v>
      </c>
      <c r="N32" s="99">
        <f>G31-N31</f>
        <v>0</v>
      </c>
      <c r="O32" s="58"/>
      <c r="P32" s="58"/>
      <c r="Q32" s="58"/>
      <c r="R32" s="58"/>
      <c r="S32" s="58"/>
      <c r="T32" s="58"/>
    </row>
    <row r="33" spans="3:20" x14ac:dyDescent="0.25">
      <c r="C33" s="60"/>
      <c r="E33" s="1"/>
      <c r="G33" s="60"/>
      <c r="O33" s="58"/>
      <c r="P33" s="58"/>
      <c r="Q33" s="58"/>
      <c r="R33" s="58"/>
      <c r="S33" s="58"/>
      <c r="T33" s="5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156B-C37B-4539-B358-6A819124DACD}">
  <dimension ref="B2:P392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2.42578125" customWidth="1"/>
    <col min="4" max="6" width="9.85546875" customWidth="1"/>
    <col min="7" max="7" width="14.85546875" customWidth="1"/>
    <col min="8" max="8" width="1.85546875" customWidth="1"/>
    <col min="9" max="9" width="12.42578125" customWidth="1"/>
    <col min="10" max="12" width="9.85546875" customWidth="1"/>
    <col min="13" max="13" width="14.85546875" customWidth="1"/>
    <col min="14" max="14" width="9.7109375" bestFit="1" customWidth="1"/>
  </cols>
  <sheetData>
    <row r="2" spans="3:7" x14ac:dyDescent="0.25">
      <c r="C2" s="3" t="s">
        <v>0</v>
      </c>
      <c r="D2" s="4" t="s">
        <v>120</v>
      </c>
      <c r="E2" s="4" t="s">
        <v>121</v>
      </c>
      <c r="F2" s="4" t="s">
        <v>122</v>
      </c>
      <c r="G2" s="3" t="s">
        <v>123</v>
      </c>
    </row>
    <row r="3" spans="3:7" x14ac:dyDescent="0.25">
      <c r="C3" s="5" t="s">
        <v>116</v>
      </c>
      <c r="D3" s="11">
        <v>70</v>
      </c>
      <c r="E3" s="11">
        <v>64</v>
      </c>
      <c r="F3" s="11">
        <v>68</v>
      </c>
      <c r="G3" s="9">
        <v>4000</v>
      </c>
    </row>
    <row r="4" spans="3:7" x14ac:dyDescent="0.25">
      <c r="C4" s="6" t="s">
        <v>117</v>
      </c>
      <c r="D4" s="11">
        <v>74</v>
      </c>
      <c r="E4" s="11">
        <v>62</v>
      </c>
      <c r="F4" s="11">
        <v>65</v>
      </c>
      <c r="G4" s="9">
        <v>8000</v>
      </c>
    </row>
    <row r="5" spans="3:7" x14ac:dyDescent="0.25">
      <c r="C5" s="6" t="s">
        <v>118</v>
      </c>
      <c r="D5" s="11">
        <v>62</v>
      </c>
      <c r="E5" s="11">
        <v>68</v>
      </c>
      <c r="F5" s="11">
        <v>65</v>
      </c>
      <c r="G5" s="9">
        <v>3000</v>
      </c>
    </row>
    <row r="6" spans="3:7" x14ac:dyDescent="0.25">
      <c r="C6" s="6" t="s">
        <v>119</v>
      </c>
      <c r="D6" s="11">
        <v>62</v>
      </c>
      <c r="E6" s="11">
        <v>72</v>
      </c>
      <c r="F6" s="11">
        <v>66</v>
      </c>
      <c r="G6" s="10">
        <v>5000</v>
      </c>
    </row>
    <row r="7" spans="3:7" x14ac:dyDescent="0.25">
      <c r="C7" s="3" t="s">
        <v>124</v>
      </c>
      <c r="D7" s="7">
        <v>12000</v>
      </c>
      <c r="E7" s="7">
        <v>6000</v>
      </c>
      <c r="F7" s="8">
        <v>4000</v>
      </c>
    </row>
    <row r="9" spans="3:7" x14ac:dyDescent="0.25">
      <c r="C9" s="12" t="s">
        <v>10</v>
      </c>
      <c r="D9" s="1">
        <f>SUM(G3:G6)</f>
        <v>20000</v>
      </c>
    </row>
    <row r="10" spans="3:7" x14ac:dyDescent="0.25">
      <c r="C10" s="12" t="s">
        <v>11</v>
      </c>
      <c r="D10" s="1">
        <f>SUM(D7:F7)</f>
        <v>22000</v>
      </c>
    </row>
    <row r="12" spans="3:7" x14ac:dyDescent="0.25">
      <c r="C12" t="s">
        <v>125</v>
      </c>
    </row>
    <row r="15" spans="3:7" x14ac:dyDescent="0.25">
      <c r="C15" s="3" t="s">
        <v>0</v>
      </c>
      <c r="D15" s="4" t="s">
        <v>120</v>
      </c>
      <c r="E15" s="4" t="s">
        <v>121</v>
      </c>
      <c r="F15" s="4" t="s">
        <v>122</v>
      </c>
      <c r="G15" s="3" t="s">
        <v>123</v>
      </c>
    </row>
    <row r="16" spans="3:7" x14ac:dyDescent="0.25">
      <c r="C16" s="5" t="s">
        <v>116</v>
      </c>
      <c r="D16" s="11">
        <v>70</v>
      </c>
      <c r="E16" s="11">
        <v>64</v>
      </c>
      <c r="F16" s="11">
        <v>68</v>
      </c>
      <c r="G16" s="9">
        <v>4000</v>
      </c>
    </row>
    <row r="17" spans="2:16" x14ac:dyDescent="0.25">
      <c r="C17" s="6" t="s">
        <v>117</v>
      </c>
      <c r="D17" s="11">
        <v>74</v>
      </c>
      <c r="E17" s="11">
        <v>62</v>
      </c>
      <c r="F17" s="11">
        <v>65</v>
      </c>
      <c r="G17" s="9">
        <v>8000</v>
      </c>
    </row>
    <row r="18" spans="2:16" x14ac:dyDescent="0.25">
      <c r="C18" s="6" t="s">
        <v>118</v>
      </c>
      <c r="D18" s="11">
        <v>62</v>
      </c>
      <c r="E18" s="11">
        <v>68</v>
      </c>
      <c r="F18" s="11">
        <v>65</v>
      </c>
      <c r="G18" s="9">
        <v>3000</v>
      </c>
    </row>
    <row r="19" spans="2:16" x14ac:dyDescent="0.25">
      <c r="C19" s="6" t="s">
        <v>119</v>
      </c>
      <c r="D19" s="11">
        <v>62</v>
      </c>
      <c r="E19" s="11">
        <v>72</v>
      </c>
      <c r="F19" s="11">
        <v>66</v>
      </c>
      <c r="G19" s="9">
        <v>5000</v>
      </c>
    </row>
    <row r="20" spans="2:16" x14ac:dyDescent="0.25">
      <c r="C20" s="122" t="s">
        <v>126</v>
      </c>
      <c r="D20" s="35">
        <v>0</v>
      </c>
      <c r="E20" s="35">
        <v>0</v>
      </c>
      <c r="F20" s="35">
        <v>0</v>
      </c>
      <c r="G20" s="123">
        <v>2000</v>
      </c>
    </row>
    <row r="21" spans="2:16" x14ac:dyDescent="0.25">
      <c r="C21" s="3" t="s">
        <v>124</v>
      </c>
      <c r="D21" s="7">
        <v>12000</v>
      </c>
      <c r="E21" s="7">
        <v>6000</v>
      </c>
      <c r="F21" s="8">
        <v>4000</v>
      </c>
    </row>
    <row r="23" spans="2:16" x14ac:dyDescent="0.25">
      <c r="C23" s="12" t="s">
        <v>10</v>
      </c>
      <c r="D23" s="1">
        <f>SUM(G16:G20)</f>
        <v>22000</v>
      </c>
    </row>
    <row r="24" spans="2:16" x14ac:dyDescent="0.25">
      <c r="C24" s="12" t="s">
        <v>11</v>
      </c>
      <c r="D24" s="1">
        <f>SUM(D21:F21)</f>
        <v>22000</v>
      </c>
    </row>
    <row r="25" spans="2:16" x14ac:dyDescent="0.25">
      <c r="C25" s="12"/>
      <c r="D25" s="1"/>
    </row>
    <row r="26" spans="2:16" x14ac:dyDescent="0.2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2:16" x14ac:dyDescent="0.25">
      <c r="C27" s="17" t="s">
        <v>16</v>
      </c>
    </row>
    <row r="29" spans="2:16" x14ac:dyDescent="0.25">
      <c r="C29" s="18" t="s">
        <v>14</v>
      </c>
      <c r="G29" s="60"/>
      <c r="I29" s="76"/>
      <c r="J29" s="58"/>
      <c r="K29" s="58"/>
      <c r="L29" s="58"/>
      <c r="M29" s="76"/>
      <c r="N29" s="58"/>
      <c r="O29" s="58"/>
      <c r="P29" s="58"/>
    </row>
    <row r="31" spans="2:16" x14ac:dyDescent="0.25">
      <c r="D31" t="s">
        <v>127</v>
      </c>
    </row>
    <row r="34" spans="3:6" x14ac:dyDescent="0.25">
      <c r="C34" t="s">
        <v>17</v>
      </c>
    </row>
    <row r="36" spans="3:6" x14ac:dyDescent="0.25">
      <c r="D36" t="s">
        <v>128</v>
      </c>
    </row>
    <row r="38" spans="3:6" x14ac:dyDescent="0.25">
      <c r="C38" t="s">
        <v>19</v>
      </c>
    </row>
    <row r="40" spans="3:6" x14ac:dyDescent="0.25">
      <c r="D40" t="s">
        <v>129</v>
      </c>
      <c r="F40" t="s">
        <v>130</v>
      </c>
    </row>
    <row r="41" spans="3:6" x14ac:dyDescent="0.25">
      <c r="F41" t="s">
        <v>131</v>
      </c>
    </row>
    <row r="42" spans="3:6" x14ac:dyDescent="0.25">
      <c r="F42" t="s">
        <v>132</v>
      </c>
    </row>
    <row r="43" spans="3:6" x14ac:dyDescent="0.25">
      <c r="F43" t="s">
        <v>133</v>
      </c>
    </row>
    <row r="44" spans="3:6" x14ac:dyDescent="0.25">
      <c r="F44" t="s">
        <v>134</v>
      </c>
    </row>
    <row r="46" spans="3:6" x14ac:dyDescent="0.25">
      <c r="D46" t="s">
        <v>135</v>
      </c>
      <c r="F46" t="s">
        <v>136</v>
      </c>
    </row>
    <row r="47" spans="3:6" x14ac:dyDescent="0.25">
      <c r="F47" t="s">
        <v>137</v>
      </c>
    </row>
    <row r="48" spans="3:6" x14ac:dyDescent="0.25">
      <c r="F48" t="s">
        <v>138</v>
      </c>
    </row>
    <row r="50" spans="2:13" x14ac:dyDescent="0.25">
      <c r="D50" t="s">
        <v>30</v>
      </c>
      <c r="F50" t="s">
        <v>31</v>
      </c>
    </row>
    <row r="52" spans="2:13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2:13" x14ac:dyDescent="0.25">
      <c r="C53" s="17" t="s">
        <v>106</v>
      </c>
    </row>
    <row r="56" spans="2:13" x14ac:dyDescent="0.25">
      <c r="C56" s="3" t="s">
        <v>32</v>
      </c>
      <c r="D56" s="4" t="s">
        <v>120</v>
      </c>
      <c r="E56" s="4" t="s">
        <v>121</v>
      </c>
      <c r="F56" s="4" t="s">
        <v>122</v>
      </c>
      <c r="G56" s="3" t="s">
        <v>123</v>
      </c>
      <c r="I56" s="3" t="s">
        <v>0</v>
      </c>
      <c r="J56" s="4" t="s">
        <v>120</v>
      </c>
      <c r="K56" s="4" t="s">
        <v>121</v>
      </c>
      <c r="L56" s="4" t="s">
        <v>122</v>
      </c>
      <c r="M56" s="3" t="s">
        <v>123</v>
      </c>
    </row>
    <row r="57" spans="2:13" x14ac:dyDescent="0.25">
      <c r="C57" s="5" t="s">
        <v>116</v>
      </c>
      <c r="D57" s="66">
        <v>2000</v>
      </c>
      <c r="E57" s="66">
        <v>2000</v>
      </c>
      <c r="F57" s="66">
        <v>0</v>
      </c>
      <c r="G57" s="9">
        <f>SUM(D57:F57)</f>
        <v>4000</v>
      </c>
      <c r="I57" s="5" t="s">
        <v>116</v>
      </c>
      <c r="J57" s="11">
        <v>70</v>
      </c>
      <c r="K57" s="11">
        <v>64</v>
      </c>
      <c r="L57" s="11">
        <v>68</v>
      </c>
      <c r="M57" s="9">
        <v>4000</v>
      </c>
    </row>
    <row r="58" spans="2:13" x14ac:dyDescent="0.25">
      <c r="C58" s="6" t="s">
        <v>117</v>
      </c>
      <c r="D58" s="66">
        <v>0</v>
      </c>
      <c r="E58" s="66">
        <v>4000</v>
      </c>
      <c r="F58" s="66">
        <v>4000</v>
      </c>
      <c r="G58" s="9">
        <f t="shared" ref="G58:G61" si="0">SUM(D58:F58)</f>
        <v>8000</v>
      </c>
      <c r="I58" s="6" t="s">
        <v>117</v>
      </c>
      <c r="J58" s="11">
        <v>74</v>
      </c>
      <c r="K58" s="11">
        <v>62</v>
      </c>
      <c r="L58" s="11">
        <v>65</v>
      </c>
      <c r="M58" s="9">
        <v>8000</v>
      </c>
    </row>
    <row r="59" spans="2:13" x14ac:dyDescent="0.25">
      <c r="C59" s="6" t="s">
        <v>118</v>
      </c>
      <c r="D59" s="66">
        <v>3000</v>
      </c>
      <c r="E59" s="66">
        <v>0</v>
      </c>
      <c r="F59" s="66">
        <v>0</v>
      </c>
      <c r="G59" s="9">
        <f t="shared" si="0"/>
        <v>3000</v>
      </c>
      <c r="I59" s="6" t="s">
        <v>118</v>
      </c>
      <c r="J59" s="11">
        <v>62</v>
      </c>
      <c r="K59" s="11">
        <v>68</v>
      </c>
      <c r="L59" s="11">
        <v>65</v>
      </c>
      <c r="M59" s="9">
        <v>3000</v>
      </c>
    </row>
    <row r="60" spans="2:13" x14ac:dyDescent="0.25">
      <c r="C60" s="6" t="s">
        <v>119</v>
      </c>
      <c r="D60" s="66">
        <v>5000</v>
      </c>
      <c r="E60" s="66">
        <v>0</v>
      </c>
      <c r="F60" s="66">
        <v>0</v>
      </c>
      <c r="G60" s="9">
        <f t="shared" si="0"/>
        <v>5000</v>
      </c>
      <c r="I60" s="6" t="s">
        <v>119</v>
      </c>
      <c r="J60" s="11">
        <v>62</v>
      </c>
      <c r="K60" s="11">
        <v>72</v>
      </c>
      <c r="L60" s="11">
        <v>66</v>
      </c>
      <c r="M60" s="9">
        <v>5000</v>
      </c>
    </row>
    <row r="61" spans="2:13" x14ac:dyDescent="0.25">
      <c r="C61" s="122" t="s">
        <v>126</v>
      </c>
      <c r="D61" s="83">
        <v>2000</v>
      </c>
      <c r="E61" s="83">
        <v>0</v>
      </c>
      <c r="F61" s="83">
        <v>0</v>
      </c>
      <c r="G61" s="123">
        <f t="shared" si="0"/>
        <v>2000</v>
      </c>
      <c r="I61" s="122" t="s">
        <v>126</v>
      </c>
      <c r="J61" s="35">
        <v>0</v>
      </c>
      <c r="K61" s="35">
        <v>0</v>
      </c>
      <c r="L61" s="35">
        <v>0</v>
      </c>
      <c r="M61" s="123">
        <v>2000</v>
      </c>
    </row>
    <row r="62" spans="2:13" x14ac:dyDescent="0.25">
      <c r="C62" s="3" t="s">
        <v>124</v>
      </c>
      <c r="D62" s="7">
        <f>SUM(D57:D61)</f>
        <v>12000</v>
      </c>
      <c r="E62" s="7">
        <f t="shared" ref="E62:F62" si="1">SUM(E57:E61)</f>
        <v>6000</v>
      </c>
      <c r="F62" s="8">
        <f t="shared" si="1"/>
        <v>4000</v>
      </c>
      <c r="G62" s="124">
        <f>SUMPRODUCT(D57:F61,J57:L61)</f>
        <v>1272000</v>
      </c>
      <c r="I62" s="3" t="s">
        <v>124</v>
      </c>
      <c r="J62" s="7">
        <v>12000</v>
      </c>
      <c r="K62" s="7">
        <v>6000</v>
      </c>
      <c r="L62" s="8">
        <v>4000</v>
      </c>
    </row>
    <row r="65" spans="2:14" x14ac:dyDescent="0.25">
      <c r="C65" t="s">
        <v>33</v>
      </c>
      <c r="E65" s="1"/>
      <c r="F65" s="59" t="s">
        <v>139</v>
      </c>
    </row>
    <row r="67" spans="2:14" x14ac:dyDescent="0.25">
      <c r="C67" t="s">
        <v>36</v>
      </c>
      <c r="D67" t="s">
        <v>140</v>
      </c>
    </row>
    <row r="68" spans="2:14" x14ac:dyDescent="0.25">
      <c r="C68" t="s">
        <v>35</v>
      </c>
      <c r="D68" s="235">
        <f>G62</f>
        <v>1272000</v>
      </c>
      <c r="E68" s="235"/>
    </row>
    <row r="70" spans="2:14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2:14" x14ac:dyDescent="0.25">
      <c r="C71" s="17" t="s">
        <v>110</v>
      </c>
    </row>
    <row r="74" spans="2:14" x14ac:dyDescent="0.25">
      <c r="C74" s="3" t="s">
        <v>32</v>
      </c>
      <c r="D74" s="4" t="s">
        <v>120</v>
      </c>
      <c r="E74" s="4" t="s">
        <v>121</v>
      </c>
      <c r="F74" s="4" t="s">
        <v>122</v>
      </c>
      <c r="G74" s="3" t="s">
        <v>123</v>
      </c>
      <c r="I74" s="3" t="s">
        <v>0</v>
      </c>
      <c r="J74" s="4" t="s">
        <v>120</v>
      </c>
      <c r="K74" s="4" t="s">
        <v>121</v>
      </c>
      <c r="L74" s="4" t="s">
        <v>122</v>
      </c>
      <c r="M74" s="3" t="s">
        <v>123</v>
      </c>
    </row>
    <row r="75" spans="2:14" x14ac:dyDescent="0.25">
      <c r="C75" s="5" t="s">
        <v>116</v>
      </c>
      <c r="D75" s="66">
        <v>4000</v>
      </c>
      <c r="E75" s="66"/>
      <c r="F75" s="66"/>
      <c r="G75" s="9">
        <f>SUM(D75:F75)</f>
        <v>4000</v>
      </c>
      <c r="I75" s="5" t="s">
        <v>116</v>
      </c>
      <c r="J75" s="13">
        <v>70</v>
      </c>
      <c r="K75" s="13">
        <v>64</v>
      </c>
      <c r="L75" s="13">
        <v>68</v>
      </c>
      <c r="M75" s="9">
        <v>4000</v>
      </c>
      <c r="N75" s="125">
        <f>G75-M75</f>
        <v>0</v>
      </c>
    </row>
    <row r="76" spans="2:14" x14ac:dyDescent="0.25">
      <c r="C76" s="6" t="s">
        <v>117</v>
      </c>
      <c r="D76" s="66">
        <v>8000</v>
      </c>
      <c r="E76" s="66"/>
      <c r="F76" s="66">
        <v>0</v>
      </c>
      <c r="G76" s="9">
        <f t="shared" ref="G76:G79" si="2">SUM(D76:F76)</f>
        <v>8000</v>
      </c>
      <c r="I76" s="6" t="s">
        <v>117</v>
      </c>
      <c r="J76" s="13">
        <v>74</v>
      </c>
      <c r="K76" s="13">
        <v>62</v>
      </c>
      <c r="L76" s="13">
        <v>65</v>
      </c>
      <c r="M76" s="9">
        <v>8000</v>
      </c>
      <c r="N76" s="125">
        <f t="shared" ref="N76:N79" si="3">G76-M76</f>
        <v>0</v>
      </c>
    </row>
    <row r="77" spans="2:14" x14ac:dyDescent="0.25">
      <c r="C77" s="6" t="s">
        <v>118</v>
      </c>
      <c r="D77" s="66"/>
      <c r="E77" s="66">
        <v>3000</v>
      </c>
      <c r="F77" s="66"/>
      <c r="G77" s="9">
        <f t="shared" si="2"/>
        <v>3000</v>
      </c>
      <c r="I77" s="6" t="s">
        <v>118</v>
      </c>
      <c r="J77" s="13">
        <v>62</v>
      </c>
      <c r="K77" s="13">
        <v>68</v>
      </c>
      <c r="L77" s="13">
        <v>65</v>
      </c>
      <c r="M77" s="9">
        <v>3000</v>
      </c>
      <c r="N77" s="125">
        <f t="shared" si="3"/>
        <v>0</v>
      </c>
    </row>
    <row r="78" spans="2:14" x14ac:dyDescent="0.25">
      <c r="C78" s="6" t="s">
        <v>119</v>
      </c>
      <c r="D78" s="66"/>
      <c r="E78" s="66">
        <v>3000</v>
      </c>
      <c r="F78" s="66">
        <v>2000</v>
      </c>
      <c r="G78" s="9">
        <f t="shared" si="2"/>
        <v>5000</v>
      </c>
      <c r="I78" s="6" t="s">
        <v>119</v>
      </c>
      <c r="J78" s="13">
        <v>62</v>
      </c>
      <c r="K78" s="13">
        <v>72</v>
      </c>
      <c r="L78" s="13">
        <v>66</v>
      </c>
      <c r="M78" s="9">
        <v>5000</v>
      </c>
      <c r="N78" s="125">
        <f t="shared" si="3"/>
        <v>0</v>
      </c>
    </row>
    <row r="79" spans="2:14" x14ac:dyDescent="0.25">
      <c r="C79" s="122" t="s">
        <v>126</v>
      </c>
      <c r="D79" s="83"/>
      <c r="E79" s="83"/>
      <c r="F79" s="83">
        <v>2000</v>
      </c>
      <c r="G79" s="123">
        <f t="shared" si="2"/>
        <v>2000</v>
      </c>
      <c r="I79" s="122" t="s">
        <v>126</v>
      </c>
      <c r="J79" s="35">
        <v>0</v>
      </c>
      <c r="K79" s="35">
        <v>0</v>
      </c>
      <c r="L79" s="35">
        <v>0</v>
      </c>
      <c r="M79" s="123">
        <v>2000</v>
      </c>
      <c r="N79" s="125">
        <f t="shared" si="3"/>
        <v>0</v>
      </c>
    </row>
    <row r="80" spans="2:14" x14ac:dyDescent="0.25">
      <c r="C80" s="3" t="s">
        <v>124</v>
      </c>
      <c r="D80" s="7">
        <f>SUM(D75:D79)</f>
        <v>12000</v>
      </c>
      <c r="E80" s="7">
        <f t="shared" ref="E80" si="4">SUM(E75:E79)</f>
        <v>6000</v>
      </c>
      <c r="F80" s="8">
        <f t="shared" ref="F80" si="5">SUM(F75:F79)</f>
        <v>4000</v>
      </c>
      <c r="G80" s="124">
        <f>SUMPRODUCT(D75:F79,J75:L79)</f>
        <v>1424000</v>
      </c>
      <c r="I80" s="3" t="s">
        <v>124</v>
      </c>
      <c r="J80" s="7">
        <v>12000</v>
      </c>
      <c r="K80" s="7">
        <v>6000</v>
      </c>
      <c r="L80" s="8">
        <v>4000</v>
      </c>
    </row>
    <row r="81" spans="2:14" x14ac:dyDescent="0.25">
      <c r="J81" s="125">
        <f>D80-J80</f>
        <v>0</v>
      </c>
      <c r="K81" s="125">
        <f t="shared" ref="K81:L81" si="6">E80-K80</f>
        <v>0</v>
      </c>
      <c r="L81" s="125">
        <f t="shared" si="6"/>
        <v>0</v>
      </c>
    </row>
    <row r="83" spans="2:14" x14ac:dyDescent="0.25">
      <c r="C83" t="s">
        <v>33</v>
      </c>
      <c r="E83" s="1"/>
      <c r="F83" s="59" t="s">
        <v>139</v>
      </c>
    </row>
    <row r="85" spans="2:14" x14ac:dyDescent="0.25">
      <c r="C85" t="s">
        <v>36</v>
      </c>
      <c r="D85" t="s">
        <v>143</v>
      </c>
    </row>
    <row r="86" spans="2:14" x14ac:dyDescent="0.25">
      <c r="C86" t="s">
        <v>47</v>
      </c>
      <c r="D86" s="235">
        <f>G80</f>
        <v>1424000</v>
      </c>
      <c r="E86" s="235"/>
    </row>
    <row r="88" spans="2:14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2:14" x14ac:dyDescent="0.25">
      <c r="C89" s="17" t="s">
        <v>111</v>
      </c>
    </row>
    <row r="92" spans="2:14" x14ac:dyDescent="0.25">
      <c r="C92" s="3" t="s">
        <v>32</v>
      </c>
      <c r="D92" s="4" t="s">
        <v>120</v>
      </c>
      <c r="E92" s="4" t="s">
        <v>121</v>
      </c>
      <c r="F92" s="4" t="s">
        <v>122</v>
      </c>
      <c r="G92" s="3" t="s">
        <v>123</v>
      </c>
      <c r="I92" s="3" t="s">
        <v>0</v>
      </c>
      <c r="J92" s="4" t="s">
        <v>120</v>
      </c>
      <c r="K92" s="4" t="s">
        <v>121</v>
      </c>
      <c r="L92" s="4" t="s">
        <v>122</v>
      </c>
      <c r="M92" s="3" t="s">
        <v>123</v>
      </c>
    </row>
    <row r="93" spans="2:14" x14ac:dyDescent="0.25">
      <c r="C93" s="5" t="s">
        <v>116</v>
      </c>
      <c r="D93" s="66">
        <v>2000</v>
      </c>
      <c r="E93" s="66"/>
      <c r="F93" s="66">
        <v>2000</v>
      </c>
      <c r="G93" s="9">
        <f>SUM(D93:F93)</f>
        <v>4000</v>
      </c>
      <c r="I93" s="5" t="s">
        <v>116</v>
      </c>
      <c r="J93" s="13">
        <v>70</v>
      </c>
      <c r="K93" s="13">
        <v>64</v>
      </c>
      <c r="L93" s="13">
        <v>68</v>
      </c>
      <c r="M93" s="9">
        <v>4000</v>
      </c>
      <c r="N93" s="125">
        <f>G93-M93</f>
        <v>0</v>
      </c>
    </row>
    <row r="94" spans="2:14" x14ac:dyDescent="0.25">
      <c r="C94" s="6" t="s">
        <v>117</v>
      </c>
      <c r="D94" s="66"/>
      <c r="E94" s="66">
        <v>6000</v>
      </c>
      <c r="F94" s="66">
        <v>2000</v>
      </c>
      <c r="G94" s="9">
        <f t="shared" ref="G94:G97" si="7">SUM(D94:F94)</f>
        <v>8000</v>
      </c>
      <c r="I94" s="6" t="s">
        <v>117</v>
      </c>
      <c r="J94" s="13">
        <v>74</v>
      </c>
      <c r="K94" s="13">
        <v>62</v>
      </c>
      <c r="L94" s="13">
        <v>65</v>
      </c>
      <c r="M94" s="9">
        <v>8000</v>
      </c>
      <c r="N94" s="125">
        <f t="shared" ref="N94:N97" si="8">G94-M94</f>
        <v>0</v>
      </c>
    </row>
    <row r="95" spans="2:14" x14ac:dyDescent="0.25">
      <c r="C95" s="6" t="s">
        <v>118</v>
      </c>
      <c r="D95" s="66">
        <v>3000</v>
      </c>
      <c r="E95" s="66"/>
      <c r="F95" s="66"/>
      <c r="G95" s="9">
        <f t="shared" si="7"/>
        <v>3000</v>
      </c>
      <c r="I95" s="6" t="s">
        <v>118</v>
      </c>
      <c r="J95" s="13">
        <v>62</v>
      </c>
      <c r="K95" s="13">
        <v>68</v>
      </c>
      <c r="L95" s="13">
        <v>65</v>
      </c>
      <c r="M95" s="9">
        <v>3000</v>
      </c>
      <c r="N95" s="125">
        <f t="shared" si="8"/>
        <v>0</v>
      </c>
    </row>
    <row r="96" spans="2:14" x14ac:dyDescent="0.25">
      <c r="C96" s="6" t="s">
        <v>119</v>
      </c>
      <c r="D96" s="66">
        <v>5000</v>
      </c>
      <c r="E96" s="66"/>
      <c r="F96" s="66"/>
      <c r="G96" s="9">
        <f t="shared" si="7"/>
        <v>5000</v>
      </c>
      <c r="I96" s="6" t="s">
        <v>119</v>
      </c>
      <c r="J96" s="13">
        <v>62</v>
      </c>
      <c r="K96" s="13">
        <v>72</v>
      </c>
      <c r="L96" s="13">
        <v>66</v>
      </c>
      <c r="M96" s="9">
        <v>5000</v>
      </c>
      <c r="N96" s="125">
        <f t="shared" si="8"/>
        <v>0</v>
      </c>
    </row>
    <row r="97" spans="2:15" x14ac:dyDescent="0.25">
      <c r="C97" s="122" t="s">
        <v>126</v>
      </c>
      <c r="D97" s="83">
        <v>2000</v>
      </c>
      <c r="E97" s="83"/>
      <c r="F97" s="83"/>
      <c r="G97" s="123">
        <f t="shared" si="7"/>
        <v>2000</v>
      </c>
      <c r="I97" s="122" t="s">
        <v>126</v>
      </c>
      <c r="J97" s="35">
        <v>0</v>
      </c>
      <c r="K97" s="35">
        <v>0</v>
      </c>
      <c r="L97" s="35">
        <v>0</v>
      </c>
      <c r="M97" s="123">
        <v>2000</v>
      </c>
      <c r="N97" s="125">
        <f t="shared" si="8"/>
        <v>0</v>
      </c>
    </row>
    <row r="98" spans="2:15" x14ac:dyDescent="0.25">
      <c r="C98" s="3" t="s">
        <v>124</v>
      </c>
      <c r="D98" s="7">
        <f>SUM(D93:D97)</f>
        <v>12000</v>
      </c>
      <c r="E98" s="7">
        <f t="shared" ref="E98" si="9">SUM(E93:E97)</f>
        <v>6000</v>
      </c>
      <c r="F98" s="8">
        <f t="shared" ref="F98" si="10">SUM(F93:F97)</f>
        <v>4000</v>
      </c>
      <c r="G98" s="124">
        <f>SUMPRODUCT(D93:F97,J93:L97)</f>
        <v>1274000</v>
      </c>
      <c r="I98" s="3" t="s">
        <v>124</v>
      </c>
      <c r="J98" s="7">
        <v>12000</v>
      </c>
      <c r="K98" s="7">
        <v>6000</v>
      </c>
      <c r="L98" s="8">
        <v>4000</v>
      </c>
    </row>
    <row r="99" spans="2:15" x14ac:dyDescent="0.25">
      <c r="J99" s="125">
        <f>D98-J98</f>
        <v>0</v>
      </c>
      <c r="K99" s="125">
        <f t="shared" ref="K99" si="11">E98-K98</f>
        <v>0</v>
      </c>
      <c r="L99" s="125">
        <f t="shared" ref="L99" si="12">F98-L98</f>
        <v>0</v>
      </c>
    </row>
    <row r="101" spans="2:15" x14ac:dyDescent="0.25">
      <c r="C101" t="s">
        <v>33</v>
      </c>
      <c r="E101" s="1"/>
      <c r="F101" s="59" t="s">
        <v>139</v>
      </c>
    </row>
    <row r="103" spans="2:15" x14ac:dyDescent="0.25">
      <c r="C103" t="s">
        <v>36</v>
      </c>
      <c r="D103" t="s">
        <v>141</v>
      </c>
    </row>
    <row r="104" spans="2:15" x14ac:dyDescent="0.25">
      <c r="C104" t="s">
        <v>47</v>
      </c>
      <c r="D104" s="235">
        <f>G98</f>
        <v>1274000</v>
      </c>
      <c r="E104" s="235"/>
    </row>
    <row r="106" spans="2:15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</row>
    <row r="107" spans="2:15" x14ac:dyDescent="0.25">
      <c r="C107" s="17" t="s">
        <v>113</v>
      </c>
    </row>
    <row r="110" spans="2:15" x14ac:dyDescent="0.25">
      <c r="C110" s="3" t="s">
        <v>32</v>
      </c>
      <c r="D110" s="4" t="s">
        <v>120</v>
      </c>
      <c r="E110" s="4" t="s">
        <v>121</v>
      </c>
      <c r="F110" s="4" t="s">
        <v>122</v>
      </c>
      <c r="G110" s="3" t="s">
        <v>123</v>
      </c>
      <c r="I110" s="3" t="s">
        <v>0</v>
      </c>
      <c r="J110" s="4" t="s">
        <v>120</v>
      </c>
      <c r="K110" s="4" t="s">
        <v>121</v>
      </c>
      <c r="L110" s="4" t="s">
        <v>122</v>
      </c>
      <c r="M110" s="3" t="s">
        <v>123</v>
      </c>
      <c r="O110" s="40" t="s">
        <v>44</v>
      </c>
    </row>
    <row r="111" spans="2:15" x14ac:dyDescent="0.25">
      <c r="C111" s="5" t="s">
        <v>116</v>
      </c>
      <c r="D111" s="66"/>
      <c r="E111" s="66">
        <v>4000</v>
      </c>
      <c r="F111" s="66"/>
      <c r="G111" s="9">
        <f>SUM(D111:F111)</f>
        <v>4000</v>
      </c>
      <c r="I111" s="5" t="s">
        <v>116</v>
      </c>
      <c r="J111" s="13">
        <v>70</v>
      </c>
      <c r="K111" s="13">
        <v>64</v>
      </c>
      <c r="L111" s="13">
        <v>68</v>
      </c>
      <c r="M111" s="9">
        <v>4000</v>
      </c>
      <c r="N111" s="125">
        <f>G111-M111</f>
        <v>0</v>
      </c>
      <c r="O111" s="121">
        <f>L111-K111</f>
        <v>4</v>
      </c>
    </row>
    <row r="112" spans="2:15" x14ac:dyDescent="0.25">
      <c r="C112" s="6" t="s">
        <v>117</v>
      </c>
      <c r="D112" s="66">
        <v>4000</v>
      </c>
      <c r="E112" s="66">
        <v>2000</v>
      </c>
      <c r="F112" s="66">
        <v>2000</v>
      </c>
      <c r="G112" s="9">
        <f t="shared" ref="G112:G115" si="13">SUM(D112:F112)</f>
        <v>8000</v>
      </c>
      <c r="I112" s="6" t="s">
        <v>117</v>
      </c>
      <c r="J112" s="13">
        <v>74</v>
      </c>
      <c r="K112" s="13">
        <v>62</v>
      </c>
      <c r="L112" s="13">
        <v>65</v>
      </c>
      <c r="M112" s="9">
        <v>8000</v>
      </c>
      <c r="N112" s="125">
        <f t="shared" ref="N112:N115" si="14">G112-M112</f>
        <v>0</v>
      </c>
      <c r="O112" s="121">
        <f>L112-K112</f>
        <v>3</v>
      </c>
    </row>
    <row r="113" spans="2:15" x14ac:dyDescent="0.25">
      <c r="C113" s="6" t="s">
        <v>118</v>
      </c>
      <c r="D113" s="66">
        <v>3000</v>
      </c>
      <c r="E113" s="66"/>
      <c r="F113" s="66"/>
      <c r="G113" s="9">
        <f t="shared" si="13"/>
        <v>3000</v>
      </c>
      <c r="I113" s="6" t="s">
        <v>118</v>
      </c>
      <c r="J113" s="13">
        <v>62</v>
      </c>
      <c r="K113" s="13">
        <v>68</v>
      </c>
      <c r="L113" s="13">
        <v>65</v>
      </c>
      <c r="M113" s="9">
        <v>3000</v>
      </c>
      <c r="N113" s="125">
        <f t="shared" si="14"/>
        <v>0</v>
      </c>
      <c r="O113" s="121">
        <f>L113-J113</f>
        <v>3</v>
      </c>
    </row>
    <row r="114" spans="2:15" x14ac:dyDescent="0.25">
      <c r="C114" s="6" t="s">
        <v>119</v>
      </c>
      <c r="D114" s="66">
        <v>5000</v>
      </c>
      <c r="E114" s="66"/>
      <c r="F114" s="66"/>
      <c r="G114" s="9">
        <f t="shared" si="13"/>
        <v>5000</v>
      </c>
      <c r="I114" s="6" t="s">
        <v>119</v>
      </c>
      <c r="J114" s="13">
        <v>62</v>
      </c>
      <c r="K114" s="13">
        <v>72</v>
      </c>
      <c r="L114" s="13">
        <v>66</v>
      </c>
      <c r="M114" s="9">
        <v>5000</v>
      </c>
      <c r="N114" s="125">
        <f t="shared" si="14"/>
        <v>0</v>
      </c>
      <c r="O114" s="121">
        <f>L114-J114</f>
        <v>4</v>
      </c>
    </row>
    <row r="115" spans="2:15" x14ac:dyDescent="0.25">
      <c r="C115" s="122" t="s">
        <v>126</v>
      </c>
      <c r="D115" s="83"/>
      <c r="E115" s="83"/>
      <c r="F115" s="83">
        <v>2000</v>
      </c>
      <c r="G115" s="123">
        <f t="shared" si="13"/>
        <v>2000</v>
      </c>
      <c r="I115" s="122" t="s">
        <v>126</v>
      </c>
      <c r="J115" s="35">
        <v>0</v>
      </c>
      <c r="K115" s="35">
        <v>0</v>
      </c>
      <c r="L115" s="35">
        <v>0</v>
      </c>
      <c r="M115" s="123">
        <v>2000</v>
      </c>
      <c r="N115" s="125">
        <f t="shared" si="14"/>
        <v>0</v>
      </c>
      <c r="O115" s="121">
        <f>L115-K115</f>
        <v>0</v>
      </c>
    </row>
    <row r="116" spans="2:15" x14ac:dyDescent="0.25">
      <c r="C116" s="3" t="s">
        <v>124</v>
      </c>
      <c r="D116" s="7">
        <f>SUM(D111:D115)</f>
        <v>12000</v>
      </c>
      <c r="E116" s="7">
        <f t="shared" ref="E116" si="15">SUM(E111:E115)</f>
        <v>6000</v>
      </c>
      <c r="F116" s="8">
        <f t="shared" ref="F116" si="16">SUM(F111:F115)</f>
        <v>4000</v>
      </c>
      <c r="G116" s="124">
        <f>SUMPRODUCT(D111:F115,J111:L115)</f>
        <v>1302000</v>
      </c>
      <c r="I116" s="3" t="s">
        <v>124</v>
      </c>
      <c r="J116" s="7">
        <v>12000</v>
      </c>
      <c r="K116" s="7">
        <v>6000</v>
      </c>
      <c r="L116" s="8">
        <v>4000</v>
      </c>
    </row>
    <row r="117" spans="2:15" x14ac:dyDescent="0.25">
      <c r="J117" s="125">
        <f>D116-J116</f>
        <v>0</v>
      </c>
      <c r="K117" s="125">
        <f t="shared" ref="K117" si="17">E116-K116</f>
        <v>0</v>
      </c>
      <c r="L117" s="125">
        <f t="shared" ref="L117" si="18">F116-L116</f>
        <v>0</v>
      </c>
    </row>
    <row r="118" spans="2:15" x14ac:dyDescent="0.25">
      <c r="I118" s="40" t="s">
        <v>44</v>
      </c>
      <c r="J118" s="126">
        <f>J112-J111</f>
        <v>4</v>
      </c>
      <c r="K118" s="126">
        <f>K111-K112</f>
        <v>2</v>
      </c>
      <c r="L118" s="126">
        <f>L111-L112</f>
        <v>3</v>
      </c>
    </row>
    <row r="119" spans="2:15" x14ac:dyDescent="0.25">
      <c r="C119" t="s">
        <v>33</v>
      </c>
      <c r="E119" s="1"/>
      <c r="F119" s="59" t="s">
        <v>139</v>
      </c>
    </row>
    <row r="121" spans="2:15" x14ac:dyDescent="0.25">
      <c r="C121" t="s">
        <v>36</v>
      </c>
      <c r="D121" t="s">
        <v>142</v>
      </c>
    </row>
    <row r="122" spans="2:15" x14ac:dyDescent="0.25">
      <c r="C122" t="s">
        <v>47</v>
      </c>
      <c r="D122" s="235">
        <f>G116</f>
        <v>1302000</v>
      </c>
      <c r="E122" s="235"/>
    </row>
    <row r="123" spans="2:15" x14ac:dyDescent="0.25">
      <c r="D123" s="66"/>
      <c r="E123" s="66"/>
      <c r="F123" s="66"/>
    </row>
    <row r="124" spans="2:15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2:15" x14ac:dyDescent="0.25">
      <c r="C125" s="17" t="s">
        <v>46</v>
      </c>
    </row>
    <row r="128" spans="2:15" x14ac:dyDescent="0.25">
      <c r="C128" s="3" t="s">
        <v>32</v>
      </c>
      <c r="D128" s="4" t="s">
        <v>120</v>
      </c>
      <c r="E128" s="4" t="s">
        <v>121</v>
      </c>
      <c r="F128" s="4" t="s">
        <v>122</v>
      </c>
      <c r="G128" s="3" t="s">
        <v>123</v>
      </c>
      <c r="I128" s="3" t="s">
        <v>0</v>
      </c>
      <c r="J128" s="4" t="s">
        <v>120</v>
      </c>
      <c r="K128" s="4" t="s">
        <v>121</v>
      </c>
      <c r="L128" s="4" t="s">
        <v>122</v>
      </c>
      <c r="M128" s="3" t="s">
        <v>123</v>
      </c>
      <c r="O128" s="3" t="s">
        <v>48</v>
      </c>
    </row>
    <row r="129" spans="3:15" x14ac:dyDescent="0.25">
      <c r="C129" s="5" t="s">
        <v>116</v>
      </c>
      <c r="D129" s="127">
        <v>4000</v>
      </c>
      <c r="E129" s="128">
        <f>K129-$O129-K$136</f>
        <v>-3</v>
      </c>
      <c r="F129" s="128">
        <f>L129-$O129-L$136</f>
        <v>7</v>
      </c>
      <c r="G129" s="9">
        <f>SUM(D129:F129)</f>
        <v>4004</v>
      </c>
      <c r="I129" s="5" t="s">
        <v>116</v>
      </c>
      <c r="J129" s="33">
        <v>70</v>
      </c>
      <c r="K129" s="13">
        <v>64</v>
      </c>
      <c r="L129" s="13">
        <v>68</v>
      </c>
      <c r="M129" s="9">
        <v>4000</v>
      </c>
      <c r="N129" s="125">
        <f>G129-M129</f>
        <v>4</v>
      </c>
      <c r="O129" s="44">
        <v>0</v>
      </c>
    </row>
    <row r="130" spans="3:15" x14ac:dyDescent="0.25">
      <c r="C130" s="6" t="s">
        <v>117</v>
      </c>
      <c r="D130" s="127">
        <v>8000</v>
      </c>
      <c r="E130" s="128">
        <f>K130-$O130-K$136</f>
        <v>-9</v>
      </c>
      <c r="F130" s="127">
        <v>0</v>
      </c>
      <c r="G130" s="9">
        <f t="shared" ref="G130:G133" si="19">SUM(D130:F130)</f>
        <v>7991</v>
      </c>
      <c r="I130" s="6" t="s">
        <v>117</v>
      </c>
      <c r="J130" s="33">
        <v>74</v>
      </c>
      <c r="K130" s="13">
        <v>62</v>
      </c>
      <c r="L130" s="33">
        <v>65</v>
      </c>
      <c r="M130" s="9">
        <v>8000</v>
      </c>
      <c r="N130" s="125">
        <f t="shared" ref="N130:N133" si="20">G130-M130</f>
        <v>-9</v>
      </c>
      <c r="O130" s="44">
        <f>J130-J136</f>
        <v>4</v>
      </c>
    </row>
    <row r="131" spans="3:15" x14ac:dyDescent="0.25">
      <c r="C131" s="6" t="s">
        <v>118</v>
      </c>
      <c r="D131" s="128">
        <f>J131-$O131-J$136</f>
        <v>-9</v>
      </c>
      <c r="E131" s="127">
        <v>3000</v>
      </c>
      <c r="F131" s="128">
        <f>L131-$O131-L$136</f>
        <v>3</v>
      </c>
      <c r="G131" s="9">
        <f t="shared" si="19"/>
        <v>2994</v>
      </c>
      <c r="I131" s="6" t="s">
        <v>118</v>
      </c>
      <c r="J131" s="13">
        <v>62</v>
      </c>
      <c r="K131" s="33">
        <v>68</v>
      </c>
      <c r="L131" s="13">
        <v>65</v>
      </c>
      <c r="M131" s="9">
        <v>3000</v>
      </c>
      <c r="N131" s="125">
        <f t="shared" si="20"/>
        <v>-6</v>
      </c>
      <c r="O131" s="44">
        <f>K131-K136</f>
        <v>1</v>
      </c>
    </row>
    <row r="132" spans="3:15" x14ac:dyDescent="0.25">
      <c r="C132" s="6" t="s">
        <v>119</v>
      </c>
      <c r="D132" s="131">
        <f>J132-$O132-J$136</f>
        <v>-13</v>
      </c>
      <c r="E132" s="127">
        <v>3000</v>
      </c>
      <c r="F132" s="127">
        <v>2000</v>
      </c>
      <c r="G132" s="9">
        <f t="shared" si="19"/>
        <v>4987</v>
      </c>
      <c r="I132" s="6" t="s">
        <v>119</v>
      </c>
      <c r="J132" s="13">
        <v>62</v>
      </c>
      <c r="K132" s="33">
        <v>72</v>
      </c>
      <c r="L132" s="33">
        <v>66</v>
      </c>
      <c r="M132" s="9">
        <v>5000</v>
      </c>
      <c r="N132" s="125">
        <f t="shared" si="20"/>
        <v>-13</v>
      </c>
      <c r="O132" s="44">
        <f>L132-L136</f>
        <v>5</v>
      </c>
    </row>
    <row r="133" spans="3:15" x14ac:dyDescent="0.25">
      <c r="C133" s="122" t="s">
        <v>126</v>
      </c>
      <c r="D133" s="129">
        <f>J133-$O133-J$136</f>
        <v>-9</v>
      </c>
      <c r="E133" s="129">
        <f>K133-$O133-K$136</f>
        <v>-6</v>
      </c>
      <c r="F133" s="130">
        <v>2000</v>
      </c>
      <c r="G133" s="123">
        <f t="shared" si="19"/>
        <v>1985</v>
      </c>
      <c r="I133" s="122" t="s">
        <v>126</v>
      </c>
      <c r="J133" s="35">
        <v>0</v>
      </c>
      <c r="K133" s="35">
        <v>0</v>
      </c>
      <c r="L133" s="34">
        <v>0</v>
      </c>
      <c r="M133" s="123">
        <v>2000</v>
      </c>
      <c r="N133" s="125">
        <f t="shared" si="20"/>
        <v>-15</v>
      </c>
      <c r="O133" s="45">
        <f>L133-L136</f>
        <v>-61</v>
      </c>
    </row>
    <row r="134" spans="3:15" x14ac:dyDescent="0.25">
      <c r="C134" s="3" t="s">
        <v>124</v>
      </c>
      <c r="D134" s="7">
        <f>SUM(D129:D133)</f>
        <v>11969</v>
      </c>
      <c r="E134" s="7">
        <f t="shared" ref="E134" si="21">SUM(E129:E133)</f>
        <v>5982</v>
      </c>
      <c r="F134" s="8">
        <f t="shared" ref="F134" si="22">SUM(F129:F133)</f>
        <v>4010</v>
      </c>
      <c r="G134" s="124">
        <f>SUMPRODUCT(D129:F133,J129:L133)</f>
        <v>1422557</v>
      </c>
      <c r="I134" s="3" t="s">
        <v>124</v>
      </c>
      <c r="J134" s="7">
        <v>12000</v>
      </c>
      <c r="K134" s="7">
        <v>6000</v>
      </c>
      <c r="L134" s="8">
        <v>4000</v>
      </c>
    </row>
    <row r="135" spans="3:15" x14ac:dyDescent="0.25">
      <c r="J135" s="125">
        <f>D134-J134</f>
        <v>-31</v>
      </c>
      <c r="K135" s="125">
        <f t="shared" ref="K135" si="23">E134-K134</f>
        <v>-18</v>
      </c>
      <c r="L135" s="125">
        <f t="shared" ref="L135" si="24">F134-L134</f>
        <v>10</v>
      </c>
    </row>
    <row r="136" spans="3:15" x14ac:dyDescent="0.25">
      <c r="C136" s="132" t="s">
        <v>55</v>
      </c>
      <c r="E136" t="s">
        <v>144</v>
      </c>
      <c r="I136" s="3" t="s">
        <v>49</v>
      </c>
      <c r="J136" s="46">
        <f>J129-O129</f>
        <v>70</v>
      </c>
      <c r="K136" s="46">
        <f>K132-O132</f>
        <v>67</v>
      </c>
      <c r="L136" s="47">
        <f>L130-O130</f>
        <v>61</v>
      </c>
    </row>
    <row r="138" spans="3:15" x14ac:dyDescent="0.25">
      <c r="C138" s="3" t="s">
        <v>32</v>
      </c>
      <c r="D138" s="4" t="s">
        <v>120</v>
      </c>
      <c r="E138" s="4" t="s">
        <v>121</v>
      </c>
      <c r="F138" s="4" t="s">
        <v>122</v>
      </c>
      <c r="G138" s="3" t="s">
        <v>123</v>
      </c>
      <c r="I138" s="3" t="s">
        <v>0</v>
      </c>
      <c r="J138" s="4" t="s">
        <v>120</v>
      </c>
      <c r="K138" s="4" t="s">
        <v>121</v>
      </c>
      <c r="L138" s="4" t="s">
        <v>122</v>
      </c>
      <c r="M138" s="3" t="s">
        <v>123</v>
      </c>
      <c r="O138" s="3" t="s">
        <v>48</v>
      </c>
    </row>
    <row r="139" spans="3:15" x14ac:dyDescent="0.25">
      <c r="C139" s="5" t="s">
        <v>116</v>
      </c>
      <c r="D139" s="127">
        <v>4000</v>
      </c>
      <c r="E139" s="133"/>
      <c r="F139" s="133"/>
      <c r="G139" s="9">
        <f>SUM(D139:F139)</f>
        <v>4000</v>
      </c>
      <c r="I139" s="5" t="s">
        <v>116</v>
      </c>
      <c r="J139" s="13">
        <v>70</v>
      </c>
      <c r="K139" s="13">
        <v>64</v>
      </c>
      <c r="L139" s="13">
        <v>68</v>
      </c>
      <c r="M139" s="113">
        <v>4000</v>
      </c>
      <c r="N139" s="134">
        <f>G139-M139</f>
        <v>0</v>
      </c>
      <c r="O139" s="50">
        <v>0</v>
      </c>
    </row>
    <row r="140" spans="3:15" x14ac:dyDescent="0.25">
      <c r="C140" s="6" t="s">
        <v>117</v>
      </c>
      <c r="D140" s="136">
        <v>6000</v>
      </c>
      <c r="E140" s="133"/>
      <c r="F140" s="136">
        <v>2000</v>
      </c>
      <c r="G140" s="9">
        <f t="shared" ref="G140:G143" si="25">SUM(D140:F140)</f>
        <v>8000</v>
      </c>
      <c r="I140" s="6" t="s">
        <v>117</v>
      </c>
      <c r="J140" s="13">
        <v>74</v>
      </c>
      <c r="K140" s="13">
        <v>62</v>
      </c>
      <c r="L140" s="13">
        <v>65</v>
      </c>
      <c r="M140" s="113">
        <v>8000</v>
      </c>
      <c r="N140" s="134">
        <f t="shared" ref="N140:N143" si="26">G140-M140</f>
        <v>0</v>
      </c>
      <c r="O140" s="50">
        <f>J140-J146</f>
        <v>4</v>
      </c>
    </row>
    <row r="141" spans="3:15" x14ac:dyDescent="0.25">
      <c r="C141" s="6" t="s">
        <v>118</v>
      </c>
      <c r="D141" s="133"/>
      <c r="E141" s="127">
        <v>3000</v>
      </c>
      <c r="F141" s="133"/>
      <c r="G141" s="9">
        <f t="shared" si="25"/>
        <v>3000</v>
      </c>
      <c r="I141" s="6" t="s">
        <v>118</v>
      </c>
      <c r="J141" s="13">
        <v>62</v>
      </c>
      <c r="K141" s="13">
        <v>68</v>
      </c>
      <c r="L141" s="13">
        <v>65</v>
      </c>
      <c r="M141" s="113">
        <v>3000</v>
      </c>
      <c r="N141" s="134">
        <f t="shared" si="26"/>
        <v>0</v>
      </c>
      <c r="O141" s="50">
        <f>K141-K146</f>
        <v>1</v>
      </c>
    </row>
    <row r="142" spans="3:15" x14ac:dyDescent="0.25">
      <c r="C142" s="6" t="s">
        <v>119</v>
      </c>
      <c r="D142" s="136">
        <v>2000</v>
      </c>
      <c r="E142" s="127">
        <v>3000</v>
      </c>
      <c r="F142" s="136"/>
      <c r="G142" s="9">
        <f t="shared" si="25"/>
        <v>5000</v>
      </c>
      <c r="I142" s="6" t="s">
        <v>119</v>
      </c>
      <c r="J142" s="13">
        <v>62</v>
      </c>
      <c r="K142" s="13">
        <v>72</v>
      </c>
      <c r="L142" s="13">
        <v>66</v>
      </c>
      <c r="M142" s="113">
        <v>5000</v>
      </c>
      <c r="N142" s="134">
        <f t="shared" si="26"/>
        <v>0</v>
      </c>
      <c r="O142" s="50">
        <f>L142-L146</f>
        <v>5</v>
      </c>
    </row>
    <row r="143" spans="3:15" x14ac:dyDescent="0.25">
      <c r="C143" s="122" t="s">
        <v>126</v>
      </c>
      <c r="D143" s="130"/>
      <c r="E143" s="130"/>
      <c r="F143" s="130">
        <v>2000</v>
      </c>
      <c r="G143" s="123">
        <f t="shared" si="25"/>
        <v>2000</v>
      </c>
      <c r="I143" s="122" t="s">
        <v>126</v>
      </c>
      <c r="J143" s="35">
        <v>0</v>
      </c>
      <c r="K143" s="35">
        <v>0</v>
      </c>
      <c r="L143" s="35">
        <v>0</v>
      </c>
      <c r="M143" s="123">
        <v>2000</v>
      </c>
      <c r="N143" s="134">
        <f t="shared" si="26"/>
        <v>0</v>
      </c>
      <c r="O143" s="51">
        <f>L143-L146</f>
        <v>-61</v>
      </c>
    </row>
    <row r="144" spans="3:15" x14ac:dyDescent="0.25">
      <c r="C144" s="3" t="s">
        <v>124</v>
      </c>
      <c r="D144" s="7">
        <f>SUM(D139:D143)</f>
        <v>12000</v>
      </c>
      <c r="E144" s="7">
        <f t="shared" ref="E144" si="27">SUM(E139:E143)</f>
        <v>6000</v>
      </c>
      <c r="F144" s="8">
        <f t="shared" ref="F144" si="28">SUM(F139:F143)</f>
        <v>4000</v>
      </c>
      <c r="G144" s="124">
        <f>SUMPRODUCT(D139:F143,J139:L143)</f>
        <v>1398000</v>
      </c>
      <c r="I144" s="3" t="s">
        <v>124</v>
      </c>
      <c r="J144" s="116">
        <v>12000</v>
      </c>
      <c r="K144" s="116">
        <v>6000</v>
      </c>
      <c r="L144" s="135">
        <v>4000</v>
      </c>
      <c r="M144" s="58"/>
      <c r="N144" s="58"/>
      <c r="O144" s="58"/>
    </row>
    <row r="145" spans="3:15" x14ac:dyDescent="0.25">
      <c r="J145" s="134">
        <f>D144-J144</f>
        <v>0</v>
      </c>
      <c r="K145" s="134">
        <f t="shared" ref="K145" si="29">E144-K144</f>
        <v>0</v>
      </c>
      <c r="L145" s="134">
        <f t="shared" ref="L145" si="30">F144-L144</f>
        <v>0</v>
      </c>
      <c r="M145" s="58"/>
      <c r="N145" s="58"/>
      <c r="O145" s="58"/>
    </row>
    <row r="146" spans="3:15" x14ac:dyDescent="0.25">
      <c r="C146" s="132" t="s">
        <v>55</v>
      </c>
      <c r="E146" s="1" t="s">
        <v>144</v>
      </c>
      <c r="I146" s="3" t="s">
        <v>49</v>
      </c>
      <c r="J146" s="48">
        <f>J139-O139</f>
        <v>70</v>
      </c>
      <c r="K146" s="48">
        <f>K142-O142</f>
        <v>67</v>
      </c>
      <c r="L146" s="49">
        <f>L140-O140</f>
        <v>61</v>
      </c>
      <c r="M146" s="58"/>
      <c r="N146" s="58"/>
      <c r="O146" s="58"/>
    </row>
    <row r="147" spans="3:15" x14ac:dyDescent="0.25">
      <c r="C147" t="s">
        <v>54</v>
      </c>
      <c r="E147" s="1">
        <v>2000</v>
      </c>
    </row>
    <row r="148" spans="3:15" x14ac:dyDescent="0.25">
      <c r="C148" t="s">
        <v>59</v>
      </c>
      <c r="E148" s="1" t="s">
        <v>145</v>
      </c>
    </row>
    <row r="149" spans="3:15" x14ac:dyDescent="0.25">
      <c r="C149" t="s">
        <v>57</v>
      </c>
      <c r="E149" s="137">
        <f>D132</f>
        <v>-13</v>
      </c>
    </row>
    <row r="150" spans="3:15" x14ac:dyDescent="0.25">
      <c r="C150" t="s">
        <v>58</v>
      </c>
      <c r="E150" s="1">
        <f>E149*E147</f>
        <v>-26000</v>
      </c>
    </row>
    <row r="151" spans="3:15" x14ac:dyDescent="0.25">
      <c r="C151" t="s">
        <v>47</v>
      </c>
      <c r="E151" s="234">
        <f>G80+E150</f>
        <v>1398000</v>
      </c>
      <c r="F151" s="234"/>
    </row>
    <row r="152" spans="3:15" x14ac:dyDescent="0.25">
      <c r="E152" s="1"/>
    </row>
    <row r="153" spans="3:15" x14ac:dyDescent="0.25">
      <c r="C153" s="53" t="s">
        <v>61</v>
      </c>
      <c r="E153" s="1"/>
    </row>
    <row r="154" spans="3:15" x14ac:dyDescent="0.25">
      <c r="E154" s="1"/>
    </row>
    <row r="155" spans="3:15" x14ac:dyDescent="0.25">
      <c r="C155" s="3" t="s">
        <v>32</v>
      </c>
      <c r="D155" s="4" t="s">
        <v>120</v>
      </c>
      <c r="E155" s="4" t="s">
        <v>121</v>
      </c>
      <c r="F155" s="4" t="s">
        <v>122</v>
      </c>
      <c r="G155" s="3" t="s">
        <v>123</v>
      </c>
      <c r="I155" s="3" t="s">
        <v>0</v>
      </c>
      <c r="J155" s="4" t="s">
        <v>120</v>
      </c>
      <c r="K155" s="4" t="s">
        <v>121</v>
      </c>
      <c r="L155" s="4" t="s">
        <v>122</v>
      </c>
      <c r="M155" s="3" t="s">
        <v>123</v>
      </c>
      <c r="O155" s="3" t="s">
        <v>48</v>
      </c>
    </row>
    <row r="156" spans="3:15" x14ac:dyDescent="0.25">
      <c r="C156" s="5" t="s">
        <v>116</v>
      </c>
      <c r="D156" s="133">
        <v>4000</v>
      </c>
      <c r="E156" s="128">
        <f>K156-$O156-K$163</f>
        <v>-16</v>
      </c>
      <c r="F156" s="128">
        <f>L156-$O156-L$163</f>
        <v>7</v>
      </c>
      <c r="G156" s="9">
        <f>SUM(D156:F156)</f>
        <v>3991</v>
      </c>
      <c r="I156" s="5" t="s">
        <v>116</v>
      </c>
      <c r="J156" s="33">
        <v>70</v>
      </c>
      <c r="K156" s="13">
        <v>64</v>
      </c>
      <c r="L156" s="13">
        <v>68</v>
      </c>
      <c r="M156" s="113">
        <v>4000</v>
      </c>
      <c r="N156" s="134">
        <f>G156-M156</f>
        <v>-9</v>
      </c>
      <c r="O156" s="44">
        <v>0</v>
      </c>
    </row>
    <row r="157" spans="3:15" x14ac:dyDescent="0.25">
      <c r="C157" s="6" t="s">
        <v>117</v>
      </c>
      <c r="D157" s="133">
        <v>6000</v>
      </c>
      <c r="E157" s="131">
        <f>K157-$O157-K$163</f>
        <v>-22</v>
      </c>
      <c r="F157" s="133">
        <v>2000</v>
      </c>
      <c r="G157" s="9">
        <f t="shared" ref="G157:G160" si="31">SUM(D157:F157)</f>
        <v>7978</v>
      </c>
      <c r="I157" s="6" t="s">
        <v>117</v>
      </c>
      <c r="J157" s="33">
        <v>74</v>
      </c>
      <c r="K157" s="13">
        <v>62</v>
      </c>
      <c r="L157" s="33">
        <v>65</v>
      </c>
      <c r="M157" s="113">
        <v>8000</v>
      </c>
      <c r="N157" s="134">
        <f t="shared" ref="N157:N160" si="32">G157-M157</f>
        <v>-22</v>
      </c>
      <c r="O157" s="44">
        <f>J157-J163</f>
        <v>4</v>
      </c>
    </row>
    <row r="158" spans="3:15" x14ac:dyDescent="0.25">
      <c r="C158" s="6" t="s">
        <v>118</v>
      </c>
      <c r="D158" s="128">
        <f>J158-$O158-J$163</f>
        <v>4</v>
      </c>
      <c r="E158" s="133">
        <v>3000</v>
      </c>
      <c r="F158" s="128">
        <f>L158-$O158-L$163</f>
        <v>16</v>
      </c>
      <c r="G158" s="9">
        <f t="shared" si="31"/>
        <v>3020</v>
      </c>
      <c r="I158" s="6" t="s">
        <v>118</v>
      </c>
      <c r="J158" s="13">
        <v>62</v>
      </c>
      <c r="K158" s="33">
        <v>68</v>
      </c>
      <c r="L158" s="13">
        <v>65</v>
      </c>
      <c r="M158" s="113">
        <v>3000</v>
      </c>
      <c r="N158" s="134">
        <f t="shared" si="32"/>
        <v>20</v>
      </c>
      <c r="O158" s="44">
        <f>K158-K163</f>
        <v>-12</v>
      </c>
    </row>
    <row r="159" spans="3:15" x14ac:dyDescent="0.25">
      <c r="C159" s="6" t="s">
        <v>119</v>
      </c>
      <c r="D159" s="133">
        <v>2000</v>
      </c>
      <c r="E159" s="133">
        <v>3000</v>
      </c>
      <c r="F159" s="128">
        <f>L159-$O159-L$163</f>
        <v>13</v>
      </c>
      <c r="G159" s="9">
        <f t="shared" si="31"/>
        <v>5013</v>
      </c>
      <c r="I159" s="6" t="s">
        <v>119</v>
      </c>
      <c r="J159" s="33">
        <v>62</v>
      </c>
      <c r="K159" s="33">
        <v>72</v>
      </c>
      <c r="L159" s="13">
        <v>66</v>
      </c>
      <c r="M159" s="113">
        <v>5000</v>
      </c>
      <c r="N159" s="134">
        <f t="shared" si="32"/>
        <v>13</v>
      </c>
      <c r="O159" s="44">
        <f>J159-J163</f>
        <v>-8</v>
      </c>
    </row>
    <row r="160" spans="3:15" x14ac:dyDescent="0.25">
      <c r="C160" s="122" t="s">
        <v>126</v>
      </c>
      <c r="D160" s="129">
        <f>J160-$O160-J$163</f>
        <v>-9</v>
      </c>
      <c r="E160" s="129">
        <f>K160-$O160-K$163</f>
        <v>-19</v>
      </c>
      <c r="F160" s="130">
        <v>2000</v>
      </c>
      <c r="G160" s="123">
        <f t="shared" si="31"/>
        <v>1972</v>
      </c>
      <c r="I160" s="122" t="s">
        <v>126</v>
      </c>
      <c r="J160" s="35">
        <v>0</v>
      </c>
      <c r="K160" s="35">
        <v>0</v>
      </c>
      <c r="L160" s="34">
        <v>0</v>
      </c>
      <c r="M160" s="123">
        <v>2000</v>
      </c>
      <c r="N160" s="134">
        <f t="shared" si="32"/>
        <v>-28</v>
      </c>
      <c r="O160" s="45">
        <f>L160-L163</f>
        <v>-61</v>
      </c>
    </row>
    <row r="161" spans="3:15" x14ac:dyDescent="0.25">
      <c r="C161" s="3" t="s">
        <v>124</v>
      </c>
      <c r="D161" s="7">
        <f>SUM(D156:D160)</f>
        <v>11995</v>
      </c>
      <c r="E161" s="7">
        <f t="shared" ref="E161" si="33">SUM(E156:E160)</f>
        <v>5943</v>
      </c>
      <c r="F161" s="8">
        <f t="shared" ref="F161" si="34">SUM(F156:F160)</f>
        <v>4036</v>
      </c>
      <c r="G161" s="124">
        <f>SUMPRODUCT(D156:F160,J156:L160)</f>
        <v>1398234</v>
      </c>
      <c r="I161" s="3" t="s">
        <v>124</v>
      </c>
      <c r="J161" s="116">
        <v>12000</v>
      </c>
      <c r="K161" s="116">
        <v>6000</v>
      </c>
      <c r="L161" s="135">
        <v>4000</v>
      </c>
      <c r="M161" s="58"/>
      <c r="N161" s="58"/>
      <c r="O161" s="58"/>
    </row>
    <row r="162" spans="3:15" x14ac:dyDescent="0.25">
      <c r="J162" s="134">
        <f>D161-J161</f>
        <v>-5</v>
      </c>
      <c r="K162" s="134">
        <f t="shared" ref="K162" si="35">E161-K161</f>
        <v>-57</v>
      </c>
      <c r="L162" s="134">
        <f t="shared" ref="L162" si="36">F161-L161</f>
        <v>36</v>
      </c>
      <c r="M162" s="58"/>
      <c r="N162" s="58"/>
      <c r="O162" s="58"/>
    </row>
    <row r="163" spans="3:15" x14ac:dyDescent="0.25">
      <c r="C163" s="132" t="s">
        <v>55</v>
      </c>
      <c r="E163" s="1" t="s">
        <v>73</v>
      </c>
      <c r="I163" s="3" t="s">
        <v>49</v>
      </c>
      <c r="J163" s="46">
        <f>J156-O156</f>
        <v>70</v>
      </c>
      <c r="K163" s="46">
        <f>K159-O159</f>
        <v>80</v>
      </c>
      <c r="L163" s="47">
        <f>L157-O157</f>
        <v>61</v>
      </c>
      <c r="M163" s="58"/>
      <c r="N163" s="58"/>
      <c r="O163" s="58"/>
    </row>
    <row r="165" spans="3:15" x14ac:dyDescent="0.25">
      <c r="C165" s="3" t="s">
        <v>32</v>
      </c>
      <c r="D165" s="4" t="s">
        <v>120</v>
      </c>
      <c r="E165" s="4" t="s">
        <v>121</v>
      </c>
      <c r="F165" s="4" t="s">
        <v>122</v>
      </c>
      <c r="G165" s="3" t="s">
        <v>123</v>
      </c>
      <c r="I165" s="3" t="s">
        <v>0</v>
      </c>
      <c r="J165" s="4" t="s">
        <v>120</v>
      </c>
      <c r="K165" s="4" t="s">
        <v>121</v>
      </c>
      <c r="L165" s="4" t="s">
        <v>122</v>
      </c>
      <c r="M165" s="3" t="s">
        <v>123</v>
      </c>
      <c r="O165" s="3" t="s">
        <v>48</v>
      </c>
    </row>
    <row r="166" spans="3:15" x14ac:dyDescent="0.25">
      <c r="C166" s="5" t="s">
        <v>116</v>
      </c>
      <c r="D166" s="133">
        <v>4000</v>
      </c>
      <c r="E166" s="133"/>
      <c r="F166" s="133"/>
      <c r="G166" s="9">
        <f>SUM(D166:F166)</f>
        <v>4000</v>
      </c>
      <c r="I166" s="5" t="s">
        <v>116</v>
      </c>
      <c r="J166" s="13">
        <v>70</v>
      </c>
      <c r="K166" s="13">
        <v>64</v>
      </c>
      <c r="L166" s="13">
        <v>68</v>
      </c>
      <c r="M166" s="113">
        <v>4000</v>
      </c>
      <c r="N166" s="134">
        <f>G166-M166</f>
        <v>0</v>
      </c>
      <c r="O166" s="50">
        <v>0</v>
      </c>
    </row>
    <row r="167" spans="3:15" x14ac:dyDescent="0.25">
      <c r="C167" s="6" t="s">
        <v>117</v>
      </c>
      <c r="D167" s="136">
        <v>3000</v>
      </c>
      <c r="E167" s="136">
        <v>3000</v>
      </c>
      <c r="F167" s="133">
        <v>2000</v>
      </c>
      <c r="G167" s="9">
        <f t="shared" ref="G167:G170" si="37">SUM(D167:F167)</f>
        <v>8000</v>
      </c>
      <c r="I167" s="6" t="s">
        <v>117</v>
      </c>
      <c r="J167" s="13">
        <v>74</v>
      </c>
      <c r="K167" s="13">
        <v>62</v>
      </c>
      <c r="L167" s="13">
        <v>65</v>
      </c>
      <c r="M167" s="113">
        <v>8000</v>
      </c>
      <c r="N167" s="134">
        <f t="shared" ref="N167:N170" si="38">G167-M167</f>
        <v>0</v>
      </c>
      <c r="O167" s="50">
        <f>J167-J173</f>
        <v>4</v>
      </c>
    </row>
    <row r="168" spans="3:15" x14ac:dyDescent="0.25">
      <c r="C168" s="6" t="s">
        <v>118</v>
      </c>
      <c r="D168" s="133"/>
      <c r="E168" s="133">
        <v>3000</v>
      </c>
      <c r="F168" s="133"/>
      <c r="G168" s="9">
        <f t="shared" si="37"/>
        <v>3000</v>
      </c>
      <c r="I168" s="6" t="s">
        <v>118</v>
      </c>
      <c r="J168" s="13">
        <v>62</v>
      </c>
      <c r="K168" s="13">
        <v>68</v>
      </c>
      <c r="L168" s="13">
        <v>65</v>
      </c>
      <c r="M168" s="113">
        <v>3000</v>
      </c>
      <c r="N168" s="134">
        <f t="shared" si="38"/>
        <v>0</v>
      </c>
      <c r="O168" s="50">
        <f>K168-K173</f>
        <v>-12</v>
      </c>
    </row>
    <row r="169" spans="3:15" x14ac:dyDescent="0.25">
      <c r="C169" s="6" t="s">
        <v>119</v>
      </c>
      <c r="D169" s="136">
        <v>5000</v>
      </c>
      <c r="E169" s="136"/>
      <c r="F169" s="133"/>
      <c r="G169" s="9">
        <f t="shared" si="37"/>
        <v>5000</v>
      </c>
      <c r="I169" s="6" t="s">
        <v>119</v>
      </c>
      <c r="J169" s="13">
        <v>62</v>
      </c>
      <c r="K169" s="13">
        <v>72</v>
      </c>
      <c r="L169" s="13">
        <v>66</v>
      </c>
      <c r="M169" s="113">
        <v>5000</v>
      </c>
      <c r="N169" s="134">
        <f t="shared" si="38"/>
        <v>0</v>
      </c>
      <c r="O169" s="50">
        <f>J169-J173</f>
        <v>-8</v>
      </c>
    </row>
    <row r="170" spans="3:15" x14ac:dyDescent="0.25">
      <c r="C170" s="122" t="s">
        <v>126</v>
      </c>
      <c r="D170" s="130"/>
      <c r="E170" s="130"/>
      <c r="F170" s="130">
        <v>2000</v>
      </c>
      <c r="G170" s="123">
        <f t="shared" si="37"/>
        <v>2000</v>
      </c>
      <c r="I170" s="122" t="s">
        <v>126</v>
      </c>
      <c r="J170" s="35">
        <v>0</v>
      </c>
      <c r="K170" s="35">
        <v>0</v>
      </c>
      <c r="L170" s="35">
        <v>0</v>
      </c>
      <c r="M170" s="123">
        <v>2000</v>
      </c>
      <c r="N170" s="134">
        <f t="shared" si="38"/>
        <v>0</v>
      </c>
      <c r="O170" s="51">
        <f>L170-L173</f>
        <v>-61</v>
      </c>
    </row>
    <row r="171" spans="3:15" x14ac:dyDescent="0.25">
      <c r="C171" s="3" t="s">
        <v>124</v>
      </c>
      <c r="D171" s="7">
        <f>SUM(D166:D170)</f>
        <v>12000</v>
      </c>
      <c r="E171" s="7">
        <f t="shared" ref="E171" si="39">SUM(E166:E170)</f>
        <v>6000</v>
      </c>
      <c r="F171" s="8">
        <f t="shared" ref="F171" si="40">SUM(F166:F170)</f>
        <v>4000</v>
      </c>
      <c r="G171" s="124">
        <f>SUMPRODUCT(D166:F170,J166:L170)</f>
        <v>1332000</v>
      </c>
      <c r="I171" s="3" t="s">
        <v>124</v>
      </c>
      <c r="J171" s="116">
        <v>12000</v>
      </c>
      <c r="K171" s="116">
        <v>6000</v>
      </c>
      <c r="L171" s="135">
        <v>4000</v>
      </c>
      <c r="M171" s="58"/>
      <c r="N171" s="58"/>
      <c r="O171" s="58"/>
    </row>
    <row r="172" spans="3:15" x14ac:dyDescent="0.25">
      <c r="J172" s="134">
        <f>D171-J171</f>
        <v>0</v>
      </c>
      <c r="K172" s="134">
        <f t="shared" ref="K172" si="41">E171-K171</f>
        <v>0</v>
      </c>
      <c r="L172" s="134">
        <f t="shared" ref="L172" si="42">F171-L171</f>
        <v>0</v>
      </c>
      <c r="M172" s="58"/>
      <c r="N172" s="58"/>
      <c r="O172" s="58"/>
    </row>
    <row r="173" spans="3:15" x14ac:dyDescent="0.25">
      <c r="C173" s="132" t="s">
        <v>55</v>
      </c>
      <c r="E173" s="1" t="s">
        <v>73</v>
      </c>
      <c r="I173" s="3" t="s">
        <v>49</v>
      </c>
      <c r="J173" s="48">
        <f>J166-O166</f>
        <v>70</v>
      </c>
      <c r="K173" s="48">
        <f>K169-O169</f>
        <v>80</v>
      </c>
      <c r="L173" s="49">
        <f>L167-O167</f>
        <v>61</v>
      </c>
      <c r="M173" s="58"/>
      <c r="N173" s="58"/>
      <c r="O173" s="58"/>
    </row>
    <row r="174" spans="3:15" x14ac:dyDescent="0.25">
      <c r="C174" t="s">
        <v>54</v>
      </c>
      <c r="E174" s="1">
        <v>3000</v>
      </c>
    </row>
    <row r="175" spans="3:15" x14ac:dyDescent="0.25">
      <c r="C175" t="s">
        <v>59</v>
      </c>
      <c r="E175" s="1" t="s">
        <v>146</v>
      </c>
    </row>
    <row r="176" spans="3:15" x14ac:dyDescent="0.25">
      <c r="C176" t="s">
        <v>57</v>
      </c>
      <c r="E176" s="137">
        <f>E157</f>
        <v>-22</v>
      </c>
    </row>
    <row r="177" spans="3:15" x14ac:dyDescent="0.25">
      <c r="C177" t="s">
        <v>58</v>
      </c>
      <c r="E177" s="1">
        <f>E176*E174</f>
        <v>-66000</v>
      </c>
    </row>
    <row r="178" spans="3:15" x14ac:dyDescent="0.25">
      <c r="C178" t="s">
        <v>47</v>
      </c>
      <c r="E178" s="234">
        <f>G144+E177</f>
        <v>1332000</v>
      </c>
      <c r="F178" s="234"/>
    </row>
    <row r="180" spans="3:15" x14ac:dyDescent="0.25">
      <c r="C180" s="53" t="s">
        <v>69</v>
      </c>
    </row>
    <row r="182" spans="3:15" x14ac:dyDescent="0.25">
      <c r="C182" s="3" t="s">
        <v>32</v>
      </c>
      <c r="D182" s="4" t="s">
        <v>120</v>
      </c>
      <c r="E182" s="4" t="s">
        <v>121</v>
      </c>
      <c r="F182" s="4" t="s">
        <v>122</v>
      </c>
      <c r="G182" s="3" t="s">
        <v>123</v>
      </c>
      <c r="I182" s="3" t="s">
        <v>0</v>
      </c>
      <c r="J182" s="4" t="s">
        <v>120</v>
      </c>
      <c r="K182" s="4" t="s">
        <v>121</v>
      </c>
      <c r="L182" s="4" t="s">
        <v>122</v>
      </c>
      <c r="M182" s="3" t="s">
        <v>123</v>
      </c>
      <c r="O182" s="3" t="s">
        <v>48</v>
      </c>
    </row>
    <row r="183" spans="3:15" x14ac:dyDescent="0.25">
      <c r="C183" s="5" t="s">
        <v>116</v>
      </c>
      <c r="D183" s="133">
        <v>4000</v>
      </c>
      <c r="E183" s="128">
        <f>K183-$O183-K$190</f>
        <v>6</v>
      </c>
      <c r="F183" s="128">
        <f>L183-$O183-L$190</f>
        <v>7</v>
      </c>
      <c r="G183" s="9">
        <f>SUM(D183:F183)</f>
        <v>4013</v>
      </c>
      <c r="I183" s="5" t="s">
        <v>116</v>
      </c>
      <c r="J183" s="33">
        <v>70</v>
      </c>
      <c r="K183" s="13">
        <v>64</v>
      </c>
      <c r="L183" s="13">
        <v>68</v>
      </c>
      <c r="M183" s="113">
        <v>4000</v>
      </c>
      <c r="N183" s="134">
        <f>G183-M183</f>
        <v>13</v>
      </c>
      <c r="O183" s="44">
        <v>0</v>
      </c>
    </row>
    <row r="184" spans="3:15" x14ac:dyDescent="0.25">
      <c r="C184" s="6" t="s">
        <v>117</v>
      </c>
      <c r="D184" s="133">
        <v>3000</v>
      </c>
      <c r="E184" s="133">
        <v>3000</v>
      </c>
      <c r="F184" s="133">
        <v>2000</v>
      </c>
      <c r="G184" s="9">
        <f t="shared" ref="G184:G187" si="43">SUM(D184:F184)</f>
        <v>8000</v>
      </c>
      <c r="I184" s="6" t="s">
        <v>117</v>
      </c>
      <c r="J184" s="33">
        <v>74</v>
      </c>
      <c r="K184" s="33">
        <v>62</v>
      </c>
      <c r="L184" s="33">
        <v>65</v>
      </c>
      <c r="M184" s="113">
        <v>8000</v>
      </c>
      <c r="N184" s="134">
        <f t="shared" ref="N184:N187" si="44">G184-M184</f>
        <v>0</v>
      </c>
      <c r="O184" s="44">
        <f>J184-J190</f>
        <v>4</v>
      </c>
    </row>
    <row r="185" spans="3:15" x14ac:dyDescent="0.25">
      <c r="C185" s="6" t="s">
        <v>118</v>
      </c>
      <c r="D185" s="131">
        <f>J185-$O185-J$190</f>
        <v>-18</v>
      </c>
      <c r="E185" s="133">
        <v>3000</v>
      </c>
      <c r="F185" s="128">
        <f>L185-$O185-L$190</f>
        <v>-6</v>
      </c>
      <c r="G185" s="9">
        <f t="shared" si="43"/>
        <v>2976</v>
      </c>
      <c r="I185" s="6" t="s">
        <v>118</v>
      </c>
      <c r="J185" s="13">
        <v>62</v>
      </c>
      <c r="K185" s="33">
        <v>68</v>
      </c>
      <c r="L185" s="13">
        <v>65</v>
      </c>
      <c r="M185" s="113">
        <v>3000</v>
      </c>
      <c r="N185" s="134">
        <f t="shared" si="44"/>
        <v>-24</v>
      </c>
      <c r="O185" s="44">
        <f>K185-K190</f>
        <v>10</v>
      </c>
    </row>
    <row r="186" spans="3:15" x14ac:dyDescent="0.25">
      <c r="C186" s="6" t="s">
        <v>119</v>
      </c>
      <c r="D186" s="133">
        <v>5000</v>
      </c>
      <c r="E186" s="128">
        <f>K186-$O186-K$190</f>
        <v>22</v>
      </c>
      <c r="F186" s="128">
        <f>L186-$O186-L$190</f>
        <v>13</v>
      </c>
      <c r="G186" s="9">
        <f t="shared" si="43"/>
        <v>5035</v>
      </c>
      <c r="I186" s="6" t="s">
        <v>119</v>
      </c>
      <c r="J186" s="33">
        <v>62</v>
      </c>
      <c r="K186" s="13">
        <v>72</v>
      </c>
      <c r="L186" s="13">
        <v>66</v>
      </c>
      <c r="M186" s="113">
        <v>5000</v>
      </c>
      <c r="N186" s="134">
        <f t="shared" si="44"/>
        <v>35</v>
      </c>
      <c r="O186" s="44">
        <f>J186-J190</f>
        <v>-8</v>
      </c>
    </row>
    <row r="187" spans="3:15" x14ac:dyDescent="0.25">
      <c r="C187" s="122" t="s">
        <v>126</v>
      </c>
      <c r="D187" s="129">
        <f>J187-$O187-J$190</f>
        <v>-9</v>
      </c>
      <c r="E187" s="129">
        <f>K187-$O187-K$190</f>
        <v>3</v>
      </c>
      <c r="F187" s="130">
        <v>2000</v>
      </c>
      <c r="G187" s="123">
        <f t="shared" si="43"/>
        <v>1994</v>
      </c>
      <c r="I187" s="122" t="s">
        <v>126</v>
      </c>
      <c r="J187" s="35">
        <v>0</v>
      </c>
      <c r="K187" s="35">
        <v>0</v>
      </c>
      <c r="L187" s="34">
        <v>0</v>
      </c>
      <c r="M187" s="123">
        <v>2000</v>
      </c>
      <c r="N187" s="134">
        <f t="shared" si="44"/>
        <v>-6</v>
      </c>
      <c r="O187" s="45">
        <f>L187-L190</f>
        <v>-61</v>
      </c>
    </row>
    <row r="188" spans="3:15" x14ac:dyDescent="0.25">
      <c r="C188" s="3" t="s">
        <v>124</v>
      </c>
      <c r="D188" s="7">
        <f>SUM(D183:D187)</f>
        <v>11973</v>
      </c>
      <c r="E188" s="7">
        <f t="shared" ref="E188" si="45">SUM(E183:E187)</f>
        <v>6031</v>
      </c>
      <c r="F188" s="8">
        <f t="shared" ref="F188" si="46">SUM(F183:F187)</f>
        <v>4014</v>
      </c>
      <c r="G188" s="124">
        <f>SUMPRODUCT(D183:F187,J183:L187)</f>
        <v>1333796</v>
      </c>
      <c r="I188" s="3" t="s">
        <v>124</v>
      </c>
      <c r="J188" s="116">
        <v>12000</v>
      </c>
      <c r="K188" s="116">
        <v>6000</v>
      </c>
      <c r="L188" s="135">
        <v>4000</v>
      </c>
      <c r="M188" s="58"/>
      <c r="N188" s="58"/>
      <c r="O188" s="58"/>
    </row>
    <row r="189" spans="3:15" x14ac:dyDescent="0.25">
      <c r="J189" s="134">
        <f>D188-J188</f>
        <v>-27</v>
      </c>
      <c r="K189" s="134">
        <f t="shared" ref="K189" si="47">E188-K188</f>
        <v>31</v>
      </c>
      <c r="L189" s="134">
        <f t="shared" ref="L189" si="48">F188-L188</f>
        <v>14</v>
      </c>
      <c r="M189" s="58"/>
      <c r="N189" s="58"/>
      <c r="O189" s="58"/>
    </row>
    <row r="190" spans="3:15" x14ac:dyDescent="0.25">
      <c r="C190" s="132" t="s">
        <v>55</v>
      </c>
      <c r="E190" s="1" t="s">
        <v>80</v>
      </c>
      <c r="I190" s="3" t="s">
        <v>49</v>
      </c>
      <c r="J190" s="46">
        <f>J183-O183</f>
        <v>70</v>
      </c>
      <c r="K190" s="46">
        <f>K184-O184</f>
        <v>58</v>
      </c>
      <c r="L190" s="47">
        <f>L184-O184</f>
        <v>61</v>
      </c>
    </row>
    <row r="192" spans="3:15" x14ac:dyDescent="0.25">
      <c r="C192" s="3" t="s">
        <v>32</v>
      </c>
      <c r="D192" s="4" t="s">
        <v>120</v>
      </c>
      <c r="E192" s="4" t="s">
        <v>121</v>
      </c>
      <c r="F192" s="4" t="s">
        <v>122</v>
      </c>
      <c r="G192" s="3" t="s">
        <v>123</v>
      </c>
      <c r="I192" s="3" t="s">
        <v>0</v>
      </c>
      <c r="J192" s="4" t="s">
        <v>120</v>
      </c>
      <c r="K192" s="4" t="s">
        <v>121</v>
      </c>
      <c r="L192" s="4" t="s">
        <v>122</v>
      </c>
      <c r="M192" s="3" t="s">
        <v>123</v>
      </c>
      <c r="O192" s="3" t="s">
        <v>48</v>
      </c>
    </row>
    <row r="193" spans="3:15" x14ac:dyDescent="0.25">
      <c r="C193" s="5" t="s">
        <v>116</v>
      </c>
      <c r="D193" s="133">
        <v>4000</v>
      </c>
      <c r="E193" s="133"/>
      <c r="F193" s="133"/>
      <c r="G193" s="9">
        <f>SUM(D193:F193)</f>
        <v>4000</v>
      </c>
      <c r="I193" s="5" t="s">
        <v>116</v>
      </c>
      <c r="J193" s="13">
        <v>70</v>
      </c>
      <c r="K193" s="13">
        <v>64</v>
      </c>
      <c r="L193" s="13">
        <v>68</v>
      </c>
      <c r="M193" s="113">
        <v>4000</v>
      </c>
      <c r="N193" s="134">
        <f>G193-M193</f>
        <v>0</v>
      </c>
      <c r="O193" s="50">
        <v>0</v>
      </c>
    </row>
    <row r="194" spans="3:15" x14ac:dyDescent="0.25">
      <c r="C194" s="6" t="s">
        <v>117</v>
      </c>
      <c r="D194" s="136"/>
      <c r="E194" s="136">
        <v>6000</v>
      </c>
      <c r="F194" s="133">
        <v>2000</v>
      </c>
      <c r="G194" s="9">
        <f t="shared" ref="G194:G197" si="49">SUM(D194:F194)</f>
        <v>8000</v>
      </c>
      <c r="I194" s="6" t="s">
        <v>117</v>
      </c>
      <c r="J194" s="13">
        <v>74</v>
      </c>
      <c r="K194" s="13">
        <v>62</v>
      </c>
      <c r="L194" s="13">
        <v>65</v>
      </c>
      <c r="M194" s="113">
        <v>8000</v>
      </c>
      <c r="N194" s="134">
        <f t="shared" ref="N194:N197" si="50">G194-M194</f>
        <v>0</v>
      </c>
      <c r="O194" s="50">
        <f>J194-J200</f>
        <v>4</v>
      </c>
    </row>
    <row r="195" spans="3:15" x14ac:dyDescent="0.25">
      <c r="C195" s="6" t="s">
        <v>118</v>
      </c>
      <c r="D195" s="136">
        <v>3000</v>
      </c>
      <c r="E195" s="136">
        <v>0</v>
      </c>
      <c r="F195" s="133"/>
      <c r="G195" s="9">
        <f t="shared" si="49"/>
        <v>3000</v>
      </c>
      <c r="I195" s="6" t="s">
        <v>118</v>
      </c>
      <c r="J195" s="13">
        <v>62</v>
      </c>
      <c r="K195" s="13">
        <v>68</v>
      </c>
      <c r="L195" s="13">
        <v>65</v>
      </c>
      <c r="M195" s="113">
        <v>3000</v>
      </c>
      <c r="N195" s="134">
        <f t="shared" si="50"/>
        <v>0</v>
      </c>
      <c r="O195" s="50">
        <f>K195-K200</f>
        <v>10</v>
      </c>
    </row>
    <row r="196" spans="3:15" x14ac:dyDescent="0.25">
      <c r="C196" s="6" t="s">
        <v>119</v>
      </c>
      <c r="D196" s="133">
        <v>5000</v>
      </c>
      <c r="E196" s="133"/>
      <c r="F196" s="133"/>
      <c r="G196" s="9">
        <f t="shared" si="49"/>
        <v>5000</v>
      </c>
      <c r="I196" s="6" t="s">
        <v>119</v>
      </c>
      <c r="J196" s="13">
        <v>62</v>
      </c>
      <c r="K196" s="13">
        <v>72</v>
      </c>
      <c r="L196" s="13">
        <v>66</v>
      </c>
      <c r="M196" s="113">
        <v>5000</v>
      </c>
      <c r="N196" s="134">
        <f t="shared" si="50"/>
        <v>0</v>
      </c>
      <c r="O196" s="50">
        <f>J196-J200</f>
        <v>-8</v>
      </c>
    </row>
    <row r="197" spans="3:15" x14ac:dyDescent="0.25">
      <c r="C197" s="122" t="s">
        <v>126</v>
      </c>
      <c r="D197" s="130"/>
      <c r="E197" s="130"/>
      <c r="F197" s="130">
        <v>2000</v>
      </c>
      <c r="G197" s="123">
        <f t="shared" si="49"/>
        <v>2000</v>
      </c>
      <c r="I197" s="122" t="s">
        <v>126</v>
      </c>
      <c r="J197" s="35">
        <v>0</v>
      </c>
      <c r="K197" s="35">
        <v>0</v>
      </c>
      <c r="L197" s="35">
        <v>0</v>
      </c>
      <c r="M197" s="123">
        <v>2000</v>
      </c>
      <c r="N197" s="134">
        <f t="shared" si="50"/>
        <v>0</v>
      </c>
      <c r="O197" s="51">
        <f>L197-L200</f>
        <v>-61</v>
      </c>
    </row>
    <row r="198" spans="3:15" x14ac:dyDescent="0.25">
      <c r="C198" s="3" t="s">
        <v>124</v>
      </c>
      <c r="D198" s="7">
        <f>SUM(D193:D197)</f>
        <v>12000</v>
      </c>
      <c r="E198" s="7">
        <f t="shared" ref="E198" si="51">SUM(E193:E197)</f>
        <v>6000</v>
      </c>
      <c r="F198" s="8">
        <f t="shared" ref="F198" si="52">SUM(F193:F197)</f>
        <v>4000</v>
      </c>
      <c r="G198" s="124">
        <f>SUMPRODUCT(D193:F197,J193:L197)</f>
        <v>1278000</v>
      </c>
      <c r="I198" s="3" t="s">
        <v>124</v>
      </c>
      <c r="J198" s="116">
        <v>12000</v>
      </c>
      <c r="K198" s="116">
        <v>6000</v>
      </c>
      <c r="L198" s="135">
        <v>4000</v>
      </c>
      <c r="M198" s="58"/>
      <c r="N198" s="58"/>
      <c r="O198" s="58"/>
    </row>
    <row r="199" spans="3:15" x14ac:dyDescent="0.25">
      <c r="J199" s="134">
        <f>D198-J198</f>
        <v>0</v>
      </c>
      <c r="K199" s="134">
        <f t="shared" ref="K199" si="53">E198-K198</f>
        <v>0</v>
      </c>
      <c r="L199" s="134">
        <f t="shared" ref="L199" si="54">F198-L198</f>
        <v>0</v>
      </c>
      <c r="M199" s="58"/>
      <c r="N199" s="58"/>
      <c r="O199" s="58"/>
    </row>
    <row r="200" spans="3:15" x14ac:dyDescent="0.25">
      <c r="C200" s="132" t="s">
        <v>55</v>
      </c>
      <c r="E200" s="1" t="s">
        <v>80</v>
      </c>
      <c r="I200" s="3" t="s">
        <v>49</v>
      </c>
      <c r="J200" s="48">
        <f>J193-O193</f>
        <v>70</v>
      </c>
      <c r="K200" s="48">
        <f>K194-O194</f>
        <v>58</v>
      </c>
      <c r="L200" s="49">
        <f>L194-O194</f>
        <v>61</v>
      </c>
      <c r="M200" s="58"/>
      <c r="N200" s="58"/>
      <c r="O200" s="58"/>
    </row>
    <row r="201" spans="3:15" x14ac:dyDescent="0.25">
      <c r="C201" t="s">
        <v>54</v>
      </c>
      <c r="E201" s="1">
        <v>3000</v>
      </c>
    </row>
    <row r="202" spans="3:15" x14ac:dyDescent="0.25">
      <c r="C202" t="s">
        <v>59</v>
      </c>
      <c r="E202" s="1" t="s">
        <v>74</v>
      </c>
    </row>
    <row r="203" spans="3:15" x14ac:dyDescent="0.25">
      <c r="C203" t="s">
        <v>57</v>
      </c>
      <c r="E203" s="137">
        <f>D185</f>
        <v>-18</v>
      </c>
    </row>
    <row r="204" spans="3:15" x14ac:dyDescent="0.25">
      <c r="C204" t="s">
        <v>58</v>
      </c>
      <c r="E204" s="1">
        <f>E203*E201</f>
        <v>-54000</v>
      </c>
    </row>
    <row r="205" spans="3:15" x14ac:dyDescent="0.25">
      <c r="C205" t="s">
        <v>47</v>
      </c>
      <c r="E205" s="234">
        <f>G171+E204</f>
        <v>1278000</v>
      </c>
      <c r="F205" s="234"/>
    </row>
    <row r="206" spans="3:15" x14ac:dyDescent="0.25">
      <c r="E206" s="1"/>
    </row>
    <row r="207" spans="3:15" x14ac:dyDescent="0.25">
      <c r="C207" s="53" t="s">
        <v>70</v>
      </c>
    </row>
    <row r="209" spans="3:15" x14ac:dyDescent="0.25">
      <c r="C209" s="3" t="s">
        <v>32</v>
      </c>
      <c r="D209" s="4" t="s">
        <v>120</v>
      </c>
      <c r="E209" s="4" t="s">
        <v>121</v>
      </c>
      <c r="F209" s="4" t="s">
        <v>122</v>
      </c>
      <c r="G209" s="3" t="s">
        <v>123</v>
      </c>
      <c r="I209" s="3" t="s">
        <v>0</v>
      </c>
      <c r="J209" s="4" t="s">
        <v>120</v>
      </c>
      <c r="K209" s="4" t="s">
        <v>121</v>
      </c>
      <c r="L209" s="4" t="s">
        <v>122</v>
      </c>
      <c r="M209" s="3" t="s">
        <v>123</v>
      </c>
      <c r="O209" s="3" t="s">
        <v>48</v>
      </c>
    </row>
    <row r="210" spans="3:15" x14ac:dyDescent="0.25">
      <c r="C210" s="5" t="s">
        <v>116</v>
      </c>
      <c r="D210" s="133">
        <v>4000</v>
      </c>
      <c r="E210" s="131">
        <f>K210-$O210-K$217</f>
        <v>-12</v>
      </c>
      <c r="F210" s="128">
        <f>L210-$O210-L$217</f>
        <v>-11</v>
      </c>
      <c r="G210" s="9">
        <f>SUM(D210:F210)</f>
        <v>3977</v>
      </c>
      <c r="I210" s="5" t="s">
        <v>116</v>
      </c>
      <c r="J210" s="33">
        <v>70</v>
      </c>
      <c r="K210" s="13">
        <v>64</v>
      </c>
      <c r="L210" s="13">
        <v>68</v>
      </c>
      <c r="M210" s="113">
        <v>4000</v>
      </c>
      <c r="N210" s="134">
        <f>G210-M210</f>
        <v>-23</v>
      </c>
      <c r="O210" s="44">
        <v>0</v>
      </c>
    </row>
    <row r="211" spans="3:15" x14ac:dyDescent="0.25">
      <c r="C211" s="6" t="s">
        <v>117</v>
      </c>
      <c r="D211" s="128">
        <f>J211-$O211-J$217</f>
        <v>18</v>
      </c>
      <c r="E211" s="133">
        <v>6000</v>
      </c>
      <c r="F211" s="133">
        <v>2000</v>
      </c>
      <c r="G211" s="9">
        <f t="shared" ref="G211:G214" si="55">SUM(D211:F211)</f>
        <v>8018</v>
      </c>
      <c r="I211" s="6" t="s">
        <v>117</v>
      </c>
      <c r="J211" s="13">
        <v>74</v>
      </c>
      <c r="K211" s="33">
        <v>62</v>
      </c>
      <c r="L211" s="33">
        <v>65</v>
      </c>
      <c r="M211" s="113">
        <v>8000</v>
      </c>
      <c r="N211" s="134">
        <f t="shared" ref="N211:N214" si="56">G211-M211</f>
        <v>18</v>
      </c>
      <c r="O211" s="44">
        <f>K211-K217</f>
        <v>-14</v>
      </c>
    </row>
    <row r="212" spans="3:15" x14ac:dyDescent="0.25">
      <c r="C212" s="6" t="s">
        <v>118</v>
      </c>
      <c r="D212" s="133">
        <v>3000</v>
      </c>
      <c r="E212" s="133">
        <v>0</v>
      </c>
      <c r="F212" s="128">
        <f>L212-$O212-L$217</f>
        <v>-6</v>
      </c>
      <c r="G212" s="9">
        <f t="shared" si="55"/>
        <v>2994</v>
      </c>
      <c r="I212" s="6" t="s">
        <v>118</v>
      </c>
      <c r="J212" s="33">
        <v>62</v>
      </c>
      <c r="K212" s="33">
        <v>68</v>
      </c>
      <c r="L212" s="13">
        <v>65</v>
      </c>
      <c r="M212" s="113">
        <v>3000</v>
      </c>
      <c r="N212" s="134">
        <f t="shared" si="56"/>
        <v>-6</v>
      </c>
      <c r="O212" s="44">
        <f>J212-J217</f>
        <v>-8</v>
      </c>
    </row>
    <row r="213" spans="3:15" x14ac:dyDescent="0.25">
      <c r="C213" s="6" t="s">
        <v>119</v>
      </c>
      <c r="D213" s="133">
        <v>5000</v>
      </c>
      <c r="E213" s="128">
        <f>K213-$O213-K$217</f>
        <v>4</v>
      </c>
      <c r="F213" s="128">
        <f>L213-$O213-L$217</f>
        <v>-5</v>
      </c>
      <c r="G213" s="9">
        <f t="shared" si="55"/>
        <v>4999</v>
      </c>
      <c r="I213" s="6" t="s">
        <v>119</v>
      </c>
      <c r="J213" s="33">
        <v>62</v>
      </c>
      <c r="K213" s="13">
        <v>72</v>
      </c>
      <c r="L213" s="13">
        <v>66</v>
      </c>
      <c r="M213" s="113">
        <v>5000</v>
      </c>
      <c r="N213" s="134">
        <f t="shared" si="56"/>
        <v>-1</v>
      </c>
      <c r="O213" s="44">
        <f>J213-J217</f>
        <v>-8</v>
      </c>
    </row>
    <row r="214" spans="3:15" x14ac:dyDescent="0.25">
      <c r="C214" s="122" t="s">
        <v>126</v>
      </c>
      <c r="D214" s="129">
        <f>J214-$O214-J$217</f>
        <v>9</v>
      </c>
      <c r="E214" s="129">
        <f>K214-$O214-K$217</f>
        <v>3</v>
      </c>
      <c r="F214" s="130">
        <v>2000</v>
      </c>
      <c r="G214" s="123">
        <f t="shared" si="55"/>
        <v>2012</v>
      </c>
      <c r="I214" s="122" t="s">
        <v>126</v>
      </c>
      <c r="J214" s="35">
        <v>0</v>
      </c>
      <c r="K214" s="35">
        <v>0</v>
      </c>
      <c r="L214" s="34">
        <v>0</v>
      </c>
      <c r="M214" s="123">
        <v>2000</v>
      </c>
      <c r="N214" s="134">
        <f t="shared" si="56"/>
        <v>12</v>
      </c>
      <c r="O214" s="45">
        <f>L214-L217</f>
        <v>-79</v>
      </c>
    </row>
    <row r="215" spans="3:15" x14ac:dyDescent="0.25">
      <c r="C215" s="3" t="s">
        <v>124</v>
      </c>
      <c r="D215" s="7">
        <f>SUM(D210:D214)</f>
        <v>12027</v>
      </c>
      <c r="E215" s="7">
        <f t="shared" ref="E215" si="57">SUM(E210:E214)</f>
        <v>5995</v>
      </c>
      <c r="F215" s="8">
        <f t="shared" ref="F215" si="58">SUM(F210:F214)</f>
        <v>3978</v>
      </c>
      <c r="G215" s="124">
        <f>SUMPRODUCT(D210:F214,J210:L214)</f>
        <v>1277384</v>
      </c>
      <c r="I215" s="3" t="s">
        <v>124</v>
      </c>
      <c r="J215" s="116">
        <v>12000</v>
      </c>
      <c r="K215" s="116">
        <v>6000</v>
      </c>
      <c r="L215" s="135">
        <v>4000</v>
      </c>
      <c r="M215" s="58"/>
      <c r="N215" s="58"/>
      <c r="O215" s="58"/>
    </row>
    <row r="216" spans="3:15" x14ac:dyDescent="0.25">
      <c r="J216" s="134">
        <f>D215-J215</f>
        <v>27</v>
      </c>
      <c r="K216" s="134">
        <f t="shared" ref="K216" si="59">E215-K215</f>
        <v>-5</v>
      </c>
      <c r="L216" s="134">
        <f t="shared" ref="L216" si="60">F215-L215</f>
        <v>-22</v>
      </c>
      <c r="M216" s="58"/>
      <c r="N216" s="58"/>
      <c r="O216" s="58"/>
    </row>
    <row r="217" spans="3:15" x14ac:dyDescent="0.25">
      <c r="C217" s="132" t="s">
        <v>55</v>
      </c>
      <c r="E217" s="1" t="s">
        <v>77</v>
      </c>
      <c r="I217" s="3" t="s">
        <v>49</v>
      </c>
      <c r="J217" s="46">
        <f>J210-O210</f>
        <v>70</v>
      </c>
      <c r="K217" s="46">
        <f>K212-O212</f>
        <v>76</v>
      </c>
      <c r="L217" s="47">
        <f>L211-O211</f>
        <v>79</v>
      </c>
      <c r="M217" s="58"/>
      <c r="N217" s="58"/>
      <c r="O217" s="58"/>
    </row>
    <row r="219" spans="3:15" x14ac:dyDescent="0.25">
      <c r="C219" s="3" t="s">
        <v>32</v>
      </c>
      <c r="D219" s="4" t="s">
        <v>120</v>
      </c>
      <c r="E219" s="4" t="s">
        <v>121</v>
      </c>
      <c r="F219" s="4" t="s">
        <v>122</v>
      </c>
      <c r="G219" s="3" t="s">
        <v>123</v>
      </c>
      <c r="I219" s="3" t="s">
        <v>0</v>
      </c>
      <c r="J219" s="4" t="s">
        <v>120</v>
      </c>
      <c r="K219" s="4" t="s">
        <v>121</v>
      </c>
      <c r="L219" s="4" t="s">
        <v>122</v>
      </c>
      <c r="M219" s="3" t="s">
        <v>123</v>
      </c>
      <c r="O219" s="3" t="s">
        <v>48</v>
      </c>
    </row>
    <row r="220" spans="3:15" x14ac:dyDescent="0.25">
      <c r="C220" s="5" t="s">
        <v>116</v>
      </c>
      <c r="D220" s="136">
        <v>4000</v>
      </c>
      <c r="E220" s="136">
        <v>0</v>
      </c>
      <c r="F220" s="133"/>
      <c r="G220" s="9">
        <f>SUM(D220:F220)</f>
        <v>4000</v>
      </c>
      <c r="I220" s="5" t="s">
        <v>116</v>
      </c>
      <c r="J220" s="13">
        <v>70</v>
      </c>
      <c r="K220" s="13">
        <v>64</v>
      </c>
      <c r="L220" s="13">
        <v>68</v>
      </c>
      <c r="M220" s="113">
        <v>4000</v>
      </c>
      <c r="N220" s="134">
        <f>G220-M220</f>
        <v>0</v>
      </c>
      <c r="O220" s="50">
        <v>0</v>
      </c>
    </row>
    <row r="221" spans="3:15" x14ac:dyDescent="0.25">
      <c r="C221" s="6" t="s">
        <v>117</v>
      </c>
      <c r="D221" s="133"/>
      <c r="E221" s="133">
        <v>6000</v>
      </c>
      <c r="F221" s="133">
        <v>2000</v>
      </c>
      <c r="G221" s="9">
        <f t="shared" ref="G221:G224" si="61">SUM(D221:F221)</f>
        <v>8000</v>
      </c>
      <c r="I221" s="6" t="s">
        <v>117</v>
      </c>
      <c r="J221" s="13">
        <v>74</v>
      </c>
      <c r="K221" s="13">
        <v>62</v>
      </c>
      <c r="L221" s="13">
        <v>65</v>
      </c>
      <c r="M221" s="113">
        <v>8000</v>
      </c>
      <c r="N221" s="134">
        <f t="shared" ref="N221:N224" si="62">G221-M221</f>
        <v>0</v>
      </c>
      <c r="O221" s="50">
        <f>K221-K227</f>
        <v>-14</v>
      </c>
    </row>
    <row r="222" spans="3:15" x14ac:dyDescent="0.25">
      <c r="C222" s="6" t="s">
        <v>118</v>
      </c>
      <c r="D222" s="136">
        <v>3000</v>
      </c>
      <c r="E222" s="136"/>
      <c r="F222" s="133"/>
      <c r="G222" s="9">
        <f t="shared" si="61"/>
        <v>3000</v>
      </c>
      <c r="I222" s="6" t="s">
        <v>118</v>
      </c>
      <c r="J222" s="13">
        <v>62</v>
      </c>
      <c r="K222" s="13">
        <v>68</v>
      </c>
      <c r="L222" s="13">
        <v>65</v>
      </c>
      <c r="M222" s="113">
        <v>3000</v>
      </c>
      <c r="N222" s="134">
        <f t="shared" si="62"/>
        <v>0</v>
      </c>
      <c r="O222" s="50">
        <f>J222-J227</f>
        <v>-8</v>
      </c>
    </row>
    <row r="223" spans="3:15" x14ac:dyDescent="0.25">
      <c r="C223" s="6" t="s">
        <v>119</v>
      </c>
      <c r="D223" s="133">
        <v>5000</v>
      </c>
      <c r="E223" s="133"/>
      <c r="F223" s="133"/>
      <c r="G223" s="9">
        <f t="shared" si="61"/>
        <v>5000</v>
      </c>
      <c r="I223" s="6" t="s">
        <v>119</v>
      </c>
      <c r="J223" s="13">
        <v>62</v>
      </c>
      <c r="K223" s="13">
        <v>72</v>
      </c>
      <c r="L223" s="13">
        <v>66</v>
      </c>
      <c r="M223" s="113">
        <v>5000</v>
      </c>
      <c r="N223" s="134">
        <f t="shared" si="62"/>
        <v>0</v>
      </c>
      <c r="O223" s="50">
        <f>J223-J227</f>
        <v>-8</v>
      </c>
    </row>
    <row r="224" spans="3:15" x14ac:dyDescent="0.25">
      <c r="C224" s="122" t="s">
        <v>126</v>
      </c>
      <c r="D224" s="130"/>
      <c r="E224" s="130"/>
      <c r="F224" s="130">
        <v>2000</v>
      </c>
      <c r="G224" s="123">
        <f t="shared" si="61"/>
        <v>2000</v>
      </c>
      <c r="I224" s="122" t="s">
        <v>126</v>
      </c>
      <c r="J224" s="35">
        <v>0</v>
      </c>
      <c r="K224" s="35">
        <v>0</v>
      </c>
      <c r="L224" s="35">
        <v>0</v>
      </c>
      <c r="M224" s="123">
        <v>2000</v>
      </c>
      <c r="N224" s="134">
        <f t="shared" si="62"/>
        <v>0</v>
      </c>
      <c r="O224" s="51">
        <f>L224-L227</f>
        <v>-79</v>
      </c>
    </row>
    <row r="225" spans="3:15" x14ac:dyDescent="0.25">
      <c r="C225" s="3" t="s">
        <v>124</v>
      </c>
      <c r="D225" s="7">
        <f>SUM(D220:D224)</f>
        <v>12000</v>
      </c>
      <c r="E225" s="7">
        <f t="shared" ref="E225" si="63">SUM(E220:E224)</f>
        <v>6000</v>
      </c>
      <c r="F225" s="8">
        <f t="shared" ref="F225" si="64">SUM(F220:F224)</f>
        <v>4000</v>
      </c>
      <c r="G225" s="124">
        <f>SUMPRODUCT(D220:F224,J220:L224)</f>
        <v>1278000</v>
      </c>
      <c r="I225" s="3" t="s">
        <v>124</v>
      </c>
      <c r="J225" s="116">
        <v>12000</v>
      </c>
      <c r="K225" s="116">
        <v>6000</v>
      </c>
      <c r="L225" s="135">
        <v>4000</v>
      </c>
      <c r="M225" s="58"/>
      <c r="N225" s="58"/>
      <c r="O225" s="58"/>
    </row>
    <row r="226" spans="3:15" x14ac:dyDescent="0.25">
      <c r="J226" s="134">
        <f>D225-J225</f>
        <v>0</v>
      </c>
      <c r="K226" s="134">
        <f t="shared" ref="K226" si="65">E225-K225</f>
        <v>0</v>
      </c>
      <c r="L226" s="134">
        <f t="shared" ref="L226" si="66">F225-L225</f>
        <v>0</v>
      </c>
      <c r="M226" s="58"/>
      <c r="N226" s="58"/>
      <c r="O226" s="58"/>
    </row>
    <row r="227" spans="3:15" x14ac:dyDescent="0.25">
      <c r="C227" s="132" t="s">
        <v>55</v>
      </c>
      <c r="E227" s="1" t="s">
        <v>77</v>
      </c>
      <c r="I227" s="3" t="s">
        <v>49</v>
      </c>
      <c r="J227" s="48">
        <f>J220-O220</f>
        <v>70</v>
      </c>
      <c r="K227" s="48">
        <f>K222-O222</f>
        <v>76</v>
      </c>
      <c r="L227" s="49">
        <f>L221-O221</f>
        <v>79</v>
      </c>
      <c r="M227" s="58"/>
      <c r="N227" s="58"/>
      <c r="O227" s="58"/>
    </row>
    <row r="228" spans="3:15" x14ac:dyDescent="0.25">
      <c r="C228" t="s">
        <v>54</v>
      </c>
      <c r="E228" s="1">
        <v>0</v>
      </c>
    </row>
    <row r="229" spans="3:15" x14ac:dyDescent="0.25">
      <c r="C229" t="s">
        <v>59</v>
      </c>
      <c r="E229" s="1" t="s">
        <v>62</v>
      </c>
    </row>
    <row r="230" spans="3:15" x14ac:dyDescent="0.25">
      <c r="C230" t="s">
        <v>57</v>
      </c>
      <c r="E230" s="137">
        <f>E210</f>
        <v>-12</v>
      </c>
    </row>
    <row r="231" spans="3:15" x14ac:dyDescent="0.25">
      <c r="C231" t="s">
        <v>58</v>
      </c>
      <c r="E231" s="1">
        <f>E230*E228</f>
        <v>0</v>
      </c>
    </row>
    <row r="232" spans="3:15" x14ac:dyDescent="0.25">
      <c r="C232" t="s">
        <v>47</v>
      </c>
      <c r="E232" s="234">
        <f>G198+E231</f>
        <v>1278000</v>
      </c>
      <c r="F232" s="234"/>
    </row>
    <row r="234" spans="3:15" x14ac:dyDescent="0.25">
      <c r="C234" s="53" t="s">
        <v>147</v>
      </c>
    </row>
    <row r="236" spans="3:15" x14ac:dyDescent="0.25">
      <c r="C236" s="3" t="s">
        <v>32</v>
      </c>
      <c r="D236" s="4" t="s">
        <v>120</v>
      </c>
      <c r="E236" s="4" t="s">
        <v>121</v>
      </c>
      <c r="F236" s="4" t="s">
        <v>122</v>
      </c>
      <c r="G236" s="3" t="s">
        <v>123</v>
      </c>
      <c r="I236" s="3" t="s">
        <v>0</v>
      </c>
      <c r="J236" s="4" t="s">
        <v>120</v>
      </c>
      <c r="K236" s="4" t="s">
        <v>121</v>
      </c>
      <c r="L236" s="4" t="s">
        <v>122</v>
      </c>
      <c r="M236" s="3" t="s">
        <v>123</v>
      </c>
      <c r="O236" s="3" t="s">
        <v>48</v>
      </c>
    </row>
    <row r="237" spans="3:15" x14ac:dyDescent="0.25">
      <c r="C237" s="5" t="s">
        <v>116</v>
      </c>
      <c r="D237" s="133">
        <v>4000</v>
      </c>
      <c r="E237" s="133">
        <v>0</v>
      </c>
      <c r="F237" s="128">
        <f>L237-$O237-L$244</f>
        <v>1</v>
      </c>
      <c r="G237" s="9">
        <f>SUM(D237:F237)</f>
        <v>4001</v>
      </c>
      <c r="I237" s="5" t="s">
        <v>116</v>
      </c>
      <c r="J237" s="33">
        <v>70</v>
      </c>
      <c r="K237" s="33">
        <v>64</v>
      </c>
      <c r="L237" s="13">
        <v>68</v>
      </c>
      <c r="M237" s="113">
        <v>4000</v>
      </c>
      <c r="N237" s="134">
        <f>G237-M237</f>
        <v>1</v>
      </c>
      <c r="O237" s="44">
        <v>0</v>
      </c>
    </row>
    <row r="238" spans="3:15" x14ac:dyDescent="0.25">
      <c r="C238" s="6" t="s">
        <v>117</v>
      </c>
      <c r="D238" s="128">
        <f>J238-$O238-J$244</f>
        <v>6</v>
      </c>
      <c r="E238" s="133">
        <v>6000</v>
      </c>
      <c r="F238" s="133">
        <v>2000</v>
      </c>
      <c r="G238" s="9">
        <f t="shared" ref="G238:G241" si="67">SUM(D238:F238)</f>
        <v>8006</v>
      </c>
      <c r="I238" s="6" t="s">
        <v>117</v>
      </c>
      <c r="J238" s="13">
        <v>74</v>
      </c>
      <c r="K238" s="33">
        <v>62</v>
      </c>
      <c r="L238" s="33">
        <v>65</v>
      </c>
      <c r="M238" s="113">
        <v>8000</v>
      </c>
      <c r="N238" s="134">
        <f t="shared" ref="N238:N241" si="68">G238-M238</f>
        <v>6</v>
      </c>
      <c r="O238" s="44">
        <f>K238-K244</f>
        <v>-2</v>
      </c>
    </row>
    <row r="239" spans="3:15" x14ac:dyDescent="0.25">
      <c r="C239" s="6" t="s">
        <v>118</v>
      </c>
      <c r="D239" s="133">
        <v>3000</v>
      </c>
      <c r="E239" s="128">
        <f t="shared" ref="E239:E240" si="69">K239-$O239-K$244</f>
        <v>12</v>
      </c>
      <c r="F239" s="128">
        <f t="shared" ref="F239:F240" si="70">L239-$O239-L$244</f>
        <v>6</v>
      </c>
      <c r="G239" s="9">
        <f t="shared" si="67"/>
        <v>3018</v>
      </c>
      <c r="I239" s="6" t="s">
        <v>118</v>
      </c>
      <c r="J239" s="33">
        <v>62</v>
      </c>
      <c r="K239" s="13">
        <v>68</v>
      </c>
      <c r="L239" s="13">
        <v>65</v>
      </c>
      <c r="M239" s="113">
        <v>3000</v>
      </c>
      <c r="N239" s="134">
        <f t="shared" si="68"/>
        <v>18</v>
      </c>
      <c r="O239" s="44">
        <f>J239-J244</f>
        <v>-8</v>
      </c>
    </row>
    <row r="240" spans="3:15" x14ac:dyDescent="0.25">
      <c r="C240" s="6" t="s">
        <v>119</v>
      </c>
      <c r="D240" s="133">
        <v>5000</v>
      </c>
      <c r="E240" s="128">
        <f t="shared" si="69"/>
        <v>16</v>
      </c>
      <c r="F240" s="128">
        <f t="shared" si="70"/>
        <v>7</v>
      </c>
      <c r="G240" s="9">
        <f t="shared" si="67"/>
        <v>5023</v>
      </c>
      <c r="I240" s="6" t="s">
        <v>119</v>
      </c>
      <c r="J240" s="33">
        <v>62</v>
      </c>
      <c r="K240" s="13">
        <v>72</v>
      </c>
      <c r="L240" s="13">
        <v>66</v>
      </c>
      <c r="M240" s="113">
        <v>5000</v>
      </c>
      <c r="N240" s="134">
        <f t="shared" si="68"/>
        <v>23</v>
      </c>
      <c r="O240" s="44">
        <f>J240-J244</f>
        <v>-8</v>
      </c>
    </row>
    <row r="241" spans="3:15" x14ac:dyDescent="0.25">
      <c r="C241" s="122" t="s">
        <v>126</v>
      </c>
      <c r="D241" s="138">
        <f>J241-$O241-J$244</f>
        <v>-3</v>
      </c>
      <c r="E241" s="129">
        <f>K241-$O241-K$244</f>
        <v>3</v>
      </c>
      <c r="F241" s="130">
        <v>2000</v>
      </c>
      <c r="G241" s="123">
        <f t="shared" si="67"/>
        <v>2000</v>
      </c>
      <c r="I241" s="122" t="s">
        <v>126</v>
      </c>
      <c r="J241" s="35">
        <v>0</v>
      </c>
      <c r="K241" s="35">
        <v>0</v>
      </c>
      <c r="L241" s="34">
        <v>0</v>
      </c>
      <c r="M241" s="123">
        <v>2000</v>
      </c>
      <c r="N241" s="134">
        <f t="shared" si="68"/>
        <v>0</v>
      </c>
      <c r="O241" s="45">
        <f>L241-L244</f>
        <v>-67</v>
      </c>
    </row>
    <row r="242" spans="3:15" x14ac:dyDescent="0.25">
      <c r="C242" s="3" t="s">
        <v>124</v>
      </c>
      <c r="D242" s="7">
        <f>SUM(D237:D241)</f>
        <v>12003</v>
      </c>
      <c r="E242" s="7">
        <f t="shared" ref="E242" si="71">SUM(E237:E241)</f>
        <v>6031</v>
      </c>
      <c r="F242" s="8">
        <f t="shared" ref="F242" si="72">SUM(F237:F241)</f>
        <v>4014</v>
      </c>
      <c r="G242" s="124">
        <f>SUMPRODUCT(D237:F241,J237:L241)</f>
        <v>1281332</v>
      </c>
      <c r="I242" s="3" t="s">
        <v>124</v>
      </c>
      <c r="J242" s="116">
        <v>12000</v>
      </c>
      <c r="K242" s="116">
        <v>6000</v>
      </c>
      <c r="L242" s="135">
        <v>4000</v>
      </c>
      <c r="M242" s="58"/>
      <c r="N242" s="58"/>
      <c r="O242" s="58"/>
    </row>
    <row r="243" spans="3:15" x14ac:dyDescent="0.25">
      <c r="J243" s="134">
        <f>D242-J242</f>
        <v>3</v>
      </c>
      <c r="K243" s="134">
        <f t="shared" ref="K243" si="73">E242-K242</f>
        <v>31</v>
      </c>
      <c r="L243" s="134">
        <f t="shared" ref="L243" si="74">F242-L242</f>
        <v>14</v>
      </c>
      <c r="M243" s="58"/>
      <c r="N243" s="58"/>
      <c r="O243" s="58"/>
    </row>
    <row r="244" spans="3:15" x14ac:dyDescent="0.25">
      <c r="C244" s="132" t="s">
        <v>55</v>
      </c>
      <c r="E244" s="1" t="s">
        <v>148</v>
      </c>
      <c r="I244" s="3" t="s">
        <v>49</v>
      </c>
      <c r="J244" s="46">
        <f>J237-O237</f>
        <v>70</v>
      </c>
      <c r="K244" s="46">
        <f>K237-O237</f>
        <v>64</v>
      </c>
      <c r="L244" s="47">
        <f>L238-O238</f>
        <v>67</v>
      </c>
      <c r="M244" s="58"/>
      <c r="N244" s="58"/>
      <c r="O244" s="58"/>
    </row>
    <row r="246" spans="3:15" x14ac:dyDescent="0.25">
      <c r="C246" s="3" t="s">
        <v>32</v>
      </c>
      <c r="D246" s="4" t="s">
        <v>120</v>
      </c>
      <c r="E246" s="4" t="s">
        <v>121</v>
      </c>
      <c r="F246" s="4" t="s">
        <v>122</v>
      </c>
      <c r="G246" s="3" t="s">
        <v>123</v>
      </c>
      <c r="I246" s="3" t="s">
        <v>0</v>
      </c>
      <c r="J246" s="4" t="s">
        <v>120</v>
      </c>
      <c r="K246" s="4" t="s">
        <v>121</v>
      </c>
      <c r="L246" s="4" t="s">
        <v>122</v>
      </c>
      <c r="M246" s="3" t="s">
        <v>123</v>
      </c>
      <c r="O246" s="3" t="s">
        <v>48</v>
      </c>
    </row>
    <row r="247" spans="3:15" x14ac:dyDescent="0.25">
      <c r="C247" s="5" t="s">
        <v>116</v>
      </c>
      <c r="D247" s="136">
        <v>2000</v>
      </c>
      <c r="E247" s="136">
        <v>2000</v>
      </c>
      <c r="F247" s="133"/>
      <c r="G247" s="9">
        <f>SUM(D247:F247)</f>
        <v>4000</v>
      </c>
      <c r="I247" s="5" t="s">
        <v>116</v>
      </c>
      <c r="J247" s="13">
        <v>70</v>
      </c>
      <c r="K247" s="13">
        <v>64</v>
      </c>
      <c r="L247" s="13">
        <v>68</v>
      </c>
      <c r="M247" s="113">
        <v>4000</v>
      </c>
      <c r="N247" s="134">
        <f>G247-M247</f>
        <v>0</v>
      </c>
      <c r="O247" s="50">
        <v>0</v>
      </c>
    </row>
    <row r="248" spans="3:15" x14ac:dyDescent="0.25">
      <c r="C248" s="6" t="s">
        <v>117</v>
      </c>
      <c r="D248" s="133"/>
      <c r="E248" s="136">
        <v>4000</v>
      </c>
      <c r="F248" s="136">
        <v>4000</v>
      </c>
      <c r="G248" s="9">
        <f t="shared" ref="G248:G251" si="75">SUM(D248:F248)</f>
        <v>8000</v>
      </c>
      <c r="I248" s="6" t="s">
        <v>117</v>
      </c>
      <c r="J248" s="13">
        <v>74</v>
      </c>
      <c r="K248" s="13">
        <v>62</v>
      </c>
      <c r="L248" s="13">
        <v>65</v>
      </c>
      <c r="M248" s="113">
        <v>8000</v>
      </c>
      <c r="N248" s="134">
        <f t="shared" ref="N248:N251" si="76">G248-M248</f>
        <v>0</v>
      </c>
      <c r="O248" s="50">
        <f>K248-K254</f>
        <v>-2</v>
      </c>
    </row>
    <row r="249" spans="3:15" x14ac:dyDescent="0.25">
      <c r="C249" s="6" t="s">
        <v>118</v>
      </c>
      <c r="D249" s="133">
        <v>3000</v>
      </c>
      <c r="E249" s="133"/>
      <c r="F249" s="133"/>
      <c r="G249" s="9">
        <f t="shared" si="75"/>
        <v>3000</v>
      </c>
      <c r="I249" s="6" t="s">
        <v>118</v>
      </c>
      <c r="J249" s="13">
        <v>62</v>
      </c>
      <c r="K249" s="13">
        <v>68</v>
      </c>
      <c r="L249" s="13">
        <v>65</v>
      </c>
      <c r="M249" s="113">
        <v>3000</v>
      </c>
      <c r="N249" s="134">
        <f t="shared" si="76"/>
        <v>0</v>
      </c>
      <c r="O249" s="50">
        <f>J249-J254</f>
        <v>-8</v>
      </c>
    </row>
    <row r="250" spans="3:15" x14ac:dyDescent="0.25">
      <c r="C250" s="6" t="s">
        <v>119</v>
      </c>
      <c r="D250" s="133">
        <v>5000</v>
      </c>
      <c r="E250" s="133"/>
      <c r="F250" s="133"/>
      <c r="G250" s="9">
        <f t="shared" si="75"/>
        <v>5000</v>
      </c>
      <c r="I250" s="6" t="s">
        <v>119</v>
      </c>
      <c r="J250" s="13">
        <v>62</v>
      </c>
      <c r="K250" s="13">
        <v>72</v>
      </c>
      <c r="L250" s="13">
        <v>66</v>
      </c>
      <c r="M250" s="113">
        <v>5000</v>
      </c>
      <c r="N250" s="134">
        <f t="shared" si="76"/>
        <v>0</v>
      </c>
      <c r="O250" s="50">
        <f>J250-J254</f>
        <v>-8</v>
      </c>
    </row>
    <row r="251" spans="3:15" x14ac:dyDescent="0.25">
      <c r="C251" s="122" t="s">
        <v>126</v>
      </c>
      <c r="D251" s="139">
        <v>2000</v>
      </c>
      <c r="E251" s="130"/>
      <c r="F251" s="139"/>
      <c r="G251" s="123">
        <f t="shared" si="75"/>
        <v>2000</v>
      </c>
      <c r="I251" s="122" t="s">
        <v>126</v>
      </c>
      <c r="J251" s="35">
        <v>0</v>
      </c>
      <c r="K251" s="35">
        <v>0</v>
      </c>
      <c r="L251" s="35">
        <v>0</v>
      </c>
      <c r="M251" s="123">
        <v>2000</v>
      </c>
      <c r="N251" s="134">
        <f t="shared" si="76"/>
        <v>0</v>
      </c>
      <c r="O251" s="51">
        <f>L251-L254</f>
        <v>-67</v>
      </c>
    </row>
    <row r="252" spans="3:15" x14ac:dyDescent="0.25">
      <c r="C252" s="3" t="s">
        <v>124</v>
      </c>
      <c r="D252" s="7">
        <f>SUM(D247:D251)</f>
        <v>12000</v>
      </c>
      <c r="E252" s="7">
        <f t="shared" ref="E252" si="77">SUM(E247:E251)</f>
        <v>6000</v>
      </c>
      <c r="F252" s="8">
        <f t="shared" ref="F252" si="78">SUM(F247:F251)</f>
        <v>4000</v>
      </c>
      <c r="G252" s="124">
        <f>SUMPRODUCT(D247:F251,J247:L251)</f>
        <v>1272000</v>
      </c>
      <c r="I252" s="3" t="s">
        <v>124</v>
      </c>
      <c r="J252" s="116">
        <v>12000</v>
      </c>
      <c r="K252" s="116">
        <v>6000</v>
      </c>
      <c r="L252" s="135">
        <v>4000</v>
      </c>
      <c r="M252" s="58"/>
      <c r="N252" s="58"/>
      <c r="O252" s="58"/>
    </row>
    <row r="253" spans="3:15" x14ac:dyDescent="0.25">
      <c r="J253" s="134">
        <f>D252-J252</f>
        <v>0</v>
      </c>
      <c r="K253" s="134">
        <f t="shared" ref="K253" si="79">E252-K252</f>
        <v>0</v>
      </c>
      <c r="L253" s="134">
        <f t="shared" ref="L253" si="80">F252-L252</f>
        <v>0</v>
      </c>
      <c r="M253" s="58"/>
      <c r="N253" s="58"/>
      <c r="O253" s="58"/>
    </row>
    <row r="254" spans="3:15" x14ac:dyDescent="0.25">
      <c r="C254" s="132" t="s">
        <v>55</v>
      </c>
      <c r="E254" s="1" t="s">
        <v>148</v>
      </c>
      <c r="I254" s="3" t="s">
        <v>49</v>
      </c>
      <c r="J254" s="48">
        <f>J247-O247</f>
        <v>70</v>
      </c>
      <c r="K254" s="48">
        <f>K247-O247</f>
        <v>64</v>
      </c>
      <c r="L254" s="49">
        <f>L248-O248</f>
        <v>67</v>
      </c>
      <c r="M254" s="58"/>
      <c r="N254" s="58"/>
      <c r="O254" s="58"/>
    </row>
    <row r="255" spans="3:15" x14ac:dyDescent="0.25">
      <c r="C255" t="s">
        <v>54</v>
      </c>
      <c r="E255" s="1">
        <v>2000</v>
      </c>
    </row>
    <row r="256" spans="3:15" x14ac:dyDescent="0.25">
      <c r="C256" t="s">
        <v>59</v>
      </c>
      <c r="E256" s="1" t="s">
        <v>149</v>
      </c>
    </row>
    <row r="257" spans="3:15" x14ac:dyDescent="0.25">
      <c r="C257" t="s">
        <v>57</v>
      </c>
      <c r="E257" s="137">
        <f>D241</f>
        <v>-3</v>
      </c>
    </row>
    <row r="258" spans="3:15" x14ac:dyDescent="0.25">
      <c r="C258" t="s">
        <v>58</v>
      </c>
      <c r="E258" s="1">
        <f>E257*E255</f>
        <v>-6000</v>
      </c>
    </row>
    <row r="259" spans="3:15" x14ac:dyDescent="0.25">
      <c r="C259" t="s">
        <v>47</v>
      </c>
      <c r="E259" s="234">
        <f>G225+E258</f>
        <v>1272000</v>
      </c>
      <c r="F259" s="234"/>
    </row>
    <row r="261" spans="3:15" x14ac:dyDescent="0.25">
      <c r="C261" s="53" t="s">
        <v>150</v>
      </c>
    </row>
    <row r="263" spans="3:15" x14ac:dyDescent="0.25">
      <c r="C263" s="3" t="s">
        <v>32</v>
      </c>
      <c r="D263" s="4" t="s">
        <v>120</v>
      </c>
      <c r="E263" s="4" t="s">
        <v>121</v>
      </c>
      <c r="F263" s="4" t="s">
        <v>122</v>
      </c>
      <c r="G263" s="3" t="s">
        <v>123</v>
      </c>
      <c r="I263" s="3" t="s">
        <v>0</v>
      </c>
      <c r="J263" s="4" t="s">
        <v>120</v>
      </c>
      <c r="K263" s="4" t="s">
        <v>121</v>
      </c>
      <c r="L263" s="4" t="s">
        <v>122</v>
      </c>
      <c r="M263" s="3" t="s">
        <v>123</v>
      </c>
      <c r="O263" s="3" t="s">
        <v>48</v>
      </c>
    </row>
    <row r="264" spans="3:15" x14ac:dyDescent="0.25">
      <c r="C264" s="5" t="s">
        <v>116</v>
      </c>
      <c r="D264" s="133">
        <v>2000</v>
      </c>
      <c r="E264" s="133">
        <v>2000</v>
      </c>
      <c r="F264" s="128">
        <f>L264-$O264-L$271</f>
        <v>1</v>
      </c>
      <c r="G264" s="9">
        <f>SUM(D264:F264)</f>
        <v>4001</v>
      </c>
      <c r="I264" s="5" t="s">
        <v>116</v>
      </c>
      <c r="J264" s="33">
        <v>70</v>
      </c>
      <c r="K264" s="33">
        <v>64</v>
      </c>
      <c r="L264" s="13">
        <v>68</v>
      </c>
      <c r="M264" s="113">
        <v>4000</v>
      </c>
      <c r="N264" s="134">
        <f>G264-M264</f>
        <v>1</v>
      </c>
      <c r="O264" s="44">
        <v>0</v>
      </c>
    </row>
    <row r="265" spans="3:15" x14ac:dyDescent="0.25">
      <c r="C265" s="6" t="s">
        <v>117</v>
      </c>
      <c r="D265" s="128">
        <f>J265-$O265-J$271</f>
        <v>6</v>
      </c>
      <c r="E265" s="133">
        <v>4000</v>
      </c>
      <c r="F265" s="133">
        <v>4000</v>
      </c>
      <c r="G265" s="9">
        <f t="shared" ref="G265:G268" si="81">SUM(D265:F265)</f>
        <v>8006</v>
      </c>
      <c r="I265" s="6" t="s">
        <v>117</v>
      </c>
      <c r="J265" s="13">
        <v>74</v>
      </c>
      <c r="K265" s="33">
        <v>62</v>
      </c>
      <c r="L265" s="33">
        <v>65</v>
      </c>
      <c r="M265" s="113">
        <v>8000</v>
      </c>
      <c r="N265" s="134">
        <f t="shared" ref="N265:N268" si="82">G265-M265</f>
        <v>6</v>
      </c>
      <c r="O265" s="44">
        <f>K265-K271</f>
        <v>-2</v>
      </c>
    </row>
    <row r="266" spans="3:15" x14ac:dyDescent="0.25">
      <c r="C266" s="6" t="s">
        <v>118</v>
      </c>
      <c r="D266" s="133">
        <v>3000</v>
      </c>
      <c r="E266" s="128">
        <f t="shared" ref="E266:E268" si="83">K266-$O266-K$271</f>
        <v>12</v>
      </c>
      <c r="F266" s="128">
        <f t="shared" ref="F266:F268" si="84">L266-$O266-L$271</f>
        <v>6</v>
      </c>
      <c r="G266" s="9">
        <f t="shared" si="81"/>
        <v>3018</v>
      </c>
      <c r="I266" s="6" t="s">
        <v>118</v>
      </c>
      <c r="J266" s="33">
        <v>62</v>
      </c>
      <c r="K266" s="13">
        <v>68</v>
      </c>
      <c r="L266" s="13">
        <v>65</v>
      </c>
      <c r="M266" s="113">
        <v>3000</v>
      </c>
      <c r="N266" s="134">
        <f t="shared" si="82"/>
        <v>18</v>
      </c>
      <c r="O266" s="44">
        <f>J266-J271</f>
        <v>-8</v>
      </c>
    </row>
    <row r="267" spans="3:15" x14ac:dyDescent="0.25">
      <c r="C267" s="6" t="s">
        <v>119</v>
      </c>
      <c r="D267" s="133">
        <v>5000</v>
      </c>
      <c r="E267" s="128">
        <f t="shared" si="83"/>
        <v>16</v>
      </c>
      <c r="F267" s="128">
        <f t="shared" si="84"/>
        <v>7</v>
      </c>
      <c r="G267" s="9">
        <f t="shared" si="81"/>
        <v>5023</v>
      </c>
      <c r="I267" s="6" t="s">
        <v>119</v>
      </c>
      <c r="J267" s="33">
        <v>62</v>
      </c>
      <c r="K267" s="13">
        <v>72</v>
      </c>
      <c r="L267" s="13">
        <v>66</v>
      </c>
      <c r="M267" s="113">
        <v>5000</v>
      </c>
      <c r="N267" s="134">
        <f t="shared" si="82"/>
        <v>23</v>
      </c>
      <c r="O267" s="44">
        <f>J267-J271</f>
        <v>-8</v>
      </c>
    </row>
    <row r="268" spans="3:15" x14ac:dyDescent="0.25">
      <c r="C268" s="122" t="s">
        <v>126</v>
      </c>
      <c r="D268" s="130">
        <v>2000</v>
      </c>
      <c r="E268" s="129">
        <f t="shared" si="83"/>
        <v>6</v>
      </c>
      <c r="F268" s="129">
        <f t="shared" si="84"/>
        <v>3</v>
      </c>
      <c r="G268" s="123">
        <f t="shared" si="81"/>
        <v>2009</v>
      </c>
      <c r="I268" s="122" t="s">
        <v>126</v>
      </c>
      <c r="J268" s="34">
        <v>0</v>
      </c>
      <c r="K268" s="35">
        <v>0</v>
      </c>
      <c r="L268" s="35">
        <v>0</v>
      </c>
      <c r="M268" s="123">
        <v>2000</v>
      </c>
      <c r="N268" s="134">
        <f t="shared" si="82"/>
        <v>9</v>
      </c>
      <c r="O268" s="45">
        <f>J268-J271</f>
        <v>-70</v>
      </c>
    </row>
    <row r="269" spans="3:15" x14ac:dyDescent="0.25">
      <c r="C269" s="3" t="s">
        <v>124</v>
      </c>
      <c r="D269" s="7">
        <f>SUM(D264:D268)</f>
        <v>12006</v>
      </c>
      <c r="E269" s="7">
        <f t="shared" ref="E269" si="85">SUM(E264:E268)</f>
        <v>6034</v>
      </c>
      <c r="F269" s="8">
        <f t="shared" ref="F269" si="86">SUM(F264:F268)</f>
        <v>4017</v>
      </c>
      <c r="G269" s="124">
        <f>SUMPRODUCT(D264:F268,J264:L268)</f>
        <v>1275332</v>
      </c>
      <c r="I269" s="3" t="s">
        <v>124</v>
      </c>
      <c r="J269" s="116">
        <v>12000</v>
      </c>
      <c r="K269" s="116">
        <v>6000</v>
      </c>
      <c r="L269" s="135">
        <v>4000</v>
      </c>
      <c r="M269" s="58"/>
      <c r="N269" s="58"/>
      <c r="O269" s="58"/>
    </row>
    <row r="270" spans="3:15" x14ac:dyDescent="0.25">
      <c r="J270" s="134">
        <f>D269-J269</f>
        <v>6</v>
      </c>
      <c r="K270" s="134">
        <f t="shared" ref="K270" si="87">E269-K269</f>
        <v>34</v>
      </c>
      <c r="L270" s="134">
        <f t="shared" ref="L270" si="88">F269-L269</f>
        <v>17</v>
      </c>
      <c r="M270" s="58"/>
      <c r="N270" s="58"/>
      <c r="O270" s="58"/>
    </row>
    <row r="271" spans="3:15" x14ac:dyDescent="0.25">
      <c r="C271" s="132"/>
      <c r="E271" s="1"/>
      <c r="I271" s="3" t="s">
        <v>49</v>
      </c>
      <c r="J271" s="46">
        <f>J264-O264</f>
        <v>70</v>
      </c>
      <c r="K271" s="46">
        <f>K264-O264</f>
        <v>64</v>
      </c>
      <c r="L271" s="47">
        <f>L265-O265</f>
        <v>67</v>
      </c>
      <c r="M271" s="58"/>
      <c r="N271" s="58"/>
      <c r="O271" s="58"/>
    </row>
    <row r="272" spans="3:15" x14ac:dyDescent="0.25">
      <c r="C272" t="s">
        <v>33</v>
      </c>
      <c r="E272" s="1"/>
      <c r="F272" s="59" t="s">
        <v>139</v>
      </c>
    </row>
    <row r="274" spans="2:15" x14ac:dyDescent="0.25">
      <c r="C274" t="s">
        <v>36</v>
      </c>
      <c r="D274" t="s">
        <v>140</v>
      </c>
    </row>
    <row r="275" spans="2:15" x14ac:dyDescent="0.25">
      <c r="C275" t="s">
        <v>35</v>
      </c>
      <c r="D275" s="235">
        <f>E259</f>
        <v>1272000</v>
      </c>
      <c r="E275" s="235"/>
    </row>
    <row r="277" spans="2:15" x14ac:dyDescent="0.25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</row>
    <row r="278" spans="2:15" x14ac:dyDescent="0.25">
      <c r="C278" s="17" t="s">
        <v>71</v>
      </c>
    </row>
    <row r="281" spans="2:15" x14ac:dyDescent="0.25">
      <c r="C281" s="3" t="s">
        <v>32</v>
      </c>
      <c r="D281" s="4" t="s">
        <v>120</v>
      </c>
      <c r="E281" s="4" t="s">
        <v>121</v>
      </c>
      <c r="F281" s="4" t="s">
        <v>122</v>
      </c>
      <c r="G281" s="3" t="s">
        <v>123</v>
      </c>
      <c r="I281" s="3" t="s">
        <v>0</v>
      </c>
      <c r="J281" s="4" t="s">
        <v>120</v>
      </c>
      <c r="K281" s="4" t="s">
        <v>121</v>
      </c>
      <c r="L281" s="4" t="s">
        <v>122</v>
      </c>
      <c r="M281" s="3" t="s">
        <v>123</v>
      </c>
      <c r="O281" s="3" t="s">
        <v>48</v>
      </c>
    </row>
    <row r="282" spans="2:15" x14ac:dyDescent="0.25">
      <c r="C282" s="5" t="s">
        <v>116</v>
      </c>
      <c r="D282" s="66">
        <v>2000</v>
      </c>
      <c r="E282" s="111">
        <f>K282-$O282-K$289</f>
        <v>-1</v>
      </c>
      <c r="F282" s="66">
        <v>2000</v>
      </c>
      <c r="G282" s="9">
        <f>SUM(D282:F282)</f>
        <v>3999</v>
      </c>
      <c r="I282" s="5" t="s">
        <v>116</v>
      </c>
      <c r="J282" s="33">
        <v>70</v>
      </c>
      <c r="K282" s="13">
        <v>64</v>
      </c>
      <c r="L282" s="33">
        <v>68</v>
      </c>
      <c r="M282" s="9">
        <v>4000</v>
      </c>
      <c r="N282" s="125">
        <f>G282-M282</f>
        <v>-1</v>
      </c>
      <c r="O282" s="44">
        <v>0</v>
      </c>
    </row>
    <row r="283" spans="2:15" x14ac:dyDescent="0.25">
      <c r="C283" s="6" t="s">
        <v>117</v>
      </c>
      <c r="D283" s="109">
        <f>J283-$O283-J$289</f>
        <v>7</v>
      </c>
      <c r="E283" s="66">
        <v>6000</v>
      </c>
      <c r="F283" s="66">
        <v>2000</v>
      </c>
      <c r="G283" s="9">
        <f t="shared" ref="G283:G286" si="89">SUM(D283:F283)</f>
        <v>8007</v>
      </c>
      <c r="I283" s="6" t="s">
        <v>117</v>
      </c>
      <c r="J283" s="13">
        <v>74</v>
      </c>
      <c r="K283" s="33">
        <v>62</v>
      </c>
      <c r="L283" s="33">
        <v>65</v>
      </c>
      <c r="M283" s="9">
        <v>8000</v>
      </c>
      <c r="N283" s="125">
        <f t="shared" ref="N283:N286" si="90">G283-M283</f>
        <v>7</v>
      </c>
      <c r="O283" s="44">
        <f>L283-L289</f>
        <v>-3</v>
      </c>
    </row>
    <row r="284" spans="2:15" x14ac:dyDescent="0.25">
      <c r="C284" s="6" t="s">
        <v>118</v>
      </c>
      <c r="D284" s="66">
        <v>3000</v>
      </c>
      <c r="E284" s="109">
        <f t="shared" ref="E284:E286" si="91">K284-$O284-K$289</f>
        <v>11</v>
      </c>
      <c r="F284" s="109">
        <f t="shared" ref="F284:F286" si="92">L284-$O284-L$289</f>
        <v>5</v>
      </c>
      <c r="G284" s="9">
        <f t="shared" si="89"/>
        <v>3016</v>
      </c>
      <c r="I284" s="6" t="s">
        <v>118</v>
      </c>
      <c r="J284" s="33">
        <v>62</v>
      </c>
      <c r="K284" s="13">
        <v>68</v>
      </c>
      <c r="L284" s="13">
        <v>65</v>
      </c>
      <c r="M284" s="9">
        <v>3000</v>
      </c>
      <c r="N284" s="125">
        <f t="shared" si="90"/>
        <v>16</v>
      </c>
      <c r="O284" s="44">
        <f>J284-J289</f>
        <v>-8</v>
      </c>
    </row>
    <row r="285" spans="2:15" x14ac:dyDescent="0.25">
      <c r="C285" s="6" t="s">
        <v>119</v>
      </c>
      <c r="D285" s="66">
        <v>5000</v>
      </c>
      <c r="E285" s="109">
        <f t="shared" si="91"/>
        <v>15</v>
      </c>
      <c r="F285" s="109">
        <f t="shared" si="92"/>
        <v>6</v>
      </c>
      <c r="G285" s="9">
        <f t="shared" si="89"/>
        <v>5021</v>
      </c>
      <c r="I285" s="6" t="s">
        <v>119</v>
      </c>
      <c r="J285" s="33">
        <v>62</v>
      </c>
      <c r="K285" s="13">
        <v>72</v>
      </c>
      <c r="L285" s="13">
        <v>66</v>
      </c>
      <c r="M285" s="9">
        <v>5000</v>
      </c>
      <c r="N285" s="125">
        <f t="shared" si="90"/>
        <v>21</v>
      </c>
      <c r="O285" s="44">
        <f>J285-J289</f>
        <v>-8</v>
      </c>
    </row>
    <row r="286" spans="2:15" x14ac:dyDescent="0.25">
      <c r="C286" s="122" t="s">
        <v>126</v>
      </c>
      <c r="D286" s="83">
        <v>2000</v>
      </c>
      <c r="E286" s="110">
        <f t="shared" si="91"/>
        <v>5</v>
      </c>
      <c r="F286" s="110">
        <f t="shared" si="92"/>
        <v>2</v>
      </c>
      <c r="G286" s="123">
        <f t="shared" si="89"/>
        <v>2007</v>
      </c>
      <c r="I286" s="122" t="s">
        <v>126</v>
      </c>
      <c r="J286" s="34">
        <v>0</v>
      </c>
      <c r="K286" s="35">
        <v>0</v>
      </c>
      <c r="L286" s="35">
        <v>0</v>
      </c>
      <c r="M286" s="123">
        <v>2000</v>
      </c>
      <c r="N286" s="125">
        <f t="shared" si="90"/>
        <v>7</v>
      </c>
      <c r="O286" s="45">
        <f>J286-J289</f>
        <v>-70</v>
      </c>
    </row>
    <row r="287" spans="2:15" x14ac:dyDescent="0.25">
      <c r="C287" s="3" t="s">
        <v>124</v>
      </c>
      <c r="D287" s="7">
        <f>SUM(D282:D286)</f>
        <v>12007</v>
      </c>
      <c r="E287" s="7">
        <f t="shared" ref="E287" si="93">SUM(E282:E286)</f>
        <v>6030</v>
      </c>
      <c r="F287" s="8">
        <f t="shared" ref="F287" si="94">SUM(F282:F286)</f>
        <v>4013</v>
      </c>
      <c r="G287" s="124">
        <f>SUMPRODUCT(D282:F286,J282:L286)</f>
        <v>1277003</v>
      </c>
      <c r="I287" s="3" t="s">
        <v>124</v>
      </c>
      <c r="J287" s="7">
        <v>12000</v>
      </c>
      <c r="K287" s="7">
        <v>6000</v>
      </c>
      <c r="L287" s="8">
        <v>4000</v>
      </c>
    </row>
    <row r="288" spans="2:15" x14ac:dyDescent="0.25">
      <c r="J288" s="125">
        <f>D287-J287</f>
        <v>7</v>
      </c>
      <c r="K288" s="125">
        <f t="shared" ref="K288" si="95">E287-K287</f>
        <v>30</v>
      </c>
      <c r="L288" s="125">
        <f t="shared" ref="L288" si="96">F287-L287</f>
        <v>13</v>
      </c>
    </row>
    <row r="289" spans="3:15" x14ac:dyDescent="0.25">
      <c r="C289" s="132" t="s">
        <v>55</v>
      </c>
      <c r="E289" s="1" t="s">
        <v>77</v>
      </c>
      <c r="I289" s="3" t="s">
        <v>49</v>
      </c>
      <c r="J289" s="46">
        <f>J282-O282</f>
        <v>70</v>
      </c>
      <c r="K289" s="46">
        <f>K283-O283</f>
        <v>65</v>
      </c>
      <c r="L289" s="47">
        <f>L282-O282</f>
        <v>68</v>
      </c>
    </row>
    <row r="290" spans="3:15" x14ac:dyDescent="0.25">
      <c r="E290" s="1"/>
    </row>
    <row r="291" spans="3:15" x14ac:dyDescent="0.25">
      <c r="C291" s="3" t="s">
        <v>32</v>
      </c>
      <c r="D291" s="4" t="s">
        <v>120</v>
      </c>
      <c r="E291" s="4" t="s">
        <v>121</v>
      </c>
      <c r="F291" s="4" t="s">
        <v>122</v>
      </c>
      <c r="G291" s="3" t="s">
        <v>123</v>
      </c>
      <c r="I291" s="3" t="s">
        <v>0</v>
      </c>
      <c r="J291" s="4" t="s">
        <v>120</v>
      </c>
      <c r="K291" s="4" t="s">
        <v>121</v>
      </c>
      <c r="L291" s="4" t="s">
        <v>122</v>
      </c>
      <c r="M291" s="3" t="s">
        <v>123</v>
      </c>
      <c r="O291" s="3" t="s">
        <v>48</v>
      </c>
    </row>
    <row r="292" spans="3:15" x14ac:dyDescent="0.25">
      <c r="C292" s="5" t="s">
        <v>116</v>
      </c>
      <c r="D292" s="66">
        <v>2000</v>
      </c>
      <c r="E292" s="96">
        <v>2000</v>
      </c>
      <c r="F292" s="96"/>
      <c r="G292" s="9">
        <f>SUM(D292:F292)</f>
        <v>4000</v>
      </c>
      <c r="I292" s="5" t="s">
        <v>116</v>
      </c>
      <c r="J292" s="13">
        <v>70</v>
      </c>
      <c r="K292" s="13">
        <v>64</v>
      </c>
      <c r="L292" s="13">
        <v>68</v>
      </c>
      <c r="M292" s="113">
        <v>4000</v>
      </c>
      <c r="N292" s="134">
        <f>G292-M292</f>
        <v>0</v>
      </c>
      <c r="O292" s="50">
        <v>0</v>
      </c>
    </row>
    <row r="293" spans="3:15" x14ac:dyDescent="0.25">
      <c r="C293" s="6" t="s">
        <v>117</v>
      </c>
      <c r="D293" s="78"/>
      <c r="E293" s="96">
        <v>4000</v>
      </c>
      <c r="F293" s="96">
        <v>4000</v>
      </c>
      <c r="G293" s="9">
        <f t="shared" ref="G293:G296" si="97">SUM(D293:F293)</f>
        <v>8000</v>
      </c>
      <c r="I293" s="6" t="s">
        <v>117</v>
      </c>
      <c r="J293" s="13">
        <v>74</v>
      </c>
      <c r="K293" s="13">
        <v>62</v>
      </c>
      <c r="L293" s="13">
        <v>65</v>
      </c>
      <c r="M293" s="113">
        <v>8000</v>
      </c>
      <c r="N293" s="134">
        <f t="shared" ref="N293:N296" si="98">G293-M293</f>
        <v>0</v>
      </c>
      <c r="O293" s="50">
        <f>L293-L299</f>
        <v>-3</v>
      </c>
    </row>
    <row r="294" spans="3:15" x14ac:dyDescent="0.25">
      <c r="C294" s="6" t="s">
        <v>118</v>
      </c>
      <c r="D294" s="66">
        <v>3000</v>
      </c>
      <c r="E294" s="78"/>
      <c r="F294" s="78"/>
      <c r="G294" s="9">
        <f t="shared" si="97"/>
        <v>3000</v>
      </c>
      <c r="I294" s="6" t="s">
        <v>118</v>
      </c>
      <c r="J294" s="13">
        <v>62</v>
      </c>
      <c r="K294" s="13">
        <v>68</v>
      </c>
      <c r="L294" s="13">
        <v>65</v>
      </c>
      <c r="M294" s="113">
        <v>3000</v>
      </c>
      <c r="N294" s="134">
        <f t="shared" si="98"/>
        <v>0</v>
      </c>
      <c r="O294" s="50">
        <f>J294-J299</f>
        <v>-8</v>
      </c>
    </row>
    <row r="295" spans="3:15" x14ac:dyDescent="0.25">
      <c r="C295" s="6" t="s">
        <v>119</v>
      </c>
      <c r="D295" s="66">
        <v>5000</v>
      </c>
      <c r="E295" s="78"/>
      <c r="F295" s="78"/>
      <c r="G295" s="9">
        <f t="shared" si="97"/>
        <v>5000</v>
      </c>
      <c r="I295" s="6" t="s">
        <v>119</v>
      </c>
      <c r="J295" s="13">
        <v>62</v>
      </c>
      <c r="K295" s="13">
        <v>72</v>
      </c>
      <c r="L295" s="13">
        <v>66</v>
      </c>
      <c r="M295" s="113">
        <v>5000</v>
      </c>
      <c r="N295" s="134">
        <f t="shared" si="98"/>
        <v>0</v>
      </c>
      <c r="O295" s="50">
        <f>J295-J299</f>
        <v>-8</v>
      </c>
    </row>
    <row r="296" spans="3:15" x14ac:dyDescent="0.25">
      <c r="C296" s="122" t="s">
        <v>126</v>
      </c>
      <c r="D296" s="83">
        <v>2000</v>
      </c>
      <c r="E296" s="83"/>
      <c r="F296" s="83"/>
      <c r="G296" s="123">
        <f t="shared" si="97"/>
        <v>2000</v>
      </c>
      <c r="I296" s="122" t="s">
        <v>126</v>
      </c>
      <c r="J296" s="35">
        <v>0</v>
      </c>
      <c r="K296" s="35">
        <v>0</v>
      </c>
      <c r="L296" s="35">
        <v>0</v>
      </c>
      <c r="M296" s="123">
        <v>2000</v>
      </c>
      <c r="N296" s="134">
        <f t="shared" si="98"/>
        <v>0</v>
      </c>
      <c r="O296" s="51">
        <f>J296-J299</f>
        <v>-70</v>
      </c>
    </row>
    <row r="297" spans="3:15" x14ac:dyDescent="0.25">
      <c r="C297" s="3" t="s">
        <v>124</v>
      </c>
      <c r="D297" s="7">
        <f>SUM(D292:D296)</f>
        <v>12000</v>
      </c>
      <c r="E297" s="7">
        <f t="shared" ref="E297" si="99">SUM(E292:E296)</f>
        <v>6000</v>
      </c>
      <c r="F297" s="8">
        <f t="shared" ref="F297" si="100">SUM(F292:F296)</f>
        <v>4000</v>
      </c>
      <c r="G297" s="124">
        <f>SUMPRODUCT(D292:F296,J292:L296)</f>
        <v>1272000</v>
      </c>
      <c r="I297" s="3" t="s">
        <v>124</v>
      </c>
      <c r="J297" s="116">
        <v>12000</v>
      </c>
      <c r="K297" s="116">
        <v>6000</v>
      </c>
      <c r="L297" s="135">
        <v>4000</v>
      </c>
      <c r="M297" s="58"/>
      <c r="N297" s="58"/>
      <c r="O297" s="58"/>
    </row>
    <row r="298" spans="3:15" x14ac:dyDescent="0.25">
      <c r="J298" s="134">
        <f>D297-J297</f>
        <v>0</v>
      </c>
      <c r="K298" s="134">
        <f t="shared" ref="K298" si="101">E297-K297</f>
        <v>0</v>
      </c>
      <c r="L298" s="134">
        <f t="shared" ref="L298" si="102">F297-L297</f>
        <v>0</v>
      </c>
      <c r="M298" s="58"/>
      <c r="N298" s="58"/>
      <c r="O298" s="58"/>
    </row>
    <row r="299" spans="3:15" x14ac:dyDescent="0.25">
      <c r="C299" s="132" t="s">
        <v>55</v>
      </c>
      <c r="E299" s="1" t="s">
        <v>77</v>
      </c>
      <c r="I299" s="3" t="s">
        <v>49</v>
      </c>
      <c r="J299" s="48">
        <f>J292-O292</f>
        <v>70</v>
      </c>
      <c r="K299" s="48">
        <f>K293-O293</f>
        <v>65</v>
      </c>
      <c r="L299" s="49">
        <f>L292-O292</f>
        <v>68</v>
      </c>
      <c r="M299" s="58"/>
      <c r="N299" s="58"/>
      <c r="O299" s="58"/>
    </row>
    <row r="300" spans="3:15" x14ac:dyDescent="0.25">
      <c r="C300" t="s">
        <v>54</v>
      </c>
      <c r="E300" s="1">
        <v>2000</v>
      </c>
    </row>
    <row r="301" spans="3:15" x14ac:dyDescent="0.25">
      <c r="C301" t="s">
        <v>59</v>
      </c>
      <c r="E301" s="1" t="s">
        <v>78</v>
      </c>
    </row>
    <row r="302" spans="3:15" x14ac:dyDescent="0.25">
      <c r="C302" t="s">
        <v>57</v>
      </c>
      <c r="E302" s="137">
        <f>E282</f>
        <v>-1</v>
      </c>
    </row>
    <row r="303" spans="3:15" x14ac:dyDescent="0.25">
      <c r="C303" t="s">
        <v>58</v>
      </c>
      <c r="E303" s="1">
        <f>E302*E300</f>
        <v>-2000</v>
      </c>
    </row>
    <row r="304" spans="3:15" x14ac:dyDescent="0.25">
      <c r="C304" t="s">
        <v>47</v>
      </c>
      <c r="E304" s="234">
        <f>D104+E303</f>
        <v>1272000</v>
      </c>
      <c r="F304" s="234"/>
    </row>
    <row r="306" spans="3:15" x14ac:dyDescent="0.25">
      <c r="C306" s="53" t="s">
        <v>61</v>
      </c>
    </row>
    <row r="308" spans="3:15" x14ac:dyDescent="0.25">
      <c r="C308" s="3" t="s">
        <v>32</v>
      </c>
      <c r="D308" s="4" t="s">
        <v>120</v>
      </c>
      <c r="E308" s="4" t="s">
        <v>121</v>
      </c>
      <c r="F308" s="4" t="s">
        <v>122</v>
      </c>
      <c r="G308" s="3" t="s">
        <v>123</v>
      </c>
      <c r="I308" s="3" t="s">
        <v>0</v>
      </c>
      <c r="J308" s="4" t="s">
        <v>120</v>
      </c>
      <c r="K308" s="4" t="s">
        <v>121</v>
      </c>
      <c r="L308" s="4" t="s">
        <v>122</v>
      </c>
      <c r="M308" s="3" t="s">
        <v>123</v>
      </c>
      <c r="O308" s="3" t="s">
        <v>48</v>
      </c>
    </row>
    <row r="309" spans="3:15" x14ac:dyDescent="0.25">
      <c r="C309" s="5" t="s">
        <v>116</v>
      </c>
      <c r="D309" s="78">
        <v>2000</v>
      </c>
      <c r="E309" s="78">
        <v>2000</v>
      </c>
      <c r="F309" s="109">
        <f>L309-$O309-L$316</f>
        <v>1</v>
      </c>
      <c r="G309" s="9">
        <f>SUM(D309:F309)</f>
        <v>4001</v>
      </c>
      <c r="I309" s="5" t="s">
        <v>116</v>
      </c>
      <c r="J309" s="33">
        <v>70</v>
      </c>
      <c r="K309" s="33">
        <v>64</v>
      </c>
      <c r="L309" s="13">
        <v>68</v>
      </c>
      <c r="M309" s="113">
        <v>4000</v>
      </c>
      <c r="N309" s="134">
        <f>G309-M309</f>
        <v>1</v>
      </c>
      <c r="O309" s="44">
        <v>0</v>
      </c>
    </row>
    <row r="310" spans="3:15" x14ac:dyDescent="0.25">
      <c r="C310" s="6" t="s">
        <v>117</v>
      </c>
      <c r="D310" s="109">
        <f>J310-$O310-J$316</f>
        <v>6</v>
      </c>
      <c r="E310" s="78">
        <v>4000</v>
      </c>
      <c r="F310" s="78">
        <v>4000</v>
      </c>
      <c r="G310" s="9">
        <f t="shared" ref="G310:G313" si="103">SUM(D310:F310)</f>
        <v>8006</v>
      </c>
      <c r="I310" s="6" t="s">
        <v>117</v>
      </c>
      <c r="J310" s="13">
        <v>74</v>
      </c>
      <c r="K310" s="33">
        <v>62</v>
      </c>
      <c r="L310" s="33">
        <v>65</v>
      </c>
      <c r="M310" s="113">
        <v>8000</v>
      </c>
      <c r="N310" s="134">
        <f t="shared" ref="N310:N313" si="104">G310-M310</f>
        <v>6</v>
      </c>
      <c r="O310" s="44">
        <f>K310-K316</f>
        <v>-2</v>
      </c>
    </row>
    <row r="311" spans="3:15" x14ac:dyDescent="0.25">
      <c r="C311" s="6" t="s">
        <v>118</v>
      </c>
      <c r="D311" s="78">
        <v>3000</v>
      </c>
      <c r="E311" s="109">
        <f t="shared" ref="E311:E313" si="105">K311-$O311-K$316</f>
        <v>12</v>
      </c>
      <c r="F311" s="109">
        <f t="shared" ref="F311:F313" si="106">L311-$O311-L$316</f>
        <v>6</v>
      </c>
      <c r="G311" s="9">
        <f t="shared" si="103"/>
        <v>3018</v>
      </c>
      <c r="I311" s="6" t="s">
        <v>118</v>
      </c>
      <c r="J311" s="33">
        <v>62</v>
      </c>
      <c r="K311" s="13">
        <v>68</v>
      </c>
      <c r="L311" s="13">
        <v>65</v>
      </c>
      <c r="M311" s="113">
        <v>3000</v>
      </c>
      <c r="N311" s="134">
        <f t="shared" si="104"/>
        <v>18</v>
      </c>
      <c r="O311" s="44">
        <f>J311-J316</f>
        <v>-8</v>
      </c>
    </row>
    <row r="312" spans="3:15" x14ac:dyDescent="0.25">
      <c r="C312" s="6" t="s">
        <v>119</v>
      </c>
      <c r="D312" s="78">
        <v>5000</v>
      </c>
      <c r="E312" s="109">
        <f t="shared" si="105"/>
        <v>16</v>
      </c>
      <c r="F312" s="109">
        <f t="shared" si="106"/>
        <v>7</v>
      </c>
      <c r="G312" s="9">
        <f t="shared" si="103"/>
        <v>5023</v>
      </c>
      <c r="I312" s="6" t="s">
        <v>119</v>
      </c>
      <c r="J312" s="33">
        <v>62</v>
      </c>
      <c r="K312" s="13">
        <v>72</v>
      </c>
      <c r="L312" s="13">
        <v>66</v>
      </c>
      <c r="M312" s="113">
        <v>5000</v>
      </c>
      <c r="N312" s="134">
        <f t="shared" si="104"/>
        <v>23</v>
      </c>
      <c r="O312" s="44">
        <f>J312-J316</f>
        <v>-8</v>
      </c>
    </row>
    <row r="313" spans="3:15" x14ac:dyDescent="0.25">
      <c r="C313" s="122" t="s">
        <v>126</v>
      </c>
      <c r="D313" s="83">
        <v>2000</v>
      </c>
      <c r="E313" s="110">
        <f t="shared" si="105"/>
        <v>6</v>
      </c>
      <c r="F313" s="110">
        <f t="shared" si="106"/>
        <v>3</v>
      </c>
      <c r="G313" s="123">
        <f t="shared" si="103"/>
        <v>2009</v>
      </c>
      <c r="I313" s="122" t="s">
        <v>126</v>
      </c>
      <c r="J313" s="34">
        <v>0</v>
      </c>
      <c r="K313" s="35">
        <v>0</v>
      </c>
      <c r="L313" s="35">
        <v>0</v>
      </c>
      <c r="M313" s="123">
        <v>2000</v>
      </c>
      <c r="N313" s="134">
        <f t="shared" si="104"/>
        <v>9</v>
      </c>
      <c r="O313" s="45">
        <f>J313-J316</f>
        <v>-70</v>
      </c>
    </row>
    <row r="314" spans="3:15" x14ac:dyDescent="0.25">
      <c r="C314" s="3" t="s">
        <v>124</v>
      </c>
      <c r="D314" s="7">
        <f>SUM(D309:D313)</f>
        <v>12006</v>
      </c>
      <c r="E314" s="7">
        <f t="shared" ref="E314" si="107">SUM(E309:E313)</f>
        <v>6034</v>
      </c>
      <c r="F314" s="8">
        <f t="shared" ref="F314" si="108">SUM(F309:F313)</f>
        <v>4017</v>
      </c>
      <c r="G314" s="124">
        <f>SUMPRODUCT(D309:F313,J309:L313)</f>
        <v>1275332</v>
      </c>
      <c r="I314" s="3" t="s">
        <v>124</v>
      </c>
      <c r="J314" s="116">
        <v>12000</v>
      </c>
      <c r="K314" s="116">
        <v>6000</v>
      </c>
      <c r="L314" s="135">
        <v>4000</v>
      </c>
      <c r="M314" s="58"/>
      <c r="N314" s="58"/>
      <c r="O314" s="58"/>
    </row>
    <row r="315" spans="3:15" x14ac:dyDescent="0.25">
      <c r="J315" s="134">
        <f>D314-J314</f>
        <v>6</v>
      </c>
      <c r="K315" s="134">
        <f t="shared" ref="K315" si="109">E314-K314</f>
        <v>34</v>
      </c>
      <c r="L315" s="134">
        <f t="shared" ref="L315" si="110">F314-L314</f>
        <v>17</v>
      </c>
      <c r="M315" s="58"/>
      <c r="N315" s="58"/>
      <c r="O315" s="58"/>
    </row>
    <row r="316" spans="3:15" x14ac:dyDescent="0.25">
      <c r="C316" s="132"/>
      <c r="E316" s="1"/>
      <c r="I316" s="3" t="s">
        <v>49</v>
      </c>
      <c r="J316" s="46">
        <f>J309-O309</f>
        <v>70</v>
      </c>
      <c r="K316" s="46">
        <f>K309-O309</f>
        <v>64</v>
      </c>
      <c r="L316" s="47">
        <f>L310-O310</f>
        <v>67</v>
      </c>
      <c r="M316" s="58"/>
      <c r="N316" s="58"/>
      <c r="O316" s="58"/>
    </row>
    <row r="317" spans="3:15" x14ac:dyDescent="0.25">
      <c r="C317" t="s">
        <v>33</v>
      </c>
      <c r="E317" s="1"/>
      <c r="F317" s="59" t="s">
        <v>139</v>
      </c>
    </row>
    <row r="319" spans="3:15" x14ac:dyDescent="0.25">
      <c r="C319" t="s">
        <v>36</v>
      </c>
      <c r="D319" t="s">
        <v>140</v>
      </c>
    </row>
    <row r="320" spans="3:15" x14ac:dyDescent="0.25">
      <c r="C320" t="s">
        <v>35</v>
      </c>
      <c r="D320" s="235">
        <f>E304</f>
        <v>1272000</v>
      </c>
      <c r="E320" s="235"/>
    </row>
    <row r="322" spans="2:15" x14ac:dyDescent="0.25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</row>
    <row r="323" spans="2:15" x14ac:dyDescent="0.25">
      <c r="C323" s="17" t="s">
        <v>75</v>
      </c>
    </row>
    <row r="326" spans="2:15" x14ac:dyDescent="0.25">
      <c r="C326" s="3" t="s">
        <v>32</v>
      </c>
      <c r="D326" s="4" t="s">
        <v>120</v>
      </c>
      <c r="E326" s="4" t="s">
        <v>121</v>
      </c>
      <c r="F326" s="4" t="s">
        <v>122</v>
      </c>
      <c r="G326" s="3" t="s">
        <v>123</v>
      </c>
      <c r="I326" s="3" t="s">
        <v>0</v>
      </c>
      <c r="J326" s="4" t="s">
        <v>120</v>
      </c>
      <c r="K326" s="4" t="s">
        <v>121</v>
      </c>
      <c r="L326" s="4" t="s">
        <v>122</v>
      </c>
      <c r="M326" s="3" t="s">
        <v>123</v>
      </c>
      <c r="O326" s="3" t="s">
        <v>48</v>
      </c>
    </row>
    <row r="327" spans="2:15" x14ac:dyDescent="0.25">
      <c r="C327" s="5" t="s">
        <v>116</v>
      </c>
      <c r="D327" s="109">
        <f>J327-$O327-J$334</f>
        <v>-6</v>
      </c>
      <c r="E327" s="66">
        <v>4000</v>
      </c>
      <c r="F327" s="109">
        <f>L327-$O327-L$334</f>
        <v>1</v>
      </c>
      <c r="G327" s="9">
        <f>SUM(D327:F327)</f>
        <v>3995</v>
      </c>
      <c r="I327" s="5" t="s">
        <v>116</v>
      </c>
      <c r="J327" s="13">
        <v>70</v>
      </c>
      <c r="K327" s="33">
        <v>64</v>
      </c>
      <c r="L327" s="13">
        <v>68</v>
      </c>
      <c r="M327" s="9">
        <v>4000</v>
      </c>
      <c r="N327" s="125">
        <f>G327-M327</f>
        <v>-5</v>
      </c>
      <c r="O327" s="44">
        <v>0</v>
      </c>
    </row>
    <row r="328" spans="2:15" x14ac:dyDescent="0.25">
      <c r="C328" s="6" t="s">
        <v>117</v>
      </c>
      <c r="D328" s="66">
        <v>4000</v>
      </c>
      <c r="E328" s="66">
        <v>2000</v>
      </c>
      <c r="F328" s="66">
        <v>2000</v>
      </c>
      <c r="G328" s="9">
        <f t="shared" ref="G328:G331" si="111">SUM(D328:F328)</f>
        <v>8000</v>
      </c>
      <c r="I328" s="6" t="s">
        <v>117</v>
      </c>
      <c r="J328" s="33">
        <v>74</v>
      </c>
      <c r="K328" s="33">
        <v>62</v>
      </c>
      <c r="L328" s="33">
        <v>65</v>
      </c>
      <c r="M328" s="9">
        <v>8000</v>
      </c>
      <c r="N328" s="125">
        <f t="shared" ref="N328:N331" si="112">G328-M328</f>
        <v>0</v>
      </c>
      <c r="O328" s="44">
        <f>K328-K334</f>
        <v>-2</v>
      </c>
    </row>
    <row r="329" spans="2:15" x14ac:dyDescent="0.25">
      <c r="C329" s="6" t="s">
        <v>118</v>
      </c>
      <c r="D329" s="66">
        <v>3000</v>
      </c>
      <c r="E329" s="109">
        <f t="shared" ref="E329:E330" si="113">K329-$O329-K$334</f>
        <v>18</v>
      </c>
      <c r="F329" s="109">
        <f t="shared" ref="F329:F330" si="114">L329-$O329-L$334</f>
        <v>12</v>
      </c>
      <c r="G329" s="9">
        <f t="shared" si="111"/>
        <v>3030</v>
      </c>
      <c r="I329" s="6" t="s">
        <v>118</v>
      </c>
      <c r="J329" s="33">
        <v>62</v>
      </c>
      <c r="K329" s="13">
        <v>68</v>
      </c>
      <c r="L329" s="13">
        <v>65</v>
      </c>
      <c r="M329" s="9">
        <v>3000</v>
      </c>
      <c r="N329" s="125">
        <f t="shared" si="112"/>
        <v>30</v>
      </c>
      <c r="O329" s="44">
        <f>J329-J334</f>
        <v>-14</v>
      </c>
    </row>
    <row r="330" spans="2:15" x14ac:dyDescent="0.25">
      <c r="C330" s="6" t="s">
        <v>119</v>
      </c>
      <c r="D330" s="66">
        <v>5000</v>
      </c>
      <c r="E330" s="109">
        <f t="shared" si="113"/>
        <v>22</v>
      </c>
      <c r="F330" s="109">
        <f t="shared" si="114"/>
        <v>13</v>
      </c>
      <c r="G330" s="9">
        <f t="shared" si="111"/>
        <v>5035</v>
      </c>
      <c r="I330" s="6" t="s">
        <v>119</v>
      </c>
      <c r="J330" s="33">
        <v>62</v>
      </c>
      <c r="K330" s="13">
        <v>72</v>
      </c>
      <c r="L330" s="13">
        <v>66</v>
      </c>
      <c r="M330" s="9">
        <v>5000</v>
      </c>
      <c r="N330" s="125">
        <f t="shared" si="112"/>
        <v>35</v>
      </c>
      <c r="O330" s="44">
        <f>J330-J334</f>
        <v>-14</v>
      </c>
    </row>
    <row r="331" spans="2:15" x14ac:dyDescent="0.25">
      <c r="C331" s="122" t="s">
        <v>126</v>
      </c>
      <c r="D331" s="140">
        <f>J331-$O331-J$334</f>
        <v>-9</v>
      </c>
      <c r="E331" s="110">
        <f>K331-$O331-K$334</f>
        <v>3</v>
      </c>
      <c r="F331" s="83">
        <v>2000</v>
      </c>
      <c r="G331" s="123">
        <f t="shared" si="111"/>
        <v>1994</v>
      </c>
      <c r="I331" s="122" t="s">
        <v>126</v>
      </c>
      <c r="J331" s="35">
        <v>0</v>
      </c>
      <c r="K331" s="35">
        <v>0</v>
      </c>
      <c r="L331" s="34">
        <v>0</v>
      </c>
      <c r="M331" s="123">
        <v>2000</v>
      </c>
      <c r="N331" s="125">
        <f t="shared" si="112"/>
        <v>-6</v>
      </c>
      <c r="O331" s="45">
        <f>L331-L334</f>
        <v>-67</v>
      </c>
    </row>
    <row r="332" spans="2:15" x14ac:dyDescent="0.25">
      <c r="C332" s="3" t="s">
        <v>124</v>
      </c>
      <c r="D332" s="7">
        <f>SUM(D327:D331)</f>
        <v>11985</v>
      </c>
      <c r="E332" s="7">
        <f t="shared" ref="E332" si="115">SUM(E327:E331)</f>
        <v>6043</v>
      </c>
      <c r="F332" s="8">
        <f t="shared" ref="F332" si="116">SUM(F327:F331)</f>
        <v>4026</v>
      </c>
      <c r="G332" s="124">
        <f>SUMPRODUCT(D327:F331,J327:L331)</f>
        <v>1306094</v>
      </c>
      <c r="I332" s="3" t="s">
        <v>124</v>
      </c>
      <c r="J332" s="7">
        <v>12000</v>
      </c>
      <c r="K332" s="7">
        <v>6000</v>
      </c>
      <c r="L332" s="8">
        <v>4000</v>
      </c>
    </row>
    <row r="333" spans="2:15" x14ac:dyDescent="0.25">
      <c r="J333" s="125">
        <f>D332-J332</f>
        <v>-15</v>
      </c>
      <c r="K333" s="125">
        <f t="shared" ref="K333" si="117">E332-K332</f>
        <v>43</v>
      </c>
      <c r="L333" s="125">
        <f t="shared" ref="L333" si="118">F332-L332</f>
        <v>26</v>
      </c>
    </row>
    <row r="334" spans="2:15" x14ac:dyDescent="0.25">
      <c r="C334" s="132" t="s">
        <v>55</v>
      </c>
      <c r="E334" s="1" t="s">
        <v>148</v>
      </c>
      <c r="I334" s="3" t="s">
        <v>49</v>
      </c>
      <c r="J334" s="46">
        <f>J328-O328</f>
        <v>76</v>
      </c>
      <c r="K334" s="46">
        <f>K327-O327</f>
        <v>64</v>
      </c>
      <c r="L334" s="47">
        <f>L328-O328</f>
        <v>67</v>
      </c>
    </row>
    <row r="336" spans="2:15" x14ac:dyDescent="0.25">
      <c r="C336" s="3" t="s">
        <v>32</v>
      </c>
      <c r="D336" s="4" t="s">
        <v>120</v>
      </c>
      <c r="E336" s="4" t="s">
        <v>121</v>
      </c>
      <c r="F336" s="4" t="s">
        <v>122</v>
      </c>
      <c r="G336" s="3" t="s">
        <v>123</v>
      </c>
      <c r="I336" s="3" t="s">
        <v>0</v>
      </c>
      <c r="J336" s="4" t="s">
        <v>120</v>
      </c>
      <c r="K336" s="4" t="s">
        <v>121</v>
      </c>
      <c r="L336" s="4" t="s">
        <v>122</v>
      </c>
      <c r="M336" s="3" t="s">
        <v>123</v>
      </c>
      <c r="O336" s="3" t="s">
        <v>48</v>
      </c>
    </row>
    <row r="337" spans="3:15" x14ac:dyDescent="0.25">
      <c r="C337" s="5" t="s">
        <v>116</v>
      </c>
      <c r="D337" s="78"/>
      <c r="E337" s="66">
        <v>4000</v>
      </c>
      <c r="F337" s="78"/>
      <c r="G337" s="9">
        <f>SUM(D337:F337)</f>
        <v>4000</v>
      </c>
      <c r="I337" s="5" t="s">
        <v>116</v>
      </c>
      <c r="J337" s="13">
        <v>70</v>
      </c>
      <c r="K337" s="13">
        <v>64</v>
      </c>
      <c r="L337" s="13">
        <v>68</v>
      </c>
      <c r="M337" s="113">
        <v>4000</v>
      </c>
      <c r="N337" s="134">
        <f>G337-M337</f>
        <v>0</v>
      </c>
      <c r="O337" s="50">
        <v>0</v>
      </c>
    </row>
    <row r="338" spans="3:15" x14ac:dyDescent="0.25">
      <c r="C338" s="6" t="s">
        <v>117</v>
      </c>
      <c r="D338" s="96">
        <v>2000</v>
      </c>
      <c r="E338" s="66">
        <v>2000</v>
      </c>
      <c r="F338" s="96">
        <v>4000</v>
      </c>
      <c r="G338" s="9">
        <f t="shared" ref="G338:G341" si="119">SUM(D338:F338)</f>
        <v>8000</v>
      </c>
      <c r="I338" s="6" t="s">
        <v>117</v>
      </c>
      <c r="J338" s="13">
        <v>74</v>
      </c>
      <c r="K338" s="13">
        <v>62</v>
      </c>
      <c r="L338" s="13">
        <v>65</v>
      </c>
      <c r="M338" s="113">
        <v>8000</v>
      </c>
      <c r="N338" s="134">
        <f t="shared" ref="N338:N341" si="120">G338-M338</f>
        <v>0</v>
      </c>
      <c r="O338" s="50">
        <f>K338-K344</f>
        <v>-2</v>
      </c>
    </row>
    <row r="339" spans="3:15" x14ac:dyDescent="0.25">
      <c r="C339" s="6" t="s">
        <v>118</v>
      </c>
      <c r="D339" s="66">
        <v>3000</v>
      </c>
      <c r="E339" s="78"/>
      <c r="F339" s="78"/>
      <c r="G339" s="9">
        <f t="shared" si="119"/>
        <v>3000</v>
      </c>
      <c r="I339" s="6" t="s">
        <v>118</v>
      </c>
      <c r="J339" s="13">
        <v>62</v>
      </c>
      <c r="K339" s="13">
        <v>68</v>
      </c>
      <c r="L339" s="13">
        <v>65</v>
      </c>
      <c r="M339" s="113">
        <v>3000</v>
      </c>
      <c r="N339" s="134">
        <f t="shared" si="120"/>
        <v>0</v>
      </c>
      <c r="O339" s="50">
        <f>J339-J344</f>
        <v>-14</v>
      </c>
    </row>
    <row r="340" spans="3:15" x14ac:dyDescent="0.25">
      <c r="C340" s="6" t="s">
        <v>119</v>
      </c>
      <c r="D340" s="66">
        <v>5000</v>
      </c>
      <c r="E340" s="78"/>
      <c r="F340" s="78"/>
      <c r="G340" s="9">
        <f t="shared" si="119"/>
        <v>5000</v>
      </c>
      <c r="I340" s="6" t="s">
        <v>119</v>
      </c>
      <c r="J340" s="13">
        <v>62</v>
      </c>
      <c r="K340" s="13">
        <v>72</v>
      </c>
      <c r="L340" s="13">
        <v>66</v>
      </c>
      <c r="M340" s="113">
        <v>5000</v>
      </c>
      <c r="N340" s="134">
        <f t="shared" si="120"/>
        <v>0</v>
      </c>
      <c r="O340" s="50">
        <f>J340-J344</f>
        <v>-14</v>
      </c>
    </row>
    <row r="341" spans="3:15" x14ac:dyDescent="0.25">
      <c r="C341" s="122" t="s">
        <v>126</v>
      </c>
      <c r="D341" s="98">
        <v>2000</v>
      </c>
      <c r="E341" s="83"/>
      <c r="F341" s="98"/>
      <c r="G341" s="123">
        <f t="shared" si="119"/>
        <v>2000</v>
      </c>
      <c r="I341" s="122" t="s">
        <v>126</v>
      </c>
      <c r="J341" s="35">
        <v>0</v>
      </c>
      <c r="K341" s="35">
        <v>0</v>
      </c>
      <c r="L341" s="35">
        <v>0</v>
      </c>
      <c r="M341" s="123">
        <v>2000</v>
      </c>
      <c r="N341" s="134">
        <f t="shared" si="120"/>
        <v>0</v>
      </c>
      <c r="O341" s="51">
        <f>L341-L344</f>
        <v>-67</v>
      </c>
    </row>
    <row r="342" spans="3:15" x14ac:dyDescent="0.25">
      <c r="C342" s="3" t="s">
        <v>124</v>
      </c>
      <c r="D342" s="7">
        <f>SUM(D337:D341)</f>
        <v>12000</v>
      </c>
      <c r="E342" s="7">
        <f t="shared" ref="E342" si="121">SUM(E337:E341)</f>
        <v>6000</v>
      </c>
      <c r="F342" s="8">
        <f t="shared" ref="F342" si="122">SUM(F337:F341)</f>
        <v>4000</v>
      </c>
      <c r="G342" s="124">
        <f>SUMPRODUCT(D337:F341,J337:L341)</f>
        <v>1284000</v>
      </c>
      <c r="I342" s="3" t="s">
        <v>124</v>
      </c>
      <c r="J342" s="116">
        <v>12000</v>
      </c>
      <c r="K342" s="116">
        <v>6000</v>
      </c>
      <c r="L342" s="135">
        <v>4000</v>
      </c>
      <c r="M342" s="58"/>
      <c r="N342" s="58"/>
      <c r="O342" s="58"/>
    </row>
    <row r="343" spans="3:15" x14ac:dyDescent="0.25">
      <c r="J343" s="134">
        <f>D342-J342</f>
        <v>0</v>
      </c>
      <c r="K343" s="134">
        <f t="shared" ref="K343" si="123">E342-K342</f>
        <v>0</v>
      </c>
      <c r="L343" s="134">
        <f t="shared" ref="L343" si="124">F342-L342</f>
        <v>0</v>
      </c>
      <c r="M343" s="58"/>
      <c r="N343" s="58"/>
      <c r="O343" s="58"/>
    </row>
    <row r="344" spans="3:15" x14ac:dyDescent="0.25">
      <c r="C344" s="132" t="s">
        <v>55</v>
      </c>
      <c r="E344" s="1" t="s">
        <v>148</v>
      </c>
      <c r="I344" s="3" t="s">
        <v>49</v>
      </c>
      <c r="J344" s="48">
        <f>J338-O338</f>
        <v>76</v>
      </c>
      <c r="K344" s="48">
        <f>K337-O337</f>
        <v>64</v>
      </c>
      <c r="L344" s="49">
        <f>L338-O338</f>
        <v>67</v>
      </c>
      <c r="M344" s="58"/>
      <c r="N344" s="58"/>
      <c r="O344" s="58"/>
    </row>
    <row r="345" spans="3:15" x14ac:dyDescent="0.25">
      <c r="C345" t="s">
        <v>54</v>
      </c>
      <c r="E345" s="1">
        <v>2000</v>
      </c>
    </row>
    <row r="346" spans="3:15" x14ac:dyDescent="0.25">
      <c r="C346" t="s">
        <v>59</v>
      </c>
      <c r="E346" s="1" t="s">
        <v>149</v>
      </c>
    </row>
    <row r="347" spans="3:15" x14ac:dyDescent="0.25">
      <c r="C347" t="s">
        <v>57</v>
      </c>
      <c r="E347" s="137">
        <f>D331</f>
        <v>-9</v>
      </c>
    </row>
    <row r="348" spans="3:15" x14ac:dyDescent="0.25">
      <c r="C348" t="s">
        <v>58</v>
      </c>
      <c r="E348" s="1">
        <f>E347*E345</f>
        <v>-18000</v>
      </c>
    </row>
    <row r="349" spans="3:15" x14ac:dyDescent="0.25">
      <c r="C349" t="s">
        <v>47</v>
      </c>
      <c r="E349" s="234">
        <f>D122+E348</f>
        <v>1284000</v>
      </c>
      <c r="F349" s="234"/>
    </row>
    <row r="351" spans="3:15" x14ac:dyDescent="0.25">
      <c r="C351" s="53" t="s">
        <v>61</v>
      </c>
    </row>
    <row r="353" spans="3:15" x14ac:dyDescent="0.25">
      <c r="C353" s="3" t="s">
        <v>32</v>
      </c>
      <c r="D353" s="4" t="s">
        <v>120</v>
      </c>
      <c r="E353" s="4" t="s">
        <v>121</v>
      </c>
      <c r="F353" s="4" t="s">
        <v>122</v>
      </c>
      <c r="G353" s="3" t="s">
        <v>123</v>
      </c>
      <c r="I353" s="3" t="s">
        <v>0</v>
      </c>
      <c r="J353" s="4" t="s">
        <v>120</v>
      </c>
      <c r="K353" s="4" t="s">
        <v>121</v>
      </c>
      <c r="L353" s="4" t="s">
        <v>122</v>
      </c>
      <c r="M353" s="3" t="s">
        <v>123</v>
      </c>
      <c r="O353" s="3" t="s">
        <v>48</v>
      </c>
    </row>
    <row r="354" spans="3:15" x14ac:dyDescent="0.25">
      <c r="C354" s="5" t="s">
        <v>116</v>
      </c>
      <c r="D354" s="111">
        <f>J354-$O354-J$361</f>
        <v>-6</v>
      </c>
      <c r="E354" s="78">
        <v>4000</v>
      </c>
      <c r="F354" s="109">
        <f>L354-$O354-L$361</f>
        <v>1</v>
      </c>
      <c r="G354" s="9">
        <f>SUM(D354:F354)</f>
        <v>3995</v>
      </c>
      <c r="I354" s="5" t="s">
        <v>116</v>
      </c>
      <c r="J354" s="13">
        <v>70</v>
      </c>
      <c r="K354" s="33">
        <v>64</v>
      </c>
      <c r="L354" s="13">
        <v>68</v>
      </c>
      <c r="M354" s="113">
        <v>4000</v>
      </c>
      <c r="N354" s="134">
        <f>G354-M354</f>
        <v>-5</v>
      </c>
      <c r="O354" s="44">
        <v>0</v>
      </c>
    </row>
    <row r="355" spans="3:15" x14ac:dyDescent="0.25">
      <c r="C355" s="6" t="s">
        <v>117</v>
      </c>
      <c r="D355" s="78">
        <v>2000</v>
      </c>
      <c r="E355" s="78">
        <v>2000</v>
      </c>
      <c r="F355" s="78">
        <v>4000</v>
      </c>
      <c r="G355" s="9">
        <f t="shared" ref="G355:G358" si="125">SUM(D355:F355)</f>
        <v>8000</v>
      </c>
      <c r="I355" s="6" t="s">
        <v>117</v>
      </c>
      <c r="J355" s="33">
        <v>74</v>
      </c>
      <c r="K355" s="33">
        <v>62</v>
      </c>
      <c r="L355" s="33">
        <v>65</v>
      </c>
      <c r="M355" s="113">
        <v>8000</v>
      </c>
      <c r="N355" s="134">
        <f t="shared" ref="N355:N358" si="126">G355-M355</f>
        <v>0</v>
      </c>
      <c r="O355" s="44">
        <f>K355-K361</f>
        <v>-2</v>
      </c>
    </row>
    <row r="356" spans="3:15" x14ac:dyDescent="0.25">
      <c r="C356" s="6" t="s">
        <v>118</v>
      </c>
      <c r="D356" s="78">
        <v>3000</v>
      </c>
      <c r="E356" s="109">
        <f t="shared" ref="E356:E358" si="127">K356-$O356-K$361</f>
        <v>18</v>
      </c>
      <c r="F356" s="109">
        <f t="shared" ref="F356:F358" si="128">L356-$O356-L$361</f>
        <v>12</v>
      </c>
      <c r="G356" s="9">
        <f t="shared" si="125"/>
        <v>3030</v>
      </c>
      <c r="I356" s="6" t="s">
        <v>118</v>
      </c>
      <c r="J356" s="33">
        <v>62</v>
      </c>
      <c r="K356" s="13">
        <v>68</v>
      </c>
      <c r="L356" s="13">
        <v>65</v>
      </c>
      <c r="M356" s="113">
        <v>3000</v>
      </c>
      <c r="N356" s="134">
        <f t="shared" si="126"/>
        <v>30</v>
      </c>
      <c r="O356" s="44">
        <f>J356-J361</f>
        <v>-14</v>
      </c>
    </row>
    <row r="357" spans="3:15" x14ac:dyDescent="0.25">
      <c r="C357" s="6" t="s">
        <v>119</v>
      </c>
      <c r="D357" s="78">
        <v>5000</v>
      </c>
      <c r="E357" s="109">
        <f t="shared" si="127"/>
        <v>22</v>
      </c>
      <c r="F357" s="109">
        <f t="shared" si="128"/>
        <v>13</v>
      </c>
      <c r="G357" s="9">
        <f t="shared" si="125"/>
        <v>5035</v>
      </c>
      <c r="I357" s="6" t="s">
        <v>119</v>
      </c>
      <c r="J357" s="33">
        <v>62</v>
      </c>
      <c r="K357" s="13">
        <v>72</v>
      </c>
      <c r="L357" s="13">
        <v>66</v>
      </c>
      <c r="M357" s="113">
        <v>5000</v>
      </c>
      <c r="N357" s="134">
        <f t="shared" si="126"/>
        <v>35</v>
      </c>
      <c r="O357" s="44">
        <f>J357-J361</f>
        <v>-14</v>
      </c>
    </row>
    <row r="358" spans="3:15" x14ac:dyDescent="0.25">
      <c r="C358" s="122" t="s">
        <v>126</v>
      </c>
      <c r="D358" s="83">
        <v>2000</v>
      </c>
      <c r="E358" s="110">
        <f t="shared" si="127"/>
        <v>12</v>
      </c>
      <c r="F358" s="110">
        <f t="shared" si="128"/>
        <v>9</v>
      </c>
      <c r="G358" s="123">
        <f t="shared" si="125"/>
        <v>2021</v>
      </c>
      <c r="I358" s="122" t="s">
        <v>126</v>
      </c>
      <c r="J358" s="34">
        <v>0</v>
      </c>
      <c r="K358" s="35">
        <v>0</v>
      </c>
      <c r="L358" s="35">
        <v>0</v>
      </c>
      <c r="M358" s="123">
        <v>2000</v>
      </c>
      <c r="N358" s="134">
        <f t="shared" si="126"/>
        <v>21</v>
      </c>
      <c r="O358" s="45">
        <f>J358-J361</f>
        <v>-76</v>
      </c>
    </row>
    <row r="359" spans="3:15" x14ac:dyDescent="0.25">
      <c r="C359" s="3" t="s">
        <v>124</v>
      </c>
      <c r="D359" s="7">
        <f>SUM(D354:D358)</f>
        <v>11994</v>
      </c>
      <c r="E359" s="7">
        <f t="shared" ref="E359" si="129">SUM(E354:E358)</f>
        <v>6052</v>
      </c>
      <c r="F359" s="8">
        <f t="shared" ref="F359" si="130">SUM(F354:F358)</f>
        <v>4035</v>
      </c>
      <c r="G359" s="124">
        <f>SUMPRODUCT(D354:F358,J354:L358)</f>
        <v>1288094</v>
      </c>
      <c r="I359" s="3" t="s">
        <v>124</v>
      </c>
      <c r="J359" s="116">
        <v>12000</v>
      </c>
      <c r="K359" s="116">
        <v>6000</v>
      </c>
      <c r="L359" s="135">
        <v>4000</v>
      </c>
      <c r="M359" s="58"/>
      <c r="N359" s="58"/>
      <c r="O359" s="58"/>
    </row>
    <row r="360" spans="3:15" x14ac:dyDescent="0.25">
      <c r="J360" s="134">
        <f>D359-J359</f>
        <v>-6</v>
      </c>
      <c r="K360" s="134">
        <f t="shared" ref="K360" si="131">E359-K359</f>
        <v>52</v>
      </c>
      <c r="L360" s="134">
        <f t="shared" ref="L360" si="132">F359-L359</f>
        <v>35</v>
      </c>
      <c r="M360" s="58"/>
      <c r="N360" s="58"/>
      <c r="O360" s="58"/>
    </row>
    <row r="361" spans="3:15" x14ac:dyDescent="0.25">
      <c r="C361" s="132" t="s">
        <v>55</v>
      </c>
      <c r="E361" s="1" t="s">
        <v>76</v>
      </c>
      <c r="I361" s="3" t="s">
        <v>49</v>
      </c>
      <c r="J361" s="46">
        <f>J355-O355</f>
        <v>76</v>
      </c>
      <c r="K361" s="46">
        <f>K354-O354</f>
        <v>64</v>
      </c>
      <c r="L361" s="47">
        <f>L355-O355</f>
        <v>67</v>
      </c>
      <c r="M361" s="58"/>
      <c r="N361" s="58"/>
      <c r="O361" s="58"/>
    </row>
    <row r="363" spans="3:15" x14ac:dyDescent="0.25">
      <c r="C363" s="3" t="s">
        <v>32</v>
      </c>
      <c r="D363" s="4" t="s">
        <v>120</v>
      </c>
      <c r="E363" s="4" t="s">
        <v>121</v>
      </c>
      <c r="F363" s="4" t="s">
        <v>122</v>
      </c>
      <c r="G363" s="3" t="s">
        <v>123</v>
      </c>
      <c r="I363" s="3" t="s">
        <v>0</v>
      </c>
      <c r="J363" s="4" t="s">
        <v>120</v>
      </c>
      <c r="K363" s="4" t="s">
        <v>121</v>
      </c>
      <c r="L363" s="4" t="s">
        <v>122</v>
      </c>
      <c r="M363" s="3" t="s">
        <v>123</v>
      </c>
      <c r="O363" s="3" t="s">
        <v>48</v>
      </c>
    </row>
    <row r="364" spans="3:15" x14ac:dyDescent="0.25">
      <c r="C364" s="5" t="s">
        <v>116</v>
      </c>
      <c r="D364" s="96">
        <v>2000</v>
      </c>
      <c r="E364" s="96">
        <v>2000</v>
      </c>
      <c r="F364" s="78"/>
      <c r="G364" s="9">
        <f>SUM(D364:F364)</f>
        <v>4000</v>
      </c>
      <c r="I364" s="5" t="s">
        <v>116</v>
      </c>
      <c r="J364" s="13">
        <v>70</v>
      </c>
      <c r="K364" s="13">
        <v>64</v>
      </c>
      <c r="L364" s="13">
        <v>68</v>
      </c>
      <c r="M364" s="113">
        <v>4000</v>
      </c>
      <c r="N364" s="134">
        <f>G364-M364</f>
        <v>0</v>
      </c>
      <c r="O364" s="50">
        <v>0</v>
      </c>
    </row>
    <row r="365" spans="3:15" x14ac:dyDescent="0.25">
      <c r="C365" s="6" t="s">
        <v>117</v>
      </c>
      <c r="D365" s="96"/>
      <c r="E365" s="96">
        <v>4000</v>
      </c>
      <c r="F365" s="78">
        <v>4000</v>
      </c>
      <c r="G365" s="9">
        <f t="shared" ref="G365:G368" si="133">SUM(D365:F365)</f>
        <v>8000</v>
      </c>
      <c r="I365" s="6" t="s">
        <v>117</v>
      </c>
      <c r="J365" s="13">
        <v>74</v>
      </c>
      <c r="K365" s="13">
        <v>62</v>
      </c>
      <c r="L365" s="13">
        <v>65</v>
      </c>
      <c r="M365" s="113">
        <v>8000</v>
      </c>
      <c r="N365" s="134">
        <f t="shared" ref="N365:N368" si="134">G365-M365</f>
        <v>0</v>
      </c>
      <c r="O365" s="50">
        <f>K365-K371</f>
        <v>-2</v>
      </c>
    </row>
    <row r="366" spans="3:15" x14ac:dyDescent="0.25">
      <c r="C366" s="6" t="s">
        <v>118</v>
      </c>
      <c r="D366" s="78">
        <v>3000</v>
      </c>
      <c r="E366" s="78"/>
      <c r="F366" s="78"/>
      <c r="G366" s="9">
        <f t="shared" si="133"/>
        <v>3000</v>
      </c>
      <c r="I366" s="6" t="s">
        <v>118</v>
      </c>
      <c r="J366" s="13">
        <v>62</v>
      </c>
      <c r="K366" s="13">
        <v>68</v>
      </c>
      <c r="L366" s="13">
        <v>65</v>
      </c>
      <c r="M366" s="113">
        <v>3000</v>
      </c>
      <c r="N366" s="134">
        <f t="shared" si="134"/>
        <v>0</v>
      </c>
      <c r="O366" s="50">
        <f>J366-J371</f>
        <v>-14</v>
      </c>
    </row>
    <row r="367" spans="3:15" x14ac:dyDescent="0.25">
      <c r="C367" s="6" t="s">
        <v>119</v>
      </c>
      <c r="D367" s="78">
        <v>5000</v>
      </c>
      <c r="E367" s="78"/>
      <c r="F367" s="78"/>
      <c r="G367" s="9">
        <f t="shared" si="133"/>
        <v>5000</v>
      </c>
      <c r="I367" s="6" t="s">
        <v>119</v>
      </c>
      <c r="J367" s="13">
        <v>62</v>
      </c>
      <c r="K367" s="13">
        <v>72</v>
      </c>
      <c r="L367" s="13">
        <v>66</v>
      </c>
      <c r="M367" s="113">
        <v>5000</v>
      </c>
      <c r="N367" s="134">
        <f t="shared" si="134"/>
        <v>0</v>
      </c>
      <c r="O367" s="50">
        <f>J367-J371</f>
        <v>-14</v>
      </c>
    </row>
    <row r="368" spans="3:15" x14ac:dyDescent="0.25">
      <c r="C368" s="122" t="s">
        <v>126</v>
      </c>
      <c r="D368" s="83">
        <v>2000</v>
      </c>
      <c r="E368" s="83"/>
      <c r="F368" s="83"/>
      <c r="G368" s="123">
        <f t="shared" si="133"/>
        <v>2000</v>
      </c>
      <c r="I368" s="122" t="s">
        <v>126</v>
      </c>
      <c r="J368" s="35">
        <v>0</v>
      </c>
      <c r="K368" s="35">
        <v>0</v>
      </c>
      <c r="L368" s="35">
        <v>0</v>
      </c>
      <c r="M368" s="123">
        <v>2000</v>
      </c>
      <c r="N368" s="134">
        <f t="shared" si="134"/>
        <v>0</v>
      </c>
      <c r="O368" s="51">
        <f>J368-J371</f>
        <v>-76</v>
      </c>
    </row>
    <row r="369" spans="3:15" x14ac:dyDescent="0.25">
      <c r="C369" s="3" t="s">
        <v>124</v>
      </c>
      <c r="D369" s="7">
        <f>SUM(D364:D368)</f>
        <v>12000</v>
      </c>
      <c r="E369" s="7">
        <f t="shared" ref="E369" si="135">SUM(E364:E368)</f>
        <v>6000</v>
      </c>
      <c r="F369" s="8">
        <f t="shared" ref="F369" si="136">SUM(F364:F368)</f>
        <v>4000</v>
      </c>
      <c r="G369" s="124">
        <f>SUMPRODUCT(D364:F368,J364:L368)</f>
        <v>1272000</v>
      </c>
      <c r="I369" s="3" t="s">
        <v>124</v>
      </c>
      <c r="J369" s="116">
        <v>12000</v>
      </c>
      <c r="K369" s="116">
        <v>6000</v>
      </c>
      <c r="L369" s="135">
        <v>4000</v>
      </c>
      <c r="M369" s="58"/>
      <c r="N369" s="58"/>
      <c r="O369" s="58"/>
    </row>
    <row r="370" spans="3:15" x14ac:dyDescent="0.25">
      <c r="J370" s="134">
        <f>D369-J369</f>
        <v>0</v>
      </c>
      <c r="K370" s="134">
        <f t="shared" ref="K370" si="137">E369-K369</f>
        <v>0</v>
      </c>
      <c r="L370" s="134">
        <f t="shared" ref="L370" si="138">F369-L369</f>
        <v>0</v>
      </c>
      <c r="M370" s="58"/>
      <c r="N370" s="58"/>
      <c r="O370" s="58"/>
    </row>
    <row r="371" spans="3:15" x14ac:dyDescent="0.25">
      <c r="C371" s="132" t="s">
        <v>55</v>
      </c>
      <c r="E371" s="1" t="s">
        <v>76</v>
      </c>
      <c r="I371" s="3" t="s">
        <v>49</v>
      </c>
      <c r="J371" s="48">
        <f>J365-O365</f>
        <v>76</v>
      </c>
      <c r="K371" s="48">
        <f>K364-O364</f>
        <v>64</v>
      </c>
      <c r="L371" s="49">
        <f>L365-O365</f>
        <v>67</v>
      </c>
      <c r="M371" s="58"/>
      <c r="N371" s="58"/>
      <c r="O371" s="58"/>
    </row>
    <row r="372" spans="3:15" x14ac:dyDescent="0.25">
      <c r="C372" t="s">
        <v>54</v>
      </c>
      <c r="E372" s="1">
        <v>2000</v>
      </c>
    </row>
    <row r="373" spans="3:15" x14ac:dyDescent="0.25">
      <c r="C373" t="s">
        <v>59</v>
      </c>
      <c r="E373" s="1" t="s">
        <v>74</v>
      </c>
    </row>
    <row r="374" spans="3:15" x14ac:dyDescent="0.25">
      <c r="C374" t="s">
        <v>57</v>
      </c>
      <c r="E374" s="137">
        <f>D354</f>
        <v>-6</v>
      </c>
    </row>
    <row r="375" spans="3:15" x14ac:dyDescent="0.25">
      <c r="C375" t="s">
        <v>58</v>
      </c>
      <c r="E375" s="1">
        <f>E374*E372</f>
        <v>-12000</v>
      </c>
    </row>
    <row r="376" spans="3:15" x14ac:dyDescent="0.25">
      <c r="C376" t="s">
        <v>47</v>
      </c>
      <c r="E376" s="234">
        <f>E349+E375</f>
        <v>1272000</v>
      </c>
      <c r="F376" s="234"/>
    </row>
    <row r="378" spans="3:15" x14ac:dyDescent="0.25">
      <c r="C378" s="53" t="s">
        <v>69</v>
      </c>
    </row>
    <row r="380" spans="3:15" x14ac:dyDescent="0.25">
      <c r="C380" s="3" t="s">
        <v>32</v>
      </c>
      <c r="D380" s="4" t="s">
        <v>120</v>
      </c>
      <c r="E380" s="4" t="s">
        <v>121</v>
      </c>
      <c r="F380" s="4" t="s">
        <v>122</v>
      </c>
      <c r="G380" s="3" t="s">
        <v>123</v>
      </c>
      <c r="I380" s="3" t="s">
        <v>0</v>
      </c>
      <c r="J380" s="4" t="s">
        <v>120</v>
      </c>
      <c r="K380" s="4" t="s">
        <v>121</v>
      </c>
      <c r="L380" s="4" t="s">
        <v>122</v>
      </c>
      <c r="M380" s="3" t="s">
        <v>123</v>
      </c>
      <c r="O380" s="3" t="s">
        <v>48</v>
      </c>
    </row>
    <row r="381" spans="3:15" x14ac:dyDescent="0.25">
      <c r="C381" s="5" t="s">
        <v>116</v>
      </c>
      <c r="D381" s="78">
        <v>2000</v>
      </c>
      <c r="E381" s="78">
        <v>2000</v>
      </c>
      <c r="F381" s="109">
        <f>L381-$O381-L$388</f>
        <v>1</v>
      </c>
      <c r="G381" s="9">
        <f>SUM(D381:F381)</f>
        <v>4001</v>
      </c>
      <c r="I381" s="5" t="s">
        <v>116</v>
      </c>
      <c r="J381" s="33">
        <v>70</v>
      </c>
      <c r="K381" s="33">
        <v>64</v>
      </c>
      <c r="L381" s="13">
        <v>68</v>
      </c>
      <c r="M381" s="113">
        <v>4000</v>
      </c>
      <c r="N381" s="134">
        <f>G381-M381</f>
        <v>1</v>
      </c>
      <c r="O381" s="44">
        <v>0</v>
      </c>
    </row>
    <row r="382" spans="3:15" x14ac:dyDescent="0.25">
      <c r="C382" s="6" t="s">
        <v>117</v>
      </c>
      <c r="D382" s="109">
        <f>J382-$O382-J$388</f>
        <v>6</v>
      </c>
      <c r="E382" s="78">
        <v>4000</v>
      </c>
      <c r="F382" s="78">
        <v>4000</v>
      </c>
      <c r="G382" s="9">
        <f t="shared" ref="G382:G385" si="139">SUM(D382:F382)</f>
        <v>8006</v>
      </c>
      <c r="I382" s="6" t="s">
        <v>117</v>
      </c>
      <c r="J382" s="13">
        <v>74</v>
      </c>
      <c r="K382" s="33">
        <v>62</v>
      </c>
      <c r="L382" s="33">
        <v>65</v>
      </c>
      <c r="M382" s="113">
        <v>8000</v>
      </c>
      <c r="N382" s="134">
        <f t="shared" ref="N382:N385" si="140">G382-M382</f>
        <v>6</v>
      </c>
      <c r="O382" s="44">
        <f>K382-K388</f>
        <v>-2</v>
      </c>
    </row>
    <row r="383" spans="3:15" x14ac:dyDescent="0.25">
      <c r="C383" s="6" t="s">
        <v>118</v>
      </c>
      <c r="D383" s="78">
        <v>3000</v>
      </c>
      <c r="E383" s="109">
        <f t="shared" ref="E383:E385" si="141">K383-$O383-K$388</f>
        <v>12</v>
      </c>
      <c r="F383" s="109">
        <f t="shared" ref="F383:F385" si="142">L383-$O383-L$388</f>
        <v>6</v>
      </c>
      <c r="G383" s="9">
        <f t="shared" si="139"/>
        <v>3018</v>
      </c>
      <c r="I383" s="6" t="s">
        <v>118</v>
      </c>
      <c r="J383" s="33">
        <v>62</v>
      </c>
      <c r="K383" s="13">
        <v>68</v>
      </c>
      <c r="L383" s="13">
        <v>65</v>
      </c>
      <c r="M383" s="113">
        <v>3000</v>
      </c>
      <c r="N383" s="134">
        <f t="shared" si="140"/>
        <v>18</v>
      </c>
      <c r="O383" s="44">
        <f>J383-J388</f>
        <v>-8</v>
      </c>
    </row>
    <row r="384" spans="3:15" x14ac:dyDescent="0.25">
      <c r="C384" s="6" t="s">
        <v>119</v>
      </c>
      <c r="D384" s="78">
        <v>5000</v>
      </c>
      <c r="E384" s="109">
        <f t="shared" si="141"/>
        <v>16</v>
      </c>
      <c r="F384" s="109">
        <f t="shared" si="142"/>
        <v>7</v>
      </c>
      <c r="G384" s="9">
        <f t="shared" si="139"/>
        <v>5023</v>
      </c>
      <c r="I384" s="6" t="s">
        <v>119</v>
      </c>
      <c r="J384" s="33">
        <v>62</v>
      </c>
      <c r="K384" s="13">
        <v>72</v>
      </c>
      <c r="L384" s="13">
        <v>66</v>
      </c>
      <c r="M384" s="113">
        <v>5000</v>
      </c>
      <c r="N384" s="134">
        <f t="shared" si="140"/>
        <v>23</v>
      </c>
      <c r="O384" s="44">
        <f>J384-J388</f>
        <v>-8</v>
      </c>
    </row>
    <row r="385" spans="3:15" x14ac:dyDescent="0.25">
      <c r="C385" s="122" t="s">
        <v>126</v>
      </c>
      <c r="D385" s="83">
        <v>2000</v>
      </c>
      <c r="E385" s="110">
        <f t="shared" si="141"/>
        <v>6</v>
      </c>
      <c r="F385" s="110">
        <f t="shared" si="142"/>
        <v>3</v>
      </c>
      <c r="G385" s="123">
        <f t="shared" si="139"/>
        <v>2009</v>
      </c>
      <c r="I385" s="122" t="s">
        <v>126</v>
      </c>
      <c r="J385" s="34">
        <v>0</v>
      </c>
      <c r="K385" s="35">
        <v>0</v>
      </c>
      <c r="L385" s="35">
        <v>0</v>
      </c>
      <c r="M385" s="123">
        <v>2000</v>
      </c>
      <c r="N385" s="134">
        <f t="shared" si="140"/>
        <v>9</v>
      </c>
      <c r="O385" s="45">
        <f>J385-J388</f>
        <v>-70</v>
      </c>
    </row>
    <row r="386" spans="3:15" x14ac:dyDescent="0.25">
      <c r="C386" s="3" t="s">
        <v>124</v>
      </c>
      <c r="D386" s="7">
        <f>SUM(D381:D385)</f>
        <v>12006</v>
      </c>
      <c r="E386" s="7">
        <f t="shared" ref="E386" si="143">SUM(E381:E385)</f>
        <v>6034</v>
      </c>
      <c r="F386" s="8">
        <f t="shared" ref="F386" si="144">SUM(F381:F385)</f>
        <v>4017</v>
      </c>
      <c r="G386" s="124">
        <f>SUMPRODUCT(D381:F385,J381:L385)</f>
        <v>1275332</v>
      </c>
      <c r="I386" s="3" t="s">
        <v>124</v>
      </c>
      <c r="J386" s="116">
        <v>12000</v>
      </c>
      <c r="K386" s="116">
        <v>6000</v>
      </c>
      <c r="L386" s="135">
        <v>4000</v>
      </c>
      <c r="M386" s="58"/>
      <c r="N386" s="58"/>
      <c r="O386" s="58"/>
    </row>
    <row r="387" spans="3:15" x14ac:dyDescent="0.25">
      <c r="J387" s="134">
        <f>D386-J386</f>
        <v>6</v>
      </c>
      <c r="K387" s="134">
        <f t="shared" ref="K387" si="145">E386-K386</f>
        <v>34</v>
      </c>
      <c r="L387" s="134">
        <f t="shared" ref="L387" si="146">F386-L386</f>
        <v>17</v>
      </c>
      <c r="M387" s="58"/>
      <c r="N387" s="58"/>
      <c r="O387" s="58"/>
    </row>
    <row r="388" spans="3:15" x14ac:dyDescent="0.25">
      <c r="C388" s="132"/>
      <c r="E388" s="1"/>
      <c r="I388" s="3" t="s">
        <v>49</v>
      </c>
      <c r="J388" s="46">
        <f>J381-O381</f>
        <v>70</v>
      </c>
      <c r="K388" s="46">
        <f>K381-O381</f>
        <v>64</v>
      </c>
      <c r="L388" s="47">
        <f>L382-O382</f>
        <v>67</v>
      </c>
      <c r="M388" s="58"/>
      <c r="N388" s="58"/>
      <c r="O388" s="58"/>
    </row>
    <row r="389" spans="3:15" x14ac:dyDescent="0.25">
      <c r="C389" t="s">
        <v>33</v>
      </c>
      <c r="E389" s="1"/>
      <c r="F389" s="59" t="s">
        <v>139</v>
      </c>
    </row>
    <row r="391" spans="3:15" x14ac:dyDescent="0.25">
      <c r="C391" t="s">
        <v>36</v>
      </c>
      <c r="D391" t="s">
        <v>140</v>
      </c>
    </row>
    <row r="392" spans="3:15" x14ac:dyDescent="0.25">
      <c r="C392" t="s">
        <v>35</v>
      </c>
      <c r="D392" s="235">
        <f>E376</f>
        <v>1272000</v>
      </c>
      <c r="E392" s="235"/>
    </row>
  </sheetData>
  <mergeCells count="15">
    <mergeCell ref="E349:F349"/>
    <mergeCell ref="E376:F376"/>
    <mergeCell ref="D392:E392"/>
    <mergeCell ref="E205:F205"/>
    <mergeCell ref="E232:F232"/>
    <mergeCell ref="E259:F259"/>
    <mergeCell ref="D275:E275"/>
    <mergeCell ref="E304:F304"/>
    <mergeCell ref="D320:E320"/>
    <mergeCell ref="E178:F178"/>
    <mergeCell ref="D68:E68"/>
    <mergeCell ref="D86:E86"/>
    <mergeCell ref="D104:E104"/>
    <mergeCell ref="D122:E122"/>
    <mergeCell ref="E151:F15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DD64-1FBF-427D-BAC1-65BE7F10B072}">
  <dimension ref="C2:O70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2.42578125" customWidth="1"/>
    <col min="4" max="6" width="9.85546875" customWidth="1"/>
    <col min="7" max="7" width="14.85546875" customWidth="1"/>
    <col min="8" max="8" width="1.85546875" customWidth="1"/>
    <col min="9" max="9" width="12.42578125" customWidth="1"/>
    <col min="10" max="12" width="9.85546875" customWidth="1"/>
    <col min="13" max="13" width="14.85546875" customWidth="1"/>
    <col min="14" max="14" width="9.7109375" bestFit="1" customWidth="1"/>
  </cols>
  <sheetData>
    <row r="2" spans="3:15" x14ac:dyDescent="0.25">
      <c r="C2" s="17" t="s">
        <v>242</v>
      </c>
    </row>
    <row r="5" spans="3:15" x14ac:dyDescent="0.25">
      <c r="C5" s="3" t="s">
        <v>32</v>
      </c>
      <c r="D5" s="4" t="s">
        <v>120</v>
      </c>
      <c r="E5" s="4" t="s">
        <v>121</v>
      </c>
      <c r="F5" s="4" t="s">
        <v>122</v>
      </c>
      <c r="G5" s="3" t="s">
        <v>123</v>
      </c>
      <c r="I5" s="3" t="s">
        <v>0</v>
      </c>
      <c r="J5" s="4" t="s">
        <v>120</v>
      </c>
      <c r="K5" s="4" t="s">
        <v>121</v>
      </c>
      <c r="L5" s="4" t="s">
        <v>122</v>
      </c>
      <c r="M5" s="3" t="s">
        <v>123</v>
      </c>
      <c r="O5" s="3" t="s">
        <v>48</v>
      </c>
    </row>
    <row r="6" spans="3:15" x14ac:dyDescent="0.25">
      <c r="C6" s="5" t="s">
        <v>116</v>
      </c>
      <c r="D6" s="78"/>
      <c r="E6" s="66">
        <v>4000</v>
      </c>
      <c r="F6" s="78"/>
      <c r="G6" s="9">
        <f>SUM(D6:F6)</f>
        <v>4000</v>
      </c>
      <c r="I6" s="5" t="s">
        <v>116</v>
      </c>
      <c r="J6" s="13">
        <v>70</v>
      </c>
      <c r="K6" s="33">
        <v>64</v>
      </c>
      <c r="L6" s="13">
        <v>68</v>
      </c>
      <c r="M6" s="9">
        <v>4000</v>
      </c>
      <c r="N6" s="125">
        <f>G6-M6</f>
        <v>0</v>
      </c>
      <c r="O6" s="44">
        <v>0</v>
      </c>
    </row>
    <row r="7" spans="3:15" x14ac:dyDescent="0.25">
      <c r="C7" s="6" t="s">
        <v>117</v>
      </c>
      <c r="D7" s="66">
        <v>4000</v>
      </c>
      <c r="E7" s="66">
        <v>2000</v>
      </c>
      <c r="F7" s="66">
        <v>2000</v>
      </c>
      <c r="G7" s="9">
        <f t="shared" ref="G7:G10" si="0">SUM(D7:F7)</f>
        <v>8000</v>
      </c>
      <c r="I7" s="6" t="s">
        <v>117</v>
      </c>
      <c r="J7" s="33">
        <v>74</v>
      </c>
      <c r="K7" s="33">
        <v>62</v>
      </c>
      <c r="L7" s="33">
        <v>65</v>
      </c>
      <c r="M7" s="9">
        <v>8000</v>
      </c>
      <c r="N7" s="125">
        <f t="shared" ref="N7:N10" si="1">G7-M7</f>
        <v>0</v>
      </c>
      <c r="O7" s="44">
        <f>K7-K13</f>
        <v>-2</v>
      </c>
    </row>
    <row r="8" spans="3:15" x14ac:dyDescent="0.25">
      <c r="C8" s="6" t="s">
        <v>118</v>
      </c>
      <c r="D8" s="66">
        <v>3000</v>
      </c>
      <c r="E8" s="78"/>
      <c r="F8" s="78"/>
      <c r="G8" s="9">
        <f t="shared" si="0"/>
        <v>3000</v>
      </c>
      <c r="I8" s="6" t="s">
        <v>118</v>
      </c>
      <c r="J8" s="33">
        <v>62</v>
      </c>
      <c r="K8" s="13">
        <v>68</v>
      </c>
      <c r="L8" s="13">
        <v>65</v>
      </c>
      <c r="M8" s="9">
        <v>3000</v>
      </c>
      <c r="N8" s="125">
        <f t="shared" si="1"/>
        <v>0</v>
      </c>
      <c r="O8" s="44">
        <f>J8-J13</f>
        <v>-14</v>
      </c>
    </row>
    <row r="9" spans="3:15" x14ac:dyDescent="0.25">
      <c r="C9" s="6" t="s">
        <v>119</v>
      </c>
      <c r="D9" s="66">
        <v>5000</v>
      </c>
      <c r="E9" s="78"/>
      <c r="F9" s="78"/>
      <c r="G9" s="9">
        <f t="shared" si="0"/>
        <v>5000</v>
      </c>
      <c r="I9" s="6" t="s">
        <v>119</v>
      </c>
      <c r="J9" s="33">
        <v>62</v>
      </c>
      <c r="K9" s="13">
        <v>72</v>
      </c>
      <c r="L9" s="13">
        <v>66</v>
      </c>
      <c r="M9" s="9">
        <v>5000</v>
      </c>
      <c r="N9" s="125">
        <f t="shared" si="1"/>
        <v>0</v>
      </c>
      <c r="O9" s="44">
        <f>J9-J13</f>
        <v>-14</v>
      </c>
    </row>
    <row r="10" spans="3:15" x14ac:dyDescent="0.25">
      <c r="C10" s="122" t="s">
        <v>126</v>
      </c>
      <c r="D10" s="83"/>
      <c r="E10" s="83"/>
      <c r="F10" s="83">
        <v>2000</v>
      </c>
      <c r="G10" s="123">
        <f t="shared" si="0"/>
        <v>2000</v>
      </c>
      <c r="I10" s="122" t="s">
        <v>126</v>
      </c>
      <c r="J10" s="35">
        <v>0</v>
      </c>
      <c r="K10" s="35">
        <v>0</v>
      </c>
      <c r="L10" s="34">
        <v>0</v>
      </c>
      <c r="M10" s="123">
        <v>2000</v>
      </c>
      <c r="N10" s="125">
        <f t="shared" si="1"/>
        <v>0</v>
      </c>
      <c r="O10" s="45">
        <f>L10-L13</f>
        <v>-67</v>
      </c>
    </row>
    <row r="11" spans="3:15" x14ac:dyDescent="0.25">
      <c r="C11" s="3" t="s">
        <v>124</v>
      </c>
      <c r="D11" s="7">
        <f>SUM(D6:D10)</f>
        <v>12000</v>
      </c>
      <c r="E11" s="7">
        <f t="shared" ref="E11:F11" si="2">SUM(E6:E10)</f>
        <v>6000</v>
      </c>
      <c r="F11" s="8">
        <f t="shared" si="2"/>
        <v>4000</v>
      </c>
      <c r="G11" s="124">
        <f>SUMPRODUCT(D6:F10,J6:L10)</f>
        <v>1302000</v>
      </c>
      <c r="I11" s="3" t="s">
        <v>124</v>
      </c>
      <c r="J11" s="7">
        <v>12000</v>
      </c>
      <c r="K11" s="7">
        <v>6000</v>
      </c>
      <c r="L11" s="8">
        <v>4000</v>
      </c>
    </row>
    <row r="12" spans="3:15" x14ac:dyDescent="0.25">
      <c r="J12" s="125">
        <f>D11-J11</f>
        <v>0</v>
      </c>
      <c r="K12" s="125">
        <f t="shared" ref="K12:L12" si="3">E11-K11</f>
        <v>0</v>
      </c>
      <c r="L12" s="125">
        <f t="shared" si="3"/>
        <v>0</v>
      </c>
    </row>
    <row r="13" spans="3:15" x14ac:dyDescent="0.25">
      <c r="C13" s="132"/>
      <c r="E13" s="1"/>
      <c r="I13" s="3" t="s">
        <v>49</v>
      </c>
      <c r="J13" s="46">
        <f>J7-O7</f>
        <v>76</v>
      </c>
      <c r="K13" s="46">
        <f>K6-O6</f>
        <v>64</v>
      </c>
      <c r="L13" s="47">
        <f>L7-O7</f>
        <v>67</v>
      </c>
    </row>
    <row r="14" spans="3:15" x14ac:dyDescent="0.25">
      <c r="C14" s="17" t="s">
        <v>217</v>
      </c>
    </row>
    <row r="15" spans="3:15" x14ac:dyDescent="0.25">
      <c r="C15" s="3"/>
      <c r="D15" s="4" t="s">
        <v>120</v>
      </c>
      <c r="E15" s="4" t="s">
        <v>121</v>
      </c>
      <c r="F15" s="194" t="s">
        <v>122</v>
      </c>
      <c r="K15" t="s">
        <v>219</v>
      </c>
      <c r="N15">
        <f>MIN(D16:F20)</f>
        <v>-9</v>
      </c>
    </row>
    <row r="16" spans="3:15" x14ac:dyDescent="0.25">
      <c r="C16" s="5" t="s">
        <v>116</v>
      </c>
      <c r="D16" s="78">
        <f>J6-$O6-J$13</f>
        <v>-6</v>
      </c>
      <c r="E16" s="66">
        <v>0</v>
      </c>
      <c r="F16" s="195">
        <f>L6-$O6-L$13</f>
        <v>1</v>
      </c>
      <c r="K16" t="s">
        <v>55</v>
      </c>
      <c r="N16" t="s">
        <v>148</v>
      </c>
    </row>
    <row r="17" spans="3:14" x14ac:dyDescent="0.25">
      <c r="C17" s="6" t="s">
        <v>117</v>
      </c>
      <c r="D17" s="66">
        <v>0</v>
      </c>
      <c r="E17" s="66">
        <v>0</v>
      </c>
      <c r="F17" s="196">
        <v>0</v>
      </c>
      <c r="K17" t="s">
        <v>54</v>
      </c>
      <c r="N17">
        <v>2000</v>
      </c>
    </row>
    <row r="18" spans="3:14" x14ac:dyDescent="0.25">
      <c r="C18" s="6" t="s">
        <v>118</v>
      </c>
      <c r="D18" s="66">
        <v>0</v>
      </c>
      <c r="E18" s="78">
        <f t="shared" ref="E18:E20" si="4">K8-$O8-K$13</f>
        <v>18</v>
      </c>
      <c r="F18" s="195">
        <f>L8-$O8-L$13</f>
        <v>12</v>
      </c>
      <c r="K18" t="s">
        <v>59</v>
      </c>
      <c r="N18" t="s">
        <v>149</v>
      </c>
    </row>
    <row r="19" spans="3:14" x14ac:dyDescent="0.25">
      <c r="C19" s="6" t="s">
        <v>119</v>
      </c>
      <c r="D19" s="66">
        <v>0</v>
      </c>
      <c r="E19" s="78">
        <f t="shared" si="4"/>
        <v>22</v>
      </c>
      <c r="F19" s="195">
        <f>L9-$O9-L$13</f>
        <v>13</v>
      </c>
      <c r="K19" s="167" t="s">
        <v>221</v>
      </c>
      <c r="L19" s="179"/>
    </row>
    <row r="20" spans="3:14" x14ac:dyDescent="0.25">
      <c r="C20" s="197" t="s">
        <v>126</v>
      </c>
      <c r="D20" s="199">
        <f>J10-$O10-J$13</f>
        <v>-9</v>
      </c>
      <c r="E20" s="198">
        <f t="shared" si="4"/>
        <v>3</v>
      </c>
      <c r="F20" s="84">
        <v>0</v>
      </c>
      <c r="K20" s="167" t="s">
        <v>222</v>
      </c>
      <c r="L20" s="179"/>
      <c r="N20" t="s">
        <v>243</v>
      </c>
    </row>
    <row r="21" spans="3:14" x14ac:dyDescent="0.25">
      <c r="K21" s="175" t="s">
        <v>224</v>
      </c>
      <c r="L21" s="175"/>
      <c r="N21" t="s">
        <v>244</v>
      </c>
    </row>
    <row r="22" spans="3:14" x14ac:dyDescent="0.25">
      <c r="K22" s="177" t="s">
        <v>225</v>
      </c>
      <c r="L22" s="177"/>
    </row>
    <row r="23" spans="3:14" x14ac:dyDescent="0.25">
      <c r="C23" s="17" t="s">
        <v>218</v>
      </c>
      <c r="K23" t="s">
        <v>228</v>
      </c>
    </row>
    <row r="24" spans="3:14" x14ac:dyDescent="0.25">
      <c r="C24" s="3"/>
      <c r="D24" s="4" t="s">
        <v>120</v>
      </c>
      <c r="E24" s="4" t="s">
        <v>121</v>
      </c>
      <c r="F24" s="194" t="s">
        <v>122</v>
      </c>
    </row>
    <row r="25" spans="3:14" x14ac:dyDescent="0.25">
      <c r="C25" s="5" t="s">
        <v>116</v>
      </c>
      <c r="D25" s="96">
        <f>D16</f>
        <v>-6</v>
      </c>
      <c r="E25" s="96">
        <f t="shared" ref="E25:F25" si="5">E16</f>
        <v>0</v>
      </c>
      <c r="F25" s="200">
        <f t="shared" si="5"/>
        <v>1</v>
      </c>
    </row>
    <row r="26" spans="3:14" x14ac:dyDescent="0.25">
      <c r="C26" s="6" t="s">
        <v>117</v>
      </c>
      <c r="D26" s="96">
        <f t="shared" ref="D26:F26" si="6">D17</f>
        <v>0</v>
      </c>
      <c r="E26" s="96">
        <f t="shared" si="6"/>
        <v>0</v>
      </c>
      <c r="F26" s="200">
        <f t="shared" si="6"/>
        <v>0</v>
      </c>
    </row>
    <row r="27" spans="3:14" x14ac:dyDescent="0.25">
      <c r="C27" s="6" t="s">
        <v>118</v>
      </c>
      <c r="D27" s="96">
        <f t="shared" ref="D27:F27" si="7">D18</f>
        <v>0</v>
      </c>
      <c r="E27" s="96">
        <f t="shared" si="7"/>
        <v>18</v>
      </c>
      <c r="F27" s="200">
        <f t="shared" si="7"/>
        <v>12</v>
      </c>
    </row>
    <row r="28" spans="3:14" x14ac:dyDescent="0.25">
      <c r="C28" s="6" t="s">
        <v>119</v>
      </c>
      <c r="D28" s="96">
        <f t="shared" ref="D28:F28" si="8">D19</f>
        <v>0</v>
      </c>
      <c r="E28" s="96">
        <f t="shared" si="8"/>
        <v>22</v>
      </c>
      <c r="F28" s="200">
        <f t="shared" si="8"/>
        <v>13</v>
      </c>
    </row>
    <row r="29" spans="3:14" x14ac:dyDescent="0.25">
      <c r="C29" s="197" t="s">
        <v>126</v>
      </c>
      <c r="D29" s="201">
        <f>D20-$N$15</f>
        <v>0</v>
      </c>
      <c r="E29" s="201">
        <f t="shared" ref="E29:F29" si="9">E20-$N$15</f>
        <v>12</v>
      </c>
      <c r="F29" s="202">
        <f t="shared" si="9"/>
        <v>9</v>
      </c>
    </row>
    <row r="32" spans="3:14" x14ac:dyDescent="0.25">
      <c r="C32" s="185" t="s">
        <v>61</v>
      </c>
    </row>
    <row r="34" spans="3:14" x14ac:dyDescent="0.25">
      <c r="C34" s="3" t="s">
        <v>32</v>
      </c>
      <c r="D34" s="4" t="s">
        <v>120</v>
      </c>
      <c r="E34" s="4" t="s">
        <v>121</v>
      </c>
      <c r="F34" s="4" t="s">
        <v>122</v>
      </c>
      <c r="G34" s="3" t="s">
        <v>123</v>
      </c>
      <c r="I34" s="3" t="s">
        <v>0</v>
      </c>
      <c r="J34" s="4" t="s">
        <v>120</v>
      </c>
      <c r="K34" s="4" t="s">
        <v>121</v>
      </c>
      <c r="L34" s="4" t="s">
        <v>122</v>
      </c>
      <c r="M34" s="3" t="s">
        <v>123</v>
      </c>
    </row>
    <row r="35" spans="3:14" x14ac:dyDescent="0.25">
      <c r="C35" s="5" t="s">
        <v>116</v>
      </c>
      <c r="D35" s="78"/>
      <c r="E35" s="66">
        <v>4000</v>
      </c>
      <c r="F35" s="78"/>
      <c r="G35" s="9">
        <f>SUM(D35:F35)</f>
        <v>4000</v>
      </c>
      <c r="I35" s="5" t="s">
        <v>116</v>
      </c>
      <c r="J35" s="13">
        <v>70</v>
      </c>
      <c r="K35" s="13">
        <v>64</v>
      </c>
      <c r="L35" s="13">
        <v>68</v>
      </c>
      <c r="M35" s="9">
        <v>4000</v>
      </c>
      <c r="N35" s="125">
        <f>G35-M35</f>
        <v>0</v>
      </c>
    </row>
    <row r="36" spans="3:14" x14ac:dyDescent="0.25">
      <c r="C36" s="6" t="s">
        <v>117</v>
      </c>
      <c r="D36" s="66">
        <v>2000</v>
      </c>
      <c r="E36" s="66">
        <v>2000</v>
      </c>
      <c r="F36" s="66">
        <v>4000</v>
      </c>
      <c r="G36" s="9">
        <f t="shared" ref="G36:G39" si="10">SUM(D36:F36)</f>
        <v>8000</v>
      </c>
      <c r="I36" s="6" t="s">
        <v>117</v>
      </c>
      <c r="J36" s="13">
        <v>74</v>
      </c>
      <c r="K36" s="13">
        <v>62</v>
      </c>
      <c r="L36" s="13">
        <v>65</v>
      </c>
      <c r="M36" s="9">
        <v>8000</v>
      </c>
      <c r="N36" s="125">
        <f t="shared" ref="N36:N39" si="11">G36-M36</f>
        <v>0</v>
      </c>
    </row>
    <row r="37" spans="3:14" x14ac:dyDescent="0.25">
      <c r="C37" s="6" t="s">
        <v>118</v>
      </c>
      <c r="D37" s="66">
        <v>3000</v>
      </c>
      <c r="E37" s="78"/>
      <c r="F37" s="78"/>
      <c r="G37" s="9">
        <f t="shared" si="10"/>
        <v>3000</v>
      </c>
      <c r="I37" s="6" t="s">
        <v>118</v>
      </c>
      <c r="J37" s="13">
        <v>62</v>
      </c>
      <c r="K37" s="13">
        <v>68</v>
      </c>
      <c r="L37" s="13">
        <v>65</v>
      </c>
      <c r="M37" s="9">
        <v>3000</v>
      </c>
      <c r="N37" s="125">
        <f t="shared" si="11"/>
        <v>0</v>
      </c>
    </row>
    <row r="38" spans="3:14" x14ac:dyDescent="0.25">
      <c r="C38" s="6" t="s">
        <v>119</v>
      </c>
      <c r="D38" s="66">
        <v>5000</v>
      </c>
      <c r="E38" s="78"/>
      <c r="F38" s="78"/>
      <c r="G38" s="9">
        <f t="shared" si="10"/>
        <v>5000</v>
      </c>
      <c r="I38" s="6" t="s">
        <v>119</v>
      </c>
      <c r="J38" s="13">
        <v>62</v>
      </c>
      <c r="K38" s="13">
        <v>72</v>
      </c>
      <c r="L38" s="13">
        <v>66</v>
      </c>
      <c r="M38" s="9">
        <v>5000</v>
      </c>
      <c r="N38" s="125">
        <f t="shared" si="11"/>
        <v>0</v>
      </c>
    </row>
    <row r="39" spans="3:14" x14ac:dyDescent="0.25">
      <c r="C39" s="122" t="s">
        <v>126</v>
      </c>
      <c r="D39" s="83">
        <v>2000</v>
      </c>
      <c r="E39" s="83"/>
      <c r="F39" s="83"/>
      <c r="G39" s="123">
        <f t="shared" si="10"/>
        <v>2000</v>
      </c>
      <c r="I39" s="122" t="s">
        <v>126</v>
      </c>
      <c r="J39" s="35">
        <v>0</v>
      </c>
      <c r="K39" s="35">
        <v>0</v>
      </c>
      <c r="L39" s="35">
        <v>0</v>
      </c>
      <c r="M39" s="123">
        <v>2000</v>
      </c>
      <c r="N39" s="125">
        <f t="shared" si="11"/>
        <v>0</v>
      </c>
    </row>
    <row r="40" spans="3:14" x14ac:dyDescent="0.25">
      <c r="C40" s="3" t="s">
        <v>124</v>
      </c>
      <c r="D40" s="7">
        <f>SUM(D35:D39)</f>
        <v>12000</v>
      </c>
      <c r="E40" s="7">
        <f t="shared" ref="E40:F40" si="12">SUM(E35:E39)</f>
        <v>6000</v>
      </c>
      <c r="F40" s="8">
        <f t="shared" si="12"/>
        <v>4000</v>
      </c>
      <c r="G40" s="124">
        <f>SUMPRODUCT(D35:F39,J35:L39)</f>
        <v>1284000</v>
      </c>
      <c r="I40" s="3" t="s">
        <v>124</v>
      </c>
      <c r="J40" s="7">
        <v>12000</v>
      </c>
      <c r="K40" s="7">
        <v>6000</v>
      </c>
      <c r="L40" s="8">
        <v>4000</v>
      </c>
    </row>
    <row r="41" spans="3:14" x14ac:dyDescent="0.25">
      <c r="J41" s="125">
        <f>D40-J40</f>
        <v>0</v>
      </c>
      <c r="K41" s="125">
        <f t="shared" ref="K41" si="13">E40-K40</f>
        <v>0</v>
      </c>
      <c r="L41" s="125">
        <f t="shared" ref="L41" si="14">F40-L40</f>
        <v>0</v>
      </c>
    </row>
    <row r="43" spans="3:14" x14ac:dyDescent="0.25">
      <c r="C43" s="17" t="s">
        <v>217</v>
      </c>
    </row>
    <row r="44" spans="3:14" x14ac:dyDescent="0.25">
      <c r="C44" s="3"/>
      <c r="D44" s="4" t="s">
        <v>120</v>
      </c>
      <c r="E44" s="4" t="s">
        <v>121</v>
      </c>
      <c r="F44" s="194" t="s">
        <v>122</v>
      </c>
      <c r="K44" t="s">
        <v>219</v>
      </c>
      <c r="N44">
        <f>MIN(D45:F49)</f>
        <v>-6</v>
      </c>
    </row>
    <row r="45" spans="3:14" x14ac:dyDescent="0.25">
      <c r="C45" s="5" t="s">
        <v>116</v>
      </c>
      <c r="D45" s="111">
        <v>-6</v>
      </c>
      <c r="E45" s="78">
        <v>0</v>
      </c>
      <c r="F45" s="195">
        <v>1</v>
      </c>
      <c r="K45" t="s">
        <v>55</v>
      </c>
      <c r="N45" t="s">
        <v>76</v>
      </c>
    </row>
    <row r="46" spans="3:14" x14ac:dyDescent="0.25">
      <c r="C46" s="6" t="s">
        <v>117</v>
      </c>
      <c r="D46" s="78">
        <v>0</v>
      </c>
      <c r="E46" s="78">
        <v>0</v>
      </c>
      <c r="F46" s="195">
        <v>0</v>
      </c>
      <c r="K46" t="s">
        <v>54</v>
      </c>
      <c r="N46">
        <v>2000</v>
      </c>
    </row>
    <row r="47" spans="3:14" x14ac:dyDescent="0.25">
      <c r="C47" s="6" t="s">
        <v>118</v>
      </c>
      <c r="D47" s="78">
        <v>0</v>
      </c>
      <c r="E47" s="78">
        <v>18</v>
      </c>
      <c r="F47" s="195">
        <v>12</v>
      </c>
      <c r="K47" t="s">
        <v>59</v>
      </c>
      <c r="N47" t="s">
        <v>74</v>
      </c>
    </row>
    <row r="48" spans="3:14" x14ac:dyDescent="0.25">
      <c r="C48" s="6" t="s">
        <v>119</v>
      </c>
      <c r="D48" s="78">
        <v>0</v>
      </c>
      <c r="E48" s="78">
        <v>22</v>
      </c>
      <c r="F48" s="195">
        <v>13</v>
      </c>
      <c r="K48" s="167" t="s">
        <v>221</v>
      </c>
      <c r="L48" s="179"/>
      <c r="N48" t="s">
        <v>245</v>
      </c>
    </row>
    <row r="49" spans="3:14" x14ac:dyDescent="0.25">
      <c r="C49" s="197" t="s">
        <v>126</v>
      </c>
      <c r="D49" s="198">
        <v>0</v>
      </c>
      <c r="E49" s="198">
        <v>12</v>
      </c>
      <c r="F49" s="84">
        <v>9</v>
      </c>
      <c r="K49" s="167" t="s">
        <v>222</v>
      </c>
      <c r="L49" s="179"/>
      <c r="N49" t="s">
        <v>248</v>
      </c>
    </row>
    <row r="50" spans="3:14" x14ac:dyDescent="0.25">
      <c r="K50" s="175" t="s">
        <v>224</v>
      </c>
      <c r="L50" s="175"/>
      <c r="N50" t="s">
        <v>246</v>
      </c>
    </row>
    <row r="51" spans="3:14" x14ac:dyDescent="0.25">
      <c r="K51" s="177" t="s">
        <v>225</v>
      </c>
      <c r="L51" s="177"/>
      <c r="N51" t="s">
        <v>247</v>
      </c>
    </row>
    <row r="52" spans="3:14" x14ac:dyDescent="0.25">
      <c r="C52" s="17" t="s">
        <v>218</v>
      </c>
      <c r="K52" t="s">
        <v>228</v>
      </c>
    </row>
    <row r="53" spans="3:14" x14ac:dyDescent="0.25">
      <c r="C53" s="3"/>
      <c r="D53" s="4" t="s">
        <v>120</v>
      </c>
      <c r="E53" s="4" t="s">
        <v>121</v>
      </c>
      <c r="F53" s="194" t="s">
        <v>122</v>
      </c>
    </row>
    <row r="54" spans="3:14" x14ac:dyDescent="0.25">
      <c r="C54" s="5" t="s">
        <v>116</v>
      </c>
      <c r="D54" s="206">
        <f>D45-$N$44</f>
        <v>0</v>
      </c>
      <c r="E54" s="96">
        <f t="shared" ref="E54:F54" si="15">E45</f>
        <v>0</v>
      </c>
      <c r="F54" s="200">
        <f t="shared" si="15"/>
        <v>1</v>
      </c>
    </row>
    <row r="55" spans="3:14" x14ac:dyDescent="0.25">
      <c r="C55" s="6" t="s">
        <v>117</v>
      </c>
      <c r="D55" s="206">
        <f t="shared" ref="D55" si="16">D46-$N$44</f>
        <v>6</v>
      </c>
      <c r="E55" s="96">
        <f t="shared" ref="E55:F55" si="17">E46</f>
        <v>0</v>
      </c>
      <c r="F55" s="200">
        <f t="shared" si="17"/>
        <v>0</v>
      </c>
    </row>
    <row r="56" spans="3:14" x14ac:dyDescent="0.25">
      <c r="C56" s="6" t="s">
        <v>118</v>
      </c>
      <c r="D56" s="96">
        <f>D47</f>
        <v>0</v>
      </c>
      <c r="E56" s="204">
        <f>E47+$N$44</f>
        <v>12</v>
      </c>
      <c r="F56" s="205">
        <f t="shared" ref="F56:F58" si="18">F47+$N$44</f>
        <v>6</v>
      </c>
    </row>
    <row r="57" spans="3:14" x14ac:dyDescent="0.25">
      <c r="C57" s="6" t="s">
        <v>119</v>
      </c>
      <c r="D57" s="96">
        <f t="shared" ref="D57:D58" si="19">D48</f>
        <v>0</v>
      </c>
      <c r="E57" s="204">
        <f t="shared" ref="E57" si="20">E48+$N$44</f>
        <v>16</v>
      </c>
      <c r="F57" s="205">
        <f t="shared" si="18"/>
        <v>7</v>
      </c>
    </row>
    <row r="58" spans="3:14" x14ac:dyDescent="0.25">
      <c r="C58" s="197" t="s">
        <v>126</v>
      </c>
      <c r="D58" s="203">
        <f t="shared" si="19"/>
        <v>0</v>
      </c>
      <c r="E58" s="201">
        <f t="shared" ref="E58" si="21">E49+$N$44</f>
        <v>6</v>
      </c>
      <c r="F58" s="202">
        <f t="shared" si="18"/>
        <v>3</v>
      </c>
    </row>
    <row r="61" spans="3:14" x14ac:dyDescent="0.25">
      <c r="C61" s="185" t="s">
        <v>237</v>
      </c>
      <c r="D61" s="207"/>
    </row>
    <row r="63" spans="3:14" x14ac:dyDescent="0.25">
      <c r="C63" s="3" t="s">
        <v>32</v>
      </c>
      <c r="D63" s="4" t="s">
        <v>120</v>
      </c>
      <c r="E63" s="4" t="s">
        <v>121</v>
      </c>
      <c r="F63" s="4" t="s">
        <v>122</v>
      </c>
      <c r="G63" s="3" t="s">
        <v>123</v>
      </c>
      <c r="I63" s="3" t="s">
        <v>0</v>
      </c>
      <c r="J63" s="4" t="s">
        <v>120</v>
      </c>
      <c r="K63" s="4" t="s">
        <v>121</v>
      </c>
      <c r="L63" s="4" t="s">
        <v>122</v>
      </c>
      <c r="M63" s="3" t="s">
        <v>123</v>
      </c>
    </row>
    <row r="64" spans="3:14" x14ac:dyDescent="0.25">
      <c r="C64" s="5" t="s">
        <v>116</v>
      </c>
      <c r="D64" s="78">
        <v>2000</v>
      </c>
      <c r="E64" s="66">
        <v>2000</v>
      </c>
      <c r="F64" s="78"/>
      <c r="G64" s="9">
        <f>SUM(D64:F64)</f>
        <v>4000</v>
      </c>
      <c r="I64" s="5" t="s">
        <v>116</v>
      </c>
      <c r="J64" s="13">
        <v>70</v>
      </c>
      <c r="K64" s="13">
        <v>64</v>
      </c>
      <c r="L64" s="13">
        <v>68</v>
      </c>
      <c r="M64" s="9">
        <v>4000</v>
      </c>
      <c r="N64" s="125">
        <f>G64-M64</f>
        <v>0</v>
      </c>
    </row>
    <row r="65" spans="3:14" x14ac:dyDescent="0.25">
      <c r="C65" s="6" t="s">
        <v>117</v>
      </c>
      <c r="D65" s="66"/>
      <c r="E65" s="66">
        <v>4000</v>
      </c>
      <c r="F65" s="66">
        <v>4000</v>
      </c>
      <c r="G65" s="9">
        <f t="shared" ref="G65:G68" si="22">SUM(D65:F65)</f>
        <v>8000</v>
      </c>
      <c r="I65" s="6" t="s">
        <v>117</v>
      </c>
      <c r="J65" s="13">
        <v>74</v>
      </c>
      <c r="K65" s="13">
        <v>62</v>
      </c>
      <c r="L65" s="13">
        <v>65</v>
      </c>
      <c r="M65" s="9">
        <v>8000</v>
      </c>
      <c r="N65" s="125">
        <f t="shared" ref="N65:N68" si="23">G65-M65</f>
        <v>0</v>
      </c>
    </row>
    <row r="66" spans="3:14" x14ac:dyDescent="0.25">
      <c r="C66" s="6" t="s">
        <v>118</v>
      </c>
      <c r="D66" s="66">
        <v>3000</v>
      </c>
      <c r="E66" s="78"/>
      <c r="F66" s="78"/>
      <c r="G66" s="9">
        <f t="shared" si="22"/>
        <v>3000</v>
      </c>
      <c r="I66" s="6" t="s">
        <v>118</v>
      </c>
      <c r="J66" s="13">
        <v>62</v>
      </c>
      <c r="K66" s="13">
        <v>68</v>
      </c>
      <c r="L66" s="13">
        <v>65</v>
      </c>
      <c r="M66" s="9">
        <v>3000</v>
      </c>
      <c r="N66" s="125">
        <f t="shared" si="23"/>
        <v>0</v>
      </c>
    </row>
    <row r="67" spans="3:14" x14ac:dyDescent="0.25">
      <c r="C67" s="6" t="s">
        <v>119</v>
      </c>
      <c r="D67" s="66">
        <v>5000</v>
      </c>
      <c r="E67" s="78"/>
      <c r="F67" s="78"/>
      <c r="G67" s="9">
        <f t="shared" si="22"/>
        <v>5000</v>
      </c>
      <c r="I67" s="6" t="s">
        <v>119</v>
      </c>
      <c r="J67" s="13">
        <v>62</v>
      </c>
      <c r="K67" s="13">
        <v>72</v>
      </c>
      <c r="L67" s="13">
        <v>66</v>
      </c>
      <c r="M67" s="9">
        <v>5000</v>
      </c>
      <c r="N67" s="125">
        <f t="shared" si="23"/>
        <v>0</v>
      </c>
    </row>
    <row r="68" spans="3:14" x14ac:dyDescent="0.25">
      <c r="C68" s="122" t="s">
        <v>126</v>
      </c>
      <c r="D68" s="83">
        <v>2000</v>
      </c>
      <c r="E68" s="83"/>
      <c r="F68" s="83"/>
      <c r="G68" s="123">
        <f t="shared" si="22"/>
        <v>2000</v>
      </c>
      <c r="I68" s="122" t="s">
        <v>126</v>
      </c>
      <c r="J68" s="35">
        <v>0</v>
      </c>
      <c r="K68" s="35">
        <v>0</v>
      </c>
      <c r="L68" s="35">
        <v>0</v>
      </c>
      <c r="M68" s="123">
        <v>2000</v>
      </c>
      <c r="N68" s="125">
        <f t="shared" si="23"/>
        <v>0</v>
      </c>
    </row>
    <row r="69" spans="3:14" x14ac:dyDescent="0.25">
      <c r="C69" s="3" t="s">
        <v>124</v>
      </c>
      <c r="D69" s="7">
        <f>SUM(D64:D68)</f>
        <v>12000</v>
      </c>
      <c r="E69" s="7">
        <f t="shared" ref="E69:F69" si="24">SUM(E64:E68)</f>
        <v>6000</v>
      </c>
      <c r="F69" s="8">
        <f t="shared" si="24"/>
        <v>4000</v>
      </c>
      <c r="G69" s="124">
        <f>SUMPRODUCT(D64:F68,J64:L68)</f>
        <v>1272000</v>
      </c>
      <c r="I69" s="3" t="s">
        <v>124</v>
      </c>
      <c r="J69" s="7">
        <v>12000</v>
      </c>
      <c r="K69" s="7">
        <v>6000</v>
      </c>
      <c r="L69" s="8">
        <v>4000</v>
      </c>
    </row>
    <row r="70" spans="3:14" x14ac:dyDescent="0.25">
      <c r="J70" s="125">
        <f>D69-J69</f>
        <v>0</v>
      </c>
      <c r="K70" s="125">
        <f t="shared" ref="K70" si="25">E69-K69</f>
        <v>0</v>
      </c>
      <c r="L70" s="125">
        <f t="shared" ref="L70" si="26">F69-L69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2B5B-59FE-46BF-9529-A985009C56E5}">
  <dimension ref="B2:Q283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4.28515625" customWidth="1"/>
    <col min="4" max="7" width="9.28515625" customWidth="1"/>
    <col min="8" max="8" width="12.7109375" customWidth="1"/>
    <col min="9" max="9" width="1.85546875" customWidth="1"/>
    <col min="10" max="10" width="12.42578125" customWidth="1"/>
    <col min="11" max="14" width="9.28515625" customWidth="1"/>
    <col min="15" max="15" width="12.7109375" customWidth="1"/>
  </cols>
  <sheetData>
    <row r="2" spans="3:8" x14ac:dyDescent="0.25">
      <c r="C2" s="3" t="s">
        <v>0</v>
      </c>
      <c r="D2" s="4" t="s">
        <v>151</v>
      </c>
      <c r="E2" s="4" t="s">
        <v>152</v>
      </c>
      <c r="F2" s="4" t="s">
        <v>153</v>
      </c>
      <c r="G2" s="3" t="s">
        <v>8</v>
      </c>
    </row>
    <row r="3" spans="3:8" x14ac:dyDescent="0.25">
      <c r="C3" s="5" t="s">
        <v>154</v>
      </c>
      <c r="D3" s="11">
        <v>92</v>
      </c>
      <c r="E3" s="11">
        <v>89</v>
      </c>
      <c r="F3" s="11">
        <v>90</v>
      </c>
      <c r="G3" s="9">
        <v>320000</v>
      </c>
      <c r="H3" s="2"/>
    </row>
    <row r="4" spans="3:8" x14ac:dyDescent="0.25">
      <c r="C4" s="6" t="s">
        <v>155</v>
      </c>
      <c r="D4" s="11">
        <v>91</v>
      </c>
      <c r="E4" s="11">
        <v>91</v>
      </c>
      <c r="F4" s="11">
        <v>95</v>
      </c>
      <c r="G4" s="9">
        <v>270000</v>
      </c>
      <c r="H4" s="2"/>
    </row>
    <row r="5" spans="3:8" x14ac:dyDescent="0.25">
      <c r="C5" s="6" t="s">
        <v>156</v>
      </c>
      <c r="D5" s="11">
        <v>87</v>
      </c>
      <c r="E5" s="11">
        <v>90</v>
      </c>
      <c r="F5" s="11">
        <v>92</v>
      </c>
      <c r="G5" s="10">
        <v>150000</v>
      </c>
      <c r="H5" s="2"/>
    </row>
    <row r="6" spans="3:8" x14ac:dyDescent="0.25">
      <c r="C6" s="3" t="s">
        <v>9</v>
      </c>
      <c r="D6" s="7">
        <v>100000</v>
      </c>
      <c r="E6" s="7">
        <v>180000</v>
      </c>
      <c r="F6" s="8">
        <v>300000</v>
      </c>
    </row>
    <row r="8" spans="3:8" x14ac:dyDescent="0.25">
      <c r="C8" s="12" t="s">
        <v>10</v>
      </c>
      <c r="D8" s="1">
        <f>SUM(G3:G5)</f>
        <v>740000</v>
      </c>
    </row>
    <row r="9" spans="3:8" x14ac:dyDescent="0.25">
      <c r="C9" s="12" t="s">
        <v>11</v>
      </c>
      <c r="D9" s="1">
        <f>SUM(D6:F6)</f>
        <v>580000</v>
      </c>
    </row>
    <row r="11" spans="3:8" x14ac:dyDescent="0.25">
      <c r="C11" t="s">
        <v>157</v>
      </c>
    </row>
    <row r="14" spans="3:8" x14ac:dyDescent="0.25">
      <c r="C14" s="3" t="s">
        <v>0</v>
      </c>
      <c r="D14" s="4" t="s">
        <v>151</v>
      </c>
      <c r="E14" s="4" t="s">
        <v>152</v>
      </c>
      <c r="F14" s="4" t="s">
        <v>153</v>
      </c>
      <c r="G14" s="15" t="s">
        <v>158</v>
      </c>
      <c r="H14" s="3" t="s">
        <v>8</v>
      </c>
    </row>
    <row r="15" spans="3:8" x14ac:dyDescent="0.25">
      <c r="C15" s="5" t="s">
        <v>154</v>
      </c>
      <c r="D15" s="11">
        <v>92</v>
      </c>
      <c r="E15" s="11">
        <v>89</v>
      </c>
      <c r="F15" s="11">
        <v>90</v>
      </c>
      <c r="G15" s="16">
        <v>0</v>
      </c>
      <c r="H15" s="9">
        <v>320000</v>
      </c>
    </row>
    <row r="16" spans="3:8" x14ac:dyDescent="0.25">
      <c r="C16" s="6" t="s">
        <v>155</v>
      </c>
      <c r="D16" s="11">
        <v>91</v>
      </c>
      <c r="E16" s="11">
        <v>91</v>
      </c>
      <c r="F16" s="11">
        <v>95</v>
      </c>
      <c r="G16" s="16">
        <v>0</v>
      </c>
      <c r="H16" s="9">
        <v>270000</v>
      </c>
    </row>
    <row r="17" spans="2:17" x14ac:dyDescent="0.25">
      <c r="C17" s="6" t="s">
        <v>156</v>
      </c>
      <c r="D17" s="11">
        <v>87</v>
      </c>
      <c r="E17" s="11">
        <v>90</v>
      </c>
      <c r="F17" s="11">
        <v>92</v>
      </c>
      <c r="G17" s="16">
        <v>0</v>
      </c>
      <c r="H17" s="10">
        <v>150000</v>
      </c>
    </row>
    <row r="18" spans="2:17" x14ac:dyDescent="0.25">
      <c r="C18" s="141" t="s">
        <v>9</v>
      </c>
      <c r="D18" s="14">
        <v>100000</v>
      </c>
      <c r="E18" s="7">
        <v>180000</v>
      </c>
      <c r="F18" s="7">
        <v>300000</v>
      </c>
      <c r="G18" s="25">
        <v>160000</v>
      </c>
      <c r="H18" s="2"/>
    </row>
    <row r="20" spans="2:17" x14ac:dyDescent="0.25">
      <c r="C20" s="12" t="s">
        <v>10</v>
      </c>
      <c r="D20" s="1">
        <f>SUM(H15:H17)</f>
        <v>740000</v>
      </c>
    </row>
    <row r="21" spans="2:17" x14ac:dyDescent="0.25">
      <c r="C21" s="12" t="s">
        <v>11</v>
      </c>
      <c r="D21" s="1">
        <f>SUM(D18:G18)</f>
        <v>740000</v>
      </c>
    </row>
    <row r="22" spans="2:17" x14ac:dyDescent="0.25">
      <c r="C22" s="12"/>
      <c r="D22" s="1"/>
    </row>
    <row r="23" spans="2:17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2:17" x14ac:dyDescent="0.25">
      <c r="C24" s="17" t="s">
        <v>16</v>
      </c>
    </row>
    <row r="26" spans="2:17" x14ac:dyDescent="0.25">
      <c r="C26" s="18" t="s">
        <v>14</v>
      </c>
      <c r="G26" s="60"/>
      <c r="H26" s="60"/>
      <c r="J26" s="76"/>
      <c r="K26" s="58"/>
      <c r="L26" s="58"/>
      <c r="M26" s="58"/>
      <c r="N26" s="76"/>
      <c r="O26" s="58"/>
      <c r="P26" s="58"/>
      <c r="Q26" s="58"/>
    </row>
    <row r="28" spans="2:17" x14ac:dyDescent="0.25">
      <c r="D28" t="s">
        <v>159</v>
      </c>
    </row>
    <row r="31" spans="2:17" x14ac:dyDescent="0.25">
      <c r="C31" t="s">
        <v>17</v>
      </c>
    </row>
    <row r="33" spans="2:14" x14ac:dyDescent="0.25">
      <c r="D33" t="s">
        <v>160</v>
      </c>
    </row>
    <row r="35" spans="2:14" x14ac:dyDescent="0.25">
      <c r="C35" t="s">
        <v>19</v>
      </c>
    </row>
    <row r="37" spans="2:14" x14ac:dyDescent="0.25">
      <c r="D37" t="s">
        <v>20</v>
      </c>
      <c r="F37" t="s">
        <v>161</v>
      </c>
    </row>
    <row r="38" spans="2:14" x14ac:dyDescent="0.25">
      <c r="F38" t="s">
        <v>162</v>
      </c>
    </row>
    <row r="39" spans="2:14" x14ac:dyDescent="0.25">
      <c r="F39" t="s">
        <v>163</v>
      </c>
    </row>
    <row r="41" spans="2:14" x14ac:dyDescent="0.25">
      <c r="D41" t="s">
        <v>24</v>
      </c>
      <c r="F41" t="s">
        <v>165</v>
      </c>
    </row>
    <row r="42" spans="2:14" x14ac:dyDescent="0.25">
      <c r="F42" t="s">
        <v>164</v>
      </c>
    </row>
    <row r="43" spans="2:14" x14ac:dyDescent="0.25">
      <c r="F43" t="s">
        <v>166</v>
      </c>
    </row>
    <row r="44" spans="2:14" x14ac:dyDescent="0.25">
      <c r="F44" t="s">
        <v>167</v>
      </c>
    </row>
    <row r="46" spans="2:14" x14ac:dyDescent="0.25">
      <c r="D46" t="s">
        <v>30</v>
      </c>
      <c r="F46" t="s">
        <v>31</v>
      </c>
    </row>
    <row r="48" spans="2:14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2:16" x14ac:dyDescent="0.25">
      <c r="C49" s="17" t="s">
        <v>106</v>
      </c>
      <c r="O49" s="148"/>
    </row>
    <row r="52" spans="2:16" x14ac:dyDescent="0.25">
      <c r="C52" s="3" t="s">
        <v>32</v>
      </c>
      <c r="D52" s="4" t="s">
        <v>151</v>
      </c>
      <c r="E52" s="4" t="s">
        <v>152</v>
      </c>
      <c r="F52" s="4" t="s">
        <v>153</v>
      </c>
      <c r="G52" s="15" t="s">
        <v>158</v>
      </c>
      <c r="H52" s="3" t="s">
        <v>8</v>
      </c>
      <c r="J52" s="3" t="s">
        <v>0</v>
      </c>
      <c r="K52" s="4" t="s">
        <v>151</v>
      </c>
      <c r="L52" s="4" t="s">
        <v>152</v>
      </c>
      <c r="M52" s="4" t="s">
        <v>153</v>
      </c>
      <c r="N52" s="15" t="s">
        <v>158</v>
      </c>
      <c r="O52" s="3" t="s">
        <v>8</v>
      </c>
    </row>
    <row r="53" spans="2:16" x14ac:dyDescent="0.25">
      <c r="C53" s="5" t="s">
        <v>154</v>
      </c>
      <c r="D53" s="66">
        <v>0</v>
      </c>
      <c r="E53" s="66">
        <v>20000</v>
      </c>
      <c r="F53" s="66">
        <v>300000</v>
      </c>
      <c r="G53" s="73">
        <v>0</v>
      </c>
      <c r="H53" s="142">
        <f>SUM(D53:G53)</f>
        <v>320000</v>
      </c>
      <c r="J53" s="5" t="s">
        <v>154</v>
      </c>
      <c r="K53" s="11">
        <v>92</v>
      </c>
      <c r="L53" s="11">
        <v>89</v>
      </c>
      <c r="M53" s="11">
        <v>90</v>
      </c>
      <c r="N53" s="16">
        <v>0</v>
      </c>
      <c r="O53" s="9">
        <v>320000</v>
      </c>
      <c r="P53" s="125">
        <f>H53-O53</f>
        <v>0</v>
      </c>
    </row>
    <row r="54" spans="2:16" x14ac:dyDescent="0.25">
      <c r="C54" s="6" t="s">
        <v>155</v>
      </c>
      <c r="D54" s="66">
        <v>0</v>
      </c>
      <c r="E54" s="66">
        <v>110000</v>
      </c>
      <c r="F54" s="66">
        <v>0</v>
      </c>
      <c r="G54" s="73">
        <v>160000</v>
      </c>
      <c r="H54" s="142">
        <f t="shared" ref="H54:H55" si="0">SUM(D54:G54)</f>
        <v>270000</v>
      </c>
      <c r="J54" s="6" t="s">
        <v>155</v>
      </c>
      <c r="K54" s="11">
        <v>91</v>
      </c>
      <c r="L54" s="11">
        <v>91</v>
      </c>
      <c r="M54" s="11">
        <v>95</v>
      </c>
      <c r="N54" s="16">
        <v>0</v>
      </c>
      <c r="O54" s="9">
        <v>270000</v>
      </c>
      <c r="P54" s="125">
        <f t="shared" ref="P54:P55" si="1">H54-O54</f>
        <v>0</v>
      </c>
    </row>
    <row r="55" spans="2:16" x14ac:dyDescent="0.25">
      <c r="C55" s="6" t="s">
        <v>156</v>
      </c>
      <c r="D55" s="66">
        <v>100000</v>
      </c>
      <c r="E55" s="66">
        <v>50000</v>
      </c>
      <c r="F55" s="66">
        <v>0</v>
      </c>
      <c r="G55" s="73">
        <v>0</v>
      </c>
      <c r="H55" s="143">
        <f t="shared" si="0"/>
        <v>150000</v>
      </c>
      <c r="J55" s="6" t="s">
        <v>156</v>
      </c>
      <c r="K55" s="11">
        <v>87</v>
      </c>
      <c r="L55" s="11">
        <v>90</v>
      </c>
      <c r="M55" s="11">
        <v>92</v>
      </c>
      <c r="N55" s="16">
        <v>0</v>
      </c>
      <c r="O55" s="10">
        <v>150000</v>
      </c>
      <c r="P55" s="125">
        <f t="shared" si="1"/>
        <v>0</v>
      </c>
    </row>
    <row r="56" spans="2:16" x14ac:dyDescent="0.25">
      <c r="C56" s="141" t="s">
        <v>9</v>
      </c>
      <c r="D56" s="144">
        <f t="shared" ref="D56:F56" si="2">SUM(D53:D55)</f>
        <v>100000</v>
      </c>
      <c r="E56" s="145">
        <f t="shared" si="2"/>
        <v>180000</v>
      </c>
      <c r="F56" s="145">
        <f t="shared" si="2"/>
        <v>300000</v>
      </c>
      <c r="G56" s="146">
        <f>SUM(G53:G55)</f>
        <v>160000</v>
      </c>
      <c r="H56" s="147">
        <f>SUMPRODUCT(D53:G55,K53:N55)</f>
        <v>51990000</v>
      </c>
      <c r="J56" s="141" t="s">
        <v>9</v>
      </c>
      <c r="K56" s="14">
        <v>100000</v>
      </c>
      <c r="L56" s="7">
        <v>180000</v>
      </c>
      <c r="M56" s="7">
        <v>300000</v>
      </c>
      <c r="N56" s="25">
        <v>160000</v>
      </c>
      <c r="O56" s="2"/>
    </row>
    <row r="57" spans="2:16" x14ac:dyDescent="0.25">
      <c r="K57" s="125">
        <f>D56-K56</f>
        <v>0</v>
      </c>
      <c r="L57" s="125">
        <f t="shared" ref="L57:N57" si="3">E56-L56</f>
        <v>0</v>
      </c>
      <c r="M57" s="125">
        <f t="shared" si="3"/>
        <v>0</v>
      </c>
      <c r="N57" s="125">
        <f t="shared" si="3"/>
        <v>0</v>
      </c>
    </row>
    <row r="59" spans="2:16" x14ac:dyDescent="0.25">
      <c r="C59" t="s">
        <v>33</v>
      </c>
      <c r="E59" s="1"/>
      <c r="F59" s="59" t="s">
        <v>107</v>
      </c>
    </row>
    <row r="61" spans="2:16" x14ac:dyDescent="0.25">
      <c r="C61" t="s">
        <v>36</v>
      </c>
      <c r="D61" t="s">
        <v>168</v>
      </c>
    </row>
    <row r="62" spans="2:16" x14ac:dyDescent="0.25">
      <c r="C62" t="s">
        <v>47</v>
      </c>
      <c r="D62" s="235">
        <f>H56</f>
        <v>51990000</v>
      </c>
      <c r="E62" s="235"/>
    </row>
    <row r="64" spans="2:16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2:16" x14ac:dyDescent="0.25">
      <c r="C65" s="17" t="s">
        <v>110</v>
      </c>
      <c r="O65" s="148"/>
    </row>
    <row r="68" spans="2:16" x14ac:dyDescent="0.25">
      <c r="C68" s="3" t="s">
        <v>32</v>
      </c>
      <c r="D68" s="4" t="s">
        <v>151</v>
      </c>
      <c r="E68" s="4" t="s">
        <v>152</v>
      </c>
      <c r="F68" s="4" t="s">
        <v>153</v>
      </c>
      <c r="G68" s="15" t="s">
        <v>158</v>
      </c>
      <c r="H68" s="3" t="s">
        <v>8</v>
      </c>
      <c r="J68" s="3" t="s">
        <v>0</v>
      </c>
      <c r="K68" s="4" t="s">
        <v>151</v>
      </c>
      <c r="L68" s="4" t="s">
        <v>152</v>
      </c>
      <c r="M68" s="4" t="s">
        <v>153</v>
      </c>
      <c r="N68" s="15" t="s">
        <v>158</v>
      </c>
      <c r="O68" s="3" t="s">
        <v>8</v>
      </c>
    </row>
    <row r="69" spans="2:16" x14ac:dyDescent="0.25">
      <c r="C69" s="5" t="s">
        <v>154</v>
      </c>
      <c r="D69" s="66">
        <v>100000</v>
      </c>
      <c r="E69" s="66">
        <v>180000</v>
      </c>
      <c r="F69" s="66">
        <v>40000</v>
      </c>
      <c r="G69" s="73"/>
      <c r="H69" s="142">
        <f>SUM(D69:G69)</f>
        <v>320000</v>
      </c>
      <c r="J69" s="5" t="s">
        <v>154</v>
      </c>
      <c r="K69" s="13">
        <v>92</v>
      </c>
      <c r="L69" s="13">
        <v>89</v>
      </c>
      <c r="M69" s="13">
        <v>90</v>
      </c>
      <c r="N69" s="35">
        <v>0</v>
      </c>
      <c r="O69" s="9">
        <v>320000</v>
      </c>
      <c r="P69" s="125">
        <f>H69-O69</f>
        <v>0</v>
      </c>
    </row>
    <row r="70" spans="2:16" x14ac:dyDescent="0.25">
      <c r="C70" s="6" t="s">
        <v>155</v>
      </c>
      <c r="D70" s="66"/>
      <c r="E70" s="66"/>
      <c r="F70" s="66">
        <v>260000</v>
      </c>
      <c r="G70" s="73">
        <v>10000</v>
      </c>
      <c r="H70" s="142">
        <f t="shared" ref="H70:H71" si="4">SUM(D70:G70)</f>
        <v>270000</v>
      </c>
      <c r="J70" s="6" t="s">
        <v>155</v>
      </c>
      <c r="K70" s="13">
        <v>91</v>
      </c>
      <c r="L70" s="13">
        <v>91</v>
      </c>
      <c r="M70" s="13">
        <v>95</v>
      </c>
      <c r="N70" s="35">
        <v>0</v>
      </c>
      <c r="O70" s="9">
        <v>270000</v>
      </c>
      <c r="P70" s="125">
        <f t="shared" ref="P70:P71" si="5">H70-O70</f>
        <v>0</v>
      </c>
    </row>
    <row r="71" spans="2:16" x14ac:dyDescent="0.25">
      <c r="C71" s="6" t="s">
        <v>156</v>
      </c>
      <c r="D71" s="66"/>
      <c r="E71" s="66"/>
      <c r="F71" s="66"/>
      <c r="G71" s="73">
        <v>150000</v>
      </c>
      <c r="H71" s="143">
        <f t="shared" si="4"/>
        <v>150000</v>
      </c>
      <c r="J71" s="6" t="s">
        <v>156</v>
      </c>
      <c r="K71" s="13">
        <v>87</v>
      </c>
      <c r="L71" s="13">
        <v>90</v>
      </c>
      <c r="M71" s="13">
        <v>92</v>
      </c>
      <c r="N71" s="35">
        <v>0</v>
      </c>
      <c r="O71" s="10">
        <v>150000</v>
      </c>
      <c r="P71" s="125">
        <f t="shared" si="5"/>
        <v>0</v>
      </c>
    </row>
    <row r="72" spans="2:16" x14ac:dyDescent="0.25">
      <c r="C72" s="141" t="s">
        <v>9</v>
      </c>
      <c r="D72" s="144">
        <f t="shared" ref="D72" si="6">SUM(D69:D71)</f>
        <v>100000</v>
      </c>
      <c r="E72" s="145">
        <f t="shared" ref="E72" si="7">SUM(E69:E71)</f>
        <v>180000</v>
      </c>
      <c r="F72" s="145">
        <f t="shared" ref="F72" si="8">SUM(F69:F71)</f>
        <v>300000</v>
      </c>
      <c r="G72" s="146">
        <f>SUM(G69:G71)</f>
        <v>160000</v>
      </c>
      <c r="H72" s="147">
        <f>SUMPRODUCT(D69:G71,K69:N71)</f>
        <v>53520000</v>
      </c>
      <c r="J72" s="141" t="s">
        <v>9</v>
      </c>
      <c r="K72" s="14">
        <v>100000</v>
      </c>
      <c r="L72" s="7">
        <v>180000</v>
      </c>
      <c r="M72" s="7">
        <v>300000</v>
      </c>
      <c r="N72" s="25">
        <v>160000</v>
      </c>
      <c r="O72" s="2"/>
    </row>
    <row r="73" spans="2:16" x14ac:dyDescent="0.25">
      <c r="K73" s="125">
        <f>D72-K72</f>
        <v>0</v>
      </c>
      <c r="L73" s="125">
        <f t="shared" ref="L73" si="9">E72-L72</f>
        <v>0</v>
      </c>
      <c r="M73" s="125">
        <f t="shared" ref="M73" si="10">F72-M72</f>
        <v>0</v>
      </c>
      <c r="N73" s="125">
        <f t="shared" ref="N73" si="11">G72-N72</f>
        <v>0</v>
      </c>
    </row>
    <row r="75" spans="2:16" x14ac:dyDescent="0.25">
      <c r="C75" t="s">
        <v>33</v>
      </c>
      <c r="E75" s="1"/>
      <c r="F75" s="59" t="s">
        <v>107</v>
      </c>
    </row>
    <row r="77" spans="2:16" x14ac:dyDescent="0.25">
      <c r="C77" t="s">
        <v>36</v>
      </c>
      <c r="D77" t="s">
        <v>169</v>
      </c>
    </row>
    <row r="78" spans="2:16" x14ac:dyDescent="0.25">
      <c r="C78" t="s">
        <v>47</v>
      </c>
      <c r="D78" s="235">
        <f>H72</f>
        <v>53520000</v>
      </c>
      <c r="E78" s="235"/>
    </row>
    <row r="80" spans="2:16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2:16" x14ac:dyDescent="0.25">
      <c r="C81" s="17" t="s">
        <v>111</v>
      </c>
      <c r="O81" s="148"/>
    </row>
    <row r="84" spans="2:16" x14ac:dyDescent="0.25">
      <c r="C84" s="3" t="s">
        <v>32</v>
      </c>
      <c r="D84" s="4" t="s">
        <v>151</v>
      </c>
      <c r="E84" s="4" t="s">
        <v>152</v>
      </c>
      <c r="F84" s="4" t="s">
        <v>153</v>
      </c>
      <c r="G84" s="15" t="s">
        <v>158</v>
      </c>
      <c r="H84" s="3" t="s">
        <v>8</v>
      </c>
      <c r="J84" s="3" t="s">
        <v>0</v>
      </c>
      <c r="K84" s="4" t="s">
        <v>151</v>
      </c>
      <c r="L84" s="4" t="s">
        <v>152</v>
      </c>
      <c r="M84" s="4" t="s">
        <v>153</v>
      </c>
      <c r="N84" s="15" t="s">
        <v>158</v>
      </c>
      <c r="O84" s="3" t="s">
        <v>8</v>
      </c>
    </row>
    <row r="85" spans="2:16" x14ac:dyDescent="0.25">
      <c r="C85" s="5" t="s">
        <v>154</v>
      </c>
      <c r="D85" s="66"/>
      <c r="E85" s="66">
        <v>160000</v>
      </c>
      <c r="F85" s="66"/>
      <c r="G85" s="73">
        <v>160000</v>
      </c>
      <c r="H85" s="142">
        <f>SUM(D85:G85)</f>
        <v>320000</v>
      </c>
      <c r="J85" s="5" t="s">
        <v>154</v>
      </c>
      <c r="K85" s="13">
        <v>92</v>
      </c>
      <c r="L85" s="13">
        <v>89</v>
      </c>
      <c r="M85" s="13">
        <v>90</v>
      </c>
      <c r="N85" s="35">
        <v>0</v>
      </c>
      <c r="O85" s="9">
        <v>320000</v>
      </c>
      <c r="P85" s="125">
        <f>H85-O85</f>
        <v>0</v>
      </c>
    </row>
    <row r="86" spans="2:16" x14ac:dyDescent="0.25">
      <c r="C86" s="6" t="s">
        <v>155</v>
      </c>
      <c r="D86" s="66"/>
      <c r="E86" s="66"/>
      <c r="F86" s="66">
        <v>270000</v>
      </c>
      <c r="G86" s="73"/>
      <c r="H86" s="142">
        <f t="shared" ref="H86:H87" si="12">SUM(D86:G86)</f>
        <v>270000</v>
      </c>
      <c r="J86" s="6" t="s">
        <v>155</v>
      </c>
      <c r="K86" s="13">
        <v>91</v>
      </c>
      <c r="L86" s="13">
        <v>91</v>
      </c>
      <c r="M86" s="13">
        <v>95</v>
      </c>
      <c r="N86" s="35">
        <v>0</v>
      </c>
      <c r="O86" s="9">
        <v>270000</v>
      </c>
      <c r="P86" s="125">
        <f t="shared" ref="P86:P87" si="13">H86-O86</f>
        <v>0</v>
      </c>
    </row>
    <row r="87" spans="2:16" x14ac:dyDescent="0.25">
      <c r="C87" s="6" t="s">
        <v>156</v>
      </c>
      <c r="D87" s="66">
        <v>100000</v>
      </c>
      <c r="E87" s="66">
        <v>20000</v>
      </c>
      <c r="F87" s="66">
        <v>30000</v>
      </c>
      <c r="G87" s="73"/>
      <c r="H87" s="143">
        <f t="shared" si="12"/>
        <v>150000</v>
      </c>
      <c r="J87" s="6" t="s">
        <v>156</v>
      </c>
      <c r="K87" s="13">
        <v>87</v>
      </c>
      <c r="L87" s="13">
        <v>90</v>
      </c>
      <c r="M87" s="13">
        <v>92</v>
      </c>
      <c r="N87" s="35">
        <v>0</v>
      </c>
      <c r="O87" s="10">
        <v>150000</v>
      </c>
      <c r="P87" s="125">
        <f t="shared" si="13"/>
        <v>0</v>
      </c>
    </row>
    <row r="88" spans="2:16" x14ac:dyDescent="0.25">
      <c r="C88" s="141" t="s">
        <v>9</v>
      </c>
      <c r="D88" s="144">
        <f t="shared" ref="D88" si="14">SUM(D85:D87)</f>
        <v>100000</v>
      </c>
      <c r="E88" s="145">
        <f t="shared" ref="E88" si="15">SUM(E85:E87)</f>
        <v>180000</v>
      </c>
      <c r="F88" s="145">
        <f t="shared" ref="F88" si="16">SUM(F85:F87)</f>
        <v>300000</v>
      </c>
      <c r="G88" s="146">
        <f>SUM(G85:G87)</f>
        <v>160000</v>
      </c>
      <c r="H88" s="147">
        <f>SUMPRODUCT(D85:G87,K85:N87)</f>
        <v>53150000</v>
      </c>
      <c r="J88" s="141" t="s">
        <v>9</v>
      </c>
      <c r="K88" s="14">
        <v>100000</v>
      </c>
      <c r="L88" s="7">
        <v>180000</v>
      </c>
      <c r="M88" s="7">
        <v>300000</v>
      </c>
      <c r="N88" s="25">
        <v>160000</v>
      </c>
      <c r="O88" s="2"/>
    </row>
    <row r="89" spans="2:16" x14ac:dyDescent="0.25">
      <c r="K89" s="125">
        <f>D88-K88</f>
        <v>0</v>
      </c>
      <c r="L89" s="125">
        <f t="shared" ref="L89" si="17">E88-L88</f>
        <v>0</v>
      </c>
      <c r="M89" s="125">
        <f t="shared" ref="M89" si="18">F88-M88</f>
        <v>0</v>
      </c>
      <c r="N89" s="125">
        <f t="shared" ref="N89" si="19">G88-N88</f>
        <v>0</v>
      </c>
    </row>
    <row r="91" spans="2:16" x14ac:dyDescent="0.25">
      <c r="C91" t="s">
        <v>33</v>
      </c>
      <c r="E91" s="1"/>
      <c r="F91" s="59" t="s">
        <v>107</v>
      </c>
    </row>
    <row r="93" spans="2:16" x14ac:dyDescent="0.25">
      <c r="C93" t="s">
        <v>36</v>
      </c>
      <c r="D93" t="s">
        <v>170</v>
      </c>
    </row>
    <row r="94" spans="2:16" x14ac:dyDescent="0.25">
      <c r="C94" t="s">
        <v>47</v>
      </c>
      <c r="D94" s="235">
        <f>H88</f>
        <v>53150000</v>
      </c>
      <c r="E94" s="235"/>
    </row>
    <row r="96" spans="2:16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2:17" x14ac:dyDescent="0.25">
      <c r="C97" s="17" t="s">
        <v>113</v>
      </c>
      <c r="O97" s="148"/>
    </row>
    <row r="100" spans="2:17" x14ac:dyDescent="0.25">
      <c r="C100" s="3" t="s">
        <v>32</v>
      </c>
      <c r="D100" s="4" t="s">
        <v>151</v>
      </c>
      <c r="E100" s="4" t="s">
        <v>152</v>
      </c>
      <c r="F100" s="4" t="s">
        <v>153</v>
      </c>
      <c r="G100" s="15" t="s">
        <v>158</v>
      </c>
      <c r="H100" s="3" t="s">
        <v>8</v>
      </c>
      <c r="J100" s="3" t="s">
        <v>0</v>
      </c>
      <c r="K100" s="4" t="s">
        <v>151</v>
      </c>
      <c r="L100" s="4" t="s">
        <v>152</v>
      </c>
      <c r="M100" s="4" t="s">
        <v>153</v>
      </c>
      <c r="N100" s="15" t="s">
        <v>158</v>
      </c>
      <c r="O100" s="3" t="s">
        <v>8</v>
      </c>
      <c r="Q100" s="40" t="s">
        <v>44</v>
      </c>
    </row>
    <row r="101" spans="2:17" x14ac:dyDescent="0.25">
      <c r="C101" s="5" t="s">
        <v>154</v>
      </c>
      <c r="D101" s="66"/>
      <c r="E101" s="66">
        <v>20000</v>
      </c>
      <c r="F101" s="66">
        <v>300000</v>
      </c>
      <c r="G101" s="73"/>
      <c r="H101" s="142">
        <f>SUM(D101:G101)</f>
        <v>320000</v>
      </c>
      <c r="J101" s="5" t="s">
        <v>154</v>
      </c>
      <c r="K101" s="13">
        <v>92</v>
      </c>
      <c r="L101" s="13">
        <v>89</v>
      </c>
      <c r="M101" s="13">
        <v>90</v>
      </c>
      <c r="N101" s="35">
        <v>0</v>
      </c>
      <c r="O101" s="9">
        <v>320000</v>
      </c>
      <c r="P101" s="125">
        <f>H101-O101</f>
        <v>0</v>
      </c>
      <c r="Q101" s="29"/>
    </row>
    <row r="102" spans="2:17" x14ac:dyDescent="0.25">
      <c r="C102" s="6" t="s">
        <v>155</v>
      </c>
      <c r="D102" s="66"/>
      <c r="E102" s="66">
        <v>110000</v>
      </c>
      <c r="F102" s="66"/>
      <c r="G102" s="73">
        <v>160000</v>
      </c>
      <c r="H102" s="142">
        <f t="shared" ref="H102:H103" si="20">SUM(D102:G102)</f>
        <v>270000</v>
      </c>
      <c r="J102" s="6" t="s">
        <v>155</v>
      </c>
      <c r="K102" s="13">
        <v>91</v>
      </c>
      <c r="L102" s="13">
        <v>91</v>
      </c>
      <c r="M102" s="13">
        <v>95</v>
      </c>
      <c r="N102" s="35">
        <v>0</v>
      </c>
      <c r="O102" s="9">
        <v>270000</v>
      </c>
      <c r="P102" s="125">
        <f t="shared" ref="P102:P103" si="21">H102-O102</f>
        <v>0</v>
      </c>
      <c r="Q102" s="29"/>
    </row>
    <row r="103" spans="2:17" x14ac:dyDescent="0.25">
      <c r="C103" s="6" t="s">
        <v>156</v>
      </c>
      <c r="D103" s="66">
        <v>100000</v>
      </c>
      <c r="E103" s="66">
        <v>50000</v>
      </c>
      <c r="F103" s="66"/>
      <c r="G103" s="73"/>
      <c r="H103" s="143">
        <f t="shared" si="20"/>
        <v>150000</v>
      </c>
      <c r="J103" s="6" t="s">
        <v>156</v>
      </c>
      <c r="K103" s="13">
        <v>87</v>
      </c>
      <c r="L103" s="13">
        <v>90</v>
      </c>
      <c r="M103" s="13">
        <v>92</v>
      </c>
      <c r="N103" s="35">
        <v>0</v>
      </c>
      <c r="O103" s="10">
        <v>150000</v>
      </c>
      <c r="P103" s="125">
        <f t="shared" si="21"/>
        <v>0</v>
      </c>
      <c r="Q103" s="29"/>
    </row>
    <row r="104" spans="2:17" x14ac:dyDescent="0.25">
      <c r="C104" s="141" t="s">
        <v>9</v>
      </c>
      <c r="D104" s="144">
        <f t="shared" ref="D104" si="22">SUM(D101:D103)</f>
        <v>100000</v>
      </c>
      <c r="E104" s="145">
        <f t="shared" ref="E104" si="23">SUM(E101:E103)</f>
        <v>180000</v>
      </c>
      <c r="F104" s="145">
        <f t="shared" ref="F104" si="24">SUM(F101:F103)</f>
        <v>300000</v>
      </c>
      <c r="G104" s="146">
        <f>SUM(G101:G103)</f>
        <v>160000</v>
      </c>
      <c r="H104" s="147">
        <f>SUMPRODUCT(D101:G103,K101:N103)</f>
        <v>51990000</v>
      </c>
      <c r="J104" s="141" t="s">
        <v>9</v>
      </c>
      <c r="K104" s="14">
        <v>100000</v>
      </c>
      <c r="L104" s="7">
        <v>180000</v>
      </c>
      <c r="M104" s="7">
        <v>300000</v>
      </c>
      <c r="N104" s="25">
        <v>160000</v>
      </c>
      <c r="O104" s="2"/>
    </row>
    <row r="105" spans="2:17" x14ac:dyDescent="0.25">
      <c r="K105" s="125">
        <f>D104-K104</f>
        <v>0</v>
      </c>
      <c r="L105" s="125">
        <f t="shared" ref="L105" si="25">E104-L104</f>
        <v>0</v>
      </c>
      <c r="M105" s="125">
        <f t="shared" ref="M105" si="26">F104-M104</f>
        <v>0</v>
      </c>
      <c r="N105" s="125">
        <f t="shared" ref="N105" si="27">G104-N104</f>
        <v>0</v>
      </c>
    </row>
    <row r="106" spans="2:17" x14ac:dyDescent="0.25">
      <c r="J106" s="40" t="s">
        <v>44</v>
      </c>
      <c r="K106" s="29"/>
      <c r="L106" s="29"/>
      <c r="M106" s="29"/>
      <c r="N106" s="29"/>
    </row>
    <row r="107" spans="2:17" x14ac:dyDescent="0.25">
      <c r="C107" t="s">
        <v>33</v>
      </c>
      <c r="E107" s="1"/>
      <c r="F107" s="59" t="s">
        <v>107</v>
      </c>
    </row>
    <row r="109" spans="2:17" x14ac:dyDescent="0.25">
      <c r="C109" t="s">
        <v>36</v>
      </c>
      <c r="D109" t="s">
        <v>171</v>
      </c>
    </row>
    <row r="110" spans="2:17" x14ac:dyDescent="0.25">
      <c r="C110" t="s">
        <v>47</v>
      </c>
      <c r="D110" s="235">
        <f>H104</f>
        <v>51990000</v>
      </c>
      <c r="E110" s="235"/>
    </row>
    <row r="112" spans="2:17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3:17" x14ac:dyDescent="0.25">
      <c r="C113" s="17" t="s">
        <v>46</v>
      </c>
      <c r="O113" s="148"/>
    </row>
    <row r="115" spans="3:17" x14ac:dyDescent="0.25">
      <c r="C115" s="3" t="s">
        <v>32</v>
      </c>
      <c r="D115" s="4" t="s">
        <v>151</v>
      </c>
      <c r="E115" s="4" t="s">
        <v>152</v>
      </c>
      <c r="F115" s="4" t="s">
        <v>153</v>
      </c>
      <c r="G115" s="15" t="s">
        <v>158</v>
      </c>
      <c r="H115" s="3" t="s">
        <v>8</v>
      </c>
      <c r="J115" s="3" t="s">
        <v>0</v>
      </c>
      <c r="K115" s="4" t="s">
        <v>151</v>
      </c>
      <c r="L115" s="4" t="s">
        <v>152</v>
      </c>
      <c r="M115" s="4" t="s">
        <v>153</v>
      </c>
      <c r="N115" s="15" t="s">
        <v>158</v>
      </c>
      <c r="O115" s="3" t="s">
        <v>8</v>
      </c>
      <c r="Q115" s="43" t="s">
        <v>48</v>
      </c>
    </row>
    <row r="116" spans="3:17" x14ac:dyDescent="0.25">
      <c r="C116" s="5" t="s">
        <v>154</v>
      </c>
      <c r="D116" s="66">
        <v>100000</v>
      </c>
      <c r="E116" s="66">
        <v>180000</v>
      </c>
      <c r="F116" s="66">
        <v>40000</v>
      </c>
      <c r="G116" s="110">
        <f>N116-$Q116-N$121</f>
        <v>5</v>
      </c>
      <c r="H116" s="142">
        <f>SUM(D116:G116)</f>
        <v>320005</v>
      </c>
      <c r="J116" s="5" t="s">
        <v>154</v>
      </c>
      <c r="K116" s="33">
        <v>92</v>
      </c>
      <c r="L116" s="33">
        <v>89</v>
      </c>
      <c r="M116" s="33">
        <v>90</v>
      </c>
      <c r="N116" s="35">
        <v>0</v>
      </c>
      <c r="O116" s="9">
        <v>320000</v>
      </c>
      <c r="P116" s="125">
        <f>H116-O116</f>
        <v>5</v>
      </c>
      <c r="Q116" s="149">
        <v>0</v>
      </c>
    </row>
    <row r="117" spans="3:17" x14ac:dyDescent="0.25">
      <c r="C117" s="6" t="s">
        <v>155</v>
      </c>
      <c r="D117" s="109">
        <f t="shared" ref="D117:D118" si="28">K117-$Q117-K$121</f>
        <v>-6</v>
      </c>
      <c r="E117" s="109">
        <f t="shared" ref="E117:E118" si="29">L117-$Q117-L$121</f>
        <v>-3</v>
      </c>
      <c r="F117" s="66">
        <v>260000</v>
      </c>
      <c r="G117" s="73">
        <v>10000</v>
      </c>
      <c r="H117" s="142">
        <f t="shared" ref="H117:H118" si="30">SUM(D117:G117)</f>
        <v>269991</v>
      </c>
      <c r="J117" s="6" t="s">
        <v>155</v>
      </c>
      <c r="K117" s="13">
        <v>91</v>
      </c>
      <c r="L117" s="13">
        <v>91</v>
      </c>
      <c r="M117" s="33">
        <v>95</v>
      </c>
      <c r="N117" s="34">
        <v>0</v>
      </c>
      <c r="O117" s="9">
        <v>270000</v>
      </c>
      <c r="P117" s="125">
        <f t="shared" ref="P117:P118" si="31">H117-O117</f>
        <v>-9</v>
      </c>
      <c r="Q117" s="149">
        <f>M117-M121</f>
        <v>5</v>
      </c>
    </row>
    <row r="118" spans="3:17" x14ac:dyDescent="0.25">
      <c r="C118" s="6" t="s">
        <v>156</v>
      </c>
      <c r="D118" s="111">
        <f t="shared" si="28"/>
        <v>-10</v>
      </c>
      <c r="E118" s="109">
        <f t="shared" si="29"/>
        <v>-4</v>
      </c>
      <c r="F118" s="109">
        <f>M118-$Q118-M$121</f>
        <v>-3</v>
      </c>
      <c r="G118" s="73">
        <v>150000</v>
      </c>
      <c r="H118" s="143">
        <f t="shared" si="30"/>
        <v>149983</v>
      </c>
      <c r="J118" s="6" t="s">
        <v>156</v>
      </c>
      <c r="K118" s="13">
        <v>87</v>
      </c>
      <c r="L118" s="13">
        <v>90</v>
      </c>
      <c r="M118" s="13">
        <v>92</v>
      </c>
      <c r="N118" s="34">
        <v>0</v>
      </c>
      <c r="O118" s="10">
        <v>150000</v>
      </c>
      <c r="P118" s="125">
        <f t="shared" si="31"/>
        <v>-17</v>
      </c>
      <c r="Q118" s="150">
        <f>N118-N121</f>
        <v>5</v>
      </c>
    </row>
    <row r="119" spans="3:17" x14ac:dyDescent="0.25">
      <c r="C119" s="141" t="s">
        <v>9</v>
      </c>
      <c r="D119" s="144">
        <f t="shared" ref="D119" si="32">SUM(D116:D118)</f>
        <v>99984</v>
      </c>
      <c r="E119" s="145">
        <f t="shared" ref="E119" si="33">SUM(E116:E118)</f>
        <v>179993</v>
      </c>
      <c r="F119" s="145">
        <f t="shared" ref="F119" si="34">SUM(F116:F118)</f>
        <v>299997</v>
      </c>
      <c r="G119" s="146">
        <f>SUM(G116:G118)</f>
        <v>160005</v>
      </c>
      <c r="H119" s="147">
        <f>SUMPRODUCT(D116:G118,K116:N118)</f>
        <v>53517675</v>
      </c>
      <c r="J119" s="141" t="s">
        <v>9</v>
      </c>
      <c r="K119" s="14">
        <v>100000</v>
      </c>
      <c r="L119" s="7">
        <v>180000</v>
      </c>
      <c r="M119" s="7">
        <v>300000</v>
      </c>
      <c r="N119" s="25">
        <v>160000</v>
      </c>
      <c r="O119" s="2"/>
    </row>
    <row r="120" spans="3:17" x14ac:dyDescent="0.25">
      <c r="K120" s="125">
        <f>D119-K119</f>
        <v>-16</v>
      </c>
      <c r="L120" s="125">
        <f t="shared" ref="L120" si="35">E119-L119</f>
        <v>-7</v>
      </c>
      <c r="M120" s="125">
        <f t="shared" ref="M120" si="36">F119-M119</f>
        <v>-3</v>
      </c>
      <c r="N120" s="125">
        <f t="shared" ref="N120" si="37">G119-N119</f>
        <v>5</v>
      </c>
    </row>
    <row r="121" spans="3:17" x14ac:dyDescent="0.25">
      <c r="C121" s="132" t="s">
        <v>55</v>
      </c>
      <c r="D121" s="1" t="s">
        <v>80</v>
      </c>
      <c r="J121" s="43" t="s">
        <v>49</v>
      </c>
      <c r="K121" s="151">
        <f>K116-Q116</f>
        <v>92</v>
      </c>
      <c r="L121" s="151">
        <f>L116-Q116</f>
        <v>89</v>
      </c>
      <c r="M121" s="151">
        <f>M116-Q116</f>
        <v>90</v>
      </c>
      <c r="N121" s="152">
        <f>N117-Q117</f>
        <v>-5</v>
      </c>
    </row>
    <row r="122" spans="3:17" x14ac:dyDescent="0.25">
      <c r="D122" s="1"/>
    </row>
    <row r="123" spans="3:17" x14ac:dyDescent="0.25">
      <c r="C123" s="3" t="s">
        <v>32</v>
      </c>
      <c r="D123" s="4" t="s">
        <v>151</v>
      </c>
      <c r="E123" s="4" t="s">
        <v>152</v>
      </c>
      <c r="F123" s="4" t="s">
        <v>153</v>
      </c>
      <c r="G123" s="15" t="s">
        <v>158</v>
      </c>
      <c r="H123" s="3" t="s">
        <v>8</v>
      </c>
      <c r="J123" s="3" t="s">
        <v>0</v>
      </c>
      <c r="K123" s="4" t="s">
        <v>151</v>
      </c>
      <c r="L123" s="4" t="s">
        <v>152</v>
      </c>
      <c r="M123" s="4" t="s">
        <v>153</v>
      </c>
      <c r="N123" s="15" t="s">
        <v>158</v>
      </c>
      <c r="O123" s="3" t="s">
        <v>8</v>
      </c>
      <c r="Q123" s="43" t="s">
        <v>48</v>
      </c>
    </row>
    <row r="124" spans="3:17" x14ac:dyDescent="0.25">
      <c r="C124" s="5" t="s">
        <v>154</v>
      </c>
      <c r="D124" s="96"/>
      <c r="E124" s="66">
        <v>180000</v>
      </c>
      <c r="F124" s="96">
        <v>140000</v>
      </c>
      <c r="G124" s="83"/>
      <c r="H124" s="142">
        <f>SUM(D124:G124)</f>
        <v>320000</v>
      </c>
      <c r="J124" s="5" t="s">
        <v>154</v>
      </c>
      <c r="K124" s="13">
        <v>92</v>
      </c>
      <c r="L124" s="13">
        <v>89</v>
      </c>
      <c r="M124" s="13">
        <v>90</v>
      </c>
      <c r="N124" s="35">
        <v>0</v>
      </c>
      <c r="O124" s="113">
        <v>320000</v>
      </c>
      <c r="P124" s="134">
        <f>H124-O124</f>
        <v>0</v>
      </c>
      <c r="Q124" s="153">
        <v>0</v>
      </c>
    </row>
    <row r="125" spans="3:17" x14ac:dyDescent="0.25">
      <c r="C125" s="6" t="s">
        <v>155</v>
      </c>
      <c r="D125" s="78"/>
      <c r="E125" s="78"/>
      <c r="F125" s="96">
        <v>160000</v>
      </c>
      <c r="G125" s="98">
        <v>110000</v>
      </c>
      <c r="H125" s="142">
        <f t="shared" ref="H125:H126" si="38">SUM(D125:G125)</f>
        <v>270000</v>
      </c>
      <c r="J125" s="6" t="s">
        <v>155</v>
      </c>
      <c r="K125" s="13">
        <v>91</v>
      </c>
      <c r="L125" s="13">
        <v>91</v>
      </c>
      <c r="M125" s="13">
        <v>95</v>
      </c>
      <c r="N125" s="35">
        <v>0</v>
      </c>
      <c r="O125" s="113">
        <v>270000</v>
      </c>
      <c r="P125" s="134">
        <f t="shared" ref="P125:P126" si="39">H125-O125</f>
        <v>0</v>
      </c>
      <c r="Q125" s="153">
        <f>M125-M129</f>
        <v>5</v>
      </c>
    </row>
    <row r="126" spans="3:17" x14ac:dyDescent="0.25">
      <c r="C126" s="6" t="s">
        <v>156</v>
      </c>
      <c r="D126" s="96">
        <v>100000</v>
      </c>
      <c r="E126" s="78"/>
      <c r="F126" s="78"/>
      <c r="G126" s="98">
        <v>50000</v>
      </c>
      <c r="H126" s="143">
        <f t="shared" si="38"/>
        <v>150000</v>
      </c>
      <c r="J126" s="6" t="s">
        <v>156</v>
      </c>
      <c r="K126" s="13">
        <v>87</v>
      </c>
      <c r="L126" s="13">
        <v>90</v>
      </c>
      <c r="M126" s="13">
        <v>92</v>
      </c>
      <c r="N126" s="35">
        <v>0</v>
      </c>
      <c r="O126" s="114">
        <v>150000</v>
      </c>
      <c r="P126" s="134">
        <f t="shared" si="39"/>
        <v>0</v>
      </c>
      <c r="Q126" s="154">
        <f>N126-N129</f>
        <v>5</v>
      </c>
    </row>
    <row r="127" spans="3:17" x14ac:dyDescent="0.25">
      <c r="C127" s="141" t="s">
        <v>9</v>
      </c>
      <c r="D127" s="144">
        <f t="shared" ref="D127" si="40">SUM(D124:D126)</f>
        <v>100000</v>
      </c>
      <c r="E127" s="145">
        <f t="shared" ref="E127" si="41">SUM(E124:E126)</f>
        <v>180000</v>
      </c>
      <c r="F127" s="145">
        <f t="shared" ref="F127" si="42">SUM(F124:F126)</f>
        <v>300000</v>
      </c>
      <c r="G127" s="146">
        <f>SUM(G124:G126)</f>
        <v>160000</v>
      </c>
      <c r="H127" s="147">
        <f>SUMPRODUCT(D124:G126,K124:N126)</f>
        <v>52520000</v>
      </c>
      <c r="J127" s="141" t="s">
        <v>9</v>
      </c>
      <c r="K127" s="115">
        <v>100000</v>
      </c>
      <c r="L127" s="116">
        <v>180000</v>
      </c>
      <c r="M127" s="116">
        <v>300000</v>
      </c>
      <c r="N127" s="155">
        <v>160000</v>
      </c>
      <c r="O127" s="156"/>
      <c r="P127" s="58"/>
      <c r="Q127" s="58"/>
    </row>
    <row r="128" spans="3:17" x14ac:dyDescent="0.25">
      <c r="K128" s="134">
        <f>D127-K127</f>
        <v>0</v>
      </c>
      <c r="L128" s="134">
        <f t="shared" ref="L128" si="43">E127-L127</f>
        <v>0</v>
      </c>
      <c r="M128" s="134">
        <f t="shared" ref="M128" si="44">F127-M127</f>
        <v>0</v>
      </c>
      <c r="N128" s="134">
        <f t="shared" ref="N128" si="45">G127-N127</f>
        <v>0</v>
      </c>
      <c r="O128" s="58"/>
      <c r="P128" s="58"/>
      <c r="Q128" s="58"/>
    </row>
    <row r="129" spans="3:17" x14ac:dyDescent="0.25">
      <c r="C129" s="132" t="s">
        <v>55</v>
      </c>
      <c r="D129" s="1" t="s">
        <v>80</v>
      </c>
      <c r="J129" s="43" t="s">
        <v>49</v>
      </c>
      <c r="K129" s="157">
        <f>K124-Q124</f>
        <v>92</v>
      </c>
      <c r="L129" s="157">
        <f>L124-Q124</f>
        <v>89</v>
      </c>
      <c r="M129" s="157">
        <f>M124-Q124</f>
        <v>90</v>
      </c>
      <c r="N129" s="158">
        <f>N125-Q125</f>
        <v>-5</v>
      </c>
      <c r="O129" s="58"/>
      <c r="P129" s="58"/>
      <c r="Q129" s="58"/>
    </row>
    <row r="130" spans="3:17" x14ac:dyDescent="0.25">
      <c r="C130" s="132" t="s">
        <v>54</v>
      </c>
      <c r="D130" s="1">
        <v>100000</v>
      </c>
    </row>
    <row r="131" spans="3:17" x14ac:dyDescent="0.25">
      <c r="C131" t="s">
        <v>59</v>
      </c>
      <c r="D131" s="1" t="s">
        <v>76</v>
      </c>
    </row>
    <row r="132" spans="3:17" x14ac:dyDescent="0.25">
      <c r="C132" t="s">
        <v>115</v>
      </c>
      <c r="D132" s="1">
        <f>D118</f>
        <v>-10</v>
      </c>
    </row>
    <row r="133" spans="3:17" x14ac:dyDescent="0.25">
      <c r="C133" t="s">
        <v>58</v>
      </c>
      <c r="D133" s="1">
        <f>D132*D130</f>
        <v>-1000000</v>
      </c>
    </row>
    <row r="134" spans="3:17" x14ac:dyDescent="0.25">
      <c r="C134" t="s">
        <v>47</v>
      </c>
      <c r="D134" s="236">
        <f>H72+D133</f>
        <v>52520000</v>
      </c>
      <c r="E134" s="236"/>
    </row>
    <row r="135" spans="3:17" x14ac:dyDescent="0.25">
      <c r="D135" s="1"/>
    </row>
    <row r="136" spans="3:17" x14ac:dyDescent="0.25">
      <c r="C136" s="53" t="s">
        <v>61</v>
      </c>
      <c r="D136" s="1"/>
    </row>
    <row r="138" spans="3:17" x14ac:dyDescent="0.25">
      <c r="C138" s="3" t="s">
        <v>32</v>
      </c>
      <c r="D138" s="4" t="s">
        <v>151</v>
      </c>
      <c r="E138" s="4" t="s">
        <v>152</v>
      </c>
      <c r="F138" s="4" t="s">
        <v>153</v>
      </c>
      <c r="G138" s="15" t="s">
        <v>158</v>
      </c>
      <c r="H138" s="3" t="s">
        <v>8</v>
      </c>
      <c r="J138" s="3" t="s">
        <v>0</v>
      </c>
      <c r="K138" s="4" t="s">
        <v>151</v>
      </c>
      <c r="L138" s="4" t="s">
        <v>152</v>
      </c>
      <c r="M138" s="4" t="s">
        <v>153</v>
      </c>
      <c r="N138" s="15" t="s">
        <v>158</v>
      </c>
      <c r="O138" s="3" t="s">
        <v>8</v>
      </c>
      <c r="Q138" s="43" t="s">
        <v>48</v>
      </c>
    </row>
    <row r="139" spans="3:17" x14ac:dyDescent="0.25">
      <c r="C139" s="5" t="s">
        <v>154</v>
      </c>
      <c r="D139" s="109">
        <f>K139-$Q139-K$144</f>
        <v>10</v>
      </c>
      <c r="E139" s="78">
        <v>180000</v>
      </c>
      <c r="F139" s="78">
        <v>140000</v>
      </c>
      <c r="G139" s="110">
        <f>N139-$Q139-N$144</f>
        <v>5</v>
      </c>
      <c r="H139" s="142">
        <f>SUM(D139:G139)</f>
        <v>320015</v>
      </c>
      <c r="J139" s="5" t="s">
        <v>154</v>
      </c>
      <c r="K139" s="13">
        <v>92</v>
      </c>
      <c r="L139" s="33">
        <v>89</v>
      </c>
      <c r="M139" s="33">
        <v>90</v>
      </c>
      <c r="N139" s="35">
        <v>0</v>
      </c>
      <c r="O139" s="9">
        <v>320000</v>
      </c>
      <c r="P139" s="125">
        <f>H139-O139</f>
        <v>15</v>
      </c>
      <c r="Q139" s="149">
        <v>0</v>
      </c>
    </row>
    <row r="140" spans="3:17" x14ac:dyDescent="0.25">
      <c r="C140" s="6" t="s">
        <v>155</v>
      </c>
      <c r="D140" s="109">
        <f>K140-$Q140-K$144</f>
        <v>4</v>
      </c>
      <c r="E140" s="109">
        <f>L140-$Q140-L$144</f>
        <v>-3</v>
      </c>
      <c r="F140" s="78">
        <v>160000</v>
      </c>
      <c r="G140" s="83">
        <v>110000</v>
      </c>
      <c r="H140" s="142">
        <f t="shared" ref="H140:H141" si="46">SUM(D140:G140)</f>
        <v>270001</v>
      </c>
      <c r="J140" s="6" t="s">
        <v>155</v>
      </c>
      <c r="K140" s="13">
        <v>91</v>
      </c>
      <c r="L140" s="13">
        <v>91</v>
      </c>
      <c r="M140" s="33">
        <v>95</v>
      </c>
      <c r="N140" s="34">
        <v>0</v>
      </c>
      <c r="O140" s="9">
        <v>270000</v>
      </c>
      <c r="P140" s="125">
        <f t="shared" ref="P140:P141" si="47">H140-O140</f>
        <v>1</v>
      </c>
      <c r="Q140" s="149">
        <f>M140-M144</f>
        <v>5</v>
      </c>
    </row>
    <row r="141" spans="3:17" x14ac:dyDescent="0.25">
      <c r="C141" s="6" t="s">
        <v>156</v>
      </c>
      <c r="D141" s="78">
        <v>100000</v>
      </c>
      <c r="E141" s="111">
        <f>L141-$Q141-L$144</f>
        <v>-4</v>
      </c>
      <c r="F141" s="109">
        <f>M141-$Q141-M$144</f>
        <v>-3</v>
      </c>
      <c r="G141" s="83">
        <v>50000</v>
      </c>
      <c r="H141" s="143">
        <f t="shared" si="46"/>
        <v>149993</v>
      </c>
      <c r="J141" s="6" t="s">
        <v>156</v>
      </c>
      <c r="K141" s="33">
        <v>87</v>
      </c>
      <c r="L141" s="13">
        <v>90</v>
      </c>
      <c r="M141" s="13">
        <v>92</v>
      </c>
      <c r="N141" s="34">
        <v>0</v>
      </c>
      <c r="O141" s="10">
        <v>150000</v>
      </c>
      <c r="P141" s="125">
        <f t="shared" si="47"/>
        <v>-7</v>
      </c>
      <c r="Q141" s="150">
        <f>N141-N144</f>
        <v>5</v>
      </c>
    </row>
    <row r="142" spans="3:17" x14ac:dyDescent="0.25">
      <c r="C142" s="141" t="s">
        <v>9</v>
      </c>
      <c r="D142" s="144">
        <f t="shared" ref="D142" si="48">SUM(D139:D141)</f>
        <v>100014</v>
      </c>
      <c r="E142" s="145">
        <f t="shared" ref="E142" si="49">SUM(E139:E141)</f>
        <v>179993</v>
      </c>
      <c r="F142" s="145">
        <f t="shared" ref="F142" si="50">SUM(F139:F141)</f>
        <v>299997</v>
      </c>
      <c r="G142" s="146">
        <f>SUM(G139:G141)</f>
        <v>160005</v>
      </c>
      <c r="H142" s="147">
        <f>SUMPRODUCT(D139:G141,K139:N141)</f>
        <v>52520375</v>
      </c>
      <c r="J142" s="141" t="s">
        <v>9</v>
      </c>
      <c r="K142" s="14">
        <v>100000</v>
      </c>
      <c r="L142" s="7">
        <v>180000</v>
      </c>
      <c r="M142" s="7">
        <v>300000</v>
      </c>
      <c r="N142" s="25">
        <v>160000</v>
      </c>
      <c r="O142" s="2"/>
    </row>
    <row r="143" spans="3:17" x14ac:dyDescent="0.25">
      <c r="K143" s="125">
        <f>D142-K142</f>
        <v>14</v>
      </c>
      <c r="L143" s="125">
        <f t="shared" ref="L143" si="51">E142-L142</f>
        <v>-7</v>
      </c>
      <c r="M143" s="125">
        <f t="shared" ref="M143" si="52">F142-M142</f>
        <v>-3</v>
      </c>
      <c r="N143" s="125">
        <f t="shared" ref="N143" si="53">G142-N142</f>
        <v>5</v>
      </c>
    </row>
    <row r="144" spans="3:17" x14ac:dyDescent="0.25">
      <c r="C144" s="132" t="s">
        <v>55</v>
      </c>
      <c r="D144" s="1" t="s">
        <v>62</v>
      </c>
      <c r="J144" s="43" t="s">
        <v>49</v>
      </c>
      <c r="K144" s="151">
        <f>K141-Q141</f>
        <v>82</v>
      </c>
      <c r="L144" s="151">
        <f>L139-Q139</f>
        <v>89</v>
      </c>
      <c r="M144" s="151">
        <f>M139-Q139</f>
        <v>90</v>
      </c>
      <c r="N144" s="152">
        <f>N140-Q140</f>
        <v>-5</v>
      </c>
    </row>
    <row r="146" spans="3:17" x14ac:dyDescent="0.25">
      <c r="C146" s="3" t="s">
        <v>32</v>
      </c>
      <c r="D146" s="4" t="s">
        <v>151</v>
      </c>
      <c r="E146" s="4" t="s">
        <v>152</v>
      </c>
      <c r="F146" s="4" t="s">
        <v>153</v>
      </c>
      <c r="G146" s="15" t="s">
        <v>158</v>
      </c>
      <c r="H146" s="3" t="s">
        <v>8</v>
      </c>
      <c r="J146" s="3" t="s">
        <v>0</v>
      </c>
      <c r="K146" s="4" t="s">
        <v>151</v>
      </c>
      <c r="L146" s="4" t="s">
        <v>152</v>
      </c>
      <c r="M146" s="4" t="s">
        <v>153</v>
      </c>
      <c r="N146" s="15" t="s">
        <v>158</v>
      </c>
      <c r="O146" s="3" t="s">
        <v>8</v>
      </c>
      <c r="Q146" s="43" t="s">
        <v>48</v>
      </c>
    </row>
    <row r="147" spans="3:17" x14ac:dyDescent="0.25">
      <c r="C147" s="5" t="s">
        <v>154</v>
      </c>
      <c r="D147" s="78"/>
      <c r="E147" s="96">
        <v>130000</v>
      </c>
      <c r="F147" s="96">
        <v>190000</v>
      </c>
      <c r="G147" s="83"/>
      <c r="H147" s="142">
        <f>SUM(D147:G147)</f>
        <v>320000</v>
      </c>
      <c r="J147" s="5" t="s">
        <v>154</v>
      </c>
      <c r="K147" s="13">
        <v>92</v>
      </c>
      <c r="L147" s="13">
        <v>89</v>
      </c>
      <c r="M147" s="13">
        <v>90</v>
      </c>
      <c r="N147" s="35">
        <v>0</v>
      </c>
      <c r="O147" s="113">
        <v>320000</v>
      </c>
      <c r="P147" s="134">
        <f>H147-O147</f>
        <v>0</v>
      </c>
      <c r="Q147" s="153">
        <v>0</v>
      </c>
    </row>
    <row r="148" spans="3:17" x14ac:dyDescent="0.25">
      <c r="C148" s="6" t="s">
        <v>155</v>
      </c>
      <c r="D148" s="78"/>
      <c r="E148" s="78"/>
      <c r="F148" s="96">
        <v>110000</v>
      </c>
      <c r="G148" s="98">
        <v>160000</v>
      </c>
      <c r="H148" s="142">
        <f t="shared" ref="H148:H149" si="54">SUM(D148:G148)</f>
        <v>270000</v>
      </c>
      <c r="J148" s="6" t="s">
        <v>155</v>
      </c>
      <c r="K148" s="13">
        <v>91</v>
      </c>
      <c r="L148" s="13">
        <v>91</v>
      </c>
      <c r="M148" s="13">
        <v>95</v>
      </c>
      <c r="N148" s="35">
        <v>0</v>
      </c>
      <c r="O148" s="113">
        <v>270000</v>
      </c>
      <c r="P148" s="134">
        <f t="shared" ref="P148:P149" si="55">H148-O148</f>
        <v>0</v>
      </c>
      <c r="Q148" s="153">
        <f>M148-M152</f>
        <v>5</v>
      </c>
    </row>
    <row r="149" spans="3:17" x14ac:dyDescent="0.25">
      <c r="C149" s="6" t="s">
        <v>156</v>
      </c>
      <c r="D149" s="78">
        <v>100000</v>
      </c>
      <c r="E149" s="96">
        <v>50000</v>
      </c>
      <c r="F149" s="78"/>
      <c r="G149" s="98"/>
      <c r="H149" s="143">
        <f t="shared" si="54"/>
        <v>150000</v>
      </c>
      <c r="J149" s="6" t="s">
        <v>156</v>
      </c>
      <c r="K149" s="13">
        <v>87</v>
      </c>
      <c r="L149" s="13">
        <v>90</v>
      </c>
      <c r="M149" s="13">
        <v>92</v>
      </c>
      <c r="N149" s="35">
        <v>0</v>
      </c>
      <c r="O149" s="114">
        <v>150000</v>
      </c>
      <c r="P149" s="134">
        <f t="shared" si="55"/>
        <v>0</v>
      </c>
      <c r="Q149" s="154">
        <f>N149-N152</f>
        <v>5</v>
      </c>
    </row>
    <row r="150" spans="3:17" x14ac:dyDescent="0.25">
      <c r="C150" s="141" t="s">
        <v>9</v>
      </c>
      <c r="D150" s="144">
        <f t="shared" ref="D150" si="56">SUM(D147:D149)</f>
        <v>100000</v>
      </c>
      <c r="E150" s="145">
        <f t="shared" ref="E150" si="57">SUM(E147:E149)</f>
        <v>180000</v>
      </c>
      <c r="F150" s="145">
        <f t="shared" ref="F150" si="58">SUM(F147:F149)</f>
        <v>300000</v>
      </c>
      <c r="G150" s="146">
        <f>SUM(G147:G149)</f>
        <v>160000</v>
      </c>
      <c r="H150" s="147">
        <f>SUMPRODUCT(D147:G149,K147:N149)</f>
        <v>52320000</v>
      </c>
      <c r="J150" s="141" t="s">
        <v>9</v>
      </c>
      <c r="K150" s="115">
        <v>100000</v>
      </c>
      <c r="L150" s="116">
        <v>180000</v>
      </c>
      <c r="M150" s="116">
        <v>300000</v>
      </c>
      <c r="N150" s="155">
        <v>160000</v>
      </c>
      <c r="O150" s="156"/>
      <c r="P150" s="58"/>
      <c r="Q150" s="58"/>
    </row>
    <row r="151" spans="3:17" x14ac:dyDescent="0.25">
      <c r="K151" s="134">
        <f>D150-K150</f>
        <v>0</v>
      </c>
      <c r="L151" s="134">
        <f t="shared" ref="L151" si="59">E150-L150</f>
        <v>0</v>
      </c>
      <c r="M151" s="134">
        <f t="shared" ref="M151" si="60">F150-M150</f>
        <v>0</v>
      </c>
      <c r="N151" s="134">
        <f t="shared" ref="N151" si="61">G150-N150</f>
        <v>0</v>
      </c>
      <c r="O151" s="58"/>
      <c r="P151" s="58"/>
      <c r="Q151" s="58"/>
    </row>
    <row r="152" spans="3:17" x14ac:dyDescent="0.25">
      <c r="C152" s="132" t="s">
        <v>55</v>
      </c>
      <c r="D152" s="1" t="s">
        <v>62</v>
      </c>
      <c r="J152" s="43" t="s">
        <v>49</v>
      </c>
      <c r="K152" s="157">
        <f>K149-Q149</f>
        <v>82</v>
      </c>
      <c r="L152" s="157">
        <f>L147-Q147</f>
        <v>89</v>
      </c>
      <c r="M152" s="157">
        <f>M147-Q147</f>
        <v>90</v>
      </c>
      <c r="N152" s="158">
        <f>N148-Q148</f>
        <v>-5</v>
      </c>
      <c r="O152" s="58"/>
      <c r="P152" s="58"/>
      <c r="Q152" s="58"/>
    </row>
    <row r="153" spans="3:17" x14ac:dyDescent="0.25">
      <c r="C153" s="132" t="s">
        <v>54</v>
      </c>
      <c r="D153" s="1">
        <v>50000</v>
      </c>
    </row>
    <row r="154" spans="3:17" x14ac:dyDescent="0.25">
      <c r="C154" t="s">
        <v>59</v>
      </c>
      <c r="D154" s="1" t="s">
        <v>66</v>
      </c>
    </row>
    <row r="155" spans="3:17" x14ac:dyDescent="0.25">
      <c r="C155" t="s">
        <v>115</v>
      </c>
      <c r="D155" s="1">
        <f>E141</f>
        <v>-4</v>
      </c>
    </row>
    <row r="156" spans="3:17" x14ac:dyDescent="0.25">
      <c r="C156" t="s">
        <v>58</v>
      </c>
      <c r="D156" s="1">
        <f>D155*D153</f>
        <v>-200000</v>
      </c>
    </row>
    <row r="157" spans="3:17" x14ac:dyDescent="0.25">
      <c r="C157" t="s">
        <v>47</v>
      </c>
      <c r="D157" s="236">
        <f>H127+D156</f>
        <v>52320000</v>
      </c>
      <c r="E157" s="236"/>
    </row>
    <row r="159" spans="3:17" x14ac:dyDescent="0.25">
      <c r="C159" s="53" t="s">
        <v>69</v>
      </c>
    </row>
    <row r="161" spans="3:17" x14ac:dyDescent="0.25">
      <c r="C161" s="3" t="s">
        <v>32</v>
      </c>
      <c r="D161" s="4" t="s">
        <v>151</v>
      </c>
      <c r="E161" s="4" t="s">
        <v>152</v>
      </c>
      <c r="F161" s="4" t="s">
        <v>153</v>
      </c>
      <c r="G161" s="15" t="s">
        <v>158</v>
      </c>
      <c r="H161" s="3" t="s">
        <v>8</v>
      </c>
      <c r="J161" s="3" t="s">
        <v>0</v>
      </c>
      <c r="K161" s="4" t="s">
        <v>151</v>
      </c>
      <c r="L161" s="4" t="s">
        <v>152</v>
      </c>
      <c r="M161" s="4" t="s">
        <v>153</v>
      </c>
      <c r="N161" s="15" t="s">
        <v>158</v>
      </c>
      <c r="O161" s="3" t="s">
        <v>8</v>
      </c>
      <c r="Q161" s="43" t="s">
        <v>48</v>
      </c>
    </row>
    <row r="162" spans="3:17" x14ac:dyDescent="0.25">
      <c r="C162" s="5" t="s">
        <v>154</v>
      </c>
      <c r="D162" s="109">
        <f>K162-$Q162-K$167</f>
        <v>6</v>
      </c>
      <c r="E162" s="78">
        <v>130000</v>
      </c>
      <c r="F162" s="78">
        <v>190000</v>
      </c>
      <c r="G162" s="110">
        <f>N162-$Q162-N$167</f>
        <v>5</v>
      </c>
      <c r="H162" s="142">
        <f>SUM(D162:G162)</f>
        <v>320011</v>
      </c>
      <c r="J162" s="5" t="s">
        <v>154</v>
      </c>
      <c r="K162" s="13">
        <v>92</v>
      </c>
      <c r="L162" s="33">
        <v>89</v>
      </c>
      <c r="M162" s="33">
        <v>90</v>
      </c>
      <c r="N162" s="35">
        <v>0</v>
      </c>
      <c r="O162" s="9">
        <v>320000</v>
      </c>
      <c r="P162" s="125">
        <f>H162-O162</f>
        <v>11</v>
      </c>
      <c r="Q162" s="149">
        <v>0</v>
      </c>
    </row>
    <row r="163" spans="3:17" x14ac:dyDescent="0.25">
      <c r="C163" s="6" t="s">
        <v>155</v>
      </c>
      <c r="D163" s="109">
        <f t="shared" ref="D163:E163" si="62">K163-$Q163-K$167</f>
        <v>0</v>
      </c>
      <c r="E163" s="111">
        <f t="shared" si="62"/>
        <v>-3</v>
      </c>
      <c r="F163" s="78">
        <v>110000</v>
      </c>
      <c r="G163" s="83">
        <v>160000</v>
      </c>
      <c r="H163" s="142">
        <f t="shared" ref="H163:H164" si="63">SUM(D163:G163)</f>
        <v>269997</v>
      </c>
      <c r="J163" s="6" t="s">
        <v>155</v>
      </c>
      <c r="K163" s="13">
        <v>91</v>
      </c>
      <c r="L163" s="13">
        <v>91</v>
      </c>
      <c r="M163" s="33">
        <v>95</v>
      </c>
      <c r="N163" s="34">
        <v>0</v>
      </c>
      <c r="O163" s="9">
        <v>270000</v>
      </c>
      <c r="P163" s="125">
        <f t="shared" ref="P163:P164" si="64">H163-O163</f>
        <v>-3</v>
      </c>
      <c r="Q163" s="149">
        <f>M163-M167</f>
        <v>5</v>
      </c>
    </row>
    <row r="164" spans="3:17" x14ac:dyDescent="0.25">
      <c r="C164" s="6" t="s">
        <v>156</v>
      </c>
      <c r="D164" s="78">
        <v>100000</v>
      </c>
      <c r="E164" s="78">
        <v>50000</v>
      </c>
      <c r="F164" s="109">
        <f>M164-$Q164-M$167</f>
        <v>1</v>
      </c>
      <c r="G164" s="110">
        <f>N164-$Q164-N$167</f>
        <v>4</v>
      </c>
      <c r="H164" s="143">
        <f t="shared" si="63"/>
        <v>150005</v>
      </c>
      <c r="J164" s="6" t="s">
        <v>156</v>
      </c>
      <c r="K164" s="33">
        <v>87</v>
      </c>
      <c r="L164" s="33">
        <v>90</v>
      </c>
      <c r="M164" s="13">
        <v>92</v>
      </c>
      <c r="N164" s="34">
        <v>0</v>
      </c>
      <c r="O164" s="10">
        <v>150000</v>
      </c>
      <c r="P164" s="125">
        <f t="shared" si="64"/>
        <v>5</v>
      </c>
      <c r="Q164" s="150">
        <f>L164-L167</f>
        <v>1</v>
      </c>
    </row>
    <row r="165" spans="3:17" x14ac:dyDescent="0.25">
      <c r="C165" s="141" t="s">
        <v>9</v>
      </c>
      <c r="D165" s="144">
        <f t="shared" ref="D165" si="65">SUM(D162:D164)</f>
        <v>100006</v>
      </c>
      <c r="E165" s="145">
        <f t="shared" ref="E165" si="66">SUM(E162:E164)</f>
        <v>179997</v>
      </c>
      <c r="F165" s="145">
        <f t="shared" ref="F165" si="67">SUM(F162:F164)</f>
        <v>300001</v>
      </c>
      <c r="G165" s="146">
        <f>SUM(G162:G164)</f>
        <v>160009</v>
      </c>
      <c r="H165" s="147">
        <f>SUMPRODUCT(D162:G164,K162:N164)</f>
        <v>52320371</v>
      </c>
      <c r="J165" s="141" t="s">
        <v>9</v>
      </c>
      <c r="K165" s="14">
        <v>100000</v>
      </c>
      <c r="L165" s="7">
        <v>180000</v>
      </c>
      <c r="M165" s="7">
        <v>300000</v>
      </c>
      <c r="N165" s="25">
        <v>160000</v>
      </c>
      <c r="O165" s="2"/>
    </row>
    <row r="166" spans="3:17" x14ac:dyDescent="0.25">
      <c r="K166" s="125">
        <f>D165-K165</f>
        <v>6</v>
      </c>
      <c r="L166" s="125">
        <f t="shared" ref="L166" si="68">E165-L165</f>
        <v>-3</v>
      </c>
      <c r="M166" s="125">
        <f t="shared" ref="M166" si="69">F165-M165</f>
        <v>1</v>
      </c>
      <c r="N166" s="125">
        <f t="shared" ref="N166" si="70">G165-N165</f>
        <v>9</v>
      </c>
    </row>
    <row r="167" spans="3:17" x14ac:dyDescent="0.25">
      <c r="C167" s="132" t="s">
        <v>55</v>
      </c>
      <c r="D167" s="1" t="s">
        <v>60</v>
      </c>
      <c r="J167" s="43" t="s">
        <v>49</v>
      </c>
      <c r="K167" s="151">
        <f>K164-Q164</f>
        <v>86</v>
      </c>
      <c r="L167" s="151">
        <f>L162-Q162</f>
        <v>89</v>
      </c>
      <c r="M167" s="151">
        <f>M162-Q162</f>
        <v>90</v>
      </c>
      <c r="N167" s="152">
        <f>N163-Q163</f>
        <v>-5</v>
      </c>
    </row>
    <row r="169" spans="3:17" x14ac:dyDescent="0.25">
      <c r="C169" s="3" t="s">
        <v>32</v>
      </c>
      <c r="D169" s="4" t="s">
        <v>151</v>
      </c>
      <c r="E169" s="4" t="s">
        <v>152</v>
      </c>
      <c r="F169" s="4" t="s">
        <v>153</v>
      </c>
      <c r="G169" s="15" t="s">
        <v>158</v>
      </c>
      <c r="H169" s="3" t="s">
        <v>8</v>
      </c>
      <c r="J169" s="3" t="s">
        <v>0</v>
      </c>
      <c r="K169" s="4" t="s">
        <v>151</v>
      </c>
      <c r="L169" s="4" t="s">
        <v>152</v>
      </c>
      <c r="M169" s="4" t="s">
        <v>153</v>
      </c>
      <c r="N169" s="15" t="s">
        <v>158</v>
      </c>
      <c r="O169" s="3" t="s">
        <v>8</v>
      </c>
      <c r="Q169" s="43" t="s">
        <v>48</v>
      </c>
    </row>
    <row r="170" spans="3:17" x14ac:dyDescent="0.25">
      <c r="C170" s="5" t="s">
        <v>154</v>
      </c>
      <c r="D170" s="78"/>
      <c r="E170" s="96">
        <v>20000</v>
      </c>
      <c r="F170" s="96">
        <v>300000</v>
      </c>
      <c r="G170" s="83"/>
      <c r="H170" s="142">
        <f>SUM(D170:G170)</f>
        <v>320000</v>
      </c>
      <c r="J170" s="5" t="s">
        <v>154</v>
      </c>
      <c r="K170" s="13">
        <v>92</v>
      </c>
      <c r="L170" s="13">
        <v>89</v>
      </c>
      <c r="M170" s="13">
        <v>90</v>
      </c>
      <c r="N170" s="35">
        <v>0</v>
      </c>
      <c r="O170" s="113">
        <v>320000</v>
      </c>
      <c r="P170" s="134">
        <f>H170-O170</f>
        <v>0</v>
      </c>
      <c r="Q170" s="153">
        <v>0</v>
      </c>
    </row>
    <row r="171" spans="3:17" x14ac:dyDescent="0.25">
      <c r="C171" s="6" t="s">
        <v>155</v>
      </c>
      <c r="D171" s="78"/>
      <c r="E171" s="96">
        <v>110000</v>
      </c>
      <c r="F171" s="96"/>
      <c r="G171" s="83">
        <v>160000</v>
      </c>
      <c r="H171" s="142">
        <f t="shared" ref="H171:H172" si="71">SUM(D171:G171)</f>
        <v>270000</v>
      </c>
      <c r="J171" s="6" t="s">
        <v>155</v>
      </c>
      <c r="K171" s="13">
        <v>91</v>
      </c>
      <c r="L171" s="13">
        <v>91</v>
      </c>
      <c r="M171" s="13">
        <v>95</v>
      </c>
      <c r="N171" s="35">
        <v>0</v>
      </c>
      <c r="O171" s="113">
        <v>270000</v>
      </c>
      <c r="P171" s="134">
        <f t="shared" ref="P171:P172" si="72">H171-O171</f>
        <v>0</v>
      </c>
      <c r="Q171" s="153">
        <f>M171-M175</f>
        <v>5</v>
      </c>
    </row>
    <row r="172" spans="3:17" x14ac:dyDescent="0.25">
      <c r="C172" s="6" t="s">
        <v>156</v>
      </c>
      <c r="D172" s="78">
        <v>100000</v>
      </c>
      <c r="E172" s="78">
        <v>50000</v>
      </c>
      <c r="F172" s="78"/>
      <c r="G172" s="83"/>
      <c r="H172" s="143">
        <f t="shared" si="71"/>
        <v>150000</v>
      </c>
      <c r="J172" s="6" t="s">
        <v>156</v>
      </c>
      <c r="K172" s="13">
        <v>87</v>
      </c>
      <c r="L172" s="13">
        <v>90</v>
      </c>
      <c r="M172" s="13">
        <v>92</v>
      </c>
      <c r="N172" s="35">
        <v>0</v>
      </c>
      <c r="O172" s="114">
        <v>150000</v>
      </c>
      <c r="P172" s="134">
        <f t="shared" si="72"/>
        <v>0</v>
      </c>
      <c r="Q172" s="154">
        <f>L172-L175</f>
        <v>1</v>
      </c>
    </row>
    <row r="173" spans="3:17" x14ac:dyDescent="0.25">
      <c r="C173" s="141" t="s">
        <v>9</v>
      </c>
      <c r="D173" s="144">
        <f t="shared" ref="D173" si="73">SUM(D170:D172)</f>
        <v>100000</v>
      </c>
      <c r="E173" s="145">
        <f t="shared" ref="E173" si="74">SUM(E170:E172)</f>
        <v>180000</v>
      </c>
      <c r="F173" s="145">
        <f t="shared" ref="F173" si="75">SUM(F170:F172)</f>
        <v>300000</v>
      </c>
      <c r="G173" s="146">
        <f>SUM(G170:G172)</f>
        <v>160000</v>
      </c>
      <c r="H173" s="147">
        <f>SUMPRODUCT(D170:G172,K170:N172)</f>
        <v>51990000</v>
      </c>
      <c r="J173" s="141" t="s">
        <v>9</v>
      </c>
      <c r="K173" s="115">
        <v>100000</v>
      </c>
      <c r="L173" s="116">
        <v>180000</v>
      </c>
      <c r="M173" s="116">
        <v>300000</v>
      </c>
      <c r="N173" s="155">
        <v>160000</v>
      </c>
      <c r="O173" s="156"/>
      <c r="P173" s="58"/>
      <c r="Q173" s="58"/>
    </row>
    <row r="174" spans="3:17" x14ac:dyDescent="0.25">
      <c r="K174" s="134">
        <f>D173-K173</f>
        <v>0</v>
      </c>
      <c r="L174" s="134">
        <f t="shared" ref="L174" si="76">E173-L173</f>
        <v>0</v>
      </c>
      <c r="M174" s="134">
        <f t="shared" ref="M174" si="77">F173-M173</f>
        <v>0</v>
      </c>
      <c r="N174" s="134">
        <f t="shared" ref="N174" si="78">G173-N173</f>
        <v>0</v>
      </c>
      <c r="O174" s="58"/>
      <c r="P174" s="58"/>
      <c r="Q174" s="58"/>
    </row>
    <row r="175" spans="3:17" x14ac:dyDescent="0.25">
      <c r="C175" s="132" t="s">
        <v>55</v>
      </c>
      <c r="D175" s="1" t="s">
        <v>60</v>
      </c>
      <c r="J175" s="43" t="s">
        <v>49</v>
      </c>
      <c r="K175" s="157">
        <f>K172-Q172</f>
        <v>86</v>
      </c>
      <c r="L175" s="157">
        <f>L170-Q170</f>
        <v>89</v>
      </c>
      <c r="M175" s="157">
        <f>M170-Q170</f>
        <v>90</v>
      </c>
      <c r="N175" s="158">
        <f>N171-Q171</f>
        <v>-5</v>
      </c>
      <c r="O175" s="58"/>
      <c r="P175" s="58"/>
      <c r="Q175" s="58"/>
    </row>
    <row r="176" spans="3:17" x14ac:dyDescent="0.25">
      <c r="C176" s="132" t="s">
        <v>54</v>
      </c>
      <c r="D176" s="1">
        <v>110000</v>
      </c>
    </row>
    <row r="177" spans="3:17" x14ac:dyDescent="0.25">
      <c r="C177" t="s">
        <v>59</v>
      </c>
      <c r="D177" s="1" t="s">
        <v>66</v>
      </c>
    </row>
    <row r="178" spans="3:17" x14ac:dyDescent="0.25">
      <c r="C178" t="s">
        <v>115</v>
      </c>
      <c r="D178" s="1">
        <f>E163</f>
        <v>-3</v>
      </c>
    </row>
    <row r="179" spans="3:17" x14ac:dyDescent="0.25">
      <c r="C179" t="s">
        <v>58</v>
      </c>
      <c r="D179" s="1">
        <f>D178*D176</f>
        <v>-330000</v>
      </c>
    </row>
    <row r="180" spans="3:17" x14ac:dyDescent="0.25">
      <c r="C180" t="s">
        <v>47</v>
      </c>
      <c r="D180" s="236">
        <f>H150+D179</f>
        <v>51990000</v>
      </c>
      <c r="E180" s="236"/>
    </row>
    <row r="182" spans="3:17" x14ac:dyDescent="0.25">
      <c r="C182" s="53" t="s">
        <v>70</v>
      </c>
    </row>
    <row r="184" spans="3:17" x14ac:dyDescent="0.25">
      <c r="C184" s="3" t="s">
        <v>32</v>
      </c>
      <c r="D184" s="4" t="s">
        <v>151</v>
      </c>
      <c r="E184" s="4" t="s">
        <v>152</v>
      </c>
      <c r="F184" s="4" t="s">
        <v>153</v>
      </c>
      <c r="G184" s="15" t="s">
        <v>158</v>
      </c>
      <c r="H184" s="3" t="s">
        <v>8</v>
      </c>
      <c r="J184" s="3" t="s">
        <v>0</v>
      </c>
      <c r="K184" s="4" t="s">
        <v>151</v>
      </c>
      <c r="L184" s="4" t="s">
        <v>152</v>
      </c>
      <c r="M184" s="4" t="s">
        <v>153</v>
      </c>
      <c r="N184" s="15" t="s">
        <v>158</v>
      </c>
      <c r="O184" s="3" t="s">
        <v>8</v>
      </c>
      <c r="Q184" s="43" t="s">
        <v>48</v>
      </c>
    </row>
    <row r="185" spans="3:17" x14ac:dyDescent="0.25">
      <c r="C185" s="5" t="s">
        <v>154</v>
      </c>
      <c r="D185" s="109">
        <f>K185-$Q185-K$190</f>
        <v>6</v>
      </c>
      <c r="E185" s="78">
        <v>20000</v>
      </c>
      <c r="F185" s="78">
        <v>300000</v>
      </c>
      <c r="G185" s="110">
        <f>N185-$Q185-N$190</f>
        <v>2</v>
      </c>
      <c r="H185" s="142">
        <f>SUM(D185:G185)</f>
        <v>320008</v>
      </c>
      <c r="J185" s="5" t="s">
        <v>154</v>
      </c>
      <c r="K185" s="13">
        <v>92</v>
      </c>
      <c r="L185" s="33">
        <v>89</v>
      </c>
      <c r="M185" s="33">
        <v>90</v>
      </c>
      <c r="N185" s="35">
        <v>0</v>
      </c>
      <c r="O185" s="113">
        <v>320000</v>
      </c>
      <c r="P185" s="134">
        <f>H185-O185</f>
        <v>8</v>
      </c>
      <c r="Q185" s="149">
        <v>0</v>
      </c>
    </row>
    <row r="186" spans="3:17" x14ac:dyDescent="0.25">
      <c r="C186" s="6" t="s">
        <v>155</v>
      </c>
      <c r="D186" s="109">
        <f>K186-$Q186-K$190</f>
        <v>3</v>
      </c>
      <c r="E186" s="78">
        <v>110000</v>
      </c>
      <c r="F186" s="109">
        <f>M186-$Q186-M$190</f>
        <v>3</v>
      </c>
      <c r="G186" s="83">
        <v>160000</v>
      </c>
      <c r="H186" s="142">
        <f t="shared" ref="H186:H187" si="79">SUM(D186:G186)</f>
        <v>270006</v>
      </c>
      <c r="J186" s="6" t="s">
        <v>155</v>
      </c>
      <c r="K186" s="13">
        <v>91</v>
      </c>
      <c r="L186" s="33">
        <v>91</v>
      </c>
      <c r="M186" s="13">
        <v>95</v>
      </c>
      <c r="N186" s="34">
        <v>0</v>
      </c>
      <c r="O186" s="113">
        <v>270000</v>
      </c>
      <c r="P186" s="134">
        <f t="shared" ref="P186:P187" si="80">H186-O186</f>
        <v>6</v>
      </c>
      <c r="Q186" s="149">
        <f>L186-L190</f>
        <v>2</v>
      </c>
    </row>
    <row r="187" spans="3:17" x14ac:dyDescent="0.25">
      <c r="C187" s="6" t="s">
        <v>156</v>
      </c>
      <c r="D187" s="78">
        <v>100000</v>
      </c>
      <c r="E187" s="78">
        <v>50000</v>
      </c>
      <c r="F187" s="109">
        <f>M187-$Q187-M$190</f>
        <v>1</v>
      </c>
      <c r="G187" s="110">
        <f>N187-$Q187-N$190</f>
        <v>1</v>
      </c>
      <c r="H187" s="143">
        <f t="shared" si="79"/>
        <v>150002</v>
      </c>
      <c r="J187" s="6" t="s">
        <v>156</v>
      </c>
      <c r="K187" s="33">
        <v>87</v>
      </c>
      <c r="L187" s="33">
        <v>90</v>
      </c>
      <c r="M187" s="13">
        <v>92</v>
      </c>
      <c r="N187" s="35">
        <v>0</v>
      </c>
      <c r="O187" s="114">
        <v>150000</v>
      </c>
      <c r="P187" s="134">
        <f t="shared" si="80"/>
        <v>2</v>
      </c>
      <c r="Q187" s="150">
        <f>L187-L190</f>
        <v>1</v>
      </c>
    </row>
    <row r="188" spans="3:17" x14ac:dyDescent="0.25">
      <c r="C188" s="141" t="s">
        <v>9</v>
      </c>
      <c r="D188" s="144">
        <f t="shared" ref="D188" si="81">SUM(D185:D187)</f>
        <v>100009</v>
      </c>
      <c r="E188" s="145">
        <f t="shared" ref="E188" si="82">SUM(E185:E187)</f>
        <v>180000</v>
      </c>
      <c r="F188" s="145">
        <f t="shared" ref="F188" si="83">SUM(F185:F187)</f>
        <v>300004</v>
      </c>
      <c r="G188" s="146">
        <f>SUM(G185:G187)</f>
        <v>160003</v>
      </c>
      <c r="H188" s="147">
        <f>SUMPRODUCT(D185:G187,K185:N187)</f>
        <v>51991202</v>
      </c>
      <c r="J188" s="141" t="s">
        <v>9</v>
      </c>
      <c r="K188" s="115">
        <v>100000</v>
      </c>
      <c r="L188" s="116">
        <v>180000</v>
      </c>
      <c r="M188" s="116">
        <v>300000</v>
      </c>
      <c r="N188" s="155">
        <v>160000</v>
      </c>
      <c r="O188" s="156"/>
      <c r="P188" s="58"/>
      <c r="Q188" s="58"/>
    </row>
    <row r="189" spans="3:17" x14ac:dyDescent="0.25">
      <c r="K189" s="134">
        <f>D188-K188</f>
        <v>9</v>
      </c>
      <c r="L189" s="134">
        <f t="shared" ref="L189" si="84">E188-L188</f>
        <v>0</v>
      </c>
      <c r="M189" s="134">
        <f t="shared" ref="M189" si="85">F188-M188</f>
        <v>4</v>
      </c>
      <c r="N189" s="134">
        <f t="shared" ref="N189" si="86">G188-N188</f>
        <v>3</v>
      </c>
      <c r="O189" s="58"/>
      <c r="P189" s="58"/>
      <c r="Q189" s="58"/>
    </row>
    <row r="190" spans="3:17" x14ac:dyDescent="0.25">
      <c r="C190" s="132"/>
      <c r="D190" s="1"/>
      <c r="J190" s="43" t="s">
        <v>49</v>
      </c>
      <c r="K190" s="151">
        <f>K187-Q187</f>
        <v>86</v>
      </c>
      <c r="L190" s="151">
        <f>L185-Q185</f>
        <v>89</v>
      </c>
      <c r="M190" s="151">
        <f>M185-Q185</f>
        <v>90</v>
      </c>
      <c r="N190" s="152">
        <f>N186-Q186</f>
        <v>-2</v>
      </c>
      <c r="O190" s="58"/>
      <c r="P190" s="58"/>
      <c r="Q190" s="58"/>
    </row>
    <row r="191" spans="3:17" x14ac:dyDescent="0.25">
      <c r="C191" t="s">
        <v>33</v>
      </c>
      <c r="E191" s="1"/>
      <c r="F191" s="59" t="s">
        <v>107</v>
      </c>
    </row>
    <row r="193" spans="2:17" x14ac:dyDescent="0.25">
      <c r="C193" t="s">
        <v>36</v>
      </c>
      <c r="D193" t="s">
        <v>168</v>
      </c>
    </row>
    <row r="194" spans="2:17" x14ac:dyDescent="0.25">
      <c r="C194" t="s">
        <v>35</v>
      </c>
      <c r="D194" s="235">
        <f>D180</f>
        <v>51990000</v>
      </c>
      <c r="E194" s="235"/>
    </row>
    <row r="196" spans="2:17" x14ac:dyDescent="0.25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2:17" x14ac:dyDescent="0.25">
      <c r="C197" s="17" t="s">
        <v>71</v>
      </c>
      <c r="O197" s="148"/>
    </row>
    <row r="200" spans="2:17" x14ac:dyDescent="0.25">
      <c r="C200" s="3" t="s">
        <v>32</v>
      </c>
      <c r="D200" s="4" t="s">
        <v>151</v>
      </c>
      <c r="E200" s="4" t="s">
        <v>152</v>
      </c>
      <c r="F200" s="4" t="s">
        <v>153</v>
      </c>
      <c r="G200" s="15" t="s">
        <v>158</v>
      </c>
      <c r="H200" s="3" t="s">
        <v>8</v>
      </c>
      <c r="J200" s="3" t="s">
        <v>0</v>
      </c>
      <c r="K200" s="4" t="s">
        <v>151</v>
      </c>
      <c r="L200" s="4" t="s">
        <v>152</v>
      </c>
      <c r="M200" s="4" t="s">
        <v>153</v>
      </c>
      <c r="N200" s="15" t="s">
        <v>158</v>
      </c>
      <c r="O200" s="3" t="s">
        <v>8</v>
      </c>
      <c r="Q200" s="43" t="s">
        <v>48</v>
      </c>
    </row>
    <row r="201" spans="2:17" x14ac:dyDescent="0.25">
      <c r="C201" s="5" t="s">
        <v>154</v>
      </c>
      <c r="D201" s="78"/>
      <c r="E201" s="96">
        <v>180000</v>
      </c>
      <c r="F201" s="78"/>
      <c r="G201" s="98">
        <v>140000</v>
      </c>
      <c r="H201" s="142">
        <f>SUM(D201:G201)</f>
        <v>320000</v>
      </c>
      <c r="J201" s="5" t="s">
        <v>154</v>
      </c>
      <c r="K201" s="13">
        <v>92</v>
      </c>
      <c r="L201" s="33">
        <v>89</v>
      </c>
      <c r="M201" s="13">
        <v>90</v>
      </c>
      <c r="N201" s="34">
        <v>0</v>
      </c>
      <c r="O201" s="113">
        <v>320000</v>
      </c>
      <c r="P201" s="134">
        <f>H201-O201</f>
        <v>0</v>
      </c>
      <c r="Q201" s="149">
        <v>0</v>
      </c>
    </row>
    <row r="202" spans="2:17" x14ac:dyDescent="0.25">
      <c r="C202" s="6" t="s">
        <v>155</v>
      </c>
      <c r="D202" s="78"/>
      <c r="E202" s="78"/>
      <c r="F202" s="96">
        <v>250000</v>
      </c>
      <c r="G202" s="98">
        <v>20000</v>
      </c>
      <c r="H202" s="142">
        <f t="shared" ref="H202:H203" si="87">SUM(D202:G202)</f>
        <v>270000</v>
      </c>
      <c r="J202" s="6" t="s">
        <v>155</v>
      </c>
      <c r="K202" s="13">
        <v>91</v>
      </c>
      <c r="L202" s="13">
        <v>91</v>
      </c>
      <c r="M202" s="33">
        <v>95</v>
      </c>
      <c r="N202" s="35">
        <v>0</v>
      </c>
      <c r="O202" s="113">
        <v>270000</v>
      </c>
      <c r="P202" s="134">
        <f t="shared" ref="P202:P203" si="88">H202-O202</f>
        <v>0</v>
      </c>
      <c r="Q202" s="149">
        <f>M202-M206</f>
        <v>4</v>
      </c>
    </row>
    <row r="203" spans="2:17" x14ac:dyDescent="0.25">
      <c r="C203" s="6" t="s">
        <v>156</v>
      </c>
      <c r="D203" s="66">
        <v>100000</v>
      </c>
      <c r="E203" s="96"/>
      <c r="F203" s="96">
        <v>50000</v>
      </c>
      <c r="G203" s="83"/>
      <c r="H203" s="143">
        <f t="shared" si="87"/>
        <v>150000</v>
      </c>
      <c r="J203" s="6" t="s">
        <v>156</v>
      </c>
      <c r="K203" s="33">
        <v>87</v>
      </c>
      <c r="L203" s="33">
        <v>90</v>
      </c>
      <c r="M203" s="33">
        <v>92</v>
      </c>
      <c r="N203" s="35">
        <v>0</v>
      </c>
      <c r="O203" s="114">
        <v>150000</v>
      </c>
      <c r="P203" s="134">
        <f t="shared" si="88"/>
        <v>0</v>
      </c>
      <c r="Q203" s="150">
        <f>L203-L206</f>
        <v>1</v>
      </c>
    </row>
    <row r="204" spans="2:17" x14ac:dyDescent="0.25">
      <c r="C204" s="141" t="s">
        <v>9</v>
      </c>
      <c r="D204" s="144">
        <f t="shared" ref="D204:F204" si="89">SUM(D201:D203)</f>
        <v>100000</v>
      </c>
      <c r="E204" s="145">
        <f t="shared" si="89"/>
        <v>180000</v>
      </c>
      <c r="F204" s="145">
        <f t="shared" si="89"/>
        <v>300000</v>
      </c>
      <c r="G204" s="146">
        <f>SUM(G201:G203)</f>
        <v>160000</v>
      </c>
      <c r="H204" s="147">
        <f>SUMPRODUCT(D201:G203,K201:N203)</f>
        <v>53070000</v>
      </c>
      <c r="J204" s="141" t="s">
        <v>9</v>
      </c>
      <c r="K204" s="115">
        <v>100000</v>
      </c>
      <c r="L204" s="116">
        <v>180000</v>
      </c>
      <c r="M204" s="116">
        <v>300000</v>
      </c>
      <c r="N204" s="155">
        <v>160000</v>
      </c>
      <c r="O204" s="156"/>
      <c r="P204" s="58"/>
      <c r="Q204" s="58"/>
    </row>
    <row r="205" spans="2:17" x14ac:dyDescent="0.25">
      <c r="K205" s="134">
        <f>D204-K204</f>
        <v>0</v>
      </c>
      <c r="L205" s="134">
        <f t="shared" ref="L205" si="90">E204-L204</f>
        <v>0</v>
      </c>
      <c r="M205" s="134">
        <f t="shared" ref="M205" si="91">F204-M204</f>
        <v>0</v>
      </c>
      <c r="N205" s="134">
        <f t="shared" ref="N205" si="92">G204-N204</f>
        <v>0</v>
      </c>
      <c r="O205" s="58"/>
      <c r="P205" s="58"/>
      <c r="Q205" s="58"/>
    </row>
    <row r="206" spans="2:17" x14ac:dyDescent="0.25">
      <c r="C206" s="132" t="s">
        <v>55</v>
      </c>
      <c r="D206" s="1" t="s">
        <v>56</v>
      </c>
      <c r="J206" s="43" t="s">
        <v>49</v>
      </c>
      <c r="K206" s="151">
        <f>K203-Q203</f>
        <v>86</v>
      </c>
      <c r="L206" s="151">
        <f>L201-Q201</f>
        <v>89</v>
      </c>
      <c r="M206" s="151">
        <f>M203-Q203</f>
        <v>91</v>
      </c>
      <c r="N206" s="152">
        <f>N201-Q201</f>
        <v>0</v>
      </c>
      <c r="O206" s="58"/>
      <c r="P206" s="58"/>
      <c r="Q206" s="58"/>
    </row>
    <row r="207" spans="2:17" x14ac:dyDescent="0.25">
      <c r="C207" s="132" t="s">
        <v>54</v>
      </c>
      <c r="D207">
        <v>20000</v>
      </c>
    </row>
    <row r="208" spans="2:17" x14ac:dyDescent="0.25">
      <c r="C208" t="s">
        <v>59</v>
      </c>
      <c r="D208" t="s">
        <v>62</v>
      </c>
    </row>
    <row r="209" spans="3:17" x14ac:dyDescent="0.25">
      <c r="C209" t="s">
        <v>201</v>
      </c>
      <c r="D209">
        <v>-4</v>
      </c>
    </row>
    <row r="210" spans="3:17" x14ac:dyDescent="0.25">
      <c r="C210" t="s">
        <v>215</v>
      </c>
      <c r="D210">
        <f>D209*D207</f>
        <v>-80000</v>
      </c>
    </row>
    <row r="211" spans="3:17" x14ac:dyDescent="0.25">
      <c r="C211" t="s">
        <v>47</v>
      </c>
      <c r="D211" s="236">
        <f>H88+D210</f>
        <v>53070000</v>
      </c>
      <c r="E211" s="236"/>
    </row>
    <row r="213" spans="3:17" x14ac:dyDescent="0.25">
      <c r="C213" s="53" t="s">
        <v>61</v>
      </c>
      <c r="F213" s="168"/>
    </row>
    <row r="214" spans="3:17" x14ac:dyDescent="0.25">
      <c r="F214" s="168"/>
    </row>
    <row r="215" spans="3:17" x14ac:dyDescent="0.25">
      <c r="C215" s="3" t="s">
        <v>32</v>
      </c>
      <c r="D215" s="4" t="s">
        <v>151</v>
      </c>
      <c r="E215" s="4" t="s">
        <v>152</v>
      </c>
      <c r="F215" s="4" t="s">
        <v>153</v>
      </c>
      <c r="G215" s="15" t="s">
        <v>158</v>
      </c>
      <c r="H215" s="3" t="s">
        <v>8</v>
      </c>
      <c r="J215" s="3" t="s">
        <v>0</v>
      </c>
      <c r="K215" s="4" t="s">
        <v>151</v>
      </c>
      <c r="L215" s="4" t="s">
        <v>152</v>
      </c>
      <c r="M215" s="4" t="s">
        <v>153</v>
      </c>
      <c r="N215" s="15" t="s">
        <v>158</v>
      </c>
      <c r="O215" s="3" t="s">
        <v>8</v>
      </c>
      <c r="Q215" s="43" t="s">
        <v>48</v>
      </c>
    </row>
    <row r="216" spans="3:17" x14ac:dyDescent="0.25">
      <c r="C216" s="5" t="s">
        <v>154</v>
      </c>
      <c r="D216" s="78"/>
      <c r="E216" s="78">
        <v>180000</v>
      </c>
      <c r="F216" s="96">
        <v>140000</v>
      </c>
      <c r="G216" s="98"/>
      <c r="H216" s="142">
        <f>SUM(D216:G216)</f>
        <v>320000</v>
      </c>
      <c r="J216" s="5" t="s">
        <v>154</v>
      </c>
      <c r="K216" s="13">
        <v>92</v>
      </c>
      <c r="L216" s="33">
        <v>89</v>
      </c>
      <c r="M216" s="13">
        <v>90</v>
      </c>
      <c r="N216" s="34">
        <v>0</v>
      </c>
      <c r="O216" s="113">
        <v>320000</v>
      </c>
      <c r="P216" s="134">
        <f>H216-O216</f>
        <v>0</v>
      </c>
      <c r="Q216" s="149">
        <v>0</v>
      </c>
    </row>
    <row r="217" spans="3:17" x14ac:dyDescent="0.25">
      <c r="C217" s="6" t="s">
        <v>155</v>
      </c>
      <c r="D217" s="78"/>
      <c r="E217" s="78"/>
      <c r="F217" s="96">
        <f>250000-140000</f>
        <v>110000</v>
      </c>
      <c r="G217" s="98">
        <f>20000+140000</f>
        <v>160000</v>
      </c>
      <c r="H217" s="142">
        <f t="shared" ref="H217:H218" si="93">SUM(D217:G217)</f>
        <v>270000</v>
      </c>
      <c r="J217" s="6" t="s">
        <v>155</v>
      </c>
      <c r="K217" s="13">
        <v>91</v>
      </c>
      <c r="L217" s="13">
        <v>91</v>
      </c>
      <c r="M217" s="33">
        <v>95</v>
      </c>
      <c r="N217" s="34">
        <v>0</v>
      </c>
      <c r="O217" s="113">
        <v>270000</v>
      </c>
      <c r="P217" s="134">
        <f t="shared" ref="P217:P218" si="94">H217-O217</f>
        <v>0</v>
      </c>
      <c r="Q217" s="149">
        <f>N217-N221</f>
        <v>0</v>
      </c>
    </row>
    <row r="218" spans="3:17" x14ac:dyDescent="0.25">
      <c r="C218" s="6" t="s">
        <v>156</v>
      </c>
      <c r="D218" s="78">
        <v>100000</v>
      </c>
      <c r="E218" s="78"/>
      <c r="F218" s="78">
        <v>50000</v>
      </c>
      <c r="G218" s="83"/>
      <c r="H218" s="143">
        <f t="shared" si="93"/>
        <v>150000</v>
      </c>
      <c r="J218" s="6" t="s">
        <v>156</v>
      </c>
      <c r="K218" s="33">
        <v>87</v>
      </c>
      <c r="L218" s="13">
        <v>90</v>
      </c>
      <c r="M218" s="33">
        <v>92</v>
      </c>
      <c r="N218" s="35">
        <v>0</v>
      </c>
      <c r="O218" s="114">
        <v>150000</v>
      </c>
      <c r="P218" s="134">
        <f t="shared" si="94"/>
        <v>0</v>
      </c>
      <c r="Q218" s="150">
        <f>M218-M221</f>
        <v>-3</v>
      </c>
    </row>
    <row r="219" spans="3:17" x14ac:dyDescent="0.25">
      <c r="C219" s="141" t="s">
        <v>9</v>
      </c>
      <c r="D219" s="144">
        <f t="shared" ref="D219:F219" si="95">SUM(D216:D218)</f>
        <v>100000</v>
      </c>
      <c r="E219" s="145">
        <f t="shared" si="95"/>
        <v>180000</v>
      </c>
      <c r="F219" s="145">
        <f t="shared" si="95"/>
        <v>300000</v>
      </c>
      <c r="G219" s="146">
        <f>SUM(G216:G218)</f>
        <v>160000</v>
      </c>
      <c r="H219" s="147">
        <f>SUMPRODUCT(D216:G218,K216:N218)</f>
        <v>52370000</v>
      </c>
      <c r="J219" s="141" t="s">
        <v>9</v>
      </c>
      <c r="K219" s="115">
        <v>100000</v>
      </c>
      <c r="L219" s="116">
        <v>180000</v>
      </c>
      <c r="M219" s="116">
        <v>300000</v>
      </c>
      <c r="N219" s="155">
        <v>160000</v>
      </c>
      <c r="O219" s="156"/>
      <c r="P219" s="58"/>
      <c r="Q219" s="58"/>
    </row>
    <row r="220" spans="3:17" x14ac:dyDescent="0.25">
      <c r="K220" s="134">
        <f>D219-K219</f>
        <v>0</v>
      </c>
      <c r="L220" s="134">
        <f t="shared" ref="L220" si="96">E219-L219</f>
        <v>0</v>
      </c>
      <c r="M220" s="134">
        <f t="shared" ref="M220" si="97">F219-M219</f>
        <v>0</v>
      </c>
      <c r="N220" s="134">
        <f t="shared" ref="N220" si="98">G219-N219</f>
        <v>0</v>
      </c>
      <c r="O220" s="58"/>
      <c r="P220" s="58"/>
      <c r="Q220" s="58"/>
    </row>
    <row r="221" spans="3:17" x14ac:dyDescent="0.25">
      <c r="C221" s="132" t="s">
        <v>55</v>
      </c>
      <c r="D221" s="1" t="s">
        <v>78</v>
      </c>
      <c r="J221" s="43" t="s">
        <v>49</v>
      </c>
      <c r="K221" s="151">
        <f>K218-Q218</f>
        <v>90</v>
      </c>
      <c r="L221" s="151">
        <f>L216-Q216</f>
        <v>89</v>
      </c>
      <c r="M221" s="151">
        <f>M217-Q217</f>
        <v>95</v>
      </c>
      <c r="N221" s="152">
        <f>N216-Q216</f>
        <v>0</v>
      </c>
      <c r="O221" s="58"/>
      <c r="P221" s="58"/>
      <c r="Q221" s="58"/>
    </row>
    <row r="222" spans="3:17" x14ac:dyDescent="0.25">
      <c r="C222" s="132" t="s">
        <v>54</v>
      </c>
      <c r="D222">
        <v>140000</v>
      </c>
    </row>
    <row r="223" spans="3:17" x14ac:dyDescent="0.25">
      <c r="C223" t="s">
        <v>59</v>
      </c>
      <c r="D223" t="s">
        <v>79</v>
      </c>
    </row>
    <row r="224" spans="3:17" x14ac:dyDescent="0.25">
      <c r="C224" t="s">
        <v>201</v>
      </c>
      <c r="D224">
        <v>-5</v>
      </c>
    </row>
    <row r="225" spans="3:17" x14ac:dyDescent="0.25">
      <c r="C225" t="s">
        <v>215</v>
      </c>
      <c r="D225">
        <f>D224*D222</f>
        <v>-700000</v>
      </c>
    </row>
    <row r="226" spans="3:17" x14ac:dyDescent="0.25">
      <c r="C226" t="s">
        <v>47</v>
      </c>
      <c r="D226" s="236">
        <f>H204+D225</f>
        <v>52370000</v>
      </c>
      <c r="E226" s="236"/>
    </row>
    <row r="228" spans="3:17" x14ac:dyDescent="0.25">
      <c r="C228" s="53" t="s">
        <v>69</v>
      </c>
      <c r="F228" s="168"/>
    </row>
    <row r="229" spans="3:17" x14ac:dyDescent="0.25">
      <c r="F229" s="168"/>
    </row>
    <row r="230" spans="3:17" x14ac:dyDescent="0.25">
      <c r="C230" s="3" t="s">
        <v>32</v>
      </c>
      <c r="D230" s="4" t="s">
        <v>151</v>
      </c>
      <c r="E230" s="4" t="s">
        <v>152</v>
      </c>
      <c r="F230" s="4" t="s">
        <v>153</v>
      </c>
      <c r="G230" s="15" t="s">
        <v>158</v>
      </c>
      <c r="H230" s="3" t="s">
        <v>8</v>
      </c>
      <c r="J230" s="3" t="s">
        <v>0</v>
      </c>
      <c r="K230" s="4" t="s">
        <v>151</v>
      </c>
      <c r="L230" s="4" t="s">
        <v>152</v>
      </c>
      <c r="M230" s="4" t="s">
        <v>153</v>
      </c>
      <c r="N230" s="15" t="s">
        <v>158</v>
      </c>
      <c r="O230" s="3" t="s">
        <v>8</v>
      </c>
      <c r="Q230" s="43" t="s">
        <v>48</v>
      </c>
    </row>
    <row r="231" spans="3:17" x14ac:dyDescent="0.25">
      <c r="C231" s="5" t="s">
        <v>154</v>
      </c>
      <c r="D231" s="78"/>
      <c r="E231" s="96">
        <v>70000</v>
      </c>
      <c r="F231" s="96">
        <v>250000</v>
      </c>
      <c r="G231" s="83"/>
      <c r="H231" s="142">
        <f>SUM(D231:G231)</f>
        <v>320000</v>
      </c>
      <c r="J231" s="5" t="s">
        <v>154</v>
      </c>
      <c r="K231" s="13">
        <v>92</v>
      </c>
      <c r="L231" s="33">
        <v>89</v>
      </c>
      <c r="M231" s="33">
        <v>90</v>
      </c>
      <c r="N231" s="35">
        <v>0</v>
      </c>
      <c r="O231" s="113">
        <v>320000</v>
      </c>
      <c r="P231" s="134">
        <f>H231-O231</f>
        <v>0</v>
      </c>
      <c r="Q231" s="149">
        <v>0</v>
      </c>
    </row>
    <row r="232" spans="3:17" x14ac:dyDescent="0.25">
      <c r="C232" s="6" t="s">
        <v>155</v>
      </c>
      <c r="D232" s="78"/>
      <c r="E232" s="96">
        <v>110000</v>
      </c>
      <c r="F232" s="96"/>
      <c r="G232" s="83">
        <f>20000+140000</f>
        <v>160000</v>
      </c>
      <c r="H232" s="142">
        <f t="shared" ref="H232:H233" si="99">SUM(D232:G232)</f>
        <v>270000</v>
      </c>
      <c r="J232" s="6" t="s">
        <v>155</v>
      </c>
      <c r="K232" s="13">
        <v>91</v>
      </c>
      <c r="L232" s="13">
        <v>91</v>
      </c>
      <c r="M232" s="33">
        <v>95</v>
      </c>
      <c r="N232" s="34">
        <v>0</v>
      </c>
      <c r="O232" s="113">
        <v>270000</v>
      </c>
      <c r="P232" s="134">
        <f t="shared" ref="P232:P233" si="100">H232-O232</f>
        <v>0</v>
      </c>
      <c r="Q232" s="149">
        <f>M232-M236</f>
        <v>5</v>
      </c>
    </row>
    <row r="233" spans="3:17" x14ac:dyDescent="0.25">
      <c r="C233" s="6" t="s">
        <v>156</v>
      </c>
      <c r="D233" s="78">
        <v>100000</v>
      </c>
      <c r="E233" s="78"/>
      <c r="F233" s="78">
        <v>50000</v>
      </c>
      <c r="G233" s="83"/>
      <c r="H233" s="143">
        <f t="shared" si="99"/>
        <v>150000</v>
      </c>
      <c r="J233" s="6" t="s">
        <v>156</v>
      </c>
      <c r="K233" s="33">
        <v>87</v>
      </c>
      <c r="L233" s="13">
        <v>90</v>
      </c>
      <c r="M233" s="33">
        <v>92</v>
      </c>
      <c r="N233" s="35">
        <v>0</v>
      </c>
      <c r="O233" s="114">
        <v>150000</v>
      </c>
      <c r="P233" s="134">
        <f t="shared" si="100"/>
        <v>0</v>
      </c>
      <c r="Q233" s="150">
        <f>M233-M236</f>
        <v>2</v>
      </c>
    </row>
    <row r="234" spans="3:17" x14ac:dyDescent="0.25">
      <c r="C234" s="141" t="s">
        <v>9</v>
      </c>
      <c r="D234" s="144">
        <f t="shared" ref="D234:F234" si="101">SUM(D231:D233)</f>
        <v>100000</v>
      </c>
      <c r="E234" s="145">
        <f t="shared" si="101"/>
        <v>180000</v>
      </c>
      <c r="F234" s="145">
        <f t="shared" si="101"/>
        <v>300000</v>
      </c>
      <c r="G234" s="146">
        <f>SUM(G231:G233)</f>
        <v>160000</v>
      </c>
      <c r="H234" s="147">
        <f>SUMPRODUCT(D231:G233,K231:N233)</f>
        <v>52040000</v>
      </c>
      <c r="J234" s="141" t="s">
        <v>9</v>
      </c>
      <c r="K234" s="115">
        <v>100000</v>
      </c>
      <c r="L234" s="116">
        <v>180000</v>
      </c>
      <c r="M234" s="116">
        <v>300000</v>
      </c>
      <c r="N234" s="155">
        <v>160000</v>
      </c>
      <c r="O234" s="156"/>
      <c r="P234" s="58"/>
      <c r="Q234" s="58"/>
    </row>
    <row r="235" spans="3:17" x14ac:dyDescent="0.25">
      <c r="K235" s="134">
        <f>D234-K234</f>
        <v>0</v>
      </c>
      <c r="L235" s="134">
        <f t="shared" ref="L235" si="102">E234-L234</f>
        <v>0</v>
      </c>
      <c r="M235" s="134">
        <f t="shared" ref="M235" si="103">F234-M234</f>
        <v>0</v>
      </c>
      <c r="N235" s="134">
        <f t="shared" ref="N235" si="104">G234-N234</f>
        <v>0</v>
      </c>
      <c r="O235" s="58"/>
      <c r="P235" s="58"/>
      <c r="Q235" s="58"/>
    </row>
    <row r="236" spans="3:17" x14ac:dyDescent="0.25">
      <c r="C236" s="132" t="s">
        <v>55</v>
      </c>
      <c r="D236" s="1" t="s">
        <v>73</v>
      </c>
      <c r="J236" s="43" t="s">
        <v>49</v>
      </c>
      <c r="K236" s="151">
        <f>K233-Q233</f>
        <v>85</v>
      </c>
      <c r="L236" s="151">
        <f>L231-Q231</f>
        <v>89</v>
      </c>
      <c r="M236" s="151">
        <f>M231-Q231</f>
        <v>90</v>
      </c>
      <c r="N236" s="152">
        <f>N232-Q232</f>
        <v>-5</v>
      </c>
      <c r="O236" s="58"/>
      <c r="P236" s="58"/>
      <c r="Q236" s="58"/>
    </row>
    <row r="237" spans="3:17" x14ac:dyDescent="0.25">
      <c r="C237" s="132" t="s">
        <v>54</v>
      </c>
      <c r="D237">
        <v>110000</v>
      </c>
    </row>
    <row r="238" spans="3:17" x14ac:dyDescent="0.25">
      <c r="C238" t="s">
        <v>59</v>
      </c>
      <c r="D238" t="s">
        <v>60</v>
      </c>
    </row>
    <row r="239" spans="3:17" x14ac:dyDescent="0.25">
      <c r="C239" t="s">
        <v>201</v>
      </c>
      <c r="D239">
        <v>-3</v>
      </c>
    </row>
    <row r="240" spans="3:17" x14ac:dyDescent="0.25">
      <c r="C240" t="s">
        <v>215</v>
      </c>
      <c r="D240">
        <f>D239*D237</f>
        <v>-330000</v>
      </c>
    </row>
    <row r="241" spans="3:17" x14ac:dyDescent="0.25">
      <c r="C241" t="s">
        <v>47</v>
      </c>
      <c r="D241" s="236">
        <f>H219+D240</f>
        <v>52040000</v>
      </c>
      <c r="E241" s="236"/>
    </row>
    <row r="243" spans="3:17" x14ac:dyDescent="0.25">
      <c r="C243" s="53" t="s">
        <v>70</v>
      </c>
      <c r="F243" s="168"/>
    </row>
    <row r="244" spans="3:17" x14ac:dyDescent="0.25">
      <c r="F244" s="168"/>
    </row>
    <row r="245" spans="3:17" x14ac:dyDescent="0.25">
      <c r="C245" s="3" t="s">
        <v>32</v>
      </c>
      <c r="D245" s="4" t="s">
        <v>151</v>
      </c>
      <c r="E245" s="4" t="s">
        <v>152</v>
      </c>
      <c r="F245" s="4" t="s">
        <v>153</v>
      </c>
      <c r="G245" s="15" t="s">
        <v>158</v>
      </c>
      <c r="H245" s="3" t="s">
        <v>8</v>
      </c>
      <c r="J245" s="3" t="s">
        <v>0</v>
      </c>
      <c r="K245" s="4" t="s">
        <v>151</v>
      </c>
      <c r="L245" s="4" t="s">
        <v>152</v>
      </c>
      <c r="M245" s="4" t="s">
        <v>153</v>
      </c>
      <c r="N245" s="15" t="s">
        <v>158</v>
      </c>
      <c r="O245" s="3" t="s">
        <v>8</v>
      </c>
      <c r="Q245" s="43" t="s">
        <v>48</v>
      </c>
    </row>
    <row r="246" spans="3:17" x14ac:dyDescent="0.25">
      <c r="C246" s="5" t="s">
        <v>154</v>
      </c>
      <c r="D246" s="78"/>
      <c r="E246" s="96">
        <v>20000</v>
      </c>
      <c r="F246" s="96">
        <v>300000</v>
      </c>
      <c r="G246" s="83"/>
      <c r="H246" s="142">
        <f>SUM(D246:G246)</f>
        <v>320000</v>
      </c>
      <c r="J246" s="5" t="s">
        <v>154</v>
      </c>
      <c r="K246" s="13">
        <v>92</v>
      </c>
      <c r="L246" s="33">
        <v>89</v>
      </c>
      <c r="M246" s="33">
        <v>90</v>
      </c>
      <c r="N246" s="35">
        <v>0</v>
      </c>
      <c r="O246" s="113">
        <v>320000</v>
      </c>
      <c r="P246" s="134">
        <f>H246-O246</f>
        <v>0</v>
      </c>
      <c r="Q246" s="149">
        <v>0</v>
      </c>
    </row>
    <row r="247" spans="3:17" x14ac:dyDescent="0.25">
      <c r="C247" s="6" t="s">
        <v>155</v>
      </c>
      <c r="D247" s="78"/>
      <c r="E247" s="78">
        <v>110000</v>
      </c>
      <c r="F247" s="78"/>
      <c r="G247" s="83">
        <f>20000+140000</f>
        <v>160000</v>
      </c>
      <c r="H247" s="142">
        <f t="shared" ref="H247:H248" si="105">SUM(D247:G247)</f>
        <v>270000</v>
      </c>
      <c r="J247" s="6" t="s">
        <v>155</v>
      </c>
      <c r="K247" s="13">
        <v>91</v>
      </c>
      <c r="L247" s="33">
        <v>91</v>
      </c>
      <c r="M247" s="13">
        <v>95</v>
      </c>
      <c r="N247" s="34">
        <v>0</v>
      </c>
      <c r="O247" s="113">
        <v>270000</v>
      </c>
      <c r="P247" s="134">
        <f t="shared" ref="P247:P248" si="106">H247-O247</f>
        <v>0</v>
      </c>
      <c r="Q247" s="149">
        <f>L247-L251</f>
        <v>2</v>
      </c>
    </row>
    <row r="248" spans="3:17" x14ac:dyDescent="0.25">
      <c r="C248" s="6" t="s">
        <v>156</v>
      </c>
      <c r="D248" s="78">
        <v>100000</v>
      </c>
      <c r="E248" s="96">
        <v>50000</v>
      </c>
      <c r="F248" s="96"/>
      <c r="G248" s="83"/>
      <c r="H248" s="143">
        <f t="shared" si="105"/>
        <v>150000</v>
      </c>
      <c r="J248" s="6" t="s">
        <v>156</v>
      </c>
      <c r="K248" s="33">
        <v>87</v>
      </c>
      <c r="L248" s="13">
        <v>90</v>
      </c>
      <c r="M248" s="33">
        <v>92</v>
      </c>
      <c r="N248" s="35">
        <v>0</v>
      </c>
      <c r="O248" s="114">
        <v>150000</v>
      </c>
      <c r="P248" s="134">
        <f t="shared" si="106"/>
        <v>0</v>
      </c>
      <c r="Q248" s="150">
        <f>M248-M251</f>
        <v>2</v>
      </c>
    </row>
    <row r="249" spans="3:17" x14ac:dyDescent="0.25">
      <c r="C249" s="141" t="s">
        <v>9</v>
      </c>
      <c r="D249" s="144">
        <f t="shared" ref="D249:F249" si="107">SUM(D246:D248)</f>
        <v>100000</v>
      </c>
      <c r="E249" s="145">
        <f t="shared" si="107"/>
        <v>180000</v>
      </c>
      <c r="F249" s="145">
        <f t="shared" si="107"/>
        <v>300000</v>
      </c>
      <c r="G249" s="146">
        <f>SUM(G246:G248)</f>
        <v>160000</v>
      </c>
      <c r="H249" s="147">
        <f>SUMPRODUCT(D246:G248,K246:N248)</f>
        <v>51990000</v>
      </c>
      <c r="J249" s="141" t="s">
        <v>9</v>
      </c>
      <c r="K249" s="115">
        <v>100000</v>
      </c>
      <c r="L249" s="116">
        <v>180000</v>
      </c>
      <c r="M249" s="116">
        <v>300000</v>
      </c>
      <c r="N249" s="155">
        <v>160000</v>
      </c>
      <c r="O249" s="156"/>
      <c r="P249" s="58"/>
      <c r="Q249" s="58"/>
    </row>
    <row r="250" spans="3:17" x14ac:dyDescent="0.25">
      <c r="K250" s="134">
        <f>D249-K249</f>
        <v>0</v>
      </c>
      <c r="L250" s="134">
        <f t="shared" ref="L250" si="108">E249-L249</f>
        <v>0</v>
      </c>
      <c r="M250" s="134">
        <f t="shared" ref="M250" si="109">F249-M249</f>
        <v>0</v>
      </c>
      <c r="N250" s="134">
        <f t="shared" ref="N250" si="110">G249-N249</f>
        <v>0</v>
      </c>
      <c r="O250" s="58"/>
      <c r="P250" s="58"/>
      <c r="Q250" s="58"/>
    </row>
    <row r="251" spans="3:17" x14ac:dyDescent="0.25">
      <c r="C251" s="132" t="s">
        <v>55</v>
      </c>
      <c r="D251" s="1" t="s">
        <v>62</v>
      </c>
      <c r="J251" s="43" t="s">
        <v>49</v>
      </c>
      <c r="K251" s="151">
        <f>K248-Q248</f>
        <v>85</v>
      </c>
      <c r="L251" s="151">
        <f>L246-Q246</f>
        <v>89</v>
      </c>
      <c r="M251" s="151">
        <f>M246-Q246</f>
        <v>90</v>
      </c>
      <c r="N251" s="152">
        <f>N247-Q247</f>
        <v>-2</v>
      </c>
      <c r="O251" s="58"/>
      <c r="P251" s="58"/>
      <c r="Q251" s="58"/>
    </row>
    <row r="252" spans="3:17" x14ac:dyDescent="0.25">
      <c r="C252" s="132" t="s">
        <v>54</v>
      </c>
      <c r="D252">
        <v>50000</v>
      </c>
    </row>
    <row r="253" spans="3:17" x14ac:dyDescent="0.25">
      <c r="C253" t="s">
        <v>59</v>
      </c>
      <c r="D253" t="s">
        <v>81</v>
      </c>
    </row>
    <row r="254" spans="3:17" x14ac:dyDescent="0.25">
      <c r="C254" t="s">
        <v>201</v>
      </c>
      <c r="D254">
        <v>-1</v>
      </c>
    </row>
    <row r="255" spans="3:17" x14ac:dyDescent="0.25">
      <c r="C255" t="s">
        <v>215</v>
      </c>
      <c r="D255">
        <f>D254*D252</f>
        <v>-50000</v>
      </c>
    </row>
    <row r="256" spans="3:17" x14ac:dyDescent="0.25">
      <c r="C256" t="s">
        <v>47</v>
      </c>
      <c r="D256" s="236">
        <f>H234+D255</f>
        <v>51990000</v>
      </c>
      <c r="E256" s="236"/>
    </row>
    <row r="258" spans="2:17" x14ac:dyDescent="0.25">
      <c r="C258" s="53" t="s">
        <v>147</v>
      </c>
      <c r="F258" s="168"/>
    </row>
    <row r="259" spans="2:17" x14ac:dyDescent="0.25">
      <c r="F259" s="168"/>
    </row>
    <row r="260" spans="2:17" x14ac:dyDescent="0.25">
      <c r="C260" s="3" t="s">
        <v>32</v>
      </c>
      <c r="D260" s="4" t="s">
        <v>151</v>
      </c>
      <c r="E260" s="4" t="s">
        <v>152</v>
      </c>
      <c r="F260" s="4" t="s">
        <v>153</v>
      </c>
      <c r="G260" s="15" t="s">
        <v>158</v>
      </c>
      <c r="H260" s="3" t="s">
        <v>8</v>
      </c>
      <c r="J260" s="3" t="s">
        <v>0</v>
      </c>
      <c r="K260" s="4" t="s">
        <v>151</v>
      </c>
      <c r="L260" s="4" t="s">
        <v>152</v>
      </c>
      <c r="M260" s="4" t="s">
        <v>153</v>
      </c>
      <c r="N260" s="15" t="s">
        <v>158</v>
      </c>
      <c r="O260" s="3" t="s">
        <v>8</v>
      </c>
      <c r="Q260" s="43" t="s">
        <v>48</v>
      </c>
    </row>
    <row r="261" spans="2:17" x14ac:dyDescent="0.25">
      <c r="C261" s="5" t="s">
        <v>154</v>
      </c>
      <c r="D261" s="109">
        <f>K261-$Q261-K$266</f>
        <v>6</v>
      </c>
      <c r="E261" s="78">
        <v>20000</v>
      </c>
      <c r="F261" s="78">
        <v>300000</v>
      </c>
      <c r="G261" s="110">
        <f>N261-$Q261-N$266</f>
        <v>2</v>
      </c>
      <c r="H261" s="142">
        <f>SUM(D261:G261)</f>
        <v>320008</v>
      </c>
      <c r="J261" s="5" t="s">
        <v>154</v>
      </c>
      <c r="K261" s="13">
        <v>92</v>
      </c>
      <c r="L261" s="33">
        <v>89</v>
      </c>
      <c r="M261" s="33">
        <v>90</v>
      </c>
      <c r="N261" s="35">
        <v>0</v>
      </c>
      <c r="O261" s="113">
        <v>320000</v>
      </c>
      <c r="P261" s="134">
        <f>H261-O261</f>
        <v>8</v>
      </c>
      <c r="Q261" s="149">
        <v>0</v>
      </c>
    </row>
    <row r="262" spans="2:17" x14ac:dyDescent="0.25">
      <c r="C262" s="6" t="s">
        <v>155</v>
      </c>
      <c r="D262" s="109">
        <f>K262-$Q262-K$266</f>
        <v>3</v>
      </c>
      <c r="E262" s="78">
        <v>110000</v>
      </c>
      <c r="F262" s="109">
        <f>M262-$Q262-M$266</f>
        <v>3</v>
      </c>
      <c r="G262" s="83">
        <f>20000+140000</f>
        <v>160000</v>
      </c>
      <c r="H262" s="142">
        <f t="shared" ref="H262:H263" si="111">SUM(D262:G262)</f>
        <v>270006</v>
      </c>
      <c r="J262" s="6" t="s">
        <v>155</v>
      </c>
      <c r="K262" s="13">
        <v>91</v>
      </c>
      <c r="L262" s="33">
        <v>91</v>
      </c>
      <c r="M262" s="13">
        <v>95</v>
      </c>
      <c r="N262" s="34">
        <v>0</v>
      </c>
      <c r="O262" s="113">
        <v>270000</v>
      </c>
      <c r="P262" s="134">
        <f t="shared" ref="P262:P263" si="112">H262-O262</f>
        <v>6</v>
      </c>
      <c r="Q262" s="149">
        <f>L262-L266</f>
        <v>2</v>
      </c>
    </row>
    <row r="263" spans="2:17" x14ac:dyDescent="0.25">
      <c r="C263" s="6" t="s">
        <v>156</v>
      </c>
      <c r="D263" s="78">
        <v>100000</v>
      </c>
      <c r="E263" s="78">
        <v>50000</v>
      </c>
      <c r="F263" s="109">
        <f>M263-$Q263-M$266</f>
        <v>1</v>
      </c>
      <c r="G263" s="110">
        <f>N263-$Q263-N$266</f>
        <v>1</v>
      </c>
      <c r="H263" s="143">
        <f t="shared" si="111"/>
        <v>150002</v>
      </c>
      <c r="J263" s="6" t="s">
        <v>156</v>
      </c>
      <c r="K263" s="33">
        <v>87</v>
      </c>
      <c r="L263" s="33">
        <v>90</v>
      </c>
      <c r="M263" s="13">
        <v>92</v>
      </c>
      <c r="N263" s="35">
        <v>0</v>
      </c>
      <c r="O263" s="114">
        <v>150000</v>
      </c>
      <c r="P263" s="134">
        <f t="shared" si="112"/>
        <v>2</v>
      </c>
      <c r="Q263" s="150">
        <f>L263-L266</f>
        <v>1</v>
      </c>
    </row>
    <row r="264" spans="2:17" x14ac:dyDescent="0.25">
      <c r="C264" s="141" t="s">
        <v>9</v>
      </c>
      <c r="D264" s="144">
        <f t="shared" ref="D264:F264" si="113">SUM(D261:D263)</f>
        <v>100009</v>
      </c>
      <c r="E264" s="145">
        <f t="shared" si="113"/>
        <v>180000</v>
      </c>
      <c r="F264" s="145">
        <f t="shared" si="113"/>
        <v>300004</v>
      </c>
      <c r="G264" s="146">
        <f>SUM(G261:G263)</f>
        <v>160003</v>
      </c>
      <c r="H264" s="147">
        <f>SUMPRODUCT(D261:G263,K261:N263)</f>
        <v>51991202</v>
      </c>
      <c r="J264" s="141" t="s">
        <v>9</v>
      </c>
      <c r="K264" s="115">
        <v>100000</v>
      </c>
      <c r="L264" s="116">
        <v>180000</v>
      </c>
      <c r="M264" s="116">
        <v>300000</v>
      </c>
      <c r="N264" s="155">
        <v>160000</v>
      </c>
      <c r="O264" s="156"/>
      <c r="P264" s="58"/>
      <c r="Q264" s="58"/>
    </row>
    <row r="265" spans="2:17" x14ac:dyDescent="0.25">
      <c r="K265" s="134">
        <f>D264-K264</f>
        <v>9</v>
      </c>
      <c r="L265" s="134">
        <f t="shared" ref="L265" si="114">E264-L264</f>
        <v>0</v>
      </c>
      <c r="M265" s="134">
        <f t="shared" ref="M265" si="115">F264-M264</f>
        <v>4</v>
      </c>
      <c r="N265" s="134">
        <f t="shared" ref="N265" si="116">G264-N264</f>
        <v>3</v>
      </c>
      <c r="O265" s="58"/>
      <c r="P265" s="58"/>
      <c r="Q265" s="58"/>
    </row>
    <row r="266" spans="2:17" x14ac:dyDescent="0.25">
      <c r="C266" t="s">
        <v>33</v>
      </c>
      <c r="E266" s="1"/>
      <c r="F266" s="59" t="s">
        <v>107</v>
      </c>
      <c r="J266" s="43" t="s">
        <v>49</v>
      </c>
      <c r="K266" s="151">
        <f>K263-Q263</f>
        <v>86</v>
      </c>
      <c r="L266" s="151">
        <f>L261-Q261</f>
        <v>89</v>
      </c>
      <c r="M266" s="151">
        <f>M261-Q261</f>
        <v>90</v>
      </c>
      <c r="N266" s="152">
        <f>N262-Q262</f>
        <v>-2</v>
      </c>
      <c r="O266" s="58"/>
      <c r="P266" s="58"/>
      <c r="Q266" s="58"/>
    </row>
    <row r="268" spans="2:17" x14ac:dyDescent="0.25">
      <c r="C268" t="s">
        <v>36</v>
      </c>
      <c r="D268" t="s">
        <v>168</v>
      </c>
    </row>
    <row r="269" spans="2:17" x14ac:dyDescent="0.25">
      <c r="C269" t="s">
        <v>35</v>
      </c>
      <c r="D269" s="235">
        <f>D256</f>
        <v>51990000</v>
      </c>
      <c r="E269" s="235"/>
    </row>
    <row r="271" spans="2:17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2:17" x14ac:dyDescent="0.25">
      <c r="C272" s="17" t="s">
        <v>75</v>
      </c>
      <c r="O272" s="148"/>
    </row>
    <row r="274" spans="3:17" x14ac:dyDescent="0.25">
      <c r="C274" s="3" t="s">
        <v>32</v>
      </c>
      <c r="D274" s="4" t="s">
        <v>151</v>
      </c>
      <c r="E274" s="4" t="s">
        <v>152</v>
      </c>
      <c r="F274" s="4" t="s">
        <v>153</v>
      </c>
      <c r="G274" s="15" t="s">
        <v>158</v>
      </c>
      <c r="H274" s="3" t="s">
        <v>8</v>
      </c>
      <c r="J274" s="3" t="s">
        <v>0</v>
      </c>
      <c r="K274" s="4" t="s">
        <v>151</v>
      </c>
      <c r="L274" s="4" t="s">
        <v>152</v>
      </c>
      <c r="M274" s="4" t="s">
        <v>153</v>
      </c>
      <c r="N274" s="15" t="s">
        <v>158</v>
      </c>
      <c r="O274" s="3" t="s">
        <v>8</v>
      </c>
      <c r="Q274" s="43" t="s">
        <v>48</v>
      </c>
    </row>
    <row r="275" spans="3:17" x14ac:dyDescent="0.25">
      <c r="C275" s="5" t="s">
        <v>154</v>
      </c>
      <c r="D275" s="109">
        <f>K275-$Q275-K$280</f>
        <v>6</v>
      </c>
      <c r="E275" s="66">
        <v>20000</v>
      </c>
      <c r="F275" s="66">
        <v>300000</v>
      </c>
      <c r="G275" s="110">
        <f>N275-$Q275-N$280</f>
        <v>2</v>
      </c>
      <c r="H275" s="142">
        <f>SUM(D275:G275)</f>
        <v>320008</v>
      </c>
      <c r="J275" s="5" t="s">
        <v>154</v>
      </c>
      <c r="K275" s="13">
        <v>92</v>
      </c>
      <c r="L275" s="33">
        <v>89</v>
      </c>
      <c r="M275" s="33">
        <v>90</v>
      </c>
      <c r="N275" s="35">
        <v>0</v>
      </c>
      <c r="O275" s="113">
        <v>320000</v>
      </c>
      <c r="P275" s="134">
        <f>H275-O275</f>
        <v>8</v>
      </c>
      <c r="Q275" s="149">
        <v>0</v>
      </c>
    </row>
    <row r="276" spans="3:17" x14ac:dyDescent="0.25">
      <c r="C276" s="6" t="s">
        <v>155</v>
      </c>
      <c r="D276" s="109">
        <f>K276-$Q276-K$280</f>
        <v>3</v>
      </c>
      <c r="E276" s="66">
        <v>110000</v>
      </c>
      <c r="F276" s="109">
        <f>M276-$Q276-M$280</f>
        <v>3</v>
      </c>
      <c r="G276" s="73">
        <v>160000</v>
      </c>
      <c r="H276" s="142">
        <f t="shared" ref="H276:H277" si="117">SUM(D276:G276)</f>
        <v>270006</v>
      </c>
      <c r="J276" s="6" t="s">
        <v>155</v>
      </c>
      <c r="K276" s="13">
        <v>91</v>
      </c>
      <c r="L276" s="33">
        <v>91</v>
      </c>
      <c r="M276" s="13">
        <v>95</v>
      </c>
      <c r="N276" s="34">
        <v>0</v>
      </c>
      <c r="O276" s="113">
        <v>270000</v>
      </c>
      <c r="P276" s="134">
        <f t="shared" ref="P276:P277" si="118">H276-O276</f>
        <v>6</v>
      </c>
      <c r="Q276" s="149">
        <f>L276-L280</f>
        <v>2</v>
      </c>
    </row>
    <row r="277" spans="3:17" x14ac:dyDescent="0.25">
      <c r="C277" s="6" t="s">
        <v>156</v>
      </c>
      <c r="D277" s="66">
        <v>100000</v>
      </c>
      <c r="E277" s="66">
        <v>50000</v>
      </c>
      <c r="F277" s="109">
        <f>M277-$Q277-M$280</f>
        <v>1</v>
      </c>
      <c r="G277" s="110">
        <f>N277-$Q277-N$280</f>
        <v>1</v>
      </c>
      <c r="H277" s="143">
        <f t="shared" si="117"/>
        <v>150002</v>
      </c>
      <c r="J277" s="6" t="s">
        <v>156</v>
      </c>
      <c r="K277" s="33">
        <v>87</v>
      </c>
      <c r="L277" s="33">
        <v>90</v>
      </c>
      <c r="M277" s="13">
        <v>92</v>
      </c>
      <c r="N277" s="35">
        <v>0</v>
      </c>
      <c r="O277" s="114">
        <v>150000</v>
      </c>
      <c r="P277" s="134">
        <f t="shared" si="118"/>
        <v>2</v>
      </c>
      <c r="Q277" s="150">
        <f>L277-L280</f>
        <v>1</v>
      </c>
    </row>
    <row r="278" spans="3:17" x14ac:dyDescent="0.25">
      <c r="C278" s="141" t="s">
        <v>9</v>
      </c>
      <c r="D278" s="144">
        <f t="shared" ref="D278:F278" si="119">SUM(D275:D277)</f>
        <v>100009</v>
      </c>
      <c r="E278" s="145">
        <f t="shared" si="119"/>
        <v>180000</v>
      </c>
      <c r="F278" s="145">
        <f t="shared" si="119"/>
        <v>300004</v>
      </c>
      <c r="G278" s="146">
        <f>SUM(G275:G277)</f>
        <v>160003</v>
      </c>
      <c r="H278" s="147">
        <f>SUMPRODUCT(D275:G277,K275:N277)</f>
        <v>51991202</v>
      </c>
      <c r="J278" s="141" t="s">
        <v>9</v>
      </c>
      <c r="K278" s="115">
        <v>100000</v>
      </c>
      <c r="L278" s="116">
        <v>180000</v>
      </c>
      <c r="M278" s="116">
        <v>300000</v>
      </c>
      <c r="N278" s="155">
        <v>160000</v>
      </c>
      <c r="O278" s="156"/>
      <c r="P278" s="58"/>
      <c r="Q278" s="58"/>
    </row>
    <row r="279" spans="3:17" x14ac:dyDescent="0.25">
      <c r="K279" s="134">
        <f>D278-K278</f>
        <v>9</v>
      </c>
      <c r="L279" s="134">
        <f t="shared" ref="L279" si="120">E278-L278</f>
        <v>0</v>
      </c>
      <c r="M279" s="134">
        <f t="shared" ref="M279" si="121">F278-M278</f>
        <v>4</v>
      </c>
      <c r="N279" s="134">
        <f t="shared" ref="N279" si="122">G278-N278</f>
        <v>3</v>
      </c>
      <c r="O279" s="58"/>
      <c r="P279" s="58"/>
      <c r="Q279" s="58"/>
    </row>
    <row r="280" spans="3:17" x14ac:dyDescent="0.25">
      <c r="C280" t="s">
        <v>33</v>
      </c>
      <c r="E280" s="1"/>
      <c r="F280" s="59" t="s">
        <v>107</v>
      </c>
      <c r="J280" s="43" t="s">
        <v>49</v>
      </c>
      <c r="K280" s="151">
        <f>K277-Q277</f>
        <v>86</v>
      </c>
      <c r="L280" s="151">
        <f>L275-Q275</f>
        <v>89</v>
      </c>
      <c r="M280" s="151">
        <f>M275-Q275</f>
        <v>90</v>
      </c>
      <c r="N280" s="152">
        <f>N276-Q276</f>
        <v>-2</v>
      </c>
      <c r="O280" s="58"/>
      <c r="P280" s="58"/>
      <c r="Q280" s="58"/>
    </row>
    <row r="282" spans="3:17" x14ac:dyDescent="0.25">
      <c r="C282" t="s">
        <v>36</v>
      </c>
      <c r="D282" t="s">
        <v>168</v>
      </c>
    </row>
    <row r="283" spans="3:17" x14ac:dyDescent="0.25">
      <c r="C283" t="s">
        <v>35</v>
      </c>
      <c r="D283" s="235">
        <f>D110</f>
        <v>51990000</v>
      </c>
      <c r="E283" s="235"/>
    </row>
  </sheetData>
  <mergeCells count="14">
    <mergeCell ref="D283:E283"/>
    <mergeCell ref="D211:E211"/>
    <mergeCell ref="D226:E226"/>
    <mergeCell ref="D241:E241"/>
    <mergeCell ref="D256:E256"/>
    <mergeCell ref="D269:E269"/>
    <mergeCell ref="D194:E194"/>
    <mergeCell ref="D78:E78"/>
    <mergeCell ref="D94:E94"/>
    <mergeCell ref="D110:E110"/>
    <mergeCell ref="D62:E62"/>
    <mergeCell ref="D134:E134"/>
    <mergeCell ref="D157:E157"/>
    <mergeCell ref="D180:E18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94AD-11EC-42D7-8BEE-FA4BAC4CBD84}">
  <dimension ref="C2:Q75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4.28515625" customWidth="1"/>
    <col min="4" max="7" width="9.28515625" customWidth="1"/>
    <col min="8" max="8" width="12.7109375" customWidth="1"/>
    <col min="9" max="9" width="1.85546875" customWidth="1"/>
    <col min="10" max="10" width="12.42578125" customWidth="1"/>
    <col min="11" max="14" width="9.28515625" customWidth="1"/>
    <col min="15" max="15" width="12.7109375" customWidth="1"/>
  </cols>
  <sheetData>
    <row r="2" spans="3:17" x14ac:dyDescent="0.25">
      <c r="C2" s="17" t="s">
        <v>238</v>
      </c>
      <c r="O2" s="148"/>
    </row>
    <row r="4" spans="3:17" x14ac:dyDescent="0.25">
      <c r="C4" s="3" t="s">
        <v>32</v>
      </c>
      <c r="D4" s="4" t="s">
        <v>151</v>
      </c>
      <c r="E4" s="4" t="s">
        <v>152</v>
      </c>
      <c r="F4" s="4" t="s">
        <v>153</v>
      </c>
      <c r="G4" s="15" t="s">
        <v>158</v>
      </c>
      <c r="H4" s="3" t="s">
        <v>8</v>
      </c>
      <c r="J4" s="3" t="s">
        <v>0</v>
      </c>
      <c r="K4" s="4" t="s">
        <v>151</v>
      </c>
      <c r="L4" s="4" t="s">
        <v>152</v>
      </c>
      <c r="M4" s="4" t="s">
        <v>153</v>
      </c>
      <c r="N4" s="15" t="s">
        <v>158</v>
      </c>
      <c r="O4" s="3" t="s">
        <v>8</v>
      </c>
      <c r="Q4" s="43" t="s">
        <v>48</v>
      </c>
    </row>
    <row r="5" spans="3:17" x14ac:dyDescent="0.25">
      <c r="C5" s="5" t="s">
        <v>154</v>
      </c>
      <c r="D5" s="66">
        <v>100000</v>
      </c>
      <c r="E5" s="66">
        <v>180000</v>
      </c>
      <c r="F5" s="66">
        <v>40000</v>
      </c>
      <c r="G5" s="83"/>
      <c r="H5" s="142">
        <f>SUM(D5:G5)</f>
        <v>320000</v>
      </c>
      <c r="J5" s="5" t="s">
        <v>154</v>
      </c>
      <c r="K5" s="33">
        <v>92</v>
      </c>
      <c r="L5" s="33">
        <v>89</v>
      </c>
      <c r="M5" s="33">
        <v>90</v>
      </c>
      <c r="N5" s="35">
        <v>0</v>
      </c>
      <c r="O5" s="9">
        <v>320000</v>
      </c>
      <c r="P5" s="125">
        <f>H5-O5</f>
        <v>0</v>
      </c>
      <c r="Q5" s="149">
        <v>0</v>
      </c>
    </row>
    <row r="6" spans="3:17" x14ac:dyDescent="0.25">
      <c r="C6" s="6" t="s">
        <v>155</v>
      </c>
      <c r="D6" s="78"/>
      <c r="E6" s="78"/>
      <c r="F6" s="66">
        <v>260000</v>
      </c>
      <c r="G6" s="73">
        <v>10000</v>
      </c>
      <c r="H6" s="142">
        <f t="shared" ref="H6:H7" si="0">SUM(D6:G6)</f>
        <v>270000</v>
      </c>
      <c r="J6" s="6" t="s">
        <v>155</v>
      </c>
      <c r="K6" s="13">
        <v>91</v>
      </c>
      <c r="L6" s="13">
        <v>91</v>
      </c>
      <c r="M6" s="33">
        <v>95</v>
      </c>
      <c r="N6" s="34">
        <v>0</v>
      </c>
      <c r="O6" s="9">
        <v>270000</v>
      </c>
      <c r="P6" s="125">
        <f t="shared" ref="P6:P7" si="1">H6-O6</f>
        <v>0</v>
      </c>
      <c r="Q6" s="149">
        <f>M6-M10</f>
        <v>5</v>
      </c>
    </row>
    <row r="7" spans="3:17" x14ac:dyDescent="0.25">
      <c r="C7" s="6" t="s">
        <v>156</v>
      </c>
      <c r="D7" s="78"/>
      <c r="E7" s="78"/>
      <c r="F7" s="78"/>
      <c r="G7" s="73">
        <v>150000</v>
      </c>
      <c r="H7" s="143">
        <f t="shared" si="0"/>
        <v>150000</v>
      </c>
      <c r="J7" s="6" t="s">
        <v>156</v>
      </c>
      <c r="K7" s="13">
        <v>87</v>
      </c>
      <c r="L7" s="13">
        <v>90</v>
      </c>
      <c r="M7" s="13">
        <v>92</v>
      </c>
      <c r="N7" s="34">
        <v>0</v>
      </c>
      <c r="O7" s="10">
        <v>150000</v>
      </c>
      <c r="P7" s="125">
        <f t="shared" si="1"/>
        <v>0</v>
      </c>
      <c r="Q7" s="150">
        <f>N7-N10</f>
        <v>5</v>
      </c>
    </row>
    <row r="8" spans="3:17" x14ac:dyDescent="0.25">
      <c r="C8" s="141" t="s">
        <v>9</v>
      </c>
      <c r="D8" s="144">
        <f t="shared" ref="D8" si="2">SUM(D5:D7)</f>
        <v>100000</v>
      </c>
      <c r="E8" s="145">
        <f t="shared" ref="E8:F8" si="3">SUM(E5:E7)</f>
        <v>180000</v>
      </c>
      <c r="F8" s="145">
        <f t="shared" si="3"/>
        <v>300000</v>
      </c>
      <c r="G8" s="146">
        <f>SUM(G5:G7)</f>
        <v>160000</v>
      </c>
      <c r="H8" s="147">
        <f>SUMPRODUCT(D5:G7,K5:N7)</f>
        <v>53520000</v>
      </c>
      <c r="J8" s="141" t="s">
        <v>9</v>
      </c>
      <c r="K8" s="14">
        <v>100000</v>
      </c>
      <c r="L8" s="7">
        <v>180000</v>
      </c>
      <c r="M8" s="7">
        <v>300000</v>
      </c>
      <c r="N8" s="25">
        <v>160000</v>
      </c>
      <c r="O8" s="2"/>
    </row>
    <row r="9" spans="3:17" x14ac:dyDescent="0.25">
      <c r="K9" s="125">
        <f>D8-K8</f>
        <v>0</v>
      </c>
      <c r="L9" s="125">
        <f t="shared" ref="L9:N9" si="4">E8-L8</f>
        <v>0</v>
      </c>
      <c r="M9" s="125">
        <f t="shared" si="4"/>
        <v>0</v>
      </c>
      <c r="N9" s="125">
        <f t="shared" si="4"/>
        <v>0</v>
      </c>
    </row>
    <row r="10" spans="3:17" x14ac:dyDescent="0.25">
      <c r="C10" s="132"/>
      <c r="D10" s="1"/>
      <c r="J10" s="43" t="s">
        <v>49</v>
      </c>
      <c r="K10" s="151">
        <f>K5-Q5</f>
        <v>92</v>
      </c>
      <c r="L10" s="151">
        <f>L5-Q5</f>
        <v>89</v>
      </c>
      <c r="M10" s="151">
        <f>M5-Q5</f>
        <v>90</v>
      </c>
      <c r="N10" s="152">
        <f>N6-Q6</f>
        <v>-5</v>
      </c>
    </row>
    <row r="11" spans="3:17" x14ac:dyDescent="0.25">
      <c r="C11" s="12" t="s">
        <v>217</v>
      </c>
      <c r="D11" s="1"/>
    </row>
    <row r="12" spans="3:17" x14ac:dyDescent="0.25">
      <c r="C12" s="3"/>
      <c r="D12" s="4" t="s">
        <v>151</v>
      </c>
      <c r="E12" s="4" t="s">
        <v>152</v>
      </c>
      <c r="F12" s="4" t="s">
        <v>153</v>
      </c>
      <c r="G12" s="169" t="s">
        <v>158</v>
      </c>
      <c r="L12" t="s">
        <v>219</v>
      </c>
      <c r="O12">
        <f>MIN(D13:G15)</f>
        <v>-10</v>
      </c>
    </row>
    <row r="13" spans="3:17" x14ac:dyDescent="0.25">
      <c r="C13" s="5" t="s">
        <v>154</v>
      </c>
      <c r="D13" s="66">
        <f>K5-$Q5-K$10</f>
        <v>0</v>
      </c>
      <c r="E13" s="66">
        <f t="shared" ref="E13:G13" si="5">L5-$Q5-L$10</f>
        <v>0</v>
      </c>
      <c r="F13" s="66">
        <f t="shared" si="5"/>
        <v>0</v>
      </c>
      <c r="G13" s="187">
        <f t="shared" si="5"/>
        <v>5</v>
      </c>
      <c r="L13" t="s">
        <v>55</v>
      </c>
      <c r="O13" t="s">
        <v>80</v>
      </c>
    </row>
    <row r="14" spans="3:17" x14ac:dyDescent="0.25">
      <c r="C14" s="6" t="s">
        <v>155</v>
      </c>
      <c r="D14" s="78">
        <f t="shared" ref="D14:G14" si="6">K6-$Q6-K$10</f>
        <v>-6</v>
      </c>
      <c r="E14" s="78">
        <f t="shared" si="6"/>
        <v>-3</v>
      </c>
      <c r="F14" s="66">
        <f t="shared" si="6"/>
        <v>0</v>
      </c>
      <c r="G14" s="221">
        <f t="shared" si="6"/>
        <v>0</v>
      </c>
      <c r="L14" t="s">
        <v>54</v>
      </c>
      <c r="O14">
        <v>100000</v>
      </c>
    </row>
    <row r="15" spans="3:17" x14ac:dyDescent="0.25">
      <c r="C15" s="170" t="s">
        <v>156</v>
      </c>
      <c r="D15" s="222">
        <f t="shared" ref="D15:G15" si="7">K7-$Q7-K$10</f>
        <v>-10</v>
      </c>
      <c r="E15" s="189">
        <f t="shared" si="7"/>
        <v>-4</v>
      </c>
      <c r="F15" s="189">
        <f t="shared" si="7"/>
        <v>-3</v>
      </c>
      <c r="G15" s="74">
        <f t="shared" si="7"/>
        <v>0</v>
      </c>
      <c r="L15" t="s">
        <v>59</v>
      </c>
      <c r="O15" t="s">
        <v>76</v>
      </c>
    </row>
    <row r="16" spans="3:17" x14ac:dyDescent="0.25">
      <c r="L16" s="167" t="s">
        <v>221</v>
      </c>
      <c r="M16" s="179"/>
    </row>
    <row r="17" spans="3:16" x14ac:dyDescent="0.25">
      <c r="C17" s="12" t="s">
        <v>218</v>
      </c>
      <c r="D17" s="1"/>
      <c r="L17" s="167" t="s">
        <v>222</v>
      </c>
      <c r="M17" s="179"/>
      <c r="O17" t="s">
        <v>249</v>
      </c>
    </row>
    <row r="18" spans="3:16" x14ac:dyDescent="0.25">
      <c r="C18" s="3"/>
      <c r="D18" s="4" t="s">
        <v>151</v>
      </c>
      <c r="E18" s="4" t="s">
        <v>152</v>
      </c>
      <c r="F18" s="4" t="s">
        <v>153</v>
      </c>
      <c r="G18" s="169" t="s">
        <v>158</v>
      </c>
      <c r="L18" s="175" t="s">
        <v>224</v>
      </c>
      <c r="M18" s="175"/>
    </row>
    <row r="19" spans="3:16" x14ac:dyDescent="0.25">
      <c r="C19" s="5" t="s">
        <v>154</v>
      </c>
      <c r="D19" s="206">
        <f>D13-$O$12</f>
        <v>10</v>
      </c>
      <c r="E19" s="96">
        <f>E13</f>
        <v>0</v>
      </c>
      <c r="F19" s="96">
        <f t="shared" ref="F19:G19" si="8">F13</f>
        <v>0</v>
      </c>
      <c r="G19" s="193">
        <f t="shared" si="8"/>
        <v>5</v>
      </c>
      <c r="L19" s="177" t="s">
        <v>225</v>
      </c>
      <c r="M19" s="177"/>
      <c r="O19" t="s">
        <v>250</v>
      </c>
    </row>
    <row r="20" spans="3:16" x14ac:dyDescent="0.25">
      <c r="C20" s="6" t="s">
        <v>155</v>
      </c>
      <c r="D20" s="206">
        <f t="shared" ref="D20:D21" si="9">D14-$O$12</f>
        <v>4</v>
      </c>
      <c r="E20" s="96">
        <f t="shared" ref="E20:G20" si="10">E14</f>
        <v>-3</v>
      </c>
      <c r="F20" s="96">
        <f t="shared" si="10"/>
        <v>0</v>
      </c>
      <c r="G20" s="193">
        <f t="shared" si="10"/>
        <v>0</v>
      </c>
      <c r="L20" t="s">
        <v>228</v>
      </c>
      <c r="O20" t="s">
        <v>229</v>
      </c>
    </row>
    <row r="21" spans="3:16" x14ac:dyDescent="0.25">
      <c r="C21" s="170" t="s">
        <v>156</v>
      </c>
      <c r="D21" s="227">
        <f t="shared" si="9"/>
        <v>0</v>
      </c>
      <c r="E21" s="190">
        <f t="shared" ref="E21:G21" si="11">E15</f>
        <v>-4</v>
      </c>
      <c r="F21" s="190">
        <f t="shared" si="11"/>
        <v>-3</v>
      </c>
      <c r="G21" s="97">
        <f t="shared" si="11"/>
        <v>0</v>
      </c>
    </row>
    <row r="24" spans="3:16" x14ac:dyDescent="0.25">
      <c r="C24" s="53" t="s">
        <v>61</v>
      </c>
    </row>
    <row r="26" spans="3:16" x14ac:dyDescent="0.25">
      <c r="C26" s="3" t="s">
        <v>32</v>
      </c>
      <c r="D26" s="4" t="s">
        <v>151</v>
      </c>
      <c r="E26" s="4" t="s">
        <v>152</v>
      </c>
      <c r="F26" s="4" t="s">
        <v>153</v>
      </c>
      <c r="G26" s="15" t="s">
        <v>158</v>
      </c>
      <c r="H26" s="3" t="s">
        <v>8</v>
      </c>
      <c r="J26" s="3" t="s">
        <v>0</v>
      </c>
      <c r="K26" s="4" t="s">
        <v>151</v>
      </c>
      <c r="L26" s="4" t="s">
        <v>152</v>
      </c>
      <c r="M26" s="4" t="s">
        <v>153</v>
      </c>
      <c r="N26" s="15" t="s">
        <v>158</v>
      </c>
      <c r="O26" s="3" t="s">
        <v>8</v>
      </c>
    </row>
    <row r="27" spans="3:16" x14ac:dyDescent="0.25">
      <c r="C27" s="5" t="s">
        <v>154</v>
      </c>
      <c r="D27" s="66"/>
      <c r="E27" s="66">
        <v>180000</v>
      </c>
      <c r="F27" s="66">
        <v>140000</v>
      </c>
      <c r="G27" s="83"/>
      <c r="H27" s="142">
        <f>SUM(D27:G27)</f>
        <v>320000</v>
      </c>
      <c r="J27" s="5" t="s">
        <v>154</v>
      </c>
      <c r="K27" s="13">
        <v>92</v>
      </c>
      <c r="L27" s="13">
        <v>89</v>
      </c>
      <c r="M27" s="13">
        <v>90</v>
      </c>
      <c r="N27" s="35">
        <v>0</v>
      </c>
      <c r="O27" s="9">
        <v>320000</v>
      </c>
      <c r="P27" s="125">
        <f>H27-O27</f>
        <v>0</v>
      </c>
    </row>
    <row r="28" spans="3:16" x14ac:dyDescent="0.25">
      <c r="C28" s="6" t="s">
        <v>155</v>
      </c>
      <c r="D28" s="78"/>
      <c r="E28" s="78"/>
      <c r="F28" s="66">
        <v>160000</v>
      </c>
      <c r="G28" s="73">
        <v>110000</v>
      </c>
      <c r="H28" s="142">
        <f t="shared" ref="H28:H29" si="12">SUM(D28:G28)</f>
        <v>270000</v>
      </c>
      <c r="J28" s="6" t="s">
        <v>155</v>
      </c>
      <c r="K28" s="13">
        <v>91</v>
      </c>
      <c r="L28" s="13">
        <v>91</v>
      </c>
      <c r="M28" s="13">
        <v>95</v>
      </c>
      <c r="N28" s="35">
        <v>0</v>
      </c>
      <c r="O28" s="9">
        <v>270000</v>
      </c>
      <c r="P28" s="125">
        <f t="shared" ref="P28:P29" si="13">H28-O28</f>
        <v>0</v>
      </c>
    </row>
    <row r="29" spans="3:16" x14ac:dyDescent="0.25">
      <c r="C29" s="6" t="s">
        <v>156</v>
      </c>
      <c r="D29" s="78">
        <v>100000</v>
      </c>
      <c r="E29" s="78"/>
      <c r="F29" s="78"/>
      <c r="G29" s="73">
        <v>50000</v>
      </c>
      <c r="H29" s="143">
        <f t="shared" si="12"/>
        <v>150000</v>
      </c>
      <c r="J29" s="6" t="s">
        <v>156</v>
      </c>
      <c r="K29" s="13">
        <v>87</v>
      </c>
      <c r="L29" s="13">
        <v>90</v>
      </c>
      <c r="M29" s="13">
        <v>92</v>
      </c>
      <c r="N29" s="35">
        <v>0</v>
      </c>
      <c r="O29" s="10">
        <v>150000</v>
      </c>
      <c r="P29" s="125">
        <f t="shared" si="13"/>
        <v>0</v>
      </c>
    </row>
    <row r="30" spans="3:16" x14ac:dyDescent="0.25">
      <c r="C30" s="141" t="s">
        <v>9</v>
      </c>
      <c r="D30" s="144">
        <f t="shared" ref="D30" si="14">SUM(D27:D29)</f>
        <v>100000</v>
      </c>
      <c r="E30" s="145">
        <f t="shared" ref="E30:F30" si="15">SUM(E27:E29)</f>
        <v>180000</v>
      </c>
      <c r="F30" s="145">
        <f t="shared" si="15"/>
        <v>300000</v>
      </c>
      <c r="G30" s="146">
        <f>SUM(G27:G29)</f>
        <v>160000</v>
      </c>
      <c r="H30" s="147">
        <f>SUMPRODUCT(D27:G29,K27:N29)</f>
        <v>52520000</v>
      </c>
      <c r="J30" s="141" t="s">
        <v>9</v>
      </c>
      <c r="K30" s="14">
        <v>100000</v>
      </c>
      <c r="L30" s="7">
        <v>180000</v>
      </c>
      <c r="M30" s="7">
        <v>300000</v>
      </c>
      <c r="N30" s="25">
        <v>160000</v>
      </c>
      <c r="O30" s="2"/>
    </row>
    <row r="31" spans="3:16" x14ac:dyDescent="0.25">
      <c r="K31" s="125">
        <f>D30-K30</f>
        <v>0</v>
      </c>
      <c r="L31" s="125">
        <f t="shared" ref="L31" si="16">E30-L30</f>
        <v>0</v>
      </c>
      <c r="M31" s="125">
        <f t="shared" ref="M31" si="17">F30-M30</f>
        <v>0</v>
      </c>
      <c r="N31" s="125">
        <f t="shared" ref="N31" si="18">G30-N30</f>
        <v>0</v>
      </c>
    </row>
    <row r="33" spans="3:15" x14ac:dyDescent="0.25">
      <c r="C33" s="12" t="s">
        <v>217</v>
      </c>
      <c r="D33" s="1"/>
    </row>
    <row r="34" spans="3:15" x14ac:dyDescent="0.25">
      <c r="C34" s="3"/>
      <c r="D34" s="4" t="s">
        <v>151</v>
      </c>
      <c r="E34" s="4" t="s">
        <v>152</v>
      </c>
      <c r="F34" s="4" t="s">
        <v>153</v>
      </c>
      <c r="G34" s="169" t="s">
        <v>158</v>
      </c>
      <c r="L34" t="s">
        <v>219</v>
      </c>
      <c r="O34">
        <f>MIN(D35:G37)</f>
        <v>-4</v>
      </c>
    </row>
    <row r="35" spans="3:15" x14ac:dyDescent="0.25">
      <c r="C35" s="5" t="s">
        <v>154</v>
      </c>
      <c r="D35" s="78">
        <v>10</v>
      </c>
      <c r="E35" s="78">
        <v>0</v>
      </c>
      <c r="F35" s="78">
        <v>0</v>
      </c>
      <c r="G35" s="187">
        <v>5</v>
      </c>
      <c r="L35" t="s">
        <v>55</v>
      </c>
      <c r="O35" t="s">
        <v>62</v>
      </c>
    </row>
    <row r="36" spans="3:15" x14ac:dyDescent="0.25">
      <c r="C36" s="6" t="s">
        <v>155</v>
      </c>
      <c r="D36" s="78">
        <v>4</v>
      </c>
      <c r="E36" s="78">
        <v>-3</v>
      </c>
      <c r="F36" s="78">
        <v>0</v>
      </c>
      <c r="G36" s="187">
        <v>0</v>
      </c>
      <c r="L36" t="s">
        <v>54</v>
      </c>
      <c r="O36">
        <v>50000</v>
      </c>
    </row>
    <row r="37" spans="3:15" x14ac:dyDescent="0.25">
      <c r="C37" s="170" t="s">
        <v>156</v>
      </c>
      <c r="D37" s="189">
        <v>0</v>
      </c>
      <c r="E37" s="222">
        <v>-4</v>
      </c>
      <c r="F37" s="189">
        <v>-3</v>
      </c>
      <c r="G37" s="84">
        <v>0</v>
      </c>
      <c r="L37" t="s">
        <v>59</v>
      </c>
      <c r="O37" t="s">
        <v>66</v>
      </c>
    </row>
    <row r="38" spans="3:15" x14ac:dyDescent="0.25">
      <c r="L38" s="167" t="s">
        <v>221</v>
      </c>
      <c r="M38" s="179"/>
      <c r="O38" t="s">
        <v>80</v>
      </c>
    </row>
    <row r="39" spans="3:15" x14ac:dyDescent="0.25">
      <c r="C39" s="12" t="s">
        <v>218</v>
      </c>
      <c r="D39" s="1"/>
      <c r="L39" s="167" t="s">
        <v>222</v>
      </c>
      <c r="M39" s="179"/>
      <c r="O39" t="s">
        <v>252</v>
      </c>
    </row>
    <row r="40" spans="3:15" x14ac:dyDescent="0.25">
      <c r="C40" s="3"/>
      <c r="D40" s="4" t="s">
        <v>151</v>
      </c>
      <c r="E40" s="4" t="s">
        <v>152</v>
      </c>
      <c r="F40" s="4" t="s">
        <v>153</v>
      </c>
      <c r="G40" s="169" t="s">
        <v>158</v>
      </c>
      <c r="L40" s="175" t="s">
        <v>224</v>
      </c>
      <c r="M40" s="175"/>
      <c r="O40" t="s">
        <v>251</v>
      </c>
    </row>
    <row r="41" spans="3:15" x14ac:dyDescent="0.25">
      <c r="C41" s="5" t="s">
        <v>154</v>
      </c>
      <c r="D41" s="223">
        <f>D35</f>
        <v>10</v>
      </c>
      <c r="E41" s="224">
        <f t="shared" ref="E41:G41" si="19">E35</f>
        <v>0</v>
      </c>
      <c r="F41" s="224">
        <f t="shared" si="19"/>
        <v>0</v>
      </c>
      <c r="G41" s="228">
        <f t="shared" si="19"/>
        <v>5</v>
      </c>
      <c r="L41" s="177" t="s">
        <v>225</v>
      </c>
      <c r="M41" s="177"/>
      <c r="O41" t="s">
        <v>247</v>
      </c>
    </row>
    <row r="42" spans="3:15" x14ac:dyDescent="0.25">
      <c r="C42" s="6" t="s">
        <v>155</v>
      </c>
      <c r="D42" s="230">
        <f>D36+$O$34</f>
        <v>0</v>
      </c>
      <c r="E42" s="96">
        <f t="shared" ref="E42:G42" si="20">E36</f>
        <v>-3</v>
      </c>
      <c r="F42" s="96">
        <f t="shared" si="20"/>
        <v>0</v>
      </c>
      <c r="G42" s="193">
        <f t="shared" si="20"/>
        <v>0</v>
      </c>
      <c r="L42" t="s">
        <v>228</v>
      </c>
      <c r="O42" t="s">
        <v>234</v>
      </c>
    </row>
    <row r="43" spans="3:15" x14ac:dyDescent="0.25">
      <c r="C43" s="170" t="s">
        <v>156</v>
      </c>
      <c r="D43" s="226">
        <f>D37</f>
        <v>0</v>
      </c>
      <c r="E43" s="229">
        <f>E37-$O$34</f>
        <v>0</v>
      </c>
      <c r="F43" s="229">
        <f t="shared" ref="F43:G43" si="21">F37-$O$34</f>
        <v>1</v>
      </c>
      <c r="G43" s="202">
        <f t="shared" si="21"/>
        <v>4</v>
      </c>
    </row>
    <row r="46" spans="3:15" x14ac:dyDescent="0.25">
      <c r="C46" s="53" t="s">
        <v>69</v>
      </c>
    </row>
    <row r="48" spans="3:15" x14ac:dyDescent="0.25">
      <c r="C48" s="3" t="s">
        <v>32</v>
      </c>
      <c r="D48" s="4" t="s">
        <v>151</v>
      </c>
      <c r="E48" s="4" t="s">
        <v>152</v>
      </c>
      <c r="F48" s="4" t="s">
        <v>153</v>
      </c>
      <c r="G48" s="15" t="s">
        <v>158</v>
      </c>
      <c r="H48" s="3" t="s">
        <v>8</v>
      </c>
      <c r="J48" s="3" t="s">
        <v>0</v>
      </c>
      <c r="K48" s="4" t="s">
        <v>151</v>
      </c>
      <c r="L48" s="4" t="s">
        <v>152</v>
      </c>
      <c r="M48" s="4" t="s">
        <v>153</v>
      </c>
      <c r="N48" s="15" t="s">
        <v>158</v>
      </c>
      <c r="O48" s="3" t="s">
        <v>8</v>
      </c>
    </row>
    <row r="49" spans="3:16" x14ac:dyDescent="0.25">
      <c r="C49" s="5" t="s">
        <v>154</v>
      </c>
      <c r="D49" s="66"/>
      <c r="E49" s="66">
        <v>130000</v>
      </c>
      <c r="F49" s="66">
        <v>190000</v>
      </c>
      <c r="G49" s="83"/>
      <c r="H49" s="142">
        <f>SUM(D49:G49)</f>
        <v>320000</v>
      </c>
      <c r="J49" s="5" t="s">
        <v>154</v>
      </c>
      <c r="K49" s="13">
        <v>92</v>
      </c>
      <c r="L49" s="13">
        <v>89</v>
      </c>
      <c r="M49" s="13">
        <v>90</v>
      </c>
      <c r="N49" s="35">
        <v>0</v>
      </c>
      <c r="O49" s="9">
        <v>320000</v>
      </c>
      <c r="P49" s="125">
        <f>H49-O49</f>
        <v>0</v>
      </c>
    </row>
    <row r="50" spans="3:16" x14ac:dyDescent="0.25">
      <c r="C50" s="6" t="s">
        <v>155</v>
      </c>
      <c r="D50" s="78"/>
      <c r="E50" s="78"/>
      <c r="F50" s="66">
        <v>110000</v>
      </c>
      <c r="G50" s="73">
        <v>160000</v>
      </c>
      <c r="H50" s="142">
        <f t="shared" ref="H50:H51" si="22">SUM(D50:G50)</f>
        <v>270000</v>
      </c>
      <c r="J50" s="6" t="s">
        <v>155</v>
      </c>
      <c r="K50" s="13">
        <v>91</v>
      </c>
      <c r="L50" s="13">
        <v>91</v>
      </c>
      <c r="M50" s="13">
        <v>95</v>
      </c>
      <c r="N50" s="35">
        <v>0</v>
      </c>
      <c r="O50" s="9">
        <v>270000</v>
      </c>
      <c r="P50" s="125">
        <f t="shared" ref="P50:P51" si="23">H50-O50</f>
        <v>0</v>
      </c>
    </row>
    <row r="51" spans="3:16" x14ac:dyDescent="0.25">
      <c r="C51" s="6" t="s">
        <v>156</v>
      </c>
      <c r="D51" s="78">
        <v>100000</v>
      </c>
      <c r="E51" s="78">
        <v>50000</v>
      </c>
      <c r="F51" s="78"/>
      <c r="G51" s="73"/>
      <c r="H51" s="143">
        <f t="shared" si="22"/>
        <v>150000</v>
      </c>
      <c r="J51" s="6" t="s">
        <v>156</v>
      </c>
      <c r="K51" s="13">
        <v>87</v>
      </c>
      <c r="L51" s="13">
        <v>90</v>
      </c>
      <c r="M51" s="13">
        <v>92</v>
      </c>
      <c r="N51" s="35">
        <v>0</v>
      </c>
      <c r="O51" s="10">
        <v>150000</v>
      </c>
      <c r="P51" s="125">
        <f t="shared" si="23"/>
        <v>0</v>
      </c>
    </row>
    <row r="52" spans="3:16" x14ac:dyDescent="0.25">
      <c r="C52" s="141" t="s">
        <v>9</v>
      </c>
      <c r="D52" s="144">
        <f t="shared" ref="D52" si="24">SUM(D49:D51)</f>
        <v>100000</v>
      </c>
      <c r="E52" s="145">
        <f t="shared" ref="E52:F52" si="25">SUM(E49:E51)</f>
        <v>180000</v>
      </c>
      <c r="F52" s="145">
        <f t="shared" si="25"/>
        <v>300000</v>
      </c>
      <c r="G52" s="146">
        <f>SUM(G49:G51)</f>
        <v>160000</v>
      </c>
      <c r="H52" s="147">
        <f>SUMPRODUCT(D49:G51,K49:N51)</f>
        <v>52320000</v>
      </c>
      <c r="J52" s="141" t="s">
        <v>9</v>
      </c>
      <c r="K52" s="14">
        <v>100000</v>
      </c>
      <c r="L52" s="7">
        <v>180000</v>
      </c>
      <c r="M52" s="7">
        <v>300000</v>
      </c>
      <c r="N52" s="25">
        <v>160000</v>
      </c>
      <c r="O52" s="2"/>
    </row>
    <row r="53" spans="3:16" x14ac:dyDescent="0.25">
      <c r="K53" s="125">
        <f>D52-K52</f>
        <v>0</v>
      </c>
      <c r="L53" s="125">
        <f t="shared" ref="L53" si="26">E52-L52</f>
        <v>0</v>
      </c>
      <c r="M53" s="125">
        <f t="shared" ref="M53" si="27">F52-M52</f>
        <v>0</v>
      </c>
      <c r="N53" s="125">
        <f t="shared" ref="N53" si="28">G52-N52</f>
        <v>0</v>
      </c>
    </row>
    <row r="55" spans="3:16" x14ac:dyDescent="0.25">
      <c r="C55" s="12" t="s">
        <v>217</v>
      </c>
      <c r="D55" s="1"/>
    </row>
    <row r="56" spans="3:16" x14ac:dyDescent="0.25">
      <c r="C56" s="3"/>
      <c r="D56" s="4" t="s">
        <v>151</v>
      </c>
      <c r="E56" s="4" t="s">
        <v>152</v>
      </c>
      <c r="F56" s="4" t="s">
        <v>153</v>
      </c>
      <c r="G56" s="169" t="s">
        <v>158</v>
      </c>
      <c r="L56" t="s">
        <v>219</v>
      </c>
      <c r="O56">
        <f>MIN(D57:G59)</f>
        <v>-3</v>
      </c>
    </row>
    <row r="57" spans="3:16" x14ac:dyDescent="0.25">
      <c r="C57" s="5" t="s">
        <v>154</v>
      </c>
      <c r="D57" s="78">
        <v>10</v>
      </c>
      <c r="E57" s="78">
        <v>0</v>
      </c>
      <c r="F57" s="78">
        <v>0</v>
      </c>
      <c r="G57" s="187">
        <v>5</v>
      </c>
      <c r="L57" t="s">
        <v>55</v>
      </c>
      <c r="O57" t="s">
        <v>73</v>
      </c>
    </row>
    <row r="58" spans="3:16" x14ac:dyDescent="0.25">
      <c r="C58" s="6" t="s">
        <v>155</v>
      </c>
      <c r="D58" s="78">
        <v>0</v>
      </c>
      <c r="E58" s="78">
        <v>-3</v>
      </c>
      <c r="F58" s="78">
        <v>0</v>
      </c>
      <c r="G58" s="187">
        <v>0</v>
      </c>
      <c r="L58" t="s">
        <v>54</v>
      </c>
      <c r="O58">
        <v>110000</v>
      </c>
    </row>
    <row r="59" spans="3:16" x14ac:dyDescent="0.25">
      <c r="C59" s="170" t="s">
        <v>156</v>
      </c>
      <c r="D59" s="189">
        <v>0</v>
      </c>
      <c r="E59" s="189">
        <v>0</v>
      </c>
      <c r="F59" s="189">
        <v>1</v>
      </c>
      <c r="G59" s="84">
        <v>4</v>
      </c>
      <c r="L59" t="s">
        <v>59</v>
      </c>
      <c r="O59" t="s">
        <v>60</v>
      </c>
    </row>
    <row r="60" spans="3:16" x14ac:dyDescent="0.25">
      <c r="L60" s="167" t="s">
        <v>221</v>
      </c>
      <c r="M60" s="179"/>
      <c r="O60" t="s">
        <v>56</v>
      </c>
    </row>
    <row r="61" spans="3:16" x14ac:dyDescent="0.25">
      <c r="C61" s="12" t="s">
        <v>218</v>
      </c>
      <c r="D61" s="1"/>
      <c r="L61" s="167" t="s">
        <v>222</v>
      </c>
      <c r="M61" s="179"/>
      <c r="O61" t="s">
        <v>253</v>
      </c>
    </row>
    <row r="62" spans="3:16" x14ac:dyDescent="0.25">
      <c r="C62" s="3"/>
      <c r="D62" s="4" t="s">
        <v>151</v>
      </c>
      <c r="E62" s="4" t="s">
        <v>152</v>
      </c>
      <c r="F62" s="4" t="s">
        <v>153</v>
      </c>
      <c r="G62" s="169" t="s">
        <v>158</v>
      </c>
      <c r="L62" s="175" t="s">
        <v>224</v>
      </c>
      <c r="M62" s="175"/>
      <c r="O62" t="s">
        <v>254</v>
      </c>
    </row>
    <row r="63" spans="3:16" x14ac:dyDescent="0.25">
      <c r="C63" s="5" t="s">
        <v>154</v>
      </c>
      <c r="D63" s="223">
        <f>D57</f>
        <v>10</v>
      </c>
      <c r="E63" s="224">
        <f>E57</f>
        <v>0</v>
      </c>
      <c r="F63" s="224">
        <f>F57</f>
        <v>0</v>
      </c>
      <c r="G63" s="225">
        <f>G57+$O$56</f>
        <v>2</v>
      </c>
      <c r="L63" s="177" t="s">
        <v>225</v>
      </c>
      <c r="M63" s="177"/>
      <c r="O63" t="s">
        <v>255</v>
      </c>
    </row>
    <row r="64" spans="3:16" x14ac:dyDescent="0.25">
      <c r="C64" s="6" t="s">
        <v>155</v>
      </c>
      <c r="D64" s="231">
        <f>D58-$O$56</f>
        <v>3</v>
      </c>
      <c r="E64" s="204">
        <f t="shared" ref="E64:F64" si="29">E58-$O$56</f>
        <v>0</v>
      </c>
      <c r="F64" s="204">
        <f t="shared" si="29"/>
        <v>3</v>
      </c>
      <c r="G64" s="193">
        <f>G58</f>
        <v>0</v>
      </c>
      <c r="L64" t="s">
        <v>228</v>
      </c>
      <c r="O64" t="s">
        <v>234</v>
      </c>
    </row>
    <row r="65" spans="3:16" x14ac:dyDescent="0.25">
      <c r="C65" s="170" t="s">
        <v>156</v>
      </c>
      <c r="D65" s="226">
        <f t="shared" ref="D65:F65" si="30">D59</f>
        <v>0</v>
      </c>
      <c r="E65" s="190">
        <f t="shared" si="30"/>
        <v>0</v>
      </c>
      <c r="F65" s="190">
        <f t="shared" si="30"/>
        <v>1</v>
      </c>
      <c r="G65" s="192">
        <f>G59+$O$56</f>
        <v>1</v>
      </c>
    </row>
    <row r="68" spans="3:16" x14ac:dyDescent="0.25">
      <c r="C68" s="53" t="s">
        <v>256</v>
      </c>
    </row>
    <row r="70" spans="3:16" x14ac:dyDescent="0.25">
      <c r="C70" s="3" t="s">
        <v>32</v>
      </c>
      <c r="D70" s="4" t="s">
        <v>151</v>
      </c>
      <c r="E70" s="4" t="s">
        <v>152</v>
      </c>
      <c r="F70" s="4" t="s">
        <v>153</v>
      </c>
      <c r="G70" s="15" t="s">
        <v>158</v>
      </c>
      <c r="H70" s="3" t="s">
        <v>8</v>
      </c>
      <c r="J70" s="3" t="s">
        <v>0</v>
      </c>
      <c r="K70" s="4" t="s">
        <v>151</v>
      </c>
      <c r="L70" s="4" t="s">
        <v>152</v>
      </c>
      <c r="M70" s="4" t="s">
        <v>153</v>
      </c>
      <c r="N70" s="15" t="s">
        <v>158</v>
      </c>
      <c r="O70" s="3" t="s">
        <v>8</v>
      </c>
    </row>
    <row r="71" spans="3:16" x14ac:dyDescent="0.25">
      <c r="C71" s="5" t="s">
        <v>154</v>
      </c>
      <c r="D71" s="66"/>
      <c r="E71" s="66">
        <v>20000</v>
      </c>
      <c r="F71" s="66">
        <v>300000</v>
      </c>
      <c r="G71" s="83"/>
      <c r="H71" s="142">
        <f>SUM(D71:G71)</f>
        <v>320000</v>
      </c>
      <c r="J71" s="5" t="s">
        <v>154</v>
      </c>
      <c r="K71" s="13">
        <v>92</v>
      </c>
      <c r="L71" s="13">
        <v>89</v>
      </c>
      <c r="M71" s="13">
        <v>90</v>
      </c>
      <c r="N71" s="35">
        <v>0</v>
      </c>
      <c r="O71" s="9">
        <v>320000</v>
      </c>
      <c r="P71" s="125">
        <f>H71-O71</f>
        <v>0</v>
      </c>
    </row>
    <row r="72" spans="3:16" x14ac:dyDescent="0.25">
      <c r="C72" s="6" t="s">
        <v>155</v>
      </c>
      <c r="D72" s="78"/>
      <c r="E72" s="78">
        <v>110000</v>
      </c>
      <c r="F72" s="66"/>
      <c r="G72" s="73">
        <v>160000</v>
      </c>
      <c r="H72" s="142">
        <f t="shared" ref="H72:H73" si="31">SUM(D72:G72)</f>
        <v>270000</v>
      </c>
      <c r="J72" s="6" t="s">
        <v>155</v>
      </c>
      <c r="K72" s="13">
        <v>91</v>
      </c>
      <c r="L72" s="13">
        <v>91</v>
      </c>
      <c r="M72" s="13">
        <v>95</v>
      </c>
      <c r="N72" s="35">
        <v>0</v>
      </c>
      <c r="O72" s="9">
        <v>270000</v>
      </c>
      <c r="P72" s="125">
        <f t="shared" ref="P72:P73" si="32">H72-O72</f>
        <v>0</v>
      </c>
    </row>
    <row r="73" spans="3:16" x14ac:dyDescent="0.25">
      <c r="C73" s="6" t="s">
        <v>156</v>
      </c>
      <c r="D73" s="78">
        <v>100000</v>
      </c>
      <c r="E73" s="78">
        <v>50000</v>
      </c>
      <c r="F73" s="78"/>
      <c r="G73" s="73"/>
      <c r="H73" s="143">
        <f t="shared" si="31"/>
        <v>150000</v>
      </c>
      <c r="J73" s="6" t="s">
        <v>156</v>
      </c>
      <c r="K73" s="13">
        <v>87</v>
      </c>
      <c r="L73" s="13">
        <v>90</v>
      </c>
      <c r="M73" s="13">
        <v>92</v>
      </c>
      <c r="N73" s="35">
        <v>0</v>
      </c>
      <c r="O73" s="10">
        <v>150000</v>
      </c>
      <c r="P73" s="125">
        <f t="shared" si="32"/>
        <v>0</v>
      </c>
    </row>
    <row r="74" spans="3:16" x14ac:dyDescent="0.25">
      <c r="C74" s="141" t="s">
        <v>9</v>
      </c>
      <c r="D74" s="144">
        <f t="shared" ref="D74" si="33">SUM(D71:D73)</f>
        <v>100000</v>
      </c>
      <c r="E74" s="145">
        <f t="shared" ref="E74:F74" si="34">SUM(E71:E73)</f>
        <v>180000</v>
      </c>
      <c r="F74" s="145">
        <f t="shared" si="34"/>
        <v>300000</v>
      </c>
      <c r="G74" s="146">
        <f>SUM(G71:G73)</f>
        <v>160000</v>
      </c>
      <c r="H74" s="147">
        <f>SUMPRODUCT(D71:G73,K71:N73)</f>
        <v>51990000</v>
      </c>
      <c r="J74" s="141" t="s">
        <v>9</v>
      </c>
      <c r="K74" s="14">
        <v>100000</v>
      </c>
      <c r="L74" s="7">
        <v>180000</v>
      </c>
      <c r="M74" s="7">
        <v>300000</v>
      </c>
      <c r="N74" s="25">
        <v>160000</v>
      </c>
      <c r="O74" s="2"/>
    </row>
    <row r="75" spans="3:16" x14ac:dyDescent="0.25">
      <c r="K75" s="125">
        <f>D74-K74</f>
        <v>0</v>
      </c>
      <c r="L75" s="125">
        <f t="shared" ref="L75" si="35">E74-L74</f>
        <v>0</v>
      </c>
      <c r="M75" s="125">
        <f t="shared" ref="M75" si="36">F74-M74</f>
        <v>0</v>
      </c>
      <c r="N75" s="125">
        <f t="shared" ref="N75" si="37">G74-N74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0092-783B-48AF-A952-D275D6948505}">
  <dimension ref="B2:AH436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4.28515625" customWidth="1"/>
    <col min="4" max="14" width="9.28515625" customWidth="1"/>
    <col min="15" max="15" width="11.140625" bestFit="1" customWidth="1"/>
    <col min="16" max="16" width="12.7109375" customWidth="1"/>
    <col min="17" max="17" width="1.85546875" customWidth="1"/>
    <col min="18" max="18" width="12.42578125" customWidth="1"/>
    <col min="19" max="22" width="9.28515625" customWidth="1"/>
    <col min="23" max="23" width="12.7109375" customWidth="1"/>
    <col min="31" max="31" width="11.140625" bestFit="1" customWidth="1"/>
  </cols>
  <sheetData>
    <row r="2" spans="3:16" x14ac:dyDescent="0.25">
      <c r="C2" s="3" t="s">
        <v>0</v>
      </c>
      <c r="D2" s="4" t="s">
        <v>172</v>
      </c>
      <c r="E2" s="4" t="s">
        <v>173</v>
      </c>
      <c r="F2" s="4" t="s">
        <v>174</v>
      </c>
      <c r="G2" s="4" t="s">
        <v>175</v>
      </c>
      <c r="H2" s="4" t="s">
        <v>176</v>
      </c>
      <c r="I2" s="4" t="s">
        <v>177</v>
      </c>
      <c r="J2" s="4" t="s">
        <v>178</v>
      </c>
      <c r="K2" s="4" t="s">
        <v>179</v>
      </c>
      <c r="L2" s="4" t="s">
        <v>180</v>
      </c>
      <c r="M2" s="4" t="s">
        <v>181</v>
      </c>
      <c r="N2" s="4" t="s">
        <v>182</v>
      </c>
      <c r="O2" s="3" t="s">
        <v>186</v>
      </c>
    </row>
    <row r="3" spans="3:16" x14ac:dyDescent="0.25">
      <c r="C3" s="5" t="s">
        <v>183</v>
      </c>
      <c r="D3" s="66">
        <v>10</v>
      </c>
      <c r="E3" s="66">
        <v>22</v>
      </c>
      <c r="F3" s="66">
        <v>29</v>
      </c>
      <c r="G3" s="66">
        <v>45</v>
      </c>
      <c r="H3" s="66">
        <v>11</v>
      </c>
      <c r="I3" s="66">
        <v>31</v>
      </c>
      <c r="J3" s="66">
        <v>42</v>
      </c>
      <c r="K3" s="66">
        <v>61</v>
      </c>
      <c r="L3" s="66">
        <v>36</v>
      </c>
      <c r="M3" s="66">
        <v>21</v>
      </c>
      <c r="N3" s="66">
        <v>45</v>
      </c>
      <c r="O3" s="142">
        <v>500</v>
      </c>
      <c r="P3" s="2"/>
    </row>
    <row r="4" spans="3:16" x14ac:dyDescent="0.25">
      <c r="C4" s="6" t="s">
        <v>184</v>
      </c>
      <c r="D4" s="66">
        <v>25</v>
      </c>
      <c r="E4" s="66">
        <v>35</v>
      </c>
      <c r="F4" s="66">
        <v>17</v>
      </c>
      <c r="G4" s="66">
        <v>38</v>
      </c>
      <c r="H4" s="66">
        <v>9</v>
      </c>
      <c r="I4" s="66">
        <v>17</v>
      </c>
      <c r="J4" s="66">
        <v>65</v>
      </c>
      <c r="K4" s="66">
        <v>45</v>
      </c>
      <c r="L4" s="66">
        <v>42</v>
      </c>
      <c r="M4" s="66">
        <v>5</v>
      </c>
      <c r="N4" s="66">
        <v>41</v>
      </c>
      <c r="O4" s="142">
        <v>750</v>
      </c>
      <c r="P4" s="2"/>
    </row>
    <row r="5" spans="3:16" x14ac:dyDescent="0.25">
      <c r="C5" s="6" t="s">
        <v>185</v>
      </c>
      <c r="D5" s="66">
        <v>18</v>
      </c>
      <c r="E5" s="66">
        <v>19</v>
      </c>
      <c r="F5" s="66">
        <v>22</v>
      </c>
      <c r="G5" s="66">
        <v>29</v>
      </c>
      <c r="H5" s="66">
        <v>24</v>
      </c>
      <c r="I5" s="66">
        <v>54</v>
      </c>
      <c r="J5" s="66">
        <v>39</v>
      </c>
      <c r="K5" s="66">
        <v>78</v>
      </c>
      <c r="L5" s="66">
        <v>51</v>
      </c>
      <c r="M5" s="66">
        <v>14</v>
      </c>
      <c r="N5" s="66">
        <v>38</v>
      </c>
      <c r="O5" s="143">
        <v>400</v>
      </c>
      <c r="P5" s="2"/>
    </row>
    <row r="6" spans="3:16" x14ac:dyDescent="0.25">
      <c r="C6" s="3" t="s">
        <v>9</v>
      </c>
      <c r="D6" s="144">
        <v>112</v>
      </c>
      <c r="E6" s="145">
        <v>85</v>
      </c>
      <c r="F6" s="145">
        <v>138</v>
      </c>
      <c r="G6" s="145">
        <v>146</v>
      </c>
      <c r="H6" s="145">
        <v>77</v>
      </c>
      <c r="I6" s="145">
        <v>89</v>
      </c>
      <c r="J6" s="145">
        <v>101</v>
      </c>
      <c r="K6" s="145">
        <v>215</v>
      </c>
      <c r="L6" s="145">
        <v>53</v>
      </c>
      <c r="M6" s="145">
        <v>49</v>
      </c>
      <c r="N6" s="159">
        <v>153</v>
      </c>
    </row>
    <row r="8" spans="3:16" x14ac:dyDescent="0.25">
      <c r="C8" s="12" t="s">
        <v>10</v>
      </c>
      <c r="D8" s="1">
        <f>SUM(O3:O5)</f>
        <v>1650</v>
      </c>
      <c r="F8">
        <f>D8-D9</f>
        <v>432</v>
      </c>
    </row>
    <row r="9" spans="3:16" x14ac:dyDescent="0.25">
      <c r="C9" s="12" t="s">
        <v>11</v>
      </c>
      <c r="D9" s="1">
        <f>SUM(D6:N6)</f>
        <v>1218</v>
      </c>
    </row>
    <row r="11" spans="3:16" x14ac:dyDescent="0.25">
      <c r="C11" t="s">
        <v>187</v>
      </c>
    </row>
    <row r="14" spans="3:16" x14ac:dyDescent="0.25">
      <c r="C14" s="3" t="s">
        <v>0</v>
      </c>
      <c r="D14" s="4" t="s">
        <v>172</v>
      </c>
      <c r="E14" s="4" t="s">
        <v>173</v>
      </c>
      <c r="F14" s="4" t="s">
        <v>174</v>
      </c>
      <c r="G14" s="4" t="s">
        <v>175</v>
      </c>
      <c r="H14" s="4" t="s">
        <v>176</v>
      </c>
      <c r="I14" s="4" t="s">
        <v>177</v>
      </c>
      <c r="J14" s="4" t="s">
        <v>178</v>
      </c>
      <c r="K14" s="4" t="s">
        <v>179</v>
      </c>
      <c r="L14" s="4" t="s">
        <v>180</v>
      </c>
      <c r="M14" s="4" t="s">
        <v>181</v>
      </c>
      <c r="N14" s="4" t="s">
        <v>182</v>
      </c>
      <c r="O14" s="15" t="s">
        <v>188</v>
      </c>
      <c r="P14" s="3" t="s">
        <v>186</v>
      </c>
    </row>
    <row r="15" spans="3:16" x14ac:dyDescent="0.25">
      <c r="C15" s="5" t="s">
        <v>183</v>
      </c>
      <c r="D15" s="66">
        <v>10</v>
      </c>
      <c r="E15" s="66">
        <v>22</v>
      </c>
      <c r="F15" s="66">
        <v>29</v>
      </c>
      <c r="G15" s="66">
        <v>45</v>
      </c>
      <c r="H15" s="66">
        <v>11</v>
      </c>
      <c r="I15" s="66">
        <v>31</v>
      </c>
      <c r="J15" s="66">
        <v>42</v>
      </c>
      <c r="K15" s="66">
        <v>61</v>
      </c>
      <c r="L15" s="66">
        <v>36</v>
      </c>
      <c r="M15" s="66">
        <v>21</v>
      </c>
      <c r="N15" s="66">
        <v>45</v>
      </c>
      <c r="O15" s="73">
        <v>0</v>
      </c>
      <c r="P15" s="142">
        <v>500</v>
      </c>
    </row>
    <row r="16" spans="3:16" x14ac:dyDescent="0.25">
      <c r="C16" s="6" t="s">
        <v>184</v>
      </c>
      <c r="D16" s="66">
        <v>25</v>
      </c>
      <c r="E16" s="66">
        <v>35</v>
      </c>
      <c r="F16" s="66">
        <v>17</v>
      </c>
      <c r="G16" s="66">
        <v>38</v>
      </c>
      <c r="H16" s="66">
        <v>9</v>
      </c>
      <c r="I16" s="66">
        <v>17</v>
      </c>
      <c r="J16" s="66">
        <v>65</v>
      </c>
      <c r="K16" s="66">
        <v>45</v>
      </c>
      <c r="L16" s="66">
        <v>42</v>
      </c>
      <c r="M16" s="66">
        <v>5</v>
      </c>
      <c r="N16" s="66">
        <v>41</v>
      </c>
      <c r="O16" s="73">
        <v>0</v>
      </c>
      <c r="P16" s="142">
        <v>750</v>
      </c>
    </row>
    <row r="17" spans="2:25" x14ac:dyDescent="0.25">
      <c r="C17" s="6" t="s">
        <v>185</v>
      </c>
      <c r="D17" s="66">
        <v>18</v>
      </c>
      <c r="E17" s="66">
        <v>19</v>
      </c>
      <c r="F17" s="66">
        <v>22</v>
      </c>
      <c r="G17" s="66">
        <v>29</v>
      </c>
      <c r="H17" s="66">
        <v>24</v>
      </c>
      <c r="I17" s="66">
        <v>54</v>
      </c>
      <c r="J17" s="66">
        <v>39</v>
      </c>
      <c r="K17" s="66">
        <v>78</v>
      </c>
      <c r="L17" s="66">
        <v>51</v>
      </c>
      <c r="M17" s="66">
        <v>14</v>
      </c>
      <c r="N17" s="66">
        <v>38</v>
      </c>
      <c r="O17" s="73">
        <v>0</v>
      </c>
      <c r="P17" s="143">
        <v>400</v>
      </c>
    </row>
    <row r="18" spans="2:25" x14ac:dyDescent="0.25">
      <c r="C18" s="3" t="s">
        <v>9</v>
      </c>
      <c r="D18" s="144">
        <v>112</v>
      </c>
      <c r="E18" s="145">
        <v>85</v>
      </c>
      <c r="F18" s="145">
        <v>138</v>
      </c>
      <c r="G18" s="145">
        <v>146</v>
      </c>
      <c r="H18" s="145">
        <v>77</v>
      </c>
      <c r="I18" s="145">
        <v>89</v>
      </c>
      <c r="J18" s="145">
        <v>101</v>
      </c>
      <c r="K18" s="145">
        <v>215</v>
      </c>
      <c r="L18" s="145">
        <v>53</v>
      </c>
      <c r="M18" s="145">
        <v>49</v>
      </c>
      <c r="N18" s="145">
        <v>153</v>
      </c>
      <c r="O18" s="146">
        <v>432</v>
      </c>
    </row>
    <row r="20" spans="2:25" x14ac:dyDescent="0.25">
      <c r="C20" s="12" t="s">
        <v>10</v>
      </c>
      <c r="D20" s="1">
        <f>SUM(P15:P17)</f>
        <v>1650</v>
      </c>
    </row>
    <row r="21" spans="2:25" x14ac:dyDescent="0.25">
      <c r="C21" s="12" t="s">
        <v>11</v>
      </c>
      <c r="D21" s="1">
        <f>SUM(D18:O18)</f>
        <v>1650</v>
      </c>
    </row>
    <row r="22" spans="2:25" x14ac:dyDescent="0.25">
      <c r="C22" s="12"/>
      <c r="D22" s="1"/>
    </row>
    <row r="23" spans="2:25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2:25" x14ac:dyDescent="0.25">
      <c r="C24" s="17" t="s">
        <v>16</v>
      </c>
    </row>
    <row r="26" spans="2:25" x14ac:dyDescent="0.25">
      <c r="C26" s="18" t="s">
        <v>14</v>
      </c>
      <c r="O26" s="60"/>
      <c r="P26" s="60"/>
      <c r="R26" s="76"/>
      <c r="S26" s="58"/>
      <c r="T26" s="58"/>
      <c r="U26" s="58"/>
      <c r="V26" s="76"/>
      <c r="W26" s="58"/>
      <c r="X26" s="58"/>
      <c r="Y26" s="58"/>
    </row>
    <row r="28" spans="2:25" x14ac:dyDescent="0.25">
      <c r="D28" t="s">
        <v>198</v>
      </c>
    </row>
    <row r="31" spans="2:25" x14ac:dyDescent="0.25">
      <c r="C31" t="s">
        <v>17</v>
      </c>
    </row>
    <row r="32" spans="2:25" x14ac:dyDescent="0.25">
      <c r="D32" t="s">
        <v>189</v>
      </c>
    </row>
    <row r="34" spans="3:12" x14ac:dyDescent="0.25">
      <c r="L34" s="160"/>
    </row>
    <row r="35" spans="3:12" x14ac:dyDescent="0.25">
      <c r="C35" t="s">
        <v>19</v>
      </c>
    </row>
    <row r="37" spans="3:12" x14ac:dyDescent="0.25">
      <c r="D37" t="s">
        <v>20</v>
      </c>
      <c r="F37" t="s">
        <v>190</v>
      </c>
    </row>
    <row r="38" spans="3:12" x14ac:dyDescent="0.25">
      <c r="F38" t="s">
        <v>191</v>
      </c>
    </row>
    <row r="39" spans="3:12" x14ac:dyDescent="0.25">
      <c r="F39" t="s">
        <v>192</v>
      </c>
    </row>
    <row r="41" spans="3:12" x14ac:dyDescent="0.25">
      <c r="D41" t="s">
        <v>24</v>
      </c>
      <c r="F41" t="s">
        <v>193</v>
      </c>
    </row>
    <row r="42" spans="3:12" x14ac:dyDescent="0.25">
      <c r="F42" t="s">
        <v>194</v>
      </c>
    </row>
    <row r="43" spans="3:12" x14ac:dyDescent="0.25">
      <c r="F43" t="s">
        <v>195</v>
      </c>
    </row>
    <row r="44" spans="3:12" x14ac:dyDescent="0.25">
      <c r="F44" t="s">
        <v>195</v>
      </c>
    </row>
    <row r="45" spans="3:12" x14ac:dyDescent="0.25">
      <c r="F45" t="s">
        <v>195</v>
      </c>
    </row>
    <row r="46" spans="3:12" x14ac:dyDescent="0.25">
      <c r="F46" t="s">
        <v>196</v>
      </c>
    </row>
    <row r="47" spans="3:12" x14ac:dyDescent="0.25">
      <c r="F47" s="160"/>
    </row>
    <row r="48" spans="3:12" x14ac:dyDescent="0.25">
      <c r="D48" t="s">
        <v>30</v>
      </c>
      <c r="F48" t="s">
        <v>197</v>
      </c>
    </row>
    <row r="50" spans="2:31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2:31" x14ac:dyDescent="0.25">
      <c r="C51" s="17" t="s">
        <v>106</v>
      </c>
      <c r="O51" s="163"/>
    </row>
    <row r="54" spans="2:31" x14ac:dyDescent="0.25">
      <c r="C54" s="3" t="s">
        <v>32</v>
      </c>
      <c r="D54" s="4" t="s">
        <v>172</v>
      </c>
      <c r="E54" s="4" t="s">
        <v>173</v>
      </c>
      <c r="F54" s="4" t="s">
        <v>174</v>
      </c>
      <c r="G54" s="4" t="s">
        <v>175</v>
      </c>
      <c r="H54" s="4" t="s">
        <v>176</v>
      </c>
      <c r="I54" s="4" t="s">
        <v>177</v>
      </c>
      <c r="J54" s="4" t="s">
        <v>178</v>
      </c>
      <c r="K54" s="4" t="s">
        <v>179</v>
      </c>
      <c r="L54" s="4" t="s">
        <v>180</v>
      </c>
      <c r="M54" s="4" t="s">
        <v>181</v>
      </c>
      <c r="N54" s="4" t="s">
        <v>182</v>
      </c>
      <c r="O54" s="15" t="s">
        <v>188</v>
      </c>
      <c r="P54" s="3" t="s">
        <v>186</v>
      </c>
      <c r="R54" s="3" t="s">
        <v>0</v>
      </c>
      <c r="S54" s="4" t="s">
        <v>172</v>
      </c>
      <c r="T54" s="4" t="s">
        <v>173</v>
      </c>
      <c r="U54" s="4" t="s">
        <v>174</v>
      </c>
      <c r="V54" s="4" t="s">
        <v>175</v>
      </c>
      <c r="W54" s="4" t="s">
        <v>176</v>
      </c>
      <c r="X54" s="4" t="s">
        <v>177</v>
      </c>
      <c r="Y54" s="4" t="s">
        <v>178</v>
      </c>
      <c r="Z54" s="4" t="s">
        <v>179</v>
      </c>
      <c r="AA54" s="4" t="s">
        <v>180</v>
      </c>
      <c r="AB54" s="4" t="s">
        <v>181</v>
      </c>
      <c r="AC54" s="4" t="s">
        <v>182</v>
      </c>
      <c r="AD54" s="15" t="s">
        <v>188</v>
      </c>
      <c r="AE54" s="3" t="s">
        <v>186</v>
      </c>
    </row>
    <row r="55" spans="2:31" x14ac:dyDescent="0.25">
      <c r="C55" s="5" t="s">
        <v>183</v>
      </c>
      <c r="D55" s="66">
        <v>112</v>
      </c>
      <c r="E55" s="66">
        <v>85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53</v>
      </c>
      <c r="M55" s="66">
        <v>0</v>
      </c>
      <c r="N55" s="66">
        <v>0</v>
      </c>
      <c r="O55" s="73">
        <v>250</v>
      </c>
      <c r="P55" s="142">
        <f>SUM(D55:O55)</f>
        <v>500</v>
      </c>
      <c r="R55" s="5" t="s">
        <v>183</v>
      </c>
      <c r="S55" s="66">
        <v>10</v>
      </c>
      <c r="T55" s="66">
        <v>22</v>
      </c>
      <c r="U55" s="66">
        <v>29</v>
      </c>
      <c r="V55" s="66">
        <v>45</v>
      </c>
      <c r="W55" s="66">
        <v>11</v>
      </c>
      <c r="X55" s="66">
        <v>31</v>
      </c>
      <c r="Y55" s="66">
        <v>42</v>
      </c>
      <c r="Z55" s="66">
        <v>61</v>
      </c>
      <c r="AA55" s="66">
        <v>36</v>
      </c>
      <c r="AB55" s="66">
        <v>21</v>
      </c>
      <c r="AC55" s="66">
        <v>45</v>
      </c>
      <c r="AD55" s="73">
        <v>0</v>
      </c>
      <c r="AE55" s="142">
        <v>500</v>
      </c>
    </row>
    <row r="56" spans="2:31" x14ac:dyDescent="0.25">
      <c r="C56" s="6" t="s">
        <v>184</v>
      </c>
      <c r="D56" s="66">
        <v>0</v>
      </c>
      <c r="E56" s="66">
        <v>0</v>
      </c>
      <c r="F56" s="66">
        <v>138</v>
      </c>
      <c r="G56" s="66">
        <v>0</v>
      </c>
      <c r="H56" s="66">
        <v>77</v>
      </c>
      <c r="I56" s="66">
        <v>89</v>
      </c>
      <c r="J56" s="66">
        <v>0</v>
      </c>
      <c r="K56" s="66">
        <v>215</v>
      </c>
      <c r="L56" s="66">
        <v>0</v>
      </c>
      <c r="M56" s="66">
        <v>49</v>
      </c>
      <c r="N56" s="66">
        <v>0</v>
      </c>
      <c r="O56" s="73">
        <v>182</v>
      </c>
      <c r="P56" s="142">
        <f t="shared" ref="P56:P57" si="0">SUM(D56:O56)</f>
        <v>750</v>
      </c>
      <c r="R56" s="6" t="s">
        <v>184</v>
      </c>
      <c r="S56" s="66">
        <v>25</v>
      </c>
      <c r="T56" s="66">
        <v>35</v>
      </c>
      <c r="U56" s="66">
        <v>17</v>
      </c>
      <c r="V56" s="66">
        <v>38</v>
      </c>
      <c r="W56" s="66">
        <v>9</v>
      </c>
      <c r="X56" s="66">
        <v>17</v>
      </c>
      <c r="Y56" s="66">
        <v>65</v>
      </c>
      <c r="Z56" s="66">
        <v>45</v>
      </c>
      <c r="AA56" s="66">
        <v>42</v>
      </c>
      <c r="AB56" s="66">
        <v>5</v>
      </c>
      <c r="AC56" s="66">
        <v>41</v>
      </c>
      <c r="AD56" s="73">
        <v>0</v>
      </c>
      <c r="AE56" s="142">
        <v>750</v>
      </c>
    </row>
    <row r="57" spans="2:31" x14ac:dyDescent="0.25">
      <c r="C57" s="6" t="s">
        <v>185</v>
      </c>
      <c r="D57" s="66">
        <v>0</v>
      </c>
      <c r="E57" s="66">
        <v>0</v>
      </c>
      <c r="F57" s="66">
        <v>0</v>
      </c>
      <c r="G57" s="66">
        <v>146</v>
      </c>
      <c r="H57" s="66">
        <v>0</v>
      </c>
      <c r="I57" s="66">
        <v>0</v>
      </c>
      <c r="J57" s="66">
        <v>101</v>
      </c>
      <c r="K57" s="66">
        <v>0</v>
      </c>
      <c r="L57" s="66">
        <v>0</v>
      </c>
      <c r="M57" s="66">
        <v>0</v>
      </c>
      <c r="N57" s="66">
        <v>153</v>
      </c>
      <c r="O57" s="73">
        <v>0</v>
      </c>
      <c r="P57" s="143">
        <f t="shared" si="0"/>
        <v>400</v>
      </c>
      <c r="R57" s="6" t="s">
        <v>185</v>
      </c>
      <c r="S57" s="66">
        <v>18</v>
      </c>
      <c r="T57" s="66">
        <v>19</v>
      </c>
      <c r="U57" s="66">
        <v>22</v>
      </c>
      <c r="V57" s="66">
        <v>29</v>
      </c>
      <c r="W57" s="66">
        <v>24</v>
      </c>
      <c r="X57" s="66">
        <v>54</v>
      </c>
      <c r="Y57" s="66">
        <v>39</v>
      </c>
      <c r="Z57" s="66">
        <v>78</v>
      </c>
      <c r="AA57" s="66">
        <v>51</v>
      </c>
      <c r="AB57" s="66">
        <v>14</v>
      </c>
      <c r="AC57" s="66">
        <v>38</v>
      </c>
      <c r="AD57" s="73">
        <v>0</v>
      </c>
      <c r="AE57" s="143">
        <v>400</v>
      </c>
    </row>
    <row r="58" spans="2:31" x14ac:dyDescent="0.25">
      <c r="C58" s="3" t="s">
        <v>9</v>
      </c>
      <c r="D58" s="144">
        <f>SUM(D55:D57)</f>
        <v>112</v>
      </c>
      <c r="E58" s="145">
        <f t="shared" ref="E58:O58" si="1">SUM(E55:E57)</f>
        <v>85</v>
      </c>
      <c r="F58" s="145">
        <f t="shared" si="1"/>
        <v>138</v>
      </c>
      <c r="G58" s="145">
        <f t="shared" si="1"/>
        <v>146</v>
      </c>
      <c r="H58" s="145">
        <f t="shared" si="1"/>
        <v>77</v>
      </c>
      <c r="I58" s="145">
        <f t="shared" si="1"/>
        <v>89</v>
      </c>
      <c r="J58" s="145">
        <f t="shared" si="1"/>
        <v>101</v>
      </c>
      <c r="K58" s="145">
        <f t="shared" si="1"/>
        <v>215</v>
      </c>
      <c r="L58" s="145">
        <f t="shared" si="1"/>
        <v>53</v>
      </c>
      <c r="M58" s="145">
        <f t="shared" si="1"/>
        <v>49</v>
      </c>
      <c r="N58" s="145">
        <f t="shared" si="1"/>
        <v>153</v>
      </c>
      <c r="O58" s="146">
        <f t="shared" si="1"/>
        <v>432</v>
      </c>
      <c r="P58" s="161">
        <f>SUMPRODUCT(D55:O57,S55:AD57)</f>
        <v>33357</v>
      </c>
      <c r="R58" s="3" t="s">
        <v>9</v>
      </c>
      <c r="S58" s="144">
        <v>112</v>
      </c>
      <c r="T58" s="145">
        <v>85</v>
      </c>
      <c r="U58" s="145">
        <v>138</v>
      </c>
      <c r="V58" s="145">
        <v>146</v>
      </c>
      <c r="W58" s="145">
        <v>77</v>
      </c>
      <c r="X58" s="145">
        <v>89</v>
      </c>
      <c r="Y58" s="145">
        <v>101</v>
      </c>
      <c r="Z58" s="145">
        <v>215</v>
      </c>
      <c r="AA58" s="145">
        <v>53</v>
      </c>
      <c r="AB58" s="145">
        <v>49</v>
      </c>
      <c r="AC58" s="145">
        <v>153</v>
      </c>
      <c r="AD58" s="146">
        <v>432</v>
      </c>
    </row>
    <row r="59" spans="2:31" x14ac:dyDescent="0.25">
      <c r="P59" s="162">
        <f>P58*0.5</f>
        <v>16678.5</v>
      </c>
    </row>
    <row r="61" spans="2:31" x14ac:dyDescent="0.25">
      <c r="C61" t="s">
        <v>33</v>
      </c>
      <c r="E61" s="1"/>
      <c r="F61" s="59" t="s">
        <v>200</v>
      </c>
    </row>
    <row r="63" spans="2:31" x14ac:dyDescent="0.25">
      <c r="C63" t="s">
        <v>47</v>
      </c>
      <c r="D63" s="237">
        <f>P58</f>
        <v>33357</v>
      </c>
      <c r="E63" s="237"/>
    </row>
    <row r="64" spans="2:31" x14ac:dyDescent="0.25">
      <c r="C64" t="s">
        <v>199</v>
      </c>
      <c r="D64" s="238">
        <f>D63*0.5</f>
        <v>16678.5</v>
      </c>
      <c r="E64" s="238"/>
    </row>
    <row r="66" spans="2:32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2:32" x14ac:dyDescent="0.25">
      <c r="C67" s="17" t="s">
        <v>110</v>
      </c>
      <c r="O67" s="163"/>
    </row>
    <row r="70" spans="2:32" x14ac:dyDescent="0.25">
      <c r="C70" s="3" t="s">
        <v>32</v>
      </c>
      <c r="D70" s="4" t="s">
        <v>172</v>
      </c>
      <c r="E70" s="4" t="s">
        <v>173</v>
      </c>
      <c r="F70" s="4" t="s">
        <v>174</v>
      </c>
      <c r="G70" s="4" t="s">
        <v>175</v>
      </c>
      <c r="H70" s="4" t="s">
        <v>176</v>
      </c>
      <c r="I70" s="4" t="s">
        <v>177</v>
      </c>
      <c r="J70" s="4" t="s">
        <v>178</v>
      </c>
      <c r="K70" s="4" t="s">
        <v>179</v>
      </c>
      <c r="L70" s="4" t="s">
        <v>180</v>
      </c>
      <c r="M70" s="4" t="s">
        <v>181</v>
      </c>
      <c r="N70" s="4" t="s">
        <v>182</v>
      </c>
      <c r="O70" s="15" t="s">
        <v>188</v>
      </c>
      <c r="P70" s="3" t="s">
        <v>186</v>
      </c>
      <c r="R70" s="3" t="s">
        <v>0</v>
      </c>
      <c r="S70" s="4" t="s">
        <v>172</v>
      </c>
      <c r="T70" s="4" t="s">
        <v>173</v>
      </c>
      <c r="U70" s="4" t="s">
        <v>174</v>
      </c>
      <c r="V70" s="4" t="s">
        <v>175</v>
      </c>
      <c r="W70" s="4" t="s">
        <v>176</v>
      </c>
      <c r="X70" s="4" t="s">
        <v>177</v>
      </c>
      <c r="Y70" s="4" t="s">
        <v>178</v>
      </c>
      <c r="Z70" s="4" t="s">
        <v>179</v>
      </c>
      <c r="AA70" s="4" t="s">
        <v>180</v>
      </c>
      <c r="AB70" s="4" t="s">
        <v>181</v>
      </c>
      <c r="AC70" s="4" t="s">
        <v>182</v>
      </c>
      <c r="AD70" s="15" t="s">
        <v>188</v>
      </c>
      <c r="AE70" s="3" t="s">
        <v>186</v>
      </c>
    </row>
    <row r="71" spans="2:32" x14ac:dyDescent="0.25">
      <c r="C71" s="5" t="s">
        <v>183</v>
      </c>
      <c r="D71" s="66">
        <v>112</v>
      </c>
      <c r="E71" s="66">
        <v>85</v>
      </c>
      <c r="F71" s="66">
        <v>138</v>
      </c>
      <c r="G71" s="66">
        <v>146</v>
      </c>
      <c r="H71" s="66">
        <v>19</v>
      </c>
      <c r="I71" s="66"/>
      <c r="J71" s="66"/>
      <c r="K71" s="66"/>
      <c r="L71" s="66"/>
      <c r="M71" s="66"/>
      <c r="N71" s="66"/>
      <c r="O71" s="73"/>
      <c r="P71" s="142">
        <f>SUM(D71:O71)</f>
        <v>500</v>
      </c>
      <c r="R71" s="5" t="s">
        <v>183</v>
      </c>
      <c r="S71" s="78">
        <v>10</v>
      </c>
      <c r="T71" s="78">
        <v>22</v>
      </c>
      <c r="U71" s="78">
        <v>29</v>
      </c>
      <c r="V71" s="78">
        <v>45</v>
      </c>
      <c r="W71" s="78">
        <v>11</v>
      </c>
      <c r="X71" s="78">
        <v>31</v>
      </c>
      <c r="Y71" s="78">
        <v>42</v>
      </c>
      <c r="Z71" s="78">
        <v>61</v>
      </c>
      <c r="AA71" s="78">
        <v>36</v>
      </c>
      <c r="AB71" s="78">
        <v>21</v>
      </c>
      <c r="AC71" s="78">
        <v>45</v>
      </c>
      <c r="AD71" s="83">
        <v>0</v>
      </c>
      <c r="AE71" s="142">
        <v>500</v>
      </c>
      <c r="AF71">
        <f>P71-AE71</f>
        <v>0</v>
      </c>
    </row>
    <row r="72" spans="2:32" x14ac:dyDescent="0.25">
      <c r="C72" s="6" t="s">
        <v>184</v>
      </c>
      <c r="D72" s="66"/>
      <c r="E72" s="66"/>
      <c r="F72" s="66"/>
      <c r="G72" s="66"/>
      <c r="H72" s="66">
        <v>58</v>
      </c>
      <c r="I72" s="66">
        <v>89</v>
      </c>
      <c r="J72" s="66">
        <v>101</v>
      </c>
      <c r="K72" s="66">
        <v>215</v>
      </c>
      <c r="L72" s="66">
        <v>53</v>
      </c>
      <c r="M72" s="66">
        <v>49</v>
      </c>
      <c r="N72" s="66">
        <v>153</v>
      </c>
      <c r="O72" s="73">
        <v>32</v>
      </c>
      <c r="P72" s="142">
        <f t="shared" ref="P72:P73" si="2">SUM(D72:O72)</f>
        <v>750</v>
      </c>
      <c r="R72" s="6" t="s">
        <v>184</v>
      </c>
      <c r="S72" s="78">
        <v>25</v>
      </c>
      <c r="T72" s="78">
        <v>35</v>
      </c>
      <c r="U72" s="78">
        <v>17</v>
      </c>
      <c r="V72" s="78">
        <v>38</v>
      </c>
      <c r="W72" s="78">
        <v>9</v>
      </c>
      <c r="X72" s="78">
        <v>17</v>
      </c>
      <c r="Y72" s="78">
        <v>65</v>
      </c>
      <c r="Z72" s="78">
        <v>45</v>
      </c>
      <c r="AA72" s="78">
        <v>42</v>
      </c>
      <c r="AB72" s="78">
        <v>5</v>
      </c>
      <c r="AC72" s="78">
        <v>41</v>
      </c>
      <c r="AD72" s="83">
        <v>0</v>
      </c>
      <c r="AE72" s="142">
        <v>750</v>
      </c>
      <c r="AF72">
        <f t="shared" ref="AF72:AF73" si="3">P72-AE72</f>
        <v>0</v>
      </c>
    </row>
    <row r="73" spans="2:32" x14ac:dyDescent="0.25">
      <c r="C73" s="6" t="s">
        <v>185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73">
        <v>400</v>
      </c>
      <c r="P73" s="143">
        <f t="shared" si="2"/>
        <v>400</v>
      </c>
      <c r="R73" s="6" t="s">
        <v>185</v>
      </c>
      <c r="S73" s="78">
        <v>18</v>
      </c>
      <c r="T73" s="78">
        <v>19</v>
      </c>
      <c r="U73" s="78">
        <v>22</v>
      </c>
      <c r="V73" s="78">
        <v>29</v>
      </c>
      <c r="W73" s="78">
        <v>24</v>
      </c>
      <c r="X73" s="78">
        <v>54</v>
      </c>
      <c r="Y73" s="78">
        <v>39</v>
      </c>
      <c r="Z73" s="78">
        <v>78</v>
      </c>
      <c r="AA73" s="78">
        <v>51</v>
      </c>
      <c r="AB73" s="78">
        <v>14</v>
      </c>
      <c r="AC73" s="78">
        <v>38</v>
      </c>
      <c r="AD73" s="83">
        <v>0</v>
      </c>
      <c r="AE73" s="143">
        <v>400</v>
      </c>
      <c r="AF73">
        <f t="shared" si="3"/>
        <v>0</v>
      </c>
    </row>
    <row r="74" spans="2:32" x14ac:dyDescent="0.25">
      <c r="C74" s="3" t="s">
        <v>9</v>
      </c>
      <c r="D74" s="144">
        <f>SUM(D71:D73)</f>
        <v>112</v>
      </c>
      <c r="E74" s="145">
        <f t="shared" ref="E74" si="4">SUM(E71:E73)</f>
        <v>85</v>
      </c>
      <c r="F74" s="145">
        <f t="shared" ref="F74" si="5">SUM(F71:F73)</f>
        <v>138</v>
      </c>
      <c r="G74" s="145">
        <f t="shared" ref="G74" si="6">SUM(G71:G73)</f>
        <v>146</v>
      </c>
      <c r="H74" s="145">
        <f t="shared" ref="H74" si="7">SUM(H71:H73)</f>
        <v>77</v>
      </c>
      <c r="I74" s="145">
        <f t="shared" ref="I74" si="8">SUM(I71:I73)</f>
        <v>89</v>
      </c>
      <c r="J74" s="145">
        <f t="shared" ref="J74" si="9">SUM(J71:J73)</f>
        <v>101</v>
      </c>
      <c r="K74" s="145">
        <f t="shared" ref="K74" si="10">SUM(K71:K73)</f>
        <v>215</v>
      </c>
      <c r="L74" s="145">
        <f t="shared" ref="L74" si="11">SUM(L71:L73)</f>
        <v>53</v>
      </c>
      <c r="M74" s="145">
        <f t="shared" ref="M74" si="12">SUM(M71:M73)</f>
        <v>49</v>
      </c>
      <c r="N74" s="145">
        <f t="shared" ref="N74" si="13">SUM(N71:N73)</f>
        <v>153</v>
      </c>
      <c r="O74" s="146">
        <f t="shared" ref="O74" si="14">SUM(O71:O73)</f>
        <v>432</v>
      </c>
      <c r="P74" s="161">
        <f>SUMPRODUCT(D71:O73,S71:AD73)</f>
        <v>40790</v>
      </c>
      <c r="R74" s="3" t="s">
        <v>9</v>
      </c>
      <c r="S74" s="144">
        <v>112</v>
      </c>
      <c r="T74" s="145">
        <v>85</v>
      </c>
      <c r="U74" s="145">
        <v>138</v>
      </c>
      <c r="V74" s="145">
        <v>146</v>
      </c>
      <c r="W74" s="145">
        <v>77</v>
      </c>
      <c r="X74" s="145">
        <v>89</v>
      </c>
      <c r="Y74" s="145">
        <v>101</v>
      </c>
      <c r="Z74" s="145">
        <v>215</v>
      </c>
      <c r="AA74" s="145">
        <v>53</v>
      </c>
      <c r="AB74" s="145">
        <v>49</v>
      </c>
      <c r="AC74" s="145">
        <v>153</v>
      </c>
      <c r="AD74" s="146">
        <v>432</v>
      </c>
    </row>
    <row r="75" spans="2:32" x14ac:dyDescent="0.25">
      <c r="P75" s="162">
        <f>P74*0.5</f>
        <v>20395</v>
      </c>
      <c r="S75">
        <f>D74-S74</f>
        <v>0</v>
      </c>
      <c r="T75">
        <f t="shared" ref="T75:AD75" si="15">E74-T74</f>
        <v>0</v>
      </c>
      <c r="U75">
        <f t="shared" si="15"/>
        <v>0</v>
      </c>
      <c r="V75">
        <f>G74-V74</f>
        <v>0</v>
      </c>
      <c r="W75">
        <f t="shared" si="15"/>
        <v>0</v>
      </c>
      <c r="X75">
        <f t="shared" si="15"/>
        <v>0</v>
      </c>
      <c r="Y75">
        <f t="shared" si="15"/>
        <v>0</v>
      </c>
      <c r="Z75">
        <f t="shared" si="15"/>
        <v>0</v>
      </c>
      <c r="AA75">
        <f t="shared" si="15"/>
        <v>0</v>
      </c>
      <c r="AB75">
        <f t="shared" si="15"/>
        <v>0</v>
      </c>
      <c r="AC75">
        <f t="shared" si="15"/>
        <v>0</v>
      </c>
      <c r="AD75">
        <f t="shared" si="15"/>
        <v>0</v>
      </c>
    </row>
    <row r="77" spans="2:32" x14ac:dyDescent="0.25">
      <c r="C77" t="s">
        <v>33</v>
      </c>
      <c r="E77" s="1"/>
      <c r="F77" s="59" t="s">
        <v>200</v>
      </c>
    </row>
    <row r="79" spans="2:32" x14ac:dyDescent="0.25">
      <c r="C79" t="s">
        <v>47</v>
      </c>
      <c r="D79" s="237">
        <f>P74</f>
        <v>40790</v>
      </c>
      <c r="E79" s="237"/>
    </row>
    <row r="80" spans="2:32" x14ac:dyDescent="0.25">
      <c r="C80" t="s">
        <v>199</v>
      </c>
      <c r="D80" s="238">
        <f>D79*0.5</f>
        <v>20395</v>
      </c>
      <c r="E80" s="238"/>
    </row>
    <row r="82" spans="2:32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2:32" x14ac:dyDescent="0.25">
      <c r="C83" s="17" t="s">
        <v>111</v>
      </c>
      <c r="O83" s="163"/>
    </row>
    <row r="86" spans="2:32" x14ac:dyDescent="0.25">
      <c r="C86" s="3" t="s">
        <v>32</v>
      </c>
      <c r="D86" s="4" t="s">
        <v>172</v>
      </c>
      <c r="E86" s="4" t="s">
        <v>173</v>
      </c>
      <c r="F86" s="4" t="s">
        <v>174</v>
      </c>
      <c r="G86" s="4" t="s">
        <v>175</v>
      </c>
      <c r="H86" s="4" t="s">
        <v>176</v>
      </c>
      <c r="I86" s="4" t="s">
        <v>177</v>
      </c>
      <c r="J86" s="4" t="s">
        <v>178</v>
      </c>
      <c r="K86" s="4" t="s">
        <v>179</v>
      </c>
      <c r="L86" s="4" t="s">
        <v>180</v>
      </c>
      <c r="M86" s="4" t="s">
        <v>181</v>
      </c>
      <c r="N86" s="4" t="s">
        <v>182</v>
      </c>
      <c r="O86" s="15" t="s">
        <v>188</v>
      </c>
      <c r="P86" s="3" t="s">
        <v>186</v>
      </c>
      <c r="R86" s="3" t="s">
        <v>0</v>
      </c>
      <c r="S86" s="4" t="s">
        <v>172</v>
      </c>
      <c r="T86" s="4" t="s">
        <v>173</v>
      </c>
      <c r="U86" s="4" t="s">
        <v>174</v>
      </c>
      <c r="V86" s="4" t="s">
        <v>175</v>
      </c>
      <c r="W86" s="4" t="s">
        <v>176</v>
      </c>
      <c r="X86" s="4" t="s">
        <v>177</v>
      </c>
      <c r="Y86" s="4" t="s">
        <v>178</v>
      </c>
      <c r="Z86" s="4" t="s">
        <v>179</v>
      </c>
      <c r="AA86" s="4" t="s">
        <v>180</v>
      </c>
      <c r="AB86" s="4" t="s">
        <v>181</v>
      </c>
      <c r="AC86" s="4" t="s">
        <v>182</v>
      </c>
      <c r="AD86" s="15" t="s">
        <v>188</v>
      </c>
      <c r="AE86" s="3" t="s">
        <v>186</v>
      </c>
    </row>
    <row r="87" spans="2:32" x14ac:dyDescent="0.25">
      <c r="C87" s="5" t="s">
        <v>183</v>
      </c>
      <c r="D87" s="66">
        <v>68</v>
      </c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73">
        <v>432</v>
      </c>
      <c r="P87" s="142">
        <f>SUM(D87:O87)</f>
        <v>500</v>
      </c>
      <c r="R87" s="5" t="s">
        <v>183</v>
      </c>
      <c r="S87" s="78">
        <v>10</v>
      </c>
      <c r="T87" s="78">
        <v>22</v>
      </c>
      <c r="U87" s="78">
        <v>29</v>
      </c>
      <c r="V87" s="78">
        <v>45</v>
      </c>
      <c r="W87" s="78">
        <v>11</v>
      </c>
      <c r="X87" s="78">
        <v>31</v>
      </c>
      <c r="Y87" s="78">
        <v>42</v>
      </c>
      <c r="Z87" s="78">
        <v>61</v>
      </c>
      <c r="AA87" s="78">
        <v>36</v>
      </c>
      <c r="AB87" s="78">
        <v>21</v>
      </c>
      <c r="AC87" s="78">
        <v>45</v>
      </c>
      <c r="AD87" s="83">
        <v>0</v>
      </c>
      <c r="AE87" s="142">
        <v>500</v>
      </c>
      <c r="AF87">
        <f>P87-AE87</f>
        <v>0</v>
      </c>
    </row>
    <row r="88" spans="2:32" x14ac:dyDescent="0.25">
      <c r="C88" s="6" t="s">
        <v>184</v>
      </c>
      <c r="D88" s="66"/>
      <c r="E88" s="66"/>
      <c r="F88" s="66">
        <v>138</v>
      </c>
      <c r="G88" s="66"/>
      <c r="H88" s="66">
        <v>77</v>
      </c>
      <c r="I88" s="66">
        <v>89</v>
      </c>
      <c r="J88" s="66">
        <v>101</v>
      </c>
      <c r="K88" s="66">
        <v>215</v>
      </c>
      <c r="L88" s="66">
        <v>53</v>
      </c>
      <c r="M88" s="66">
        <v>49</v>
      </c>
      <c r="N88" s="66">
        <v>28</v>
      </c>
      <c r="O88" s="73"/>
      <c r="P88" s="142">
        <f t="shared" ref="P88:P89" si="16">SUM(D88:O88)</f>
        <v>750</v>
      </c>
      <c r="R88" s="6" t="s">
        <v>184</v>
      </c>
      <c r="S88" s="78">
        <v>25</v>
      </c>
      <c r="T88" s="78">
        <v>35</v>
      </c>
      <c r="U88" s="78">
        <v>17</v>
      </c>
      <c r="V88" s="78">
        <v>38</v>
      </c>
      <c r="W88" s="78">
        <v>9</v>
      </c>
      <c r="X88" s="78">
        <v>17</v>
      </c>
      <c r="Y88" s="78">
        <v>65</v>
      </c>
      <c r="Z88" s="78">
        <v>45</v>
      </c>
      <c r="AA88" s="78">
        <v>42</v>
      </c>
      <c r="AB88" s="78">
        <v>5</v>
      </c>
      <c r="AC88" s="78">
        <v>41</v>
      </c>
      <c r="AD88" s="83">
        <v>0</v>
      </c>
      <c r="AE88" s="142">
        <v>750</v>
      </c>
      <c r="AF88">
        <f t="shared" ref="AF88:AF89" si="17">P88-AE88</f>
        <v>0</v>
      </c>
    </row>
    <row r="89" spans="2:32" x14ac:dyDescent="0.25">
      <c r="C89" s="6" t="s">
        <v>185</v>
      </c>
      <c r="D89" s="66">
        <v>44</v>
      </c>
      <c r="E89" s="66">
        <v>85</v>
      </c>
      <c r="F89" s="66"/>
      <c r="G89" s="66">
        <v>146</v>
      </c>
      <c r="H89" s="66"/>
      <c r="I89" s="66"/>
      <c r="J89" s="66"/>
      <c r="K89" s="66"/>
      <c r="L89" s="66"/>
      <c r="M89" s="66"/>
      <c r="N89" s="66">
        <v>125</v>
      </c>
      <c r="O89" s="73"/>
      <c r="P89" s="143">
        <f t="shared" si="16"/>
        <v>400</v>
      </c>
      <c r="R89" s="6" t="s">
        <v>185</v>
      </c>
      <c r="S89" s="78">
        <v>18</v>
      </c>
      <c r="T89" s="78">
        <v>19</v>
      </c>
      <c r="U89" s="78">
        <v>22</v>
      </c>
      <c r="V89" s="78">
        <v>29</v>
      </c>
      <c r="W89" s="78">
        <v>24</v>
      </c>
      <c r="X89" s="78">
        <v>54</v>
      </c>
      <c r="Y89" s="78">
        <v>39</v>
      </c>
      <c r="Z89" s="78">
        <v>78</v>
      </c>
      <c r="AA89" s="78">
        <v>51</v>
      </c>
      <c r="AB89" s="78">
        <v>14</v>
      </c>
      <c r="AC89" s="78">
        <v>38</v>
      </c>
      <c r="AD89" s="83">
        <v>0</v>
      </c>
      <c r="AE89" s="143">
        <v>400</v>
      </c>
      <c r="AF89">
        <f t="shared" si="17"/>
        <v>0</v>
      </c>
    </row>
    <row r="90" spans="2:32" x14ac:dyDescent="0.25">
      <c r="C90" s="3" t="s">
        <v>9</v>
      </c>
      <c r="D90" s="144">
        <f>SUM(D87:D89)</f>
        <v>112</v>
      </c>
      <c r="E90" s="145">
        <f t="shared" ref="E90" si="18">SUM(E87:E89)</f>
        <v>85</v>
      </c>
      <c r="F90" s="145">
        <f t="shared" ref="F90" si="19">SUM(F87:F89)</f>
        <v>138</v>
      </c>
      <c r="G90" s="145">
        <f t="shared" ref="G90" si="20">SUM(G87:G89)</f>
        <v>146</v>
      </c>
      <c r="H90" s="145">
        <f t="shared" ref="H90" si="21">SUM(H87:H89)</f>
        <v>77</v>
      </c>
      <c r="I90" s="145">
        <f t="shared" ref="I90" si="22">SUM(I87:I89)</f>
        <v>89</v>
      </c>
      <c r="J90" s="145">
        <f t="shared" ref="J90" si="23">SUM(J87:J89)</f>
        <v>101</v>
      </c>
      <c r="K90" s="145">
        <f t="shared" ref="K90" si="24">SUM(K87:K89)</f>
        <v>215</v>
      </c>
      <c r="L90" s="145">
        <f t="shared" ref="L90" si="25">SUM(L87:L89)</f>
        <v>53</v>
      </c>
      <c r="M90" s="145">
        <f t="shared" ref="M90" si="26">SUM(M87:M89)</f>
        <v>49</v>
      </c>
      <c r="N90" s="145">
        <f t="shared" ref="N90" si="27">SUM(N87:N89)</f>
        <v>153</v>
      </c>
      <c r="O90" s="146">
        <f t="shared" ref="O90" si="28">SUM(O87:O89)</f>
        <v>432</v>
      </c>
      <c r="P90" s="161">
        <f>SUMPRODUCT(D87:O89,S87:AD89)</f>
        <v>36482</v>
      </c>
      <c r="R90" s="3" t="s">
        <v>9</v>
      </c>
      <c r="S90" s="144">
        <v>112</v>
      </c>
      <c r="T90" s="145">
        <v>85</v>
      </c>
      <c r="U90" s="145">
        <v>138</v>
      </c>
      <c r="V90" s="145">
        <v>146</v>
      </c>
      <c r="W90" s="145">
        <v>77</v>
      </c>
      <c r="X90" s="145">
        <v>89</v>
      </c>
      <c r="Y90" s="145">
        <v>101</v>
      </c>
      <c r="Z90" s="145">
        <v>215</v>
      </c>
      <c r="AA90" s="145">
        <v>53</v>
      </c>
      <c r="AB90" s="145">
        <v>49</v>
      </c>
      <c r="AC90" s="145">
        <v>153</v>
      </c>
      <c r="AD90" s="146">
        <v>432</v>
      </c>
    </row>
    <row r="91" spans="2:32" x14ac:dyDescent="0.25">
      <c r="P91" s="162">
        <f>P90*0.5</f>
        <v>18241</v>
      </c>
      <c r="S91">
        <f>D90-S90</f>
        <v>0</v>
      </c>
      <c r="T91">
        <f t="shared" ref="T91" si="29">E90-T90</f>
        <v>0</v>
      </c>
      <c r="U91">
        <f t="shared" ref="U91" si="30">F90-U90</f>
        <v>0</v>
      </c>
      <c r="V91">
        <f>G90-V90</f>
        <v>0</v>
      </c>
      <c r="W91">
        <f t="shared" ref="W91" si="31">H90-W90</f>
        <v>0</v>
      </c>
      <c r="X91">
        <f t="shared" ref="X91" si="32">I90-X90</f>
        <v>0</v>
      </c>
      <c r="Y91">
        <f t="shared" ref="Y91" si="33">J90-Y90</f>
        <v>0</v>
      </c>
      <c r="Z91">
        <f t="shared" ref="Z91" si="34">K90-Z90</f>
        <v>0</v>
      </c>
      <c r="AA91">
        <f t="shared" ref="AA91" si="35">L90-AA90</f>
        <v>0</v>
      </c>
      <c r="AB91">
        <f t="shared" ref="AB91" si="36">M90-AB90</f>
        <v>0</v>
      </c>
      <c r="AC91">
        <f t="shared" ref="AC91" si="37">N90-AC90</f>
        <v>0</v>
      </c>
      <c r="AD91">
        <f t="shared" ref="AD91" si="38">O90-AD90</f>
        <v>0</v>
      </c>
    </row>
    <row r="93" spans="2:32" x14ac:dyDescent="0.25">
      <c r="C93" t="s">
        <v>33</v>
      </c>
      <c r="E93" s="1"/>
      <c r="F93" s="59" t="s">
        <v>200</v>
      </c>
    </row>
    <row r="95" spans="2:32" x14ac:dyDescent="0.25">
      <c r="C95" t="s">
        <v>47</v>
      </c>
      <c r="D95" s="237">
        <f>P90</f>
        <v>36482</v>
      </c>
      <c r="E95" s="237"/>
    </row>
    <row r="96" spans="2:32" x14ac:dyDescent="0.25">
      <c r="C96" t="s">
        <v>199</v>
      </c>
      <c r="D96" s="238">
        <f>D95*0.5</f>
        <v>18241</v>
      </c>
      <c r="E96" s="238"/>
    </row>
    <row r="98" spans="2:33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2:33" x14ac:dyDescent="0.25">
      <c r="C99" s="17" t="s">
        <v>113</v>
      </c>
      <c r="O99" s="163"/>
    </row>
    <row r="102" spans="2:33" x14ac:dyDescent="0.25">
      <c r="C102" s="3" t="s">
        <v>32</v>
      </c>
      <c r="D102" s="4" t="s">
        <v>172</v>
      </c>
      <c r="E102" s="4" t="s">
        <v>173</v>
      </c>
      <c r="F102" s="4" t="s">
        <v>174</v>
      </c>
      <c r="G102" s="4" t="s">
        <v>175</v>
      </c>
      <c r="H102" s="4" t="s">
        <v>176</v>
      </c>
      <c r="I102" s="4" t="s">
        <v>177</v>
      </c>
      <c r="J102" s="4" t="s">
        <v>178</v>
      </c>
      <c r="K102" s="4" t="s">
        <v>179</v>
      </c>
      <c r="L102" s="4" t="s">
        <v>180</v>
      </c>
      <c r="M102" s="4" t="s">
        <v>181</v>
      </c>
      <c r="N102" s="4" t="s">
        <v>182</v>
      </c>
      <c r="O102" s="15" t="s">
        <v>188</v>
      </c>
      <c r="P102" s="3" t="s">
        <v>186</v>
      </c>
      <c r="R102" s="3" t="s">
        <v>0</v>
      </c>
      <c r="S102" s="4" t="s">
        <v>172</v>
      </c>
      <c r="T102" s="4" t="s">
        <v>173</v>
      </c>
      <c r="U102" s="4" t="s">
        <v>174</v>
      </c>
      <c r="V102" s="4" t="s">
        <v>175</v>
      </c>
      <c r="W102" s="4" t="s">
        <v>176</v>
      </c>
      <c r="X102" s="4" t="s">
        <v>177</v>
      </c>
      <c r="Y102" s="4" t="s">
        <v>178</v>
      </c>
      <c r="Z102" s="4" t="s">
        <v>179</v>
      </c>
      <c r="AA102" s="4" t="s">
        <v>180</v>
      </c>
      <c r="AB102" s="4" t="s">
        <v>181</v>
      </c>
      <c r="AC102" s="4" t="s">
        <v>182</v>
      </c>
      <c r="AD102" s="15" t="s">
        <v>188</v>
      </c>
      <c r="AE102" s="3" t="s">
        <v>186</v>
      </c>
      <c r="AG102" s="40" t="s">
        <v>44</v>
      </c>
    </row>
    <row r="103" spans="2:33" x14ac:dyDescent="0.25">
      <c r="C103" s="5" t="s">
        <v>183</v>
      </c>
      <c r="D103" s="66">
        <v>112</v>
      </c>
      <c r="E103" s="66">
        <v>85</v>
      </c>
      <c r="F103" s="66"/>
      <c r="G103" s="66"/>
      <c r="H103" s="66">
        <v>77</v>
      </c>
      <c r="I103" s="66"/>
      <c r="J103" s="66">
        <v>101</v>
      </c>
      <c r="K103" s="66"/>
      <c r="L103" s="66">
        <v>53</v>
      </c>
      <c r="M103" s="66"/>
      <c r="N103" s="66">
        <v>40</v>
      </c>
      <c r="O103" s="73">
        <v>32</v>
      </c>
      <c r="P103" s="142">
        <f>SUM(D103:O103)</f>
        <v>500</v>
      </c>
      <c r="R103" s="5" t="s">
        <v>183</v>
      </c>
      <c r="S103" s="78">
        <v>10</v>
      </c>
      <c r="T103" s="78">
        <v>22</v>
      </c>
      <c r="U103" s="78">
        <v>29</v>
      </c>
      <c r="V103" s="78">
        <v>45</v>
      </c>
      <c r="W103" s="78">
        <v>11</v>
      </c>
      <c r="X103" s="78">
        <v>31</v>
      </c>
      <c r="Y103" s="78">
        <v>42</v>
      </c>
      <c r="Z103" s="78">
        <v>61</v>
      </c>
      <c r="AA103" s="78">
        <v>36</v>
      </c>
      <c r="AB103" s="78">
        <v>21</v>
      </c>
      <c r="AC103" s="78">
        <v>45</v>
      </c>
      <c r="AD103" s="83">
        <v>0</v>
      </c>
      <c r="AE103" s="142">
        <v>500</v>
      </c>
      <c r="AF103">
        <f>P103-AE103</f>
        <v>0</v>
      </c>
    </row>
    <row r="104" spans="2:33" x14ac:dyDescent="0.25">
      <c r="C104" s="6" t="s">
        <v>184</v>
      </c>
      <c r="D104" s="66"/>
      <c r="E104" s="66"/>
      <c r="F104" s="66">
        <v>138</v>
      </c>
      <c r="G104" s="66">
        <v>146</v>
      </c>
      <c r="H104" s="66"/>
      <c r="I104" s="66">
        <v>89</v>
      </c>
      <c r="J104" s="66"/>
      <c r="K104" s="66">
        <v>215</v>
      </c>
      <c r="L104" s="66"/>
      <c r="M104" s="66">
        <v>49</v>
      </c>
      <c r="N104" s="66">
        <v>113</v>
      </c>
      <c r="O104" s="73"/>
      <c r="P104" s="142">
        <f t="shared" ref="P104:P105" si="39">SUM(D104:O104)</f>
        <v>750</v>
      </c>
      <c r="R104" s="6" t="s">
        <v>184</v>
      </c>
      <c r="S104" s="78">
        <v>25</v>
      </c>
      <c r="T104" s="78">
        <v>35</v>
      </c>
      <c r="U104" s="78">
        <v>17</v>
      </c>
      <c r="V104" s="78">
        <v>38</v>
      </c>
      <c r="W104" s="78">
        <v>9</v>
      </c>
      <c r="X104" s="78">
        <v>17</v>
      </c>
      <c r="Y104" s="78">
        <v>65</v>
      </c>
      <c r="Z104" s="78">
        <v>45</v>
      </c>
      <c r="AA104" s="78">
        <v>42</v>
      </c>
      <c r="AB104" s="78">
        <v>5</v>
      </c>
      <c r="AC104" s="78">
        <v>41</v>
      </c>
      <c r="AD104" s="83">
        <v>0</v>
      </c>
      <c r="AE104" s="142">
        <v>750</v>
      </c>
      <c r="AF104">
        <f t="shared" ref="AF104" si="40">P104-AE104</f>
        <v>0</v>
      </c>
    </row>
    <row r="105" spans="2:33" x14ac:dyDescent="0.25">
      <c r="C105" s="6" t="s">
        <v>185</v>
      </c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73">
        <v>400</v>
      </c>
      <c r="P105" s="143">
        <f t="shared" si="39"/>
        <v>400</v>
      </c>
      <c r="R105" s="6" t="s">
        <v>185</v>
      </c>
      <c r="S105" s="78">
        <v>18</v>
      </c>
      <c r="T105" s="78">
        <v>19</v>
      </c>
      <c r="U105" s="78">
        <v>22</v>
      </c>
      <c r="V105" s="78">
        <v>29</v>
      </c>
      <c r="W105" s="78">
        <v>24</v>
      </c>
      <c r="X105" s="78">
        <v>54</v>
      </c>
      <c r="Y105" s="78">
        <v>39</v>
      </c>
      <c r="Z105" s="78">
        <v>78</v>
      </c>
      <c r="AA105" s="78">
        <v>51</v>
      </c>
      <c r="AB105" s="78">
        <v>14</v>
      </c>
      <c r="AC105" s="78">
        <v>38</v>
      </c>
      <c r="AD105" s="83">
        <v>0</v>
      </c>
      <c r="AE105" s="143">
        <v>400</v>
      </c>
    </row>
    <row r="106" spans="2:33" x14ac:dyDescent="0.25">
      <c r="C106" s="3" t="s">
        <v>9</v>
      </c>
      <c r="D106" s="144">
        <f>SUM(D103:D105)</f>
        <v>112</v>
      </c>
      <c r="E106" s="145">
        <f t="shared" ref="E106" si="41">SUM(E103:E105)</f>
        <v>85</v>
      </c>
      <c r="F106" s="145">
        <f t="shared" ref="F106" si="42">SUM(F103:F105)</f>
        <v>138</v>
      </c>
      <c r="G106" s="145">
        <f t="shared" ref="G106" si="43">SUM(G103:G105)</f>
        <v>146</v>
      </c>
      <c r="H106" s="145">
        <f t="shared" ref="H106" si="44">SUM(H103:H105)</f>
        <v>77</v>
      </c>
      <c r="I106" s="145">
        <f t="shared" ref="I106" si="45">SUM(I103:I105)</f>
        <v>89</v>
      </c>
      <c r="J106" s="145">
        <f t="shared" ref="J106" si="46">SUM(J103:J105)</f>
        <v>101</v>
      </c>
      <c r="K106" s="145">
        <f t="shared" ref="K106" si="47">SUM(K103:K105)</f>
        <v>215</v>
      </c>
      <c r="L106" s="145">
        <f t="shared" ref="L106" si="48">SUM(L103:L105)</f>
        <v>53</v>
      </c>
      <c r="M106" s="145">
        <f t="shared" ref="M106" si="49">SUM(M103:M105)</f>
        <v>49</v>
      </c>
      <c r="N106" s="145">
        <f t="shared" ref="N106" si="50">SUM(N103:N105)</f>
        <v>153</v>
      </c>
      <c r="O106" s="146">
        <f t="shared" ref="O106" si="51">SUM(O103:O105)</f>
        <v>432</v>
      </c>
      <c r="P106" s="161">
        <f>SUMPRODUCT(D103:O105,S103:AD105)</f>
        <v>35747</v>
      </c>
      <c r="R106" s="3" t="s">
        <v>9</v>
      </c>
      <c r="S106" s="144">
        <v>112</v>
      </c>
      <c r="T106" s="145">
        <v>85</v>
      </c>
      <c r="U106" s="145">
        <v>138</v>
      </c>
      <c r="V106" s="145">
        <v>146</v>
      </c>
      <c r="W106" s="145">
        <v>77</v>
      </c>
      <c r="X106" s="145">
        <v>89</v>
      </c>
      <c r="Y106" s="145">
        <v>101</v>
      </c>
      <c r="Z106" s="145">
        <v>215</v>
      </c>
      <c r="AA106" s="145">
        <v>53</v>
      </c>
      <c r="AB106" s="145">
        <v>49</v>
      </c>
      <c r="AC106" s="145">
        <v>153</v>
      </c>
      <c r="AD106" s="146">
        <v>432</v>
      </c>
    </row>
    <row r="107" spans="2:33" x14ac:dyDescent="0.25">
      <c r="P107" s="162">
        <f>P106*0.5</f>
        <v>17873.5</v>
      </c>
      <c r="S107">
        <f>D106-S106</f>
        <v>0</v>
      </c>
      <c r="T107">
        <f t="shared" ref="T107" si="52">E106-T106</f>
        <v>0</v>
      </c>
      <c r="U107">
        <f t="shared" ref="U107" si="53">F106-U106</f>
        <v>0</v>
      </c>
      <c r="V107">
        <f>G106-V106</f>
        <v>0</v>
      </c>
      <c r="W107">
        <f t="shared" ref="W107" si="54">H106-W106</f>
        <v>0</v>
      </c>
      <c r="X107">
        <f t="shared" ref="X107" si="55">I106-X106</f>
        <v>0</v>
      </c>
      <c r="Y107">
        <f t="shared" ref="Y107" si="56">J106-Y106</f>
        <v>0</v>
      </c>
      <c r="Z107">
        <f t="shared" ref="Z107" si="57">K106-Z106</f>
        <v>0</v>
      </c>
      <c r="AA107">
        <f t="shared" ref="AA107" si="58">L106-AA106</f>
        <v>0</v>
      </c>
      <c r="AB107">
        <f t="shared" ref="AB107" si="59">M106-AB106</f>
        <v>0</v>
      </c>
      <c r="AC107">
        <f t="shared" ref="AC107" si="60">N106-AC106</f>
        <v>0</v>
      </c>
      <c r="AD107">
        <f t="shared" ref="AD107" si="61">O106-AD106</f>
        <v>0</v>
      </c>
    </row>
    <row r="108" spans="2:33" x14ac:dyDescent="0.25">
      <c r="R108" s="40" t="s">
        <v>44</v>
      </c>
    </row>
    <row r="109" spans="2:33" x14ac:dyDescent="0.25">
      <c r="C109" t="s">
        <v>33</v>
      </c>
      <c r="E109" s="1"/>
      <c r="F109" s="59" t="s">
        <v>200</v>
      </c>
    </row>
    <row r="111" spans="2:33" x14ac:dyDescent="0.25">
      <c r="C111" t="s">
        <v>47</v>
      </c>
      <c r="D111" s="237">
        <f>P106</f>
        <v>35747</v>
      </c>
      <c r="E111" s="237"/>
    </row>
    <row r="112" spans="2:33" x14ac:dyDescent="0.25">
      <c r="C112" t="s">
        <v>199</v>
      </c>
      <c r="D112" s="238">
        <f>D111*0.5</f>
        <v>17873.5</v>
      </c>
      <c r="E112" s="238"/>
    </row>
    <row r="114" spans="2:33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2:33" x14ac:dyDescent="0.25">
      <c r="C115" s="17" t="s">
        <v>46</v>
      </c>
      <c r="O115" s="163"/>
    </row>
    <row r="118" spans="2:33" x14ac:dyDescent="0.25">
      <c r="C118" s="3" t="s">
        <v>32</v>
      </c>
      <c r="D118" s="4" t="s">
        <v>172</v>
      </c>
      <c r="E118" s="4" t="s">
        <v>173</v>
      </c>
      <c r="F118" s="4" t="s">
        <v>174</v>
      </c>
      <c r="G118" s="4" t="s">
        <v>175</v>
      </c>
      <c r="H118" s="4" t="s">
        <v>176</v>
      </c>
      <c r="I118" s="4" t="s">
        <v>177</v>
      </c>
      <c r="J118" s="4" t="s">
        <v>178</v>
      </c>
      <c r="K118" s="4" t="s">
        <v>179</v>
      </c>
      <c r="L118" s="4" t="s">
        <v>180</v>
      </c>
      <c r="M118" s="4" t="s">
        <v>181</v>
      </c>
      <c r="N118" s="4" t="s">
        <v>182</v>
      </c>
      <c r="O118" s="15" t="s">
        <v>188</v>
      </c>
      <c r="P118" s="3" t="s">
        <v>186</v>
      </c>
      <c r="R118" s="3" t="s">
        <v>0</v>
      </c>
      <c r="S118" s="4" t="s">
        <v>172</v>
      </c>
      <c r="T118" s="4" t="s">
        <v>173</v>
      </c>
      <c r="U118" s="4" t="s">
        <v>174</v>
      </c>
      <c r="V118" s="4" t="s">
        <v>175</v>
      </c>
      <c r="W118" s="4" t="s">
        <v>176</v>
      </c>
      <c r="X118" s="4" t="s">
        <v>177</v>
      </c>
      <c r="Y118" s="4" t="s">
        <v>178</v>
      </c>
      <c r="Z118" s="4" t="s">
        <v>179</v>
      </c>
      <c r="AA118" s="4" t="s">
        <v>180</v>
      </c>
      <c r="AB118" s="4" t="s">
        <v>181</v>
      </c>
      <c r="AC118" s="4" t="s">
        <v>182</v>
      </c>
      <c r="AD118" s="15" t="s">
        <v>188</v>
      </c>
      <c r="AE118" s="3" t="s">
        <v>186</v>
      </c>
      <c r="AG118" s="3" t="s">
        <v>48</v>
      </c>
    </row>
    <row r="119" spans="2:33" x14ac:dyDescent="0.25">
      <c r="C119" s="5" t="s">
        <v>183</v>
      </c>
      <c r="D119" s="66">
        <v>112</v>
      </c>
      <c r="E119" s="66">
        <v>85</v>
      </c>
      <c r="F119" s="66">
        <v>138</v>
      </c>
      <c r="G119" s="66">
        <v>146</v>
      </c>
      <c r="H119" s="66">
        <v>19</v>
      </c>
      <c r="I119" s="66"/>
      <c r="J119" s="66"/>
      <c r="K119" s="66"/>
      <c r="L119" s="66"/>
      <c r="M119" s="66"/>
      <c r="N119" s="66"/>
      <c r="O119" s="73"/>
      <c r="P119" s="142">
        <f>SUM(D119:O119)</f>
        <v>500</v>
      </c>
      <c r="R119" s="5" t="s">
        <v>183</v>
      </c>
      <c r="S119" s="78">
        <v>10</v>
      </c>
      <c r="T119" s="78">
        <v>22</v>
      </c>
      <c r="U119" s="78">
        <v>29</v>
      </c>
      <c r="V119" s="78">
        <v>45</v>
      </c>
      <c r="W119" s="78">
        <v>11</v>
      </c>
      <c r="X119" s="78">
        <v>31</v>
      </c>
      <c r="Y119" s="78">
        <v>42</v>
      </c>
      <c r="Z119" s="78">
        <v>61</v>
      </c>
      <c r="AA119" s="78">
        <v>36</v>
      </c>
      <c r="AB119" s="78">
        <v>21</v>
      </c>
      <c r="AC119" s="78">
        <v>45</v>
      </c>
      <c r="AD119" s="83">
        <v>0</v>
      </c>
      <c r="AE119" s="142">
        <v>500</v>
      </c>
      <c r="AF119">
        <f>P119-AE119</f>
        <v>0</v>
      </c>
      <c r="AG119" s="142"/>
    </row>
    <row r="120" spans="2:33" x14ac:dyDescent="0.25">
      <c r="C120" s="6" t="s">
        <v>184</v>
      </c>
      <c r="D120" s="66"/>
      <c r="E120" s="66"/>
      <c r="F120" s="66"/>
      <c r="G120" s="66"/>
      <c r="H120" s="66">
        <v>58</v>
      </c>
      <c r="I120" s="66">
        <v>89</v>
      </c>
      <c r="J120" s="66">
        <v>101</v>
      </c>
      <c r="K120" s="66">
        <v>215</v>
      </c>
      <c r="L120" s="66">
        <v>53</v>
      </c>
      <c r="M120" s="66">
        <v>49</v>
      </c>
      <c r="N120" s="66">
        <v>153</v>
      </c>
      <c r="O120" s="73">
        <v>32</v>
      </c>
      <c r="P120" s="142">
        <f t="shared" ref="P120:P121" si="62">SUM(D120:O120)</f>
        <v>750</v>
      </c>
      <c r="R120" s="6" t="s">
        <v>184</v>
      </c>
      <c r="S120" s="78">
        <v>25</v>
      </c>
      <c r="T120" s="78">
        <v>35</v>
      </c>
      <c r="U120" s="78">
        <v>17</v>
      </c>
      <c r="V120" s="78">
        <v>38</v>
      </c>
      <c r="W120" s="78">
        <v>9</v>
      </c>
      <c r="X120" s="78">
        <v>17</v>
      </c>
      <c r="Y120" s="78">
        <v>65</v>
      </c>
      <c r="Z120" s="78">
        <v>45</v>
      </c>
      <c r="AA120" s="78">
        <v>42</v>
      </c>
      <c r="AB120" s="78">
        <v>5</v>
      </c>
      <c r="AC120" s="78">
        <v>41</v>
      </c>
      <c r="AD120" s="83">
        <v>0</v>
      </c>
      <c r="AE120" s="142">
        <v>750</v>
      </c>
      <c r="AF120">
        <f t="shared" ref="AF120" si="63">P120-AE120</f>
        <v>0</v>
      </c>
      <c r="AG120" s="142"/>
    </row>
    <row r="121" spans="2:33" x14ac:dyDescent="0.25">
      <c r="C121" s="6" t="s">
        <v>185</v>
      </c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73">
        <v>400</v>
      </c>
      <c r="P121" s="143">
        <f t="shared" si="62"/>
        <v>400</v>
      </c>
      <c r="R121" s="6" t="s">
        <v>185</v>
      </c>
      <c r="S121" s="78">
        <v>18</v>
      </c>
      <c r="T121" s="78">
        <v>19</v>
      </c>
      <c r="U121" s="78">
        <v>22</v>
      </c>
      <c r="V121" s="78">
        <v>29</v>
      </c>
      <c r="W121" s="78">
        <v>24</v>
      </c>
      <c r="X121" s="78">
        <v>54</v>
      </c>
      <c r="Y121" s="78">
        <v>39</v>
      </c>
      <c r="Z121" s="78">
        <v>78</v>
      </c>
      <c r="AA121" s="78">
        <v>51</v>
      </c>
      <c r="AB121" s="78">
        <v>14</v>
      </c>
      <c r="AC121" s="78">
        <v>38</v>
      </c>
      <c r="AD121" s="83">
        <v>0</v>
      </c>
      <c r="AE121" s="143">
        <v>400</v>
      </c>
      <c r="AG121" s="143"/>
    </row>
    <row r="122" spans="2:33" x14ac:dyDescent="0.25">
      <c r="C122" s="3" t="s">
        <v>9</v>
      </c>
      <c r="D122" s="144">
        <f>SUM(D119:D121)</f>
        <v>112</v>
      </c>
      <c r="E122" s="145">
        <f t="shared" ref="E122" si="64">SUM(E119:E121)</f>
        <v>85</v>
      </c>
      <c r="F122" s="145">
        <f t="shared" ref="F122" si="65">SUM(F119:F121)</f>
        <v>138</v>
      </c>
      <c r="G122" s="145">
        <f t="shared" ref="G122" si="66">SUM(G119:G121)</f>
        <v>146</v>
      </c>
      <c r="H122" s="145">
        <f t="shared" ref="H122" si="67">SUM(H119:H121)</f>
        <v>77</v>
      </c>
      <c r="I122" s="145">
        <f t="shared" ref="I122" si="68">SUM(I119:I121)</f>
        <v>89</v>
      </c>
      <c r="J122" s="145">
        <f t="shared" ref="J122" si="69">SUM(J119:J121)</f>
        <v>101</v>
      </c>
      <c r="K122" s="145">
        <f t="shared" ref="K122" si="70">SUM(K119:K121)</f>
        <v>215</v>
      </c>
      <c r="L122" s="145">
        <f t="shared" ref="L122" si="71">SUM(L119:L121)</f>
        <v>53</v>
      </c>
      <c r="M122" s="145">
        <f t="shared" ref="M122" si="72">SUM(M119:M121)</f>
        <v>49</v>
      </c>
      <c r="N122" s="145">
        <f t="shared" ref="N122" si="73">SUM(N119:N121)</f>
        <v>153</v>
      </c>
      <c r="O122" s="146">
        <f t="shared" ref="O122" si="74">SUM(O119:O121)</f>
        <v>432</v>
      </c>
      <c r="P122" s="161">
        <f>SUMPRODUCT(D119:O121,S119:AD121)</f>
        <v>40790</v>
      </c>
      <c r="R122" s="3" t="s">
        <v>9</v>
      </c>
      <c r="S122" s="144">
        <v>112</v>
      </c>
      <c r="T122" s="145">
        <v>85</v>
      </c>
      <c r="U122" s="145">
        <v>138</v>
      </c>
      <c r="V122" s="145">
        <v>146</v>
      </c>
      <c r="W122" s="145">
        <v>77</v>
      </c>
      <c r="X122" s="145">
        <v>89</v>
      </c>
      <c r="Y122" s="145">
        <v>101</v>
      </c>
      <c r="Z122" s="145">
        <v>215</v>
      </c>
      <c r="AA122" s="145">
        <v>53</v>
      </c>
      <c r="AB122" s="145">
        <v>49</v>
      </c>
      <c r="AC122" s="145">
        <v>153</v>
      </c>
      <c r="AD122" s="146">
        <v>432</v>
      </c>
    </row>
    <row r="123" spans="2:33" x14ac:dyDescent="0.25">
      <c r="P123" s="162">
        <f>P122*0.5</f>
        <v>20395</v>
      </c>
      <c r="S123">
        <f>D122-S122</f>
        <v>0</v>
      </c>
      <c r="T123">
        <f t="shared" ref="T123" si="75">E122-T122</f>
        <v>0</v>
      </c>
      <c r="U123">
        <f t="shared" ref="U123" si="76">F122-U122</f>
        <v>0</v>
      </c>
      <c r="V123">
        <f>G122-V122</f>
        <v>0</v>
      </c>
      <c r="W123">
        <f t="shared" ref="W123" si="77">H122-W122</f>
        <v>0</v>
      </c>
      <c r="X123">
        <f t="shared" ref="X123" si="78">I122-X122</f>
        <v>0</v>
      </c>
      <c r="Y123">
        <f t="shared" ref="Y123" si="79">J122-Y122</f>
        <v>0</v>
      </c>
      <c r="Z123">
        <f t="shared" ref="Z123" si="80">K122-Z122</f>
        <v>0</v>
      </c>
      <c r="AA123">
        <f t="shared" ref="AA123" si="81">L122-AA122</f>
        <v>0</v>
      </c>
      <c r="AB123">
        <f t="shared" ref="AB123" si="82">M122-AB122</f>
        <v>0</v>
      </c>
      <c r="AC123">
        <f t="shared" ref="AC123" si="83">N122-AC122</f>
        <v>0</v>
      </c>
      <c r="AD123">
        <f t="shared" ref="AD123" si="84">O122-AD122</f>
        <v>0</v>
      </c>
    </row>
    <row r="124" spans="2:33" x14ac:dyDescent="0.25">
      <c r="R124" s="3" t="s">
        <v>49</v>
      </c>
      <c r="S124" s="144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6"/>
    </row>
    <row r="126" spans="2:33" x14ac:dyDescent="0.25">
      <c r="C126" s="3" t="s">
        <v>32</v>
      </c>
      <c r="D126" s="4" t="s">
        <v>172</v>
      </c>
      <c r="E126" s="4" t="s">
        <v>173</v>
      </c>
      <c r="F126" s="4" t="s">
        <v>174</v>
      </c>
      <c r="G126" s="4" t="s">
        <v>175</v>
      </c>
      <c r="H126" s="4" t="s">
        <v>176</v>
      </c>
      <c r="I126" s="4" t="s">
        <v>177</v>
      </c>
      <c r="J126" s="4" t="s">
        <v>178</v>
      </c>
      <c r="K126" s="4" t="s">
        <v>179</v>
      </c>
      <c r="L126" s="4" t="s">
        <v>180</v>
      </c>
      <c r="M126" s="4" t="s">
        <v>181</v>
      </c>
      <c r="N126" s="4" t="s">
        <v>182</v>
      </c>
      <c r="O126" s="15" t="s">
        <v>188</v>
      </c>
      <c r="P126" s="3" t="s">
        <v>186</v>
      </c>
      <c r="R126" s="3" t="s">
        <v>0</v>
      </c>
      <c r="S126" s="4" t="s">
        <v>172</v>
      </c>
      <c r="T126" s="4" t="s">
        <v>173</v>
      </c>
      <c r="U126" s="4" t="s">
        <v>174</v>
      </c>
      <c r="V126" s="4" t="s">
        <v>175</v>
      </c>
      <c r="W126" s="4" t="s">
        <v>176</v>
      </c>
      <c r="X126" s="4" t="s">
        <v>177</v>
      </c>
      <c r="Y126" s="4" t="s">
        <v>178</v>
      </c>
      <c r="Z126" s="4" t="s">
        <v>179</v>
      </c>
      <c r="AA126" s="4" t="s">
        <v>180</v>
      </c>
      <c r="AB126" s="4" t="s">
        <v>181</v>
      </c>
      <c r="AC126" s="4" t="s">
        <v>182</v>
      </c>
      <c r="AD126" s="15" t="s">
        <v>188</v>
      </c>
      <c r="AE126" s="3" t="s">
        <v>186</v>
      </c>
      <c r="AG126" s="3" t="s">
        <v>48</v>
      </c>
    </row>
    <row r="127" spans="2:33" x14ac:dyDescent="0.25">
      <c r="C127" s="5" t="s">
        <v>183</v>
      </c>
      <c r="D127" s="66">
        <v>112</v>
      </c>
      <c r="E127" s="66">
        <v>85</v>
      </c>
      <c r="F127" s="66">
        <v>138</v>
      </c>
      <c r="G127" s="66">
        <v>146</v>
      </c>
      <c r="H127" s="66">
        <v>19</v>
      </c>
      <c r="I127" s="78"/>
      <c r="J127" s="78"/>
      <c r="K127" s="78"/>
      <c r="L127" s="78"/>
      <c r="M127" s="78"/>
      <c r="N127" s="78"/>
      <c r="O127" s="83"/>
      <c r="P127" s="142">
        <f>SUM(D127:O127)</f>
        <v>500</v>
      </c>
      <c r="R127" s="5" t="s">
        <v>183</v>
      </c>
      <c r="S127" s="96">
        <v>10</v>
      </c>
      <c r="T127" s="96">
        <v>22</v>
      </c>
      <c r="U127" s="96">
        <v>29</v>
      </c>
      <c r="V127" s="96">
        <v>45</v>
      </c>
      <c r="W127" s="96">
        <v>11</v>
      </c>
      <c r="X127" s="78">
        <v>31</v>
      </c>
      <c r="Y127" s="78">
        <v>42</v>
      </c>
      <c r="Z127" s="78">
        <v>61</v>
      </c>
      <c r="AA127" s="78">
        <v>36</v>
      </c>
      <c r="AB127" s="78">
        <v>21</v>
      </c>
      <c r="AC127" s="78">
        <v>45</v>
      </c>
      <c r="AD127" s="83">
        <v>0</v>
      </c>
      <c r="AE127" s="142">
        <v>500</v>
      </c>
      <c r="AF127">
        <f>P127-AE127</f>
        <v>0</v>
      </c>
      <c r="AG127" s="149">
        <v>0</v>
      </c>
    </row>
    <row r="128" spans="2:33" x14ac:dyDescent="0.25">
      <c r="C128" s="6" t="s">
        <v>184</v>
      </c>
      <c r="D128" s="78"/>
      <c r="E128" s="78"/>
      <c r="F128" s="78"/>
      <c r="G128" s="78"/>
      <c r="H128" s="66">
        <v>58</v>
      </c>
      <c r="I128" s="66">
        <v>89</v>
      </c>
      <c r="J128" s="96"/>
      <c r="K128" s="66">
        <v>215</v>
      </c>
      <c r="L128" s="66">
        <v>53</v>
      </c>
      <c r="M128" s="66">
        <v>49</v>
      </c>
      <c r="N128" s="66">
        <v>153</v>
      </c>
      <c r="O128" s="98">
        <v>133</v>
      </c>
      <c r="P128" s="142">
        <f t="shared" ref="P128:P129" si="85">SUM(D128:O128)</f>
        <v>750</v>
      </c>
      <c r="R128" s="6" t="s">
        <v>184</v>
      </c>
      <c r="S128" s="78">
        <v>25</v>
      </c>
      <c r="T128" s="78">
        <v>35</v>
      </c>
      <c r="U128" s="78">
        <v>17</v>
      </c>
      <c r="V128" s="78">
        <v>38</v>
      </c>
      <c r="W128" s="96">
        <v>9</v>
      </c>
      <c r="X128" s="96">
        <v>17</v>
      </c>
      <c r="Y128" s="96">
        <v>65</v>
      </c>
      <c r="Z128" s="96">
        <v>45</v>
      </c>
      <c r="AA128" s="96">
        <v>42</v>
      </c>
      <c r="AB128" s="96">
        <v>5</v>
      </c>
      <c r="AC128" s="96">
        <v>41</v>
      </c>
      <c r="AD128" s="98">
        <v>0</v>
      </c>
      <c r="AE128" s="142">
        <v>750</v>
      </c>
      <c r="AF128">
        <f t="shared" ref="AF128:AF129" si="86">P128-AE128</f>
        <v>0</v>
      </c>
      <c r="AG128" s="149">
        <f>W128-W132</f>
        <v>-2</v>
      </c>
    </row>
    <row r="129" spans="3:33" x14ac:dyDescent="0.25">
      <c r="C129" s="6" t="s">
        <v>185</v>
      </c>
      <c r="D129" s="78"/>
      <c r="E129" s="78"/>
      <c r="F129" s="78"/>
      <c r="G129" s="78"/>
      <c r="H129" s="78"/>
      <c r="I129" s="78"/>
      <c r="J129" s="96">
        <v>101</v>
      </c>
      <c r="K129" s="78"/>
      <c r="L129" s="78"/>
      <c r="M129" s="78"/>
      <c r="N129" s="78"/>
      <c r="O129" s="98">
        <v>299</v>
      </c>
      <c r="P129" s="143">
        <f t="shared" si="85"/>
        <v>400</v>
      </c>
      <c r="R129" s="6" t="s">
        <v>185</v>
      </c>
      <c r="S129" s="78">
        <v>18</v>
      </c>
      <c r="T129" s="78">
        <v>19</v>
      </c>
      <c r="U129" s="78">
        <v>22</v>
      </c>
      <c r="V129" s="78">
        <v>29</v>
      </c>
      <c r="W129" s="78">
        <v>24</v>
      </c>
      <c r="X129" s="78">
        <v>54</v>
      </c>
      <c r="Y129" s="78">
        <v>39</v>
      </c>
      <c r="Z129" s="78">
        <v>78</v>
      </c>
      <c r="AA129" s="78">
        <v>51</v>
      </c>
      <c r="AB129" s="78">
        <v>14</v>
      </c>
      <c r="AC129" s="78">
        <v>38</v>
      </c>
      <c r="AD129" s="98">
        <v>0</v>
      </c>
      <c r="AE129" s="143">
        <v>400</v>
      </c>
      <c r="AF129">
        <f t="shared" si="86"/>
        <v>0</v>
      </c>
      <c r="AG129" s="150">
        <f>AD129-AD132</f>
        <v>-2</v>
      </c>
    </row>
    <row r="130" spans="3:33" x14ac:dyDescent="0.25">
      <c r="C130" s="3" t="s">
        <v>9</v>
      </c>
      <c r="D130" s="144">
        <f>SUM(D127:D129)</f>
        <v>112</v>
      </c>
      <c r="E130" s="145">
        <f t="shared" ref="E130" si="87">SUM(E127:E129)</f>
        <v>85</v>
      </c>
      <c r="F130" s="145">
        <f t="shared" ref="F130" si="88">SUM(F127:F129)</f>
        <v>138</v>
      </c>
      <c r="G130" s="145">
        <f t="shared" ref="G130" si="89">SUM(G127:G129)</f>
        <v>146</v>
      </c>
      <c r="H130" s="145">
        <f t="shared" ref="H130" si="90">SUM(H127:H129)</f>
        <v>77</v>
      </c>
      <c r="I130" s="145">
        <f t="shared" ref="I130" si="91">SUM(I127:I129)</f>
        <v>89</v>
      </c>
      <c r="J130" s="145">
        <f t="shared" ref="J130" si="92">SUM(J127:J129)</f>
        <v>101</v>
      </c>
      <c r="K130" s="145">
        <f t="shared" ref="K130" si="93">SUM(K127:K129)</f>
        <v>215</v>
      </c>
      <c r="L130" s="145">
        <f t="shared" ref="L130" si="94">SUM(L127:L129)</f>
        <v>53</v>
      </c>
      <c r="M130" s="145">
        <f t="shared" ref="M130" si="95">SUM(M127:M129)</f>
        <v>49</v>
      </c>
      <c r="N130" s="145">
        <f t="shared" ref="N130" si="96">SUM(N127:N129)</f>
        <v>153</v>
      </c>
      <c r="O130" s="146">
        <f t="shared" ref="O130" si="97">SUM(O127:O129)</f>
        <v>432</v>
      </c>
      <c r="P130" s="161">
        <f>SUMPRODUCT(D127:O129,S127:AD129)</f>
        <v>38164</v>
      </c>
      <c r="R130" s="3" t="s">
        <v>9</v>
      </c>
      <c r="S130" s="144">
        <v>112</v>
      </c>
      <c r="T130" s="145">
        <v>85</v>
      </c>
      <c r="U130" s="145">
        <v>138</v>
      </c>
      <c r="V130" s="145">
        <v>146</v>
      </c>
      <c r="W130" s="145">
        <v>77</v>
      </c>
      <c r="X130" s="145">
        <v>89</v>
      </c>
      <c r="Y130" s="145">
        <v>101</v>
      </c>
      <c r="Z130" s="145">
        <v>215</v>
      </c>
      <c r="AA130" s="145">
        <v>53</v>
      </c>
      <c r="AB130" s="145">
        <v>49</v>
      </c>
      <c r="AC130" s="145">
        <v>153</v>
      </c>
      <c r="AD130" s="146">
        <v>432</v>
      </c>
    </row>
    <row r="131" spans="3:33" x14ac:dyDescent="0.25">
      <c r="P131" s="162">
        <f>P130*0.5</f>
        <v>19082</v>
      </c>
      <c r="S131">
        <f>D130-S130</f>
        <v>0</v>
      </c>
      <c r="T131">
        <f t="shared" ref="T131" si="98">E130-T130</f>
        <v>0</v>
      </c>
      <c r="U131">
        <f t="shared" ref="U131" si="99">F130-U130</f>
        <v>0</v>
      </c>
      <c r="V131">
        <f>G130-V130</f>
        <v>0</v>
      </c>
      <c r="W131">
        <f t="shared" ref="W131" si="100">H130-W130</f>
        <v>0</v>
      </c>
      <c r="X131">
        <f t="shared" ref="X131" si="101">I130-X130</f>
        <v>0</v>
      </c>
      <c r="Y131">
        <f t="shared" ref="Y131" si="102">J130-Y130</f>
        <v>0</v>
      </c>
      <c r="Z131">
        <f t="shared" ref="Z131" si="103">K130-Z130</f>
        <v>0</v>
      </c>
      <c r="AA131">
        <f t="shared" ref="AA131" si="104">L130-AA130</f>
        <v>0</v>
      </c>
      <c r="AB131">
        <f t="shared" ref="AB131" si="105">M130-AB130</f>
        <v>0</v>
      </c>
      <c r="AC131">
        <f t="shared" ref="AC131" si="106">N130-AC130</f>
        <v>0</v>
      </c>
      <c r="AD131">
        <f t="shared" ref="AD131" si="107">O130-AD130</f>
        <v>0</v>
      </c>
    </row>
    <row r="132" spans="3:33" x14ac:dyDescent="0.25">
      <c r="C132" s="132" t="s">
        <v>55</v>
      </c>
      <c r="D132" t="s">
        <v>202</v>
      </c>
      <c r="R132" s="3" t="s">
        <v>49</v>
      </c>
      <c r="S132" s="164">
        <f>S127-$AG127</f>
        <v>10</v>
      </c>
      <c r="T132" s="151">
        <f t="shared" ref="T132:W132" si="108">T127-$AG127</f>
        <v>22</v>
      </c>
      <c r="U132" s="151">
        <f t="shared" si="108"/>
        <v>29</v>
      </c>
      <c r="V132" s="151">
        <f t="shared" si="108"/>
        <v>45</v>
      </c>
      <c r="W132" s="151">
        <f t="shared" si="108"/>
        <v>11</v>
      </c>
      <c r="X132" s="151">
        <f>X128-$AG128</f>
        <v>19</v>
      </c>
      <c r="Y132" s="151">
        <f t="shared" ref="Y132:AD132" si="109">Y128-$AG128</f>
        <v>67</v>
      </c>
      <c r="Z132" s="151">
        <f t="shared" si="109"/>
        <v>47</v>
      </c>
      <c r="AA132" s="151">
        <f t="shared" si="109"/>
        <v>44</v>
      </c>
      <c r="AB132" s="151">
        <f t="shared" si="109"/>
        <v>7</v>
      </c>
      <c r="AC132" s="151">
        <f t="shared" si="109"/>
        <v>43</v>
      </c>
      <c r="AD132" s="165">
        <f t="shared" si="109"/>
        <v>2</v>
      </c>
    </row>
    <row r="133" spans="3:33" x14ac:dyDescent="0.25">
      <c r="C133" s="132" t="s">
        <v>54</v>
      </c>
      <c r="D133">
        <v>101</v>
      </c>
    </row>
    <row r="134" spans="3:33" x14ac:dyDescent="0.25">
      <c r="C134" t="s">
        <v>59</v>
      </c>
      <c r="D134" t="s">
        <v>203</v>
      </c>
    </row>
    <row r="135" spans="3:33" x14ac:dyDescent="0.25">
      <c r="C135" t="s">
        <v>201</v>
      </c>
      <c r="D135">
        <v>-26</v>
      </c>
    </row>
    <row r="136" spans="3:33" x14ac:dyDescent="0.25">
      <c r="C136" t="s">
        <v>58</v>
      </c>
      <c r="D136">
        <f>D135*D133</f>
        <v>-2626</v>
      </c>
    </row>
    <row r="137" spans="3:33" x14ac:dyDescent="0.25">
      <c r="C137" t="s">
        <v>47</v>
      </c>
      <c r="D137">
        <f>P122+D136</f>
        <v>38164</v>
      </c>
      <c r="E137" s="234"/>
      <c r="F137" s="234"/>
    </row>
    <row r="139" spans="3:33" x14ac:dyDescent="0.25">
      <c r="C139" s="53" t="s">
        <v>61</v>
      </c>
    </row>
    <row r="141" spans="3:33" x14ac:dyDescent="0.25">
      <c r="C141" s="3" t="s">
        <v>32</v>
      </c>
      <c r="D141" s="4" t="s">
        <v>172</v>
      </c>
      <c r="E141" s="4" t="s">
        <v>173</v>
      </c>
      <c r="F141" s="4" t="s">
        <v>174</v>
      </c>
      <c r="G141" s="4" t="s">
        <v>175</v>
      </c>
      <c r="H141" s="4" t="s">
        <v>176</v>
      </c>
      <c r="I141" s="4" t="s">
        <v>177</v>
      </c>
      <c r="J141" s="4" t="s">
        <v>178</v>
      </c>
      <c r="K141" s="4" t="s">
        <v>179</v>
      </c>
      <c r="L141" s="4" t="s">
        <v>180</v>
      </c>
      <c r="M141" s="4" t="s">
        <v>181</v>
      </c>
      <c r="N141" s="4" t="s">
        <v>182</v>
      </c>
      <c r="O141" s="15" t="s">
        <v>188</v>
      </c>
      <c r="P141" s="3" t="s">
        <v>186</v>
      </c>
      <c r="R141" s="3" t="s">
        <v>0</v>
      </c>
      <c r="S141" s="4" t="s">
        <v>172</v>
      </c>
      <c r="T141" s="4" t="s">
        <v>173</v>
      </c>
      <c r="U141" s="4" t="s">
        <v>174</v>
      </c>
      <c r="V141" s="4" t="s">
        <v>175</v>
      </c>
      <c r="W141" s="4" t="s">
        <v>176</v>
      </c>
      <c r="X141" s="4" t="s">
        <v>177</v>
      </c>
      <c r="Y141" s="4" t="s">
        <v>178</v>
      </c>
      <c r="Z141" s="4" t="s">
        <v>179</v>
      </c>
      <c r="AA141" s="4" t="s">
        <v>180</v>
      </c>
      <c r="AB141" s="4" t="s">
        <v>181</v>
      </c>
      <c r="AC141" s="4" t="s">
        <v>182</v>
      </c>
      <c r="AD141" s="15" t="s">
        <v>188</v>
      </c>
      <c r="AE141" s="3" t="s">
        <v>186</v>
      </c>
      <c r="AG141" s="3" t="s">
        <v>48</v>
      </c>
    </row>
    <row r="142" spans="3:33" x14ac:dyDescent="0.25">
      <c r="C142" s="5" t="s">
        <v>183</v>
      </c>
      <c r="D142" s="78">
        <v>112</v>
      </c>
      <c r="E142" s="78">
        <v>85</v>
      </c>
      <c r="F142" s="78">
        <v>138</v>
      </c>
      <c r="G142" s="96">
        <v>88</v>
      </c>
      <c r="H142" s="96">
        <v>77</v>
      </c>
      <c r="I142" s="78"/>
      <c r="J142" s="78"/>
      <c r="K142" s="78"/>
      <c r="L142" s="78"/>
      <c r="M142" s="78"/>
      <c r="N142" s="78"/>
      <c r="O142" s="83"/>
      <c r="P142" s="142">
        <f>SUM(D142:O142)</f>
        <v>500</v>
      </c>
      <c r="R142" s="5" t="s">
        <v>183</v>
      </c>
      <c r="S142" s="96">
        <v>10</v>
      </c>
      <c r="T142" s="96">
        <v>22</v>
      </c>
      <c r="U142" s="96">
        <v>29</v>
      </c>
      <c r="V142" s="96">
        <v>45</v>
      </c>
      <c r="W142" s="96">
        <v>11</v>
      </c>
      <c r="X142" s="78">
        <v>31</v>
      </c>
      <c r="Y142" s="78">
        <v>42</v>
      </c>
      <c r="Z142" s="78">
        <v>61</v>
      </c>
      <c r="AA142" s="78">
        <v>36</v>
      </c>
      <c r="AB142" s="78">
        <v>21</v>
      </c>
      <c r="AC142" s="78">
        <v>45</v>
      </c>
      <c r="AD142" s="83">
        <v>0</v>
      </c>
      <c r="AE142" s="142">
        <v>500</v>
      </c>
      <c r="AF142">
        <f>P142-AE142</f>
        <v>0</v>
      </c>
      <c r="AG142" s="149">
        <v>0</v>
      </c>
    </row>
    <row r="143" spans="3:33" x14ac:dyDescent="0.25">
      <c r="C143" s="6" t="s">
        <v>184</v>
      </c>
      <c r="D143" s="78"/>
      <c r="E143" s="78"/>
      <c r="F143" s="78"/>
      <c r="G143" s="78"/>
      <c r="H143" s="96"/>
      <c r="I143" s="78">
        <v>89</v>
      </c>
      <c r="J143" s="78"/>
      <c r="K143" s="78">
        <v>215</v>
      </c>
      <c r="L143" s="78">
        <v>53</v>
      </c>
      <c r="M143" s="78">
        <v>49</v>
      </c>
      <c r="N143" s="78">
        <v>153</v>
      </c>
      <c r="O143" s="98">
        <v>191</v>
      </c>
      <c r="P143" s="142">
        <f t="shared" ref="P143:P144" si="110">SUM(D143:O143)</f>
        <v>750</v>
      </c>
      <c r="R143" s="6" t="s">
        <v>184</v>
      </c>
      <c r="S143" s="78">
        <v>25</v>
      </c>
      <c r="T143" s="78">
        <v>35</v>
      </c>
      <c r="U143" s="78">
        <v>17</v>
      </c>
      <c r="V143" s="78">
        <v>38</v>
      </c>
      <c r="W143" s="96">
        <v>9</v>
      </c>
      <c r="X143" s="96">
        <v>17</v>
      </c>
      <c r="Y143" s="78">
        <v>65</v>
      </c>
      <c r="Z143" s="96">
        <v>45</v>
      </c>
      <c r="AA143" s="96">
        <v>42</v>
      </c>
      <c r="AB143" s="96">
        <v>5</v>
      </c>
      <c r="AC143" s="96">
        <v>41</v>
      </c>
      <c r="AD143" s="98">
        <v>0</v>
      </c>
      <c r="AE143" s="142">
        <v>750</v>
      </c>
      <c r="AF143">
        <f t="shared" ref="AF143:AF144" si="111">P143-AE143</f>
        <v>0</v>
      </c>
      <c r="AG143" s="149">
        <f>W143-W147</f>
        <v>-2</v>
      </c>
    </row>
    <row r="144" spans="3:33" x14ac:dyDescent="0.25">
      <c r="C144" s="6" t="s">
        <v>185</v>
      </c>
      <c r="D144" s="78"/>
      <c r="E144" s="78"/>
      <c r="F144" s="78"/>
      <c r="G144" s="96">
        <v>58</v>
      </c>
      <c r="H144" s="78"/>
      <c r="I144" s="78"/>
      <c r="J144" s="78">
        <v>101</v>
      </c>
      <c r="K144" s="78"/>
      <c r="L144" s="78"/>
      <c r="M144" s="78"/>
      <c r="N144" s="78"/>
      <c r="O144" s="98">
        <v>241</v>
      </c>
      <c r="P144" s="143">
        <f t="shared" si="110"/>
        <v>400</v>
      </c>
      <c r="R144" s="6" t="s">
        <v>185</v>
      </c>
      <c r="S144" s="78">
        <v>18</v>
      </c>
      <c r="T144" s="78">
        <v>19</v>
      </c>
      <c r="U144" s="78">
        <v>22</v>
      </c>
      <c r="V144" s="78">
        <v>29</v>
      </c>
      <c r="W144" s="78">
        <v>24</v>
      </c>
      <c r="X144" s="78">
        <v>54</v>
      </c>
      <c r="Y144" s="96">
        <v>39</v>
      </c>
      <c r="Z144" s="78">
        <v>78</v>
      </c>
      <c r="AA144" s="78">
        <v>51</v>
      </c>
      <c r="AB144" s="78">
        <v>14</v>
      </c>
      <c r="AC144" s="78">
        <v>38</v>
      </c>
      <c r="AD144" s="98">
        <v>0</v>
      </c>
      <c r="AE144" s="143">
        <v>400</v>
      </c>
      <c r="AF144">
        <f t="shared" si="111"/>
        <v>0</v>
      </c>
      <c r="AG144" s="150">
        <f>AD144-AD147</f>
        <v>-2</v>
      </c>
    </row>
    <row r="145" spans="3:33" x14ac:dyDescent="0.25">
      <c r="C145" s="3" t="s">
        <v>9</v>
      </c>
      <c r="D145" s="144">
        <f>SUM(D142:D144)</f>
        <v>112</v>
      </c>
      <c r="E145" s="145">
        <f t="shared" ref="E145" si="112">SUM(E142:E144)</f>
        <v>85</v>
      </c>
      <c r="F145" s="145">
        <f t="shared" ref="F145" si="113">SUM(F142:F144)</f>
        <v>138</v>
      </c>
      <c r="G145" s="145">
        <f t="shared" ref="G145" si="114">SUM(G142:G144)</f>
        <v>146</v>
      </c>
      <c r="H145" s="145">
        <f t="shared" ref="H145" si="115">SUM(H142:H144)</f>
        <v>77</v>
      </c>
      <c r="I145" s="145">
        <f t="shared" ref="I145" si="116">SUM(I142:I144)</f>
        <v>89</v>
      </c>
      <c r="J145" s="145">
        <f t="shared" ref="J145" si="117">SUM(J142:J144)</f>
        <v>101</v>
      </c>
      <c r="K145" s="145">
        <f t="shared" ref="K145" si="118">SUM(K142:K144)</f>
        <v>215</v>
      </c>
      <c r="L145" s="145">
        <f t="shared" ref="L145" si="119">SUM(L142:L144)</f>
        <v>53</v>
      </c>
      <c r="M145" s="145">
        <f t="shared" ref="M145" si="120">SUM(M142:M144)</f>
        <v>49</v>
      </c>
      <c r="N145" s="145">
        <f t="shared" ref="N145" si="121">SUM(N142:N144)</f>
        <v>153</v>
      </c>
      <c r="O145" s="146">
        <f t="shared" ref="O145" si="122">SUM(O142:O144)</f>
        <v>432</v>
      </c>
      <c r="P145" s="161">
        <f>SUMPRODUCT(D142:O144,S142:AD144)</f>
        <v>37352</v>
      </c>
      <c r="R145" s="3" t="s">
        <v>9</v>
      </c>
      <c r="S145" s="144">
        <v>112</v>
      </c>
      <c r="T145" s="145">
        <v>85</v>
      </c>
      <c r="U145" s="145">
        <v>138</v>
      </c>
      <c r="V145" s="145">
        <v>146</v>
      </c>
      <c r="W145" s="145">
        <v>77</v>
      </c>
      <c r="X145" s="145">
        <v>89</v>
      </c>
      <c r="Y145" s="145">
        <v>101</v>
      </c>
      <c r="Z145" s="145">
        <v>215</v>
      </c>
      <c r="AA145" s="145">
        <v>53</v>
      </c>
      <c r="AB145" s="145">
        <v>49</v>
      </c>
      <c r="AC145" s="145">
        <v>153</v>
      </c>
      <c r="AD145" s="146">
        <v>432</v>
      </c>
    </row>
    <row r="146" spans="3:33" x14ac:dyDescent="0.25">
      <c r="P146" s="162">
        <f>P145*0.5</f>
        <v>18676</v>
      </c>
      <c r="S146">
        <f>D145-S145</f>
        <v>0</v>
      </c>
      <c r="T146">
        <f t="shared" ref="T146" si="123">E145-T145</f>
        <v>0</v>
      </c>
      <c r="U146">
        <f t="shared" ref="U146" si="124">F145-U145</f>
        <v>0</v>
      </c>
      <c r="V146">
        <f>G145-V145</f>
        <v>0</v>
      </c>
      <c r="W146">
        <f t="shared" ref="W146" si="125">H145-W145</f>
        <v>0</v>
      </c>
      <c r="X146">
        <f t="shared" ref="X146" si="126">I145-X145</f>
        <v>0</v>
      </c>
      <c r="Y146">
        <f t="shared" ref="Y146" si="127">J145-Y145</f>
        <v>0</v>
      </c>
      <c r="Z146">
        <f t="shared" ref="Z146" si="128">K145-Z145</f>
        <v>0</v>
      </c>
      <c r="AA146">
        <f t="shared" ref="AA146" si="129">L145-AA145</f>
        <v>0</v>
      </c>
      <c r="AB146">
        <f t="shared" ref="AB146" si="130">M145-AB145</f>
        <v>0</v>
      </c>
      <c r="AC146">
        <f t="shared" ref="AC146" si="131">N145-AC145</f>
        <v>0</v>
      </c>
      <c r="AD146">
        <f t="shared" ref="AD146" si="132">O145-AD145</f>
        <v>0</v>
      </c>
    </row>
    <row r="147" spans="3:33" x14ac:dyDescent="0.25">
      <c r="C147" s="132" t="s">
        <v>55</v>
      </c>
      <c r="D147" t="s">
        <v>66</v>
      </c>
      <c r="R147" s="3" t="s">
        <v>49</v>
      </c>
      <c r="S147" s="164">
        <f>S142-$AG142</f>
        <v>10</v>
      </c>
      <c r="T147" s="151">
        <f t="shared" ref="T147:W147" si="133">T142-$AG142</f>
        <v>22</v>
      </c>
      <c r="U147" s="151">
        <f t="shared" si="133"/>
        <v>29</v>
      </c>
      <c r="V147" s="151">
        <f t="shared" si="133"/>
        <v>45</v>
      </c>
      <c r="W147" s="151">
        <f t="shared" si="133"/>
        <v>11</v>
      </c>
      <c r="X147" s="151">
        <f>X143-$AG143</f>
        <v>19</v>
      </c>
      <c r="Y147" s="151">
        <f>Y144-AG144</f>
        <v>41</v>
      </c>
      <c r="Z147" s="151">
        <f t="shared" ref="Z147:AD147" si="134">Z143-$AG143</f>
        <v>47</v>
      </c>
      <c r="AA147" s="151">
        <f t="shared" si="134"/>
        <v>44</v>
      </c>
      <c r="AB147" s="151">
        <f t="shared" si="134"/>
        <v>7</v>
      </c>
      <c r="AC147" s="151">
        <f t="shared" si="134"/>
        <v>43</v>
      </c>
      <c r="AD147" s="165">
        <f t="shared" si="134"/>
        <v>2</v>
      </c>
    </row>
    <row r="148" spans="3:33" x14ac:dyDescent="0.25">
      <c r="C148" s="132" t="s">
        <v>54</v>
      </c>
      <c r="D148">
        <v>58</v>
      </c>
    </row>
    <row r="149" spans="3:33" x14ac:dyDescent="0.25">
      <c r="C149" t="s">
        <v>59</v>
      </c>
      <c r="D149" t="s">
        <v>72</v>
      </c>
    </row>
    <row r="150" spans="3:33" x14ac:dyDescent="0.25">
      <c r="C150" t="s">
        <v>201</v>
      </c>
      <c r="D150">
        <v>-14</v>
      </c>
    </row>
    <row r="151" spans="3:33" x14ac:dyDescent="0.25">
      <c r="C151" t="s">
        <v>58</v>
      </c>
      <c r="D151">
        <f>D150*D148</f>
        <v>-812</v>
      </c>
    </row>
    <row r="152" spans="3:33" x14ac:dyDescent="0.25">
      <c r="C152" t="s">
        <v>47</v>
      </c>
      <c r="D152">
        <f>D151+P130</f>
        <v>37352</v>
      </c>
    </row>
    <row r="154" spans="3:33" x14ac:dyDescent="0.25">
      <c r="C154" s="53" t="s">
        <v>69</v>
      </c>
    </row>
    <row r="156" spans="3:33" x14ac:dyDescent="0.25">
      <c r="C156" s="3" t="s">
        <v>32</v>
      </c>
      <c r="D156" s="4" t="s">
        <v>172</v>
      </c>
      <c r="E156" s="4" t="s">
        <v>173</v>
      </c>
      <c r="F156" s="4" t="s">
        <v>174</v>
      </c>
      <c r="G156" s="4" t="s">
        <v>175</v>
      </c>
      <c r="H156" s="4" t="s">
        <v>176</v>
      </c>
      <c r="I156" s="4" t="s">
        <v>177</v>
      </c>
      <c r="J156" s="4" t="s">
        <v>178</v>
      </c>
      <c r="K156" s="4" t="s">
        <v>179</v>
      </c>
      <c r="L156" s="4" t="s">
        <v>180</v>
      </c>
      <c r="M156" s="4" t="s">
        <v>181</v>
      </c>
      <c r="N156" s="4" t="s">
        <v>182</v>
      </c>
      <c r="O156" s="15" t="s">
        <v>188</v>
      </c>
      <c r="P156" s="3" t="s">
        <v>186</v>
      </c>
      <c r="R156" s="3" t="s">
        <v>0</v>
      </c>
      <c r="S156" s="4" t="s">
        <v>172</v>
      </c>
      <c r="T156" s="4" t="s">
        <v>173</v>
      </c>
      <c r="U156" s="4" t="s">
        <v>174</v>
      </c>
      <c r="V156" s="4" t="s">
        <v>175</v>
      </c>
      <c r="W156" s="4" t="s">
        <v>176</v>
      </c>
      <c r="X156" s="4" t="s">
        <v>177</v>
      </c>
      <c r="Y156" s="4" t="s">
        <v>178</v>
      </c>
      <c r="Z156" s="4" t="s">
        <v>179</v>
      </c>
      <c r="AA156" s="4" t="s">
        <v>180</v>
      </c>
      <c r="AB156" s="4" t="s">
        <v>181</v>
      </c>
      <c r="AC156" s="4" t="s">
        <v>182</v>
      </c>
      <c r="AD156" s="15" t="s">
        <v>188</v>
      </c>
      <c r="AE156" s="3" t="s">
        <v>186</v>
      </c>
      <c r="AG156" s="3" t="s">
        <v>48</v>
      </c>
    </row>
    <row r="157" spans="3:33" x14ac:dyDescent="0.25">
      <c r="C157" s="5" t="s">
        <v>183</v>
      </c>
      <c r="D157" s="78">
        <v>112</v>
      </c>
      <c r="E157" s="78">
        <v>85</v>
      </c>
      <c r="F157" s="78">
        <v>138</v>
      </c>
      <c r="G157" s="96">
        <f>88-53</f>
        <v>35</v>
      </c>
      <c r="H157" s="78">
        <v>77</v>
      </c>
      <c r="I157" s="78"/>
      <c r="J157" s="78"/>
      <c r="K157" s="78"/>
      <c r="L157" s="96">
        <v>53</v>
      </c>
      <c r="M157" s="78"/>
      <c r="N157" s="78"/>
      <c r="O157" s="83"/>
      <c r="P157" s="153">
        <f>SUM(D157:O157)</f>
        <v>500</v>
      </c>
      <c r="R157" s="5" t="s">
        <v>183</v>
      </c>
      <c r="S157" s="96">
        <v>10</v>
      </c>
      <c r="T157" s="96">
        <v>22</v>
      </c>
      <c r="U157" s="96">
        <v>29</v>
      </c>
      <c r="V157" s="96">
        <v>45</v>
      </c>
      <c r="W157" s="96">
        <v>11</v>
      </c>
      <c r="X157" s="78">
        <v>31</v>
      </c>
      <c r="Y157" s="78">
        <v>42</v>
      </c>
      <c r="Z157" s="78">
        <v>61</v>
      </c>
      <c r="AA157" s="78">
        <v>36</v>
      </c>
      <c r="AB157" s="78">
        <v>21</v>
      </c>
      <c r="AC157" s="78">
        <v>45</v>
      </c>
      <c r="AD157" s="83">
        <v>0</v>
      </c>
      <c r="AE157" s="142">
        <v>500</v>
      </c>
      <c r="AF157">
        <f>P157-AE157</f>
        <v>0</v>
      </c>
      <c r="AG157" s="149">
        <v>0</v>
      </c>
    </row>
    <row r="158" spans="3:33" x14ac:dyDescent="0.25">
      <c r="C158" s="6" t="s">
        <v>184</v>
      </c>
      <c r="D158" s="78"/>
      <c r="E158" s="78"/>
      <c r="F158" s="78"/>
      <c r="G158" s="78"/>
      <c r="H158" s="78"/>
      <c r="I158" s="78">
        <v>89</v>
      </c>
      <c r="J158" s="78"/>
      <c r="K158" s="78">
        <v>215</v>
      </c>
      <c r="L158" s="96"/>
      <c r="M158" s="78">
        <v>49</v>
      </c>
      <c r="N158" s="78">
        <v>153</v>
      </c>
      <c r="O158" s="98">
        <f>191+53</f>
        <v>244</v>
      </c>
      <c r="P158" s="153">
        <f t="shared" ref="P158:P159" si="135">SUM(D158:O158)</f>
        <v>750</v>
      </c>
      <c r="R158" s="6" t="s">
        <v>184</v>
      </c>
      <c r="S158" s="78">
        <v>25</v>
      </c>
      <c r="T158" s="78">
        <v>35</v>
      </c>
      <c r="U158" s="78">
        <v>17</v>
      </c>
      <c r="V158" s="78">
        <v>38</v>
      </c>
      <c r="W158" s="78">
        <v>9</v>
      </c>
      <c r="X158" s="96">
        <v>17</v>
      </c>
      <c r="Y158" s="78">
        <v>65</v>
      </c>
      <c r="Z158" s="96">
        <v>45</v>
      </c>
      <c r="AA158" s="96">
        <v>42</v>
      </c>
      <c r="AB158" s="96">
        <v>5</v>
      </c>
      <c r="AC158" s="96">
        <v>41</v>
      </c>
      <c r="AD158" s="98">
        <v>0</v>
      </c>
      <c r="AE158" s="142">
        <v>750</v>
      </c>
      <c r="AF158">
        <f t="shared" ref="AF158:AF159" si="136">P158-AE158</f>
        <v>0</v>
      </c>
      <c r="AG158" s="149">
        <f>AD158-AD162</f>
        <v>-16</v>
      </c>
    </row>
    <row r="159" spans="3:33" x14ac:dyDescent="0.25">
      <c r="C159" s="6" t="s">
        <v>185</v>
      </c>
      <c r="D159" s="78"/>
      <c r="E159" s="78"/>
      <c r="F159" s="78"/>
      <c r="G159" s="96">
        <f>58+53</f>
        <v>111</v>
      </c>
      <c r="H159" s="78"/>
      <c r="I159" s="78"/>
      <c r="J159" s="78">
        <v>101</v>
      </c>
      <c r="K159" s="78"/>
      <c r="L159" s="78"/>
      <c r="M159" s="78"/>
      <c r="N159" s="78"/>
      <c r="O159" s="98">
        <f>241-53</f>
        <v>188</v>
      </c>
      <c r="P159" s="154">
        <f t="shared" si="135"/>
        <v>400</v>
      </c>
      <c r="R159" s="6" t="s">
        <v>185</v>
      </c>
      <c r="S159" s="78">
        <v>18</v>
      </c>
      <c r="T159" s="78">
        <v>19</v>
      </c>
      <c r="U159" s="78">
        <v>22</v>
      </c>
      <c r="V159" s="96">
        <v>29</v>
      </c>
      <c r="W159" s="78">
        <v>24</v>
      </c>
      <c r="X159" s="78">
        <v>54</v>
      </c>
      <c r="Y159" s="96">
        <v>39</v>
      </c>
      <c r="Z159" s="78">
        <v>78</v>
      </c>
      <c r="AA159" s="78">
        <v>51</v>
      </c>
      <c r="AB159" s="78">
        <v>14</v>
      </c>
      <c r="AC159" s="78">
        <v>38</v>
      </c>
      <c r="AD159" s="98">
        <v>0</v>
      </c>
      <c r="AE159" s="143">
        <v>400</v>
      </c>
      <c r="AF159">
        <f t="shared" si="136"/>
        <v>0</v>
      </c>
      <c r="AG159" s="150">
        <f>V159-V162</f>
        <v>-16</v>
      </c>
    </row>
    <row r="160" spans="3:33" x14ac:dyDescent="0.25">
      <c r="C160" s="3" t="s">
        <v>9</v>
      </c>
      <c r="D160" s="144">
        <f>SUM(D157:D159)</f>
        <v>112</v>
      </c>
      <c r="E160" s="145">
        <f t="shared" ref="E160" si="137">SUM(E157:E159)</f>
        <v>85</v>
      </c>
      <c r="F160" s="145">
        <f t="shared" ref="F160" si="138">SUM(F157:F159)</f>
        <v>138</v>
      </c>
      <c r="G160" s="145">
        <f t="shared" ref="G160" si="139">SUM(G157:G159)</f>
        <v>146</v>
      </c>
      <c r="H160" s="145">
        <f t="shared" ref="H160" si="140">SUM(H157:H159)</f>
        <v>77</v>
      </c>
      <c r="I160" s="145">
        <f t="shared" ref="I160" si="141">SUM(I157:I159)</f>
        <v>89</v>
      </c>
      <c r="J160" s="145">
        <f t="shared" ref="J160" si="142">SUM(J157:J159)</f>
        <v>101</v>
      </c>
      <c r="K160" s="145">
        <f t="shared" ref="K160" si="143">SUM(K157:K159)</f>
        <v>215</v>
      </c>
      <c r="L160" s="145">
        <f t="shared" ref="L160" si="144">SUM(L157:L159)</f>
        <v>53</v>
      </c>
      <c r="M160" s="145">
        <f t="shared" ref="M160" si="145">SUM(M157:M159)</f>
        <v>49</v>
      </c>
      <c r="N160" s="145">
        <f t="shared" ref="N160" si="146">SUM(N157:N159)</f>
        <v>153</v>
      </c>
      <c r="O160" s="146">
        <f t="shared" ref="O160" si="147">SUM(O157:O159)</f>
        <v>432</v>
      </c>
      <c r="P160" s="161">
        <f>SUMPRODUCT(D157:O159,S157:AD159)</f>
        <v>36186</v>
      </c>
      <c r="R160" s="3" t="s">
        <v>9</v>
      </c>
      <c r="S160" s="144">
        <v>112</v>
      </c>
      <c r="T160" s="145">
        <v>85</v>
      </c>
      <c r="U160" s="145">
        <v>138</v>
      </c>
      <c r="V160" s="145">
        <v>146</v>
      </c>
      <c r="W160" s="145">
        <v>77</v>
      </c>
      <c r="X160" s="145">
        <v>89</v>
      </c>
      <c r="Y160" s="145">
        <v>101</v>
      </c>
      <c r="Z160" s="145">
        <v>215</v>
      </c>
      <c r="AA160" s="145">
        <v>53</v>
      </c>
      <c r="AB160" s="145">
        <v>49</v>
      </c>
      <c r="AC160" s="145">
        <v>153</v>
      </c>
      <c r="AD160" s="146">
        <v>432</v>
      </c>
    </row>
    <row r="161" spans="3:33" x14ac:dyDescent="0.25">
      <c r="P161" s="162">
        <f>P160*0.5</f>
        <v>18093</v>
      </c>
      <c r="S161">
        <f>D160-S160</f>
        <v>0</v>
      </c>
      <c r="T161">
        <f t="shared" ref="T161" si="148">E160-T160</f>
        <v>0</v>
      </c>
      <c r="U161">
        <f t="shared" ref="U161" si="149">F160-U160</f>
        <v>0</v>
      </c>
      <c r="V161">
        <f>G160-V160</f>
        <v>0</v>
      </c>
      <c r="W161">
        <f t="shared" ref="W161" si="150">H160-W160</f>
        <v>0</v>
      </c>
      <c r="X161">
        <f t="shared" ref="X161" si="151">I160-X160</f>
        <v>0</v>
      </c>
      <c r="Y161">
        <f t="shared" ref="Y161" si="152">J160-Y160</f>
        <v>0</v>
      </c>
      <c r="Z161">
        <f t="shared" ref="Z161" si="153">K160-Z160</f>
        <v>0</v>
      </c>
      <c r="AA161">
        <f t="shared" ref="AA161" si="154">L160-AA160</f>
        <v>0</v>
      </c>
      <c r="AB161">
        <f t="shared" ref="AB161" si="155">M160-AB160</f>
        <v>0</v>
      </c>
      <c r="AC161">
        <f t="shared" ref="AC161" si="156">N160-AC160</f>
        <v>0</v>
      </c>
      <c r="AD161">
        <f t="shared" ref="AD161" si="157">O160-AD160</f>
        <v>0</v>
      </c>
    </row>
    <row r="162" spans="3:33" x14ac:dyDescent="0.25">
      <c r="C162" s="132" t="s">
        <v>55</v>
      </c>
      <c r="D162" t="s">
        <v>204</v>
      </c>
      <c r="R162" s="3" t="s">
        <v>49</v>
      </c>
      <c r="S162" s="164">
        <f>S157-$AG157</f>
        <v>10</v>
      </c>
      <c r="T162" s="151">
        <f t="shared" ref="T162:W162" si="158">T157-$AG157</f>
        <v>22</v>
      </c>
      <c r="U162" s="151">
        <f t="shared" si="158"/>
        <v>29</v>
      </c>
      <c r="V162" s="151">
        <f t="shared" si="158"/>
        <v>45</v>
      </c>
      <c r="W162" s="151">
        <f t="shared" si="158"/>
        <v>11</v>
      </c>
      <c r="X162" s="151">
        <f>X158-AG158</f>
        <v>33</v>
      </c>
      <c r="Y162" s="151">
        <f>Y159-AG159</f>
        <v>55</v>
      </c>
      <c r="Z162" s="151">
        <f t="shared" ref="Z162:AB162" si="159">Z158-$AG158</f>
        <v>61</v>
      </c>
      <c r="AA162" s="151">
        <f t="shared" si="159"/>
        <v>58</v>
      </c>
      <c r="AB162" s="151">
        <f t="shared" si="159"/>
        <v>21</v>
      </c>
      <c r="AC162" s="151">
        <f>AC158-$AG158</f>
        <v>57</v>
      </c>
      <c r="AD162" s="165">
        <f>AD159-AG159</f>
        <v>16</v>
      </c>
    </row>
    <row r="163" spans="3:33" x14ac:dyDescent="0.25">
      <c r="C163" s="132" t="s">
        <v>54</v>
      </c>
      <c r="D163">
        <v>53</v>
      </c>
    </row>
    <row r="164" spans="3:33" x14ac:dyDescent="0.25">
      <c r="C164" t="s">
        <v>59</v>
      </c>
      <c r="D164" t="s">
        <v>205</v>
      </c>
    </row>
    <row r="165" spans="3:33" x14ac:dyDescent="0.25">
      <c r="C165" t="s">
        <v>201</v>
      </c>
      <c r="D165">
        <v>-22</v>
      </c>
    </row>
    <row r="166" spans="3:33" x14ac:dyDescent="0.25">
      <c r="C166" t="s">
        <v>58</v>
      </c>
      <c r="D166">
        <f>D165*D163</f>
        <v>-1166</v>
      </c>
    </row>
    <row r="167" spans="3:33" x14ac:dyDescent="0.25">
      <c r="C167" t="s">
        <v>47</v>
      </c>
      <c r="D167">
        <f>D166+P145</f>
        <v>36186</v>
      </c>
    </row>
    <row r="169" spans="3:33" x14ac:dyDescent="0.25">
      <c r="C169" s="53" t="s">
        <v>70</v>
      </c>
    </row>
    <row r="171" spans="3:33" x14ac:dyDescent="0.25">
      <c r="C171" s="3" t="s">
        <v>32</v>
      </c>
      <c r="D171" s="4" t="s">
        <v>172</v>
      </c>
      <c r="E171" s="4" t="s">
        <v>173</v>
      </c>
      <c r="F171" s="4" t="s">
        <v>174</v>
      </c>
      <c r="G171" s="4" t="s">
        <v>175</v>
      </c>
      <c r="H171" s="4" t="s">
        <v>176</v>
      </c>
      <c r="I171" s="4" t="s">
        <v>177</v>
      </c>
      <c r="J171" s="4" t="s">
        <v>178</v>
      </c>
      <c r="K171" s="4" t="s">
        <v>179</v>
      </c>
      <c r="L171" s="4" t="s">
        <v>180</v>
      </c>
      <c r="M171" s="4" t="s">
        <v>181</v>
      </c>
      <c r="N171" s="4" t="s">
        <v>182</v>
      </c>
      <c r="O171" s="15" t="s">
        <v>188</v>
      </c>
      <c r="P171" s="3" t="s">
        <v>186</v>
      </c>
      <c r="R171" s="3" t="s">
        <v>0</v>
      </c>
      <c r="S171" s="4" t="s">
        <v>172</v>
      </c>
      <c r="T171" s="4" t="s">
        <v>173</v>
      </c>
      <c r="U171" s="4" t="s">
        <v>174</v>
      </c>
      <c r="V171" s="4" t="s">
        <v>175</v>
      </c>
      <c r="W171" s="4" t="s">
        <v>176</v>
      </c>
      <c r="X171" s="4" t="s">
        <v>177</v>
      </c>
      <c r="Y171" s="4" t="s">
        <v>178</v>
      </c>
      <c r="Z171" s="4" t="s">
        <v>179</v>
      </c>
      <c r="AA171" s="4" t="s">
        <v>180</v>
      </c>
      <c r="AB171" s="4" t="s">
        <v>181</v>
      </c>
      <c r="AC171" s="4" t="s">
        <v>182</v>
      </c>
      <c r="AD171" s="15" t="s">
        <v>188</v>
      </c>
      <c r="AE171" s="3" t="s">
        <v>186</v>
      </c>
      <c r="AG171" s="3" t="s">
        <v>48</v>
      </c>
    </row>
    <row r="172" spans="3:33" x14ac:dyDescent="0.25">
      <c r="C172" s="5" t="s">
        <v>183</v>
      </c>
      <c r="D172" s="78">
        <v>112</v>
      </c>
      <c r="E172" s="78">
        <v>85</v>
      </c>
      <c r="F172" s="78">
        <v>138</v>
      </c>
      <c r="G172" s="96"/>
      <c r="H172" s="78">
        <v>77</v>
      </c>
      <c r="I172" s="78"/>
      <c r="J172" s="78"/>
      <c r="K172" s="78"/>
      <c r="L172" s="78">
        <v>53</v>
      </c>
      <c r="M172" s="78"/>
      <c r="N172" s="78"/>
      <c r="O172" s="98">
        <v>35</v>
      </c>
      <c r="P172" s="153">
        <f>SUM(D172:O172)</f>
        <v>500</v>
      </c>
      <c r="R172" s="5" t="s">
        <v>183</v>
      </c>
      <c r="S172" s="96">
        <v>10</v>
      </c>
      <c r="T172" s="96">
        <v>22</v>
      </c>
      <c r="U172" s="96">
        <v>29</v>
      </c>
      <c r="V172" s="96">
        <v>45</v>
      </c>
      <c r="W172" s="96">
        <v>11</v>
      </c>
      <c r="X172" s="78">
        <v>31</v>
      </c>
      <c r="Y172" s="78">
        <v>42</v>
      </c>
      <c r="Z172" s="78">
        <v>61</v>
      </c>
      <c r="AA172" s="96">
        <v>36</v>
      </c>
      <c r="AB172" s="78">
        <v>21</v>
      </c>
      <c r="AC172" s="78">
        <v>45</v>
      </c>
      <c r="AD172" s="83">
        <v>0</v>
      </c>
      <c r="AE172" s="142">
        <v>500</v>
      </c>
      <c r="AF172">
        <f>P172-AE172</f>
        <v>0</v>
      </c>
      <c r="AG172" s="149">
        <v>0</v>
      </c>
    </row>
    <row r="173" spans="3:33" x14ac:dyDescent="0.25">
      <c r="C173" s="6" t="s">
        <v>184</v>
      </c>
      <c r="D173" s="78"/>
      <c r="E173" s="78"/>
      <c r="F173" s="78"/>
      <c r="G173" s="78"/>
      <c r="H173" s="78"/>
      <c r="I173" s="78">
        <v>89</v>
      </c>
      <c r="J173" s="78"/>
      <c r="K173" s="78">
        <v>215</v>
      </c>
      <c r="L173" s="78"/>
      <c r="M173" s="78">
        <v>49</v>
      </c>
      <c r="N173" s="78">
        <v>153</v>
      </c>
      <c r="O173" s="83">
        <f>191+53</f>
        <v>244</v>
      </c>
      <c r="P173" s="153">
        <f t="shared" ref="P173:P174" si="160">SUM(D173:O173)</f>
        <v>750</v>
      </c>
      <c r="R173" s="6" t="s">
        <v>184</v>
      </c>
      <c r="S173" s="78">
        <v>25</v>
      </c>
      <c r="T173" s="78">
        <v>35</v>
      </c>
      <c r="U173" s="78">
        <v>17</v>
      </c>
      <c r="V173" s="78">
        <v>38</v>
      </c>
      <c r="W173" s="78">
        <v>9</v>
      </c>
      <c r="X173" s="96">
        <v>17</v>
      </c>
      <c r="Y173" s="78">
        <v>65</v>
      </c>
      <c r="Z173" s="96">
        <v>45</v>
      </c>
      <c r="AA173" s="78">
        <v>42</v>
      </c>
      <c r="AB173" s="96">
        <v>5</v>
      </c>
      <c r="AC173" s="96">
        <v>41</v>
      </c>
      <c r="AD173" s="98">
        <v>0</v>
      </c>
      <c r="AE173" s="142">
        <v>750</v>
      </c>
      <c r="AF173">
        <f t="shared" ref="AF173:AF174" si="161">P173-AE173</f>
        <v>0</v>
      </c>
      <c r="AG173" s="149">
        <f>AD173-AD177</f>
        <v>-16</v>
      </c>
    </row>
    <row r="174" spans="3:33" x14ac:dyDescent="0.25">
      <c r="C174" s="6" t="s">
        <v>185</v>
      </c>
      <c r="D174" s="78"/>
      <c r="E174" s="78"/>
      <c r="F174" s="78"/>
      <c r="G174" s="96">
        <f>58+53+35</f>
        <v>146</v>
      </c>
      <c r="H174" s="78"/>
      <c r="I174" s="78"/>
      <c r="J174" s="78">
        <v>101</v>
      </c>
      <c r="K174" s="78"/>
      <c r="L174" s="78"/>
      <c r="M174" s="78"/>
      <c r="N174" s="78"/>
      <c r="O174" s="98">
        <f>241-53-35</f>
        <v>153</v>
      </c>
      <c r="P174" s="154">
        <f t="shared" si="160"/>
        <v>400</v>
      </c>
      <c r="R174" s="6" t="s">
        <v>185</v>
      </c>
      <c r="S174" s="78">
        <v>18</v>
      </c>
      <c r="T174" s="78">
        <v>19</v>
      </c>
      <c r="U174" s="78">
        <v>22</v>
      </c>
      <c r="V174" s="96">
        <v>29</v>
      </c>
      <c r="W174" s="78">
        <v>24</v>
      </c>
      <c r="X174" s="78">
        <v>54</v>
      </c>
      <c r="Y174" s="96">
        <v>39</v>
      </c>
      <c r="Z174" s="78">
        <v>78</v>
      </c>
      <c r="AA174" s="78">
        <v>51</v>
      </c>
      <c r="AB174" s="78">
        <v>14</v>
      </c>
      <c r="AC174" s="78">
        <v>38</v>
      </c>
      <c r="AD174" s="98">
        <v>0</v>
      </c>
      <c r="AE174" s="143">
        <v>400</v>
      </c>
      <c r="AF174">
        <f t="shared" si="161"/>
        <v>0</v>
      </c>
      <c r="AG174" s="150">
        <f>V174-V177</f>
        <v>-16</v>
      </c>
    </row>
    <row r="175" spans="3:33" x14ac:dyDescent="0.25">
      <c r="C175" s="3" t="s">
        <v>9</v>
      </c>
      <c r="D175" s="144">
        <f>SUM(D172:D174)</f>
        <v>112</v>
      </c>
      <c r="E175" s="145">
        <f t="shared" ref="E175" si="162">SUM(E172:E174)</f>
        <v>85</v>
      </c>
      <c r="F175" s="145">
        <f t="shared" ref="F175" si="163">SUM(F172:F174)</f>
        <v>138</v>
      </c>
      <c r="G175" s="145">
        <f t="shared" ref="G175" si="164">SUM(G172:G174)</f>
        <v>146</v>
      </c>
      <c r="H175" s="145">
        <f t="shared" ref="H175" si="165">SUM(H172:H174)</f>
        <v>77</v>
      </c>
      <c r="I175" s="145">
        <f t="shared" ref="I175" si="166">SUM(I172:I174)</f>
        <v>89</v>
      </c>
      <c r="J175" s="145">
        <f t="shared" ref="J175" si="167">SUM(J172:J174)</f>
        <v>101</v>
      </c>
      <c r="K175" s="145">
        <f t="shared" ref="K175" si="168">SUM(K172:K174)</f>
        <v>215</v>
      </c>
      <c r="L175" s="145">
        <f t="shared" ref="L175" si="169">SUM(L172:L174)</f>
        <v>53</v>
      </c>
      <c r="M175" s="145">
        <f t="shared" ref="M175" si="170">SUM(M172:M174)</f>
        <v>49</v>
      </c>
      <c r="N175" s="145">
        <f t="shared" ref="N175" si="171">SUM(N172:N174)</f>
        <v>153</v>
      </c>
      <c r="O175" s="146">
        <f t="shared" ref="O175" si="172">SUM(O172:O174)</f>
        <v>432</v>
      </c>
      <c r="P175" s="161">
        <f>SUMPRODUCT(D172:O174,S172:AD174)</f>
        <v>35626</v>
      </c>
      <c r="R175" s="3" t="s">
        <v>9</v>
      </c>
      <c r="S175" s="144">
        <v>112</v>
      </c>
      <c r="T175" s="145">
        <v>85</v>
      </c>
      <c r="U175" s="145">
        <v>138</v>
      </c>
      <c r="V175" s="145">
        <v>146</v>
      </c>
      <c r="W175" s="145">
        <v>77</v>
      </c>
      <c r="X175" s="145">
        <v>89</v>
      </c>
      <c r="Y175" s="145">
        <v>101</v>
      </c>
      <c r="Z175" s="145">
        <v>215</v>
      </c>
      <c r="AA175" s="145">
        <v>53</v>
      </c>
      <c r="AB175" s="145">
        <v>49</v>
      </c>
      <c r="AC175" s="145">
        <v>153</v>
      </c>
      <c r="AD175" s="146">
        <v>432</v>
      </c>
    </row>
    <row r="176" spans="3:33" x14ac:dyDescent="0.25">
      <c r="P176" s="162">
        <f>P175*0.5</f>
        <v>17813</v>
      </c>
      <c r="S176">
        <f>D175-S175</f>
        <v>0</v>
      </c>
      <c r="T176">
        <f t="shared" ref="T176" si="173">E175-T175</f>
        <v>0</v>
      </c>
      <c r="U176">
        <f t="shared" ref="U176" si="174">F175-U175</f>
        <v>0</v>
      </c>
      <c r="V176">
        <f>G175-V175</f>
        <v>0</v>
      </c>
      <c r="W176">
        <f t="shared" ref="W176" si="175">H175-W175</f>
        <v>0</v>
      </c>
      <c r="X176">
        <f t="shared" ref="X176" si="176">I175-X175</f>
        <v>0</v>
      </c>
      <c r="Y176">
        <f t="shared" ref="Y176" si="177">J175-Y175</f>
        <v>0</v>
      </c>
      <c r="Z176">
        <f t="shared" ref="Z176" si="178">K175-Z175</f>
        <v>0</v>
      </c>
      <c r="AA176">
        <f t="shared" ref="AA176" si="179">L175-AA175</f>
        <v>0</v>
      </c>
      <c r="AB176">
        <f t="shared" ref="AB176" si="180">M175-AB175</f>
        <v>0</v>
      </c>
      <c r="AC176">
        <f t="shared" ref="AC176" si="181">N175-AC175</f>
        <v>0</v>
      </c>
      <c r="AD176">
        <f t="shared" ref="AD176" si="182">O175-AD175</f>
        <v>0</v>
      </c>
    </row>
    <row r="177" spans="3:33" x14ac:dyDescent="0.25">
      <c r="C177" s="132" t="s">
        <v>55</v>
      </c>
      <c r="D177" t="s">
        <v>206</v>
      </c>
      <c r="R177" s="3" t="s">
        <v>49</v>
      </c>
      <c r="S177" s="164">
        <f>S172-$AG172</f>
        <v>10</v>
      </c>
      <c r="T177" s="151">
        <f t="shared" ref="T177:W177" si="183">T172-$AG172</f>
        <v>22</v>
      </c>
      <c r="U177" s="151">
        <f t="shared" si="183"/>
        <v>29</v>
      </c>
      <c r="V177" s="151">
        <f t="shared" si="183"/>
        <v>45</v>
      </c>
      <c r="W177" s="151">
        <f t="shared" si="183"/>
        <v>11</v>
      </c>
      <c r="X177" s="151">
        <f>X173-AG173</f>
        <v>33</v>
      </c>
      <c r="Y177" s="151">
        <f>Y174-AG174</f>
        <v>55</v>
      </c>
      <c r="Z177" s="151">
        <f>Z173-AG173</f>
        <v>61</v>
      </c>
      <c r="AA177" s="151">
        <f>AA172-$AG172</f>
        <v>36</v>
      </c>
      <c r="AB177" s="151">
        <f>AB173-AG173</f>
        <v>21</v>
      </c>
      <c r="AC177" s="151">
        <f>AC173-AG173</f>
        <v>57</v>
      </c>
      <c r="AD177" s="165">
        <f>AD174-AG174</f>
        <v>16</v>
      </c>
    </row>
    <row r="178" spans="3:33" x14ac:dyDescent="0.25">
      <c r="C178" s="132" t="s">
        <v>54</v>
      </c>
      <c r="D178">
        <v>35</v>
      </c>
    </row>
    <row r="179" spans="3:33" x14ac:dyDescent="0.25">
      <c r="C179" t="s">
        <v>59</v>
      </c>
      <c r="D179" t="s">
        <v>79</v>
      </c>
    </row>
    <row r="180" spans="3:33" x14ac:dyDescent="0.25">
      <c r="C180" t="s">
        <v>201</v>
      </c>
      <c r="D180">
        <v>-16</v>
      </c>
    </row>
    <row r="181" spans="3:33" x14ac:dyDescent="0.25">
      <c r="C181" t="s">
        <v>58</v>
      </c>
      <c r="D181">
        <f>D180*D178</f>
        <v>-560</v>
      </c>
    </row>
    <row r="182" spans="3:33" x14ac:dyDescent="0.25">
      <c r="C182" t="s">
        <v>47</v>
      </c>
      <c r="D182">
        <f>D181+P160</f>
        <v>35626</v>
      </c>
    </row>
    <row r="184" spans="3:33" x14ac:dyDescent="0.25">
      <c r="C184" s="53" t="s">
        <v>147</v>
      </c>
    </row>
    <row r="186" spans="3:33" x14ac:dyDescent="0.25">
      <c r="C186" s="3" t="s">
        <v>32</v>
      </c>
      <c r="D186" s="4" t="s">
        <v>172</v>
      </c>
      <c r="E186" s="4" t="s">
        <v>173</v>
      </c>
      <c r="F186" s="4" t="s">
        <v>174</v>
      </c>
      <c r="G186" s="4" t="s">
        <v>175</v>
      </c>
      <c r="H186" s="4" t="s">
        <v>176</v>
      </c>
      <c r="I186" s="4" t="s">
        <v>177</v>
      </c>
      <c r="J186" s="4" t="s">
        <v>178</v>
      </c>
      <c r="K186" s="4" t="s">
        <v>179</v>
      </c>
      <c r="L186" s="4" t="s">
        <v>180</v>
      </c>
      <c r="M186" s="4" t="s">
        <v>181</v>
      </c>
      <c r="N186" s="4" t="s">
        <v>182</v>
      </c>
      <c r="O186" s="15" t="s">
        <v>188</v>
      </c>
      <c r="P186" s="3" t="s">
        <v>186</v>
      </c>
      <c r="R186" s="3" t="s">
        <v>0</v>
      </c>
      <c r="S186" s="4" t="s">
        <v>172</v>
      </c>
      <c r="T186" s="4" t="s">
        <v>173</v>
      </c>
      <c r="U186" s="4" t="s">
        <v>174</v>
      </c>
      <c r="V186" s="4" t="s">
        <v>175</v>
      </c>
      <c r="W186" s="4" t="s">
        <v>176</v>
      </c>
      <c r="X186" s="4" t="s">
        <v>177</v>
      </c>
      <c r="Y186" s="4" t="s">
        <v>178</v>
      </c>
      <c r="Z186" s="4" t="s">
        <v>179</v>
      </c>
      <c r="AA186" s="4" t="s">
        <v>180</v>
      </c>
      <c r="AB186" s="4" t="s">
        <v>181</v>
      </c>
      <c r="AC186" s="4" t="s">
        <v>182</v>
      </c>
      <c r="AD186" s="15" t="s">
        <v>188</v>
      </c>
      <c r="AE186" s="3" t="s">
        <v>186</v>
      </c>
      <c r="AG186" s="3" t="s">
        <v>48</v>
      </c>
    </row>
    <row r="187" spans="3:33" x14ac:dyDescent="0.25">
      <c r="C187" s="5" t="s">
        <v>183</v>
      </c>
      <c r="D187" s="78">
        <v>112</v>
      </c>
      <c r="E187" s="78">
        <v>85</v>
      </c>
      <c r="F187" s="96"/>
      <c r="G187" s="78"/>
      <c r="H187" s="78">
        <v>77</v>
      </c>
      <c r="I187" s="78"/>
      <c r="J187" s="78"/>
      <c r="K187" s="78"/>
      <c r="L187" s="78">
        <v>53</v>
      </c>
      <c r="M187" s="78"/>
      <c r="N187" s="78"/>
      <c r="O187" s="98">
        <f>35+138</f>
        <v>173</v>
      </c>
      <c r="P187" s="153">
        <f>SUM(D187:O187)</f>
        <v>500</v>
      </c>
      <c r="R187" s="5" t="s">
        <v>183</v>
      </c>
      <c r="S187" s="96">
        <v>10</v>
      </c>
      <c r="T187" s="96">
        <v>22</v>
      </c>
      <c r="U187" s="96">
        <v>29</v>
      </c>
      <c r="V187" s="78">
        <v>45</v>
      </c>
      <c r="W187" s="96">
        <v>11</v>
      </c>
      <c r="X187" s="78">
        <v>31</v>
      </c>
      <c r="Y187" s="78">
        <v>42</v>
      </c>
      <c r="Z187" s="78">
        <v>61</v>
      </c>
      <c r="AA187" s="96">
        <v>36</v>
      </c>
      <c r="AB187" s="78">
        <v>21</v>
      </c>
      <c r="AC187" s="78">
        <v>45</v>
      </c>
      <c r="AD187" s="98">
        <v>0</v>
      </c>
      <c r="AE187" s="142">
        <v>500</v>
      </c>
      <c r="AF187">
        <f>P187-AE187</f>
        <v>0</v>
      </c>
      <c r="AG187" s="149">
        <v>0</v>
      </c>
    </row>
    <row r="188" spans="3:33" x14ac:dyDescent="0.25">
      <c r="C188" s="6" t="s">
        <v>184</v>
      </c>
      <c r="D188" s="78"/>
      <c r="E188" s="78"/>
      <c r="F188" s="96">
        <v>138</v>
      </c>
      <c r="G188" s="78"/>
      <c r="H188" s="78"/>
      <c r="I188" s="78">
        <v>89</v>
      </c>
      <c r="J188" s="78"/>
      <c r="K188" s="78">
        <v>215</v>
      </c>
      <c r="L188" s="78"/>
      <c r="M188" s="78">
        <v>49</v>
      </c>
      <c r="N188" s="78">
        <v>153</v>
      </c>
      <c r="O188" s="98">
        <f>191+53-138</f>
        <v>106</v>
      </c>
      <c r="P188" s="153">
        <f t="shared" ref="P188:P189" si="184">SUM(D188:O188)</f>
        <v>750</v>
      </c>
      <c r="R188" s="6" t="s">
        <v>184</v>
      </c>
      <c r="S188" s="78">
        <v>25</v>
      </c>
      <c r="T188" s="78">
        <v>35</v>
      </c>
      <c r="U188" s="78">
        <v>17</v>
      </c>
      <c r="V188" s="78">
        <v>38</v>
      </c>
      <c r="W188" s="78">
        <v>9</v>
      </c>
      <c r="X188" s="96">
        <v>17</v>
      </c>
      <c r="Y188" s="78">
        <v>65</v>
      </c>
      <c r="Z188" s="96">
        <v>45</v>
      </c>
      <c r="AA188" s="78">
        <v>42</v>
      </c>
      <c r="AB188" s="96">
        <v>5</v>
      </c>
      <c r="AC188" s="96">
        <v>41</v>
      </c>
      <c r="AD188" s="98">
        <v>0</v>
      </c>
      <c r="AE188" s="142">
        <v>750</v>
      </c>
      <c r="AF188">
        <f t="shared" ref="AF188:AF189" si="185">P188-AE188</f>
        <v>0</v>
      </c>
      <c r="AG188" s="149">
        <f>AD188-AD192</f>
        <v>0</v>
      </c>
    </row>
    <row r="189" spans="3:33" x14ac:dyDescent="0.25">
      <c r="C189" s="6" t="s">
        <v>185</v>
      </c>
      <c r="D189" s="78"/>
      <c r="E189" s="78"/>
      <c r="F189" s="78"/>
      <c r="G189" s="78">
        <f>58+53+35</f>
        <v>146</v>
      </c>
      <c r="H189" s="78"/>
      <c r="I189" s="78"/>
      <c r="J189" s="78">
        <v>101</v>
      </c>
      <c r="K189" s="78"/>
      <c r="L189" s="78"/>
      <c r="M189" s="78"/>
      <c r="N189" s="78"/>
      <c r="O189" s="83">
        <f>241-53-35</f>
        <v>153</v>
      </c>
      <c r="P189" s="154">
        <f t="shared" si="184"/>
        <v>400</v>
      </c>
      <c r="R189" s="6" t="s">
        <v>185</v>
      </c>
      <c r="S189" s="78">
        <v>18</v>
      </c>
      <c r="T189" s="78">
        <v>19</v>
      </c>
      <c r="U189" s="78">
        <v>22</v>
      </c>
      <c r="V189" s="96">
        <v>29</v>
      </c>
      <c r="W189" s="78">
        <v>24</v>
      </c>
      <c r="X189" s="78">
        <v>54</v>
      </c>
      <c r="Y189" s="96">
        <v>39</v>
      </c>
      <c r="Z189" s="78">
        <v>78</v>
      </c>
      <c r="AA189" s="78">
        <v>51</v>
      </c>
      <c r="AB189" s="78">
        <v>14</v>
      </c>
      <c r="AC189" s="78">
        <v>38</v>
      </c>
      <c r="AD189" s="98">
        <v>0</v>
      </c>
      <c r="AE189" s="143">
        <v>400</v>
      </c>
      <c r="AF189">
        <f t="shared" si="185"/>
        <v>0</v>
      </c>
      <c r="AG189" s="150">
        <f>AD189-AD192</f>
        <v>0</v>
      </c>
    </row>
    <row r="190" spans="3:33" x14ac:dyDescent="0.25">
      <c r="C190" s="3" t="s">
        <v>9</v>
      </c>
      <c r="D190" s="144">
        <f>SUM(D187:D189)</f>
        <v>112</v>
      </c>
      <c r="E190" s="145">
        <f t="shared" ref="E190:O190" si="186">SUM(E187:E189)</f>
        <v>85</v>
      </c>
      <c r="F190" s="145">
        <f t="shared" si="186"/>
        <v>138</v>
      </c>
      <c r="G190" s="145">
        <f t="shared" si="186"/>
        <v>146</v>
      </c>
      <c r="H190" s="145">
        <f t="shared" si="186"/>
        <v>77</v>
      </c>
      <c r="I190" s="145">
        <f t="shared" si="186"/>
        <v>89</v>
      </c>
      <c r="J190" s="145">
        <f t="shared" si="186"/>
        <v>101</v>
      </c>
      <c r="K190" s="145">
        <f t="shared" si="186"/>
        <v>215</v>
      </c>
      <c r="L190" s="145">
        <f t="shared" si="186"/>
        <v>53</v>
      </c>
      <c r="M190" s="145">
        <f t="shared" si="186"/>
        <v>49</v>
      </c>
      <c r="N190" s="145">
        <f t="shared" si="186"/>
        <v>153</v>
      </c>
      <c r="O190" s="146">
        <f t="shared" si="186"/>
        <v>432</v>
      </c>
      <c r="P190" s="161">
        <f>SUMPRODUCT(D187:O189,S187:AD189)</f>
        <v>33970</v>
      </c>
      <c r="R190" s="3" t="s">
        <v>9</v>
      </c>
      <c r="S190" s="144">
        <v>112</v>
      </c>
      <c r="T190" s="145">
        <v>85</v>
      </c>
      <c r="U190" s="145">
        <v>138</v>
      </c>
      <c r="V190" s="145">
        <v>146</v>
      </c>
      <c r="W190" s="145">
        <v>77</v>
      </c>
      <c r="X190" s="145">
        <v>89</v>
      </c>
      <c r="Y190" s="145">
        <v>101</v>
      </c>
      <c r="Z190" s="145">
        <v>215</v>
      </c>
      <c r="AA190" s="145">
        <v>53</v>
      </c>
      <c r="AB190" s="145">
        <v>49</v>
      </c>
      <c r="AC190" s="145">
        <v>153</v>
      </c>
      <c r="AD190" s="146">
        <v>432</v>
      </c>
    </row>
    <row r="191" spans="3:33" x14ac:dyDescent="0.25">
      <c r="P191" s="162">
        <f>P190*0.5</f>
        <v>16985</v>
      </c>
      <c r="S191">
        <f>D190-S190</f>
        <v>0</v>
      </c>
      <c r="T191">
        <f t="shared" ref="T191" si="187">E190-T190</f>
        <v>0</v>
      </c>
      <c r="U191">
        <f t="shared" ref="U191" si="188">F190-U190</f>
        <v>0</v>
      </c>
      <c r="V191">
        <f>G190-V190</f>
        <v>0</v>
      </c>
      <c r="W191">
        <f t="shared" ref="W191" si="189">H190-W190</f>
        <v>0</v>
      </c>
      <c r="X191">
        <f t="shared" ref="X191" si="190">I190-X190</f>
        <v>0</v>
      </c>
      <c r="Y191">
        <f t="shared" ref="Y191" si="191">J190-Y190</f>
        <v>0</v>
      </c>
      <c r="Z191">
        <f t="shared" ref="Z191" si="192">K190-Z190</f>
        <v>0</v>
      </c>
      <c r="AA191">
        <f t="shared" ref="AA191" si="193">L190-AA190</f>
        <v>0</v>
      </c>
      <c r="AB191">
        <f t="shared" ref="AB191" si="194">M190-AB190</f>
        <v>0</v>
      </c>
      <c r="AC191">
        <f t="shared" ref="AC191" si="195">N190-AC190</f>
        <v>0</v>
      </c>
      <c r="AD191">
        <f t="shared" ref="AD191" si="196">O190-AD190</f>
        <v>0</v>
      </c>
    </row>
    <row r="192" spans="3:33" x14ac:dyDescent="0.25">
      <c r="C192" s="132" t="s">
        <v>55</v>
      </c>
      <c r="D192" t="s">
        <v>60</v>
      </c>
      <c r="R192" s="3" t="s">
        <v>49</v>
      </c>
      <c r="S192" s="164">
        <f>S187-$AG187</f>
        <v>10</v>
      </c>
      <c r="T192" s="151">
        <f t="shared" ref="T192:U192" si="197">T187-$AG187</f>
        <v>22</v>
      </c>
      <c r="U192" s="151">
        <f t="shared" si="197"/>
        <v>29</v>
      </c>
      <c r="V192" s="151">
        <f>V189-AG189</f>
        <v>29</v>
      </c>
      <c r="W192" s="151">
        <f>W187-$AG187</f>
        <v>11</v>
      </c>
      <c r="X192" s="151">
        <f>X188-$AG188</f>
        <v>17</v>
      </c>
      <c r="Y192" s="151">
        <f>Y189-AG189</f>
        <v>39</v>
      </c>
      <c r="Z192" s="151">
        <f>Z188-$AG188</f>
        <v>45</v>
      </c>
      <c r="AA192" s="151">
        <f>AA187-$AG187</f>
        <v>36</v>
      </c>
      <c r="AB192" s="151">
        <f>AB188-$AG188</f>
        <v>5</v>
      </c>
      <c r="AC192" s="151">
        <f>AC188-$AG188</f>
        <v>41</v>
      </c>
      <c r="AD192" s="165">
        <f>AD187-$AG187</f>
        <v>0</v>
      </c>
    </row>
    <row r="193" spans="3:33" x14ac:dyDescent="0.25">
      <c r="C193" s="132" t="s">
        <v>54</v>
      </c>
      <c r="D193">
        <v>138</v>
      </c>
    </row>
    <row r="194" spans="3:33" x14ac:dyDescent="0.25">
      <c r="C194" t="s">
        <v>59</v>
      </c>
      <c r="D194" t="s">
        <v>78</v>
      </c>
    </row>
    <row r="195" spans="3:33" x14ac:dyDescent="0.25">
      <c r="C195" t="s">
        <v>201</v>
      </c>
      <c r="D195">
        <v>-12</v>
      </c>
    </row>
    <row r="196" spans="3:33" x14ac:dyDescent="0.25">
      <c r="C196" t="s">
        <v>58</v>
      </c>
      <c r="D196">
        <f>D195*D193</f>
        <v>-1656</v>
      </c>
    </row>
    <row r="197" spans="3:33" x14ac:dyDescent="0.25">
      <c r="C197" t="s">
        <v>47</v>
      </c>
      <c r="D197">
        <f>D196+P175</f>
        <v>33970</v>
      </c>
    </row>
    <row r="199" spans="3:33" x14ac:dyDescent="0.25">
      <c r="C199" s="53" t="s">
        <v>150</v>
      </c>
    </row>
    <row r="201" spans="3:33" x14ac:dyDescent="0.25">
      <c r="C201" s="3" t="s">
        <v>32</v>
      </c>
      <c r="D201" s="4" t="s">
        <v>172</v>
      </c>
      <c r="E201" s="4" t="s">
        <v>173</v>
      </c>
      <c r="F201" s="4" t="s">
        <v>174</v>
      </c>
      <c r="G201" s="4" t="s">
        <v>175</v>
      </c>
      <c r="H201" s="4" t="s">
        <v>176</v>
      </c>
      <c r="I201" s="4" t="s">
        <v>177</v>
      </c>
      <c r="J201" s="4" t="s">
        <v>178</v>
      </c>
      <c r="K201" s="4" t="s">
        <v>179</v>
      </c>
      <c r="L201" s="4" t="s">
        <v>180</v>
      </c>
      <c r="M201" s="4" t="s">
        <v>181</v>
      </c>
      <c r="N201" s="4" t="s">
        <v>182</v>
      </c>
      <c r="O201" s="15" t="s">
        <v>188</v>
      </c>
      <c r="P201" s="3" t="s">
        <v>186</v>
      </c>
      <c r="R201" s="3" t="s">
        <v>0</v>
      </c>
      <c r="S201" s="4" t="s">
        <v>172</v>
      </c>
      <c r="T201" s="4" t="s">
        <v>173</v>
      </c>
      <c r="U201" s="4" t="s">
        <v>174</v>
      </c>
      <c r="V201" s="4" t="s">
        <v>175</v>
      </c>
      <c r="W201" s="4" t="s">
        <v>176</v>
      </c>
      <c r="X201" s="4" t="s">
        <v>177</v>
      </c>
      <c r="Y201" s="4" t="s">
        <v>178</v>
      </c>
      <c r="Z201" s="4" t="s">
        <v>179</v>
      </c>
      <c r="AA201" s="4" t="s">
        <v>180</v>
      </c>
      <c r="AB201" s="4" t="s">
        <v>181</v>
      </c>
      <c r="AC201" s="4" t="s">
        <v>182</v>
      </c>
      <c r="AD201" s="15" t="s">
        <v>188</v>
      </c>
      <c r="AE201" s="3" t="s">
        <v>186</v>
      </c>
      <c r="AG201" s="3" t="s">
        <v>48</v>
      </c>
    </row>
    <row r="202" spans="3:33" x14ac:dyDescent="0.25">
      <c r="C202" s="5" t="s">
        <v>183</v>
      </c>
      <c r="D202" s="78">
        <v>112</v>
      </c>
      <c r="E202" s="96"/>
      <c r="F202" s="78"/>
      <c r="G202" s="78"/>
      <c r="H202" s="78">
        <v>77</v>
      </c>
      <c r="I202" s="78"/>
      <c r="J202" s="78"/>
      <c r="K202" s="78"/>
      <c r="L202" s="78">
        <v>53</v>
      </c>
      <c r="M202" s="78"/>
      <c r="N202" s="78"/>
      <c r="O202" s="98">
        <f>35+138+85</f>
        <v>258</v>
      </c>
      <c r="P202" s="153">
        <f>SUM(D202:O202)</f>
        <v>500</v>
      </c>
      <c r="R202" s="5" t="s">
        <v>183</v>
      </c>
      <c r="S202" s="96">
        <v>10</v>
      </c>
      <c r="T202" s="96">
        <v>22</v>
      </c>
      <c r="U202" s="78">
        <v>29</v>
      </c>
      <c r="V202" s="78">
        <v>45</v>
      </c>
      <c r="W202" s="96">
        <v>11</v>
      </c>
      <c r="X202" s="78">
        <v>31</v>
      </c>
      <c r="Y202" s="78">
        <v>42</v>
      </c>
      <c r="Z202" s="78">
        <v>61</v>
      </c>
      <c r="AA202" s="96">
        <v>36</v>
      </c>
      <c r="AB202" s="78">
        <v>21</v>
      </c>
      <c r="AC202" s="78">
        <v>45</v>
      </c>
      <c r="AD202" s="98">
        <v>0</v>
      </c>
      <c r="AE202" s="142">
        <v>500</v>
      </c>
      <c r="AF202">
        <f>P202-AE202</f>
        <v>0</v>
      </c>
      <c r="AG202" s="149">
        <v>0</v>
      </c>
    </row>
    <row r="203" spans="3:33" x14ac:dyDescent="0.25">
      <c r="C203" s="6" t="s">
        <v>184</v>
      </c>
      <c r="D203" s="78"/>
      <c r="E203" s="78"/>
      <c r="F203" s="78">
        <v>138</v>
      </c>
      <c r="G203" s="78"/>
      <c r="H203" s="78"/>
      <c r="I203" s="78">
        <v>89</v>
      </c>
      <c r="J203" s="78"/>
      <c r="K203" s="78">
        <v>215</v>
      </c>
      <c r="L203" s="78"/>
      <c r="M203" s="78">
        <v>49</v>
      </c>
      <c r="N203" s="78">
        <v>153</v>
      </c>
      <c r="O203" s="83">
        <f>191+53-138</f>
        <v>106</v>
      </c>
      <c r="P203" s="153">
        <f t="shared" ref="P203:P204" si="198">SUM(D203:O203)</f>
        <v>750</v>
      </c>
      <c r="R203" s="6" t="s">
        <v>184</v>
      </c>
      <c r="S203" s="78">
        <v>25</v>
      </c>
      <c r="T203" s="78">
        <v>35</v>
      </c>
      <c r="U203" s="96">
        <v>17</v>
      </c>
      <c r="V203" s="78">
        <v>38</v>
      </c>
      <c r="W203" s="78">
        <v>9</v>
      </c>
      <c r="X203" s="96">
        <v>17</v>
      </c>
      <c r="Y203" s="78">
        <v>65</v>
      </c>
      <c r="Z203" s="96">
        <v>45</v>
      </c>
      <c r="AA203" s="78">
        <v>42</v>
      </c>
      <c r="AB203" s="96">
        <v>5</v>
      </c>
      <c r="AC203" s="96">
        <v>41</v>
      </c>
      <c r="AD203" s="98">
        <v>0</v>
      </c>
      <c r="AE203" s="142">
        <v>750</v>
      </c>
      <c r="AF203">
        <f t="shared" ref="AF203:AF204" si="199">P203-AE203</f>
        <v>0</v>
      </c>
      <c r="AG203" s="149">
        <f>AD203-AD207</f>
        <v>0</v>
      </c>
    </row>
    <row r="204" spans="3:33" x14ac:dyDescent="0.25">
      <c r="C204" s="6" t="s">
        <v>185</v>
      </c>
      <c r="D204" s="78"/>
      <c r="E204" s="96">
        <v>85</v>
      </c>
      <c r="F204" s="78"/>
      <c r="G204" s="78">
        <f>58+53+35</f>
        <v>146</v>
      </c>
      <c r="H204" s="78"/>
      <c r="I204" s="78"/>
      <c r="J204" s="78">
        <v>101</v>
      </c>
      <c r="K204" s="78"/>
      <c r="L204" s="78"/>
      <c r="M204" s="78"/>
      <c r="N204" s="78"/>
      <c r="O204" s="98">
        <f>241-53-35-85</f>
        <v>68</v>
      </c>
      <c r="P204" s="154">
        <f t="shared" si="198"/>
        <v>400</v>
      </c>
      <c r="R204" s="6" t="s">
        <v>185</v>
      </c>
      <c r="S204" s="78">
        <v>18</v>
      </c>
      <c r="T204" s="78">
        <v>19</v>
      </c>
      <c r="U204" s="78">
        <v>22</v>
      </c>
      <c r="V204" s="96">
        <v>29</v>
      </c>
      <c r="W204" s="78">
        <v>24</v>
      </c>
      <c r="X204" s="78">
        <v>54</v>
      </c>
      <c r="Y204" s="96">
        <v>39</v>
      </c>
      <c r="Z204" s="78">
        <v>78</v>
      </c>
      <c r="AA204" s="78">
        <v>51</v>
      </c>
      <c r="AB204" s="78">
        <v>14</v>
      </c>
      <c r="AC204" s="78">
        <v>38</v>
      </c>
      <c r="AD204" s="98">
        <v>0</v>
      </c>
      <c r="AE204" s="143">
        <v>400</v>
      </c>
      <c r="AF204">
        <f t="shared" si="199"/>
        <v>0</v>
      </c>
      <c r="AG204" s="150">
        <f>AD204-AD207</f>
        <v>0</v>
      </c>
    </row>
    <row r="205" spans="3:33" x14ac:dyDescent="0.25">
      <c r="C205" s="3" t="s">
        <v>9</v>
      </c>
      <c r="D205" s="144">
        <f>SUM(D202:D204)</f>
        <v>112</v>
      </c>
      <c r="E205" s="145">
        <f t="shared" ref="E205:O205" si="200">SUM(E202:E204)</f>
        <v>85</v>
      </c>
      <c r="F205" s="145">
        <f t="shared" si="200"/>
        <v>138</v>
      </c>
      <c r="G205" s="145">
        <f t="shared" si="200"/>
        <v>146</v>
      </c>
      <c r="H205" s="145">
        <f t="shared" si="200"/>
        <v>77</v>
      </c>
      <c r="I205" s="145">
        <f t="shared" si="200"/>
        <v>89</v>
      </c>
      <c r="J205" s="145">
        <f t="shared" si="200"/>
        <v>101</v>
      </c>
      <c r="K205" s="145">
        <f t="shared" si="200"/>
        <v>215</v>
      </c>
      <c r="L205" s="145">
        <f t="shared" si="200"/>
        <v>53</v>
      </c>
      <c r="M205" s="145">
        <f t="shared" si="200"/>
        <v>49</v>
      </c>
      <c r="N205" s="145">
        <f t="shared" si="200"/>
        <v>153</v>
      </c>
      <c r="O205" s="146">
        <f t="shared" si="200"/>
        <v>432</v>
      </c>
      <c r="P205" s="161">
        <f>SUMPRODUCT(D202:O204,S202:AD204)</f>
        <v>33715</v>
      </c>
      <c r="R205" s="3" t="s">
        <v>9</v>
      </c>
      <c r="S205" s="144">
        <v>112</v>
      </c>
      <c r="T205" s="145">
        <v>85</v>
      </c>
      <c r="U205" s="145">
        <v>138</v>
      </c>
      <c r="V205" s="145">
        <v>146</v>
      </c>
      <c r="W205" s="145">
        <v>77</v>
      </c>
      <c r="X205" s="145">
        <v>89</v>
      </c>
      <c r="Y205" s="145">
        <v>101</v>
      </c>
      <c r="Z205" s="145">
        <v>215</v>
      </c>
      <c r="AA205" s="145">
        <v>53</v>
      </c>
      <c r="AB205" s="145">
        <v>49</v>
      </c>
      <c r="AC205" s="145">
        <v>153</v>
      </c>
      <c r="AD205" s="146">
        <v>432</v>
      </c>
    </row>
    <row r="206" spans="3:33" x14ac:dyDescent="0.25">
      <c r="P206" s="162">
        <f>P205*0.5</f>
        <v>16857.5</v>
      </c>
      <c r="S206">
        <f>D205-S205</f>
        <v>0</v>
      </c>
      <c r="T206">
        <f t="shared" ref="T206" si="201">E205-T205</f>
        <v>0</v>
      </c>
      <c r="U206">
        <f t="shared" ref="U206" si="202">F205-U205</f>
        <v>0</v>
      </c>
      <c r="V206">
        <f>G205-V205</f>
        <v>0</v>
      </c>
      <c r="W206">
        <f t="shared" ref="W206" si="203">H205-W205</f>
        <v>0</v>
      </c>
      <c r="X206">
        <f t="shared" ref="X206" si="204">I205-X205</f>
        <v>0</v>
      </c>
      <c r="Y206">
        <f t="shared" ref="Y206" si="205">J205-Y205</f>
        <v>0</v>
      </c>
      <c r="Z206">
        <f t="shared" ref="Z206" si="206">K205-Z205</f>
        <v>0</v>
      </c>
      <c r="AA206">
        <f t="shared" ref="AA206" si="207">L205-AA205</f>
        <v>0</v>
      </c>
      <c r="AB206">
        <f t="shared" ref="AB206" si="208">M205-AB205</f>
        <v>0</v>
      </c>
      <c r="AC206">
        <f t="shared" ref="AC206" si="209">N205-AC205</f>
        <v>0</v>
      </c>
      <c r="AD206">
        <f t="shared" ref="AD206" si="210">O205-AD205</f>
        <v>0</v>
      </c>
    </row>
    <row r="207" spans="3:33" x14ac:dyDescent="0.25">
      <c r="C207" s="132" t="s">
        <v>55</v>
      </c>
      <c r="D207" t="s">
        <v>62</v>
      </c>
      <c r="R207" s="3" t="s">
        <v>49</v>
      </c>
      <c r="S207" s="164">
        <f>S202-$AG202</f>
        <v>10</v>
      </c>
      <c r="T207" s="151">
        <f>T202-$AG202</f>
        <v>22</v>
      </c>
      <c r="U207" s="151">
        <f>U203-$AG203</f>
        <v>17</v>
      </c>
      <c r="V207" s="151">
        <f>-V2040</f>
        <v>0</v>
      </c>
      <c r="W207" s="151">
        <f>W202-$AG202</f>
        <v>11</v>
      </c>
      <c r="X207" s="151">
        <f>X203-$AG203</f>
        <v>17</v>
      </c>
      <c r="Y207" s="151">
        <f>Y204-AG204</f>
        <v>39</v>
      </c>
      <c r="Z207" s="151">
        <f>Z203-$AG203</f>
        <v>45</v>
      </c>
      <c r="AA207" s="151">
        <f>AA202-$AG202</f>
        <v>36</v>
      </c>
      <c r="AB207" s="151">
        <f>AB203-$AG203</f>
        <v>5</v>
      </c>
      <c r="AC207" s="151">
        <f>AC203-$AG203</f>
        <v>41</v>
      </c>
      <c r="AD207" s="165">
        <f>AD202-$AG202</f>
        <v>0</v>
      </c>
    </row>
    <row r="208" spans="3:33" x14ac:dyDescent="0.25">
      <c r="C208" s="132" t="s">
        <v>54</v>
      </c>
      <c r="D208">
        <v>138</v>
      </c>
    </row>
    <row r="209" spans="3:33" x14ac:dyDescent="0.25">
      <c r="C209" t="s">
        <v>59</v>
      </c>
      <c r="D209" t="s">
        <v>77</v>
      </c>
    </row>
    <row r="210" spans="3:33" x14ac:dyDescent="0.25">
      <c r="C210" t="s">
        <v>201</v>
      </c>
      <c r="D210">
        <v>-3</v>
      </c>
    </row>
    <row r="211" spans="3:33" x14ac:dyDescent="0.25">
      <c r="C211" t="s">
        <v>58</v>
      </c>
      <c r="D211">
        <f>D210*D208</f>
        <v>-414</v>
      </c>
    </row>
    <row r="212" spans="3:33" x14ac:dyDescent="0.25">
      <c r="C212" t="s">
        <v>47</v>
      </c>
      <c r="D212">
        <f>D211+P190</f>
        <v>33556</v>
      </c>
    </row>
    <row r="214" spans="3:33" x14ac:dyDescent="0.25">
      <c r="C214" s="53" t="s">
        <v>207</v>
      </c>
    </row>
    <row r="216" spans="3:33" x14ac:dyDescent="0.25">
      <c r="C216" s="3" t="s">
        <v>32</v>
      </c>
      <c r="D216" s="4" t="s">
        <v>172</v>
      </c>
      <c r="E216" s="4" t="s">
        <v>173</v>
      </c>
      <c r="F216" s="4" t="s">
        <v>174</v>
      </c>
      <c r="G216" s="4" t="s">
        <v>175</v>
      </c>
      <c r="H216" s="4" t="s">
        <v>176</v>
      </c>
      <c r="I216" s="4" t="s">
        <v>177</v>
      </c>
      <c r="J216" s="4" t="s">
        <v>178</v>
      </c>
      <c r="K216" s="4" t="s">
        <v>179</v>
      </c>
      <c r="L216" s="4" t="s">
        <v>180</v>
      </c>
      <c r="M216" s="4" t="s">
        <v>181</v>
      </c>
      <c r="N216" s="4" t="s">
        <v>182</v>
      </c>
      <c r="O216" s="15" t="s">
        <v>188</v>
      </c>
      <c r="P216" s="3" t="s">
        <v>186</v>
      </c>
      <c r="R216" s="3" t="s">
        <v>0</v>
      </c>
      <c r="S216" s="4" t="s">
        <v>172</v>
      </c>
      <c r="T216" s="4" t="s">
        <v>173</v>
      </c>
      <c r="U216" s="4" t="s">
        <v>174</v>
      </c>
      <c r="V216" s="4" t="s">
        <v>175</v>
      </c>
      <c r="W216" s="4" t="s">
        <v>176</v>
      </c>
      <c r="X216" s="4" t="s">
        <v>177</v>
      </c>
      <c r="Y216" s="4" t="s">
        <v>178</v>
      </c>
      <c r="Z216" s="4" t="s">
        <v>179</v>
      </c>
      <c r="AA216" s="4" t="s">
        <v>180</v>
      </c>
      <c r="AB216" s="4" t="s">
        <v>181</v>
      </c>
      <c r="AC216" s="4" t="s">
        <v>182</v>
      </c>
      <c r="AD216" s="15" t="s">
        <v>188</v>
      </c>
      <c r="AE216" s="3" t="s">
        <v>186</v>
      </c>
      <c r="AG216" s="3" t="s">
        <v>48</v>
      </c>
    </row>
    <row r="217" spans="3:33" x14ac:dyDescent="0.25">
      <c r="C217" s="5" t="s">
        <v>183</v>
      </c>
      <c r="D217" s="78">
        <v>112</v>
      </c>
      <c r="E217" s="78"/>
      <c r="F217" s="78"/>
      <c r="G217" s="78"/>
      <c r="H217" s="78">
        <v>77</v>
      </c>
      <c r="I217" s="78"/>
      <c r="J217" s="78"/>
      <c r="K217" s="78"/>
      <c r="L217" s="78">
        <v>53</v>
      </c>
      <c r="M217" s="78"/>
      <c r="N217" s="78"/>
      <c r="O217" s="83">
        <f>35+138+85</f>
        <v>258</v>
      </c>
      <c r="P217" s="153">
        <f>SUM(D217:O217)</f>
        <v>500</v>
      </c>
      <c r="R217" s="5" t="s">
        <v>183</v>
      </c>
      <c r="S217" s="96">
        <v>10</v>
      </c>
      <c r="T217" s="78">
        <v>22</v>
      </c>
      <c r="U217" s="78">
        <v>29</v>
      </c>
      <c r="V217" s="78">
        <v>45</v>
      </c>
      <c r="W217" s="96">
        <v>11</v>
      </c>
      <c r="X217" s="78">
        <v>31</v>
      </c>
      <c r="Y217" s="78">
        <v>42</v>
      </c>
      <c r="Z217" s="78">
        <v>61</v>
      </c>
      <c r="AA217" s="96">
        <v>36</v>
      </c>
      <c r="AB217" s="78">
        <v>21</v>
      </c>
      <c r="AC217" s="78">
        <v>45</v>
      </c>
      <c r="AD217" s="98">
        <v>0</v>
      </c>
      <c r="AE217" s="142">
        <v>500</v>
      </c>
      <c r="AF217">
        <f>P217-AE217</f>
        <v>0</v>
      </c>
      <c r="AG217" s="149">
        <v>0</v>
      </c>
    </row>
    <row r="218" spans="3:33" x14ac:dyDescent="0.25">
      <c r="C218" s="6" t="s">
        <v>184</v>
      </c>
      <c r="D218" s="78"/>
      <c r="E218" s="78"/>
      <c r="F218" s="78">
        <v>138</v>
      </c>
      <c r="G218" s="78"/>
      <c r="H218" s="78"/>
      <c r="I218" s="78">
        <v>89</v>
      </c>
      <c r="J218" s="78"/>
      <c r="K218" s="78">
        <v>215</v>
      </c>
      <c r="L218" s="78"/>
      <c r="M218" s="78">
        <v>49</v>
      </c>
      <c r="N218" s="96">
        <f>153-68</f>
        <v>85</v>
      </c>
      <c r="O218" s="98">
        <f>191+53-138+68</f>
        <v>174</v>
      </c>
      <c r="P218" s="153">
        <f t="shared" ref="P218:P219" si="211">SUM(D218:O218)</f>
        <v>750</v>
      </c>
      <c r="R218" s="6" t="s">
        <v>184</v>
      </c>
      <c r="S218" s="78">
        <v>25</v>
      </c>
      <c r="T218" s="78">
        <v>35</v>
      </c>
      <c r="U218" s="96">
        <v>17</v>
      </c>
      <c r="V218" s="78">
        <v>38</v>
      </c>
      <c r="W218" s="78">
        <v>9</v>
      </c>
      <c r="X218" s="96">
        <v>17</v>
      </c>
      <c r="Y218" s="78">
        <v>65</v>
      </c>
      <c r="Z218" s="96">
        <v>45</v>
      </c>
      <c r="AA218" s="78">
        <v>42</v>
      </c>
      <c r="AB218" s="96">
        <v>5</v>
      </c>
      <c r="AC218" s="96">
        <v>41</v>
      </c>
      <c r="AD218" s="98">
        <v>0</v>
      </c>
      <c r="AE218" s="142">
        <v>750</v>
      </c>
      <c r="AF218">
        <f t="shared" ref="AF218:AF219" si="212">P218-AE218</f>
        <v>0</v>
      </c>
      <c r="AG218" s="149">
        <f>AD218-AD222</f>
        <v>0</v>
      </c>
    </row>
    <row r="219" spans="3:33" x14ac:dyDescent="0.25">
      <c r="C219" s="6" t="s">
        <v>185</v>
      </c>
      <c r="D219" s="78"/>
      <c r="E219" s="78">
        <v>85</v>
      </c>
      <c r="F219" s="78"/>
      <c r="G219" s="78">
        <f>58+53+35</f>
        <v>146</v>
      </c>
      <c r="H219" s="78"/>
      <c r="I219" s="78"/>
      <c r="J219" s="78">
        <v>101</v>
      </c>
      <c r="K219" s="78"/>
      <c r="L219" s="78"/>
      <c r="M219" s="78"/>
      <c r="N219" s="96">
        <v>68</v>
      </c>
      <c r="O219" s="98"/>
      <c r="P219" s="154">
        <f t="shared" si="211"/>
        <v>400</v>
      </c>
      <c r="R219" s="6" t="s">
        <v>185</v>
      </c>
      <c r="S219" s="78">
        <v>18</v>
      </c>
      <c r="T219" s="96">
        <v>19</v>
      </c>
      <c r="U219" s="78">
        <v>22</v>
      </c>
      <c r="V219" s="96">
        <v>29</v>
      </c>
      <c r="W219" s="78">
        <v>24</v>
      </c>
      <c r="X219" s="78">
        <v>54</v>
      </c>
      <c r="Y219" s="96">
        <v>39</v>
      </c>
      <c r="Z219" s="78">
        <v>78</v>
      </c>
      <c r="AA219" s="78">
        <v>51</v>
      </c>
      <c r="AB219" s="78">
        <v>14</v>
      </c>
      <c r="AC219" s="78">
        <v>38</v>
      </c>
      <c r="AD219" s="98">
        <v>0</v>
      </c>
      <c r="AE219" s="143">
        <v>400</v>
      </c>
      <c r="AF219">
        <f t="shared" si="212"/>
        <v>0</v>
      </c>
      <c r="AG219" s="150">
        <f>AD219-AD222</f>
        <v>0</v>
      </c>
    </row>
    <row r="220" spans="3:33" x14ac:dyDescent="0.25">
      <c r="C220" s="3" t="s">
        <v>9</v>
      </c>
      <c r="D220" s="144">
        <f>SUM(D217:D219)</f>
        <v>112</v>
      </c>
      <c r="E220" s="145">
        <f t="shared" ref="E220:O220" si="213">SUM(E217:E219)</f>
        <v>85</v>
      </c>
      <c r="F220" s="145">
        <f t="shared" si="213"/>
        <v>138</v>
      </c>
      <c r="G220" s="145">
        <f t="shared" si="213"/>
        <v>146</v>
      </c>
      <c r="H220" s="145">
        <f t="shared" si="213"/>
        <v>77</v>
      </c>
      <c r="I220" s="145">
        <f t="shared" si="213"/>
        <v>89</v>
      </c>
      <c r="J220" s="145">
        <f t="shared" si="213"/>
        <v>101</v>
      </c>
      <c r="K220" s="145">
        <f t="shared" si="213"/>
        <v>215</v>
      </c>
      <c r="L220" s="145">
        <f t="shared" si="213"/>
        <v>53</v>
      </c>
      <c r="M220" s="145">
        <f t="shared" si="213"/>
        <v>49</v>
      </c>
      <c r="N220" s="145">
        <f t="shared" si="213"/>
        <v>153</v>
      </c>
      <c r="O220" s="146">
        <f t="shared" si="213"/>
        <v>432</v>
      </c>
      <c r="P220" s="161">
        <f>SUMPRODUCT(D217:O219,S217:AD219)</f>
        <v>33511</v>
      </c>
      <c r="R220" s="3" t="s">
        <v>9</v>
      </c>
      <c r="S220" s="144">
        <v>112</v>
      </c>
      <c r="T220" s="145">
        <v>85</v>
      </c>
      <c r="U220" s="145">
        <v>138</v>
      </c>
      <c r="V220" s="145">
        <v>146</v>
      </c>
      <c r="W220" s="145">
        <v>77</v>
      </c>
      <c r="X220" s="145">
        <v>89</v>
      </c>
      <c r="Y220" s="145">
        <v>101</v>
      </c>
      <c r="Z220" s="145">
        <v>215</v>
      </c>
      <c r="AA220" s="145">
        <v>53</v>
      </c>
      <c r="AB220" s="145">
        <v>49</v>
      </c>
      <c r="AC220" s="145">
        <v>153</v>
      </c>
      <c r="AD220" s="146">
        <v>432</v>
      </c>
    </row>
    <row r="221" spans="3:33" x14ac:dyDescent="0.25">
      <c r="P221" s="162">
        <f>P220*0.5</f>
        <v>16755.5</v>
      </c>
      <c r="S221">
        <f>D220-S220</f>
        <v>0</v>
      </c>
      <c r="T221">
        <f t="shared" ref="T221" si="214">E220-T220</f>
        <v>0</v>
      </c>
      <c r="U221">
        <f t="shared" ref="U221" si="215">F220-U220</f>
        <v>0</v>
      </c>
      <c r="V221">
        <f>G220-V220</f>
        <v>0</v>
      </c>
      <c r="W221">
        <f t="shared" ref="W221" si="216">H220-W220</f>
        <v>0</v>
      </c>
      <c r="X221">
        <f t="shared" ref="X221" si="217">I220-X220</f>
        <v>0</v>
      </c>
      <c r="Y221">
        <f t="shared" ref="Y221" si="218">J220-Y220</f>
        <v>0</v>
      </c>
      <c r="Z221">
        <f t="shared" ref="Z221" si="219">K220-Z220</f>
        <v>0</v>
      </c>
      <c r="AA221">
        <f t="shared" ref="AA221" si="220">L220-AA220</f>
        <v>0</v>
      </c>
      <c r="AB221">
        <f t="shared" ref="AB221" si="221">M220-AB220</f>
        <v>0</v>
      </c>
      <c r="AC221">
        <f t="shared" ref="AC221" si="222">N220-AC220</f>
        <v>0</v>
      </c>
      <c r="AD221">
        <f t="shared" ref="AD221" si="223">O220-AD220</f>
        <v>0</v>
      </c>
    </row>
    <row r="222" spans="3:33" x14ac:dyDescent="0.25">
      <c r="C222" s="132" t="s">
        <v>55</v>
      </c>
      <c r="D222" t="s">
        <v>208</v>
      </c>
      <c r="R222" s="3" t="s">
        <v>49</v>
      </c>
      <c r="S222" s="164">
        <f>S217-$AG217</f>
        <v>10</v>
      </c>
      <c r="T222" s="151">
        <f>T219-$AG219</f>
        <v>19</v>
      </c>
      <c r="U222" s="151">
        <f>U218-$AG218</f>
        <v>17</v>
      </c>
      <c r="V222" s="151">
        <f>V219-$AG219</f>
        <v>29</v>
      </c>
      <c r="W222" s="151">
        <f>W217-$AG217</f>
        <v>11</v>
      </c>
      <c r="X222" s="151">
        <f>X218-$AG218</f>
        <v>17</v>
      </c>
      <c r="Y222" s="151">
        <f>Y219-$AG219</f>
        <v>39</v>
      </c>
      <c r="Z222" s="151">
        <f>Z218-$AG218</f>
        <v>45</v>
      </c>
      <c r="AA222" s="151">
        <f>AA217-$AG217</f>
        <v>36</v>
      </c>
      <c r="AB222" s="151">
        <f>AB218-$AG218</f>
        <v>5</v>
      </c>
      <c r="AC222" s="151">
        <f>AC218-$AG218</f>
        <v>41</v>
      </c>
      <c r="AD222" s="165">
        <f>AD217-$AG217</f>
        <v>0</v>
      </c>
    </row>
    <row r="223" spans="3:33" x14ac:dyDescent="0.25">
      <c r="C223" s="132" t="s">
        <v>54</v>
      </c>
      <c r="D223">
        <v>68</v>
      </c>
    </row>
    <row r="224" spans="3:33" x14ac:dyDescent="0.25">
      <c r="C224" t="s">
        <v>59</v>
      </c>
      <c r="D224" t="s">
        <v>209</v>
      </c>
    </row>
    <row r="225" spans="3:33" x14ac:dyDescent="0.25">
      <c r="C225" t="s">
        <v>201</v>
      </c>
      <c r="D225">
        <v>-3</v>
      </c>
    </row>
    <row r="226" spans="3:33" x14ac:dyDescent="0.25">
      <c r="C226" t="s">
        <v>58</v>
      </c>
      <c r="D226">
        <f>D225*D223</f>
        <v>-204</v>
      </c>
    </row>
    <row r="227" spans="3:33" x14ac:dyDescent="0.25">
      <c r="C227" t="s">
        <v>47</v>
      </c>
      <c r="D227">
        <f>D226+P205</f>
        <v>33511</v>
      </c>
    </row>
    <row r="229" spans="3:33" x14ac:dyDescent="0.25">
      <c r="C229" s="53" t="s">
        <v>210</v>
      </c>
    </row>
    <row r="231" spans="3:33" x14ac:dyDescent="0.25">
      <c r="C231" s="3" t="s">
        <v>32</v>
      </c>
      <c r="D231" s="4" t="s">
        <v>172</v>
      </c>
      <c r="E231" s="4" t="s">
        <v>173</v>
      </c>
      <c r="F231" s="4" t="s">
        <v>174</v>
      </c>
      <c r="G231" s="4" t="s">
        <v>175</v>
      </c>
      <c r="H231" s="4" t="s">
        <v>176</v>
      </c>
      <c r="I231" s="4" t="s">
        <v>177</v>
      </c>
      <c r="J231" s="4" t="s">
        <v>178</v>
      </c>
      <c r="K231" s="4" t="s">
        <v>179</v>
      </c>
      <c r="L231" s="4" t="s">
        <v>180</v>
      </c>
      <c r="M231" s="4" t="s">
        <v>181</v>
      </c>
      <c r="N231" s="4" t="s">
        <v>182</v>
      </c>
      <c r="O231" s="15" t="s">
        <v>188</v>
      </c>
      <c r="P231" s="3" t="s">
        <v>186</v>
      </c>
      <c r="R231" s="3" t="s">
        <v>0</v>
      </c>
      <c r="S231" s="4" t="s">
        <v>172</v>
      </c>
      <c r="T231" s="4" t="s">
        <v>173</v>
      </c>
      <c r="U231" s="4" t="s">
        <v>174</v>
      </c>
      <c r="V231" s="4" t="s">
        <v>175</v>
      </c>
      <c r="W231" s="4" t="s">
        <v>176</v>
      </c>
      <c r="X231" s="4" t="s">
        <v>177</v>
      </c>
      <c r="Y231" s="4" t="s">
        <v>178</v>
      </c>
      <c r="Z231" s="4" t="s">
        <v>179</v>
      </c>
      <c r="AA231" s="4" t="s">
        <v>180</v>
      </c>
      <c r="AB231" s="4" t="s">
        <v>181</v>
      </c>
      <c r="AC231" s="4" t="s">
        <v>182</v>
      </c>
      <c r="AD231" s="15" t="s">
        <v>188</v>
      </c>
      <c r="AE231" s="3" t="s">
        <v>186</v>
      </c>
      <c r="AG231" s="3" t="s">
        <v>48</v>
      </c>
    </row>
    <row r="232" spans="3:33" x14ac:dyDescent="0.25">
      <c r="C232" s="5" t="s">
        <v>183</v>
      </c>
      <c r="D232" s="78">
        <v>112</v>
      </c>
      <c r="E232" s="78"/>
      <c r="F232" s="78"/>
      <c r="G232" s="78"/>
      <c r="H232" s="96"/>
      <c r="I232" s="78"/>
      <c r="J232" s="78"/>
      <c r="K232" s="78"/>
      <c r="L232" s="78">
        <v>53</v>
      </c>
      <c r="M232" s="78"/>
      <c r="N232" s="78"/>
      <c r="O232" s="98">
        <f>35+138+85+77</f>
        <v>335</v>
      </c>
      <c r="P232" s="153">
        <f>SUM(D232:O232)</f>
        <v>500</v>
      </c>
      <c r="R232" s="5" t="s">
        <v>183</v>
      </c>
      <c r="S232" s="96">
        <v>10</v>
      </c>
      <c r="T232" s="78">
        <v>22</v>
      </c>
      <c r="U232" s="78">
        <v>29</v>
      </c>
      <c r="V232" s="78">
        <v>45</v>
      </c>
      <c r="W232" s="96">
        <v>11</v>
      </c>
      <c r="X232" s="78">
        <v>31</v>
      </c>
      <c r="Y232" s="78">
        <v>42</v>
      </c>
      <c r="Z232" s="78">
        <v>61</v>
      </c>
      <c r="AA232" s="96">
        <v>36</v>
      </c>
      <c r="AB232" s="78">
        <v>21</v>
      </c>
      <c r="AC232" s="78">
        <v>45</v>
      </c>
      <c r="AD232" s="98">
        <v>0</v>
      </c>
      <c r="AE232" s="142">
        <v>500</v>
      </c>
      <c r="AF232">
        <f>P232-AE232</f>
        <v>0</v>
      </c>
      <c r="AG232" s="149">
        <v>0</v>
      </c>
    </row>
    <row r="233" spans="3:33" x14ac:dyDescent="0.25">
      <c r="C233" s="6" t="s">
        <v>184</v>
      </c>
      <c r="D233" s="78"/>
      <c r="E233" s="78"/>
      <c r="F233" s="78">
        <v>138</v>
      </c>
      <c r="G233" s="78"/>
      <c r="H233" s="96">
        <v>77</v>
      </c>
      <c r="I233" s="78">
        <v>89</v>
      </c>
      <c r="J233" s="78"/>
      <c r="K233" s="78">
        <v>215</v>
      </c>
      <c r="L233" s="78"/>
      <c r="M233" s="78">
        <v>49</v>
      </c>
      <c r="N233" s="78">
        <f>153-68</f>
        <v>85</v>
      </c>
      <c r="O233" s="98">
        <f>191+53-138+68-77</f>
        <v>97</v>
      </c>
      <c r="P233" s="153">
        <f t="shared" ref="P233:P234" si="224">SUM(D233:O233)</f>
        <v>750</v>
      </c>
      <c r="R233" s="6" t="s">
        <v>184</v>
      </c>
      <c r="S233" s="78">
        <v>25</v>
      </c>
      <c r="T233" s="78">
        <v>35</v>
      </c>
      <c r="U233" s="96">
        <v>17</v>
      </c>
      <c r="V233" s="78">
        <v>38</v>
      </c>
      <c r="W233" s="78">
        <v>9</v>
      </c>
      <c r="X233" s="96">
        <v>17</v>
      </c>
      <c r="Y233" s="78">
        <v>65</v>
      </c>
      <c r="Z233" s="96">
        <v>45</v>
      </c>
      <c r="AA233" s="78">
        <v>42</v>
      </c>
      <c r="AB233" s="96">
        <v>5</v>
      </c>
      <c r="AC233" s="96">
        <v>41</v>
      </c>
      <c r="AD233" s="98">
        <v>0</v>
      </c>
      <c r="AE233" s="142">
        <v>750</v>
      </c>
      <c r="AF233">
        <f t="shared" ref="AF233:AF234" si="225">P233-AE233</f>
        <v>0</v>
      </c>
      <c r="AG233" s="149">
        <f>AD233-AD237</f>
        <v>0</v>
      </c>
    </row>
    <row r="234" spans="3:33" x14ac:dyDescent="0.25">
      <c r="C234" s="6" t="s">
        <v>185</v>
      </c>
      <c r="D234" s="78"/>
      <c r="E234" s="78">
        <v>85</v>
      </c>
      <c r="F234" s="78"/>
      <c r="G234" s="78">
        <f>58+53+35</f>
        <v>146</v>
      </c>
      <c r="H234" s="78"/>
      <c r="I234" s="78"/>
      <c r="J234" s="78">
        <v>101</v>
      </c>
      <c r="K234" s="78"/>
      <c r="L234" s="78"/>
      <c r="M234" s="78"/>
      <c r="N234" s="78">
        <v>68</v>
      </c>
      <c r="O234" s="83"/>
      <c r="P234" s="154">
        <f t="shared" si="224"/>
        <v>400</v>
      </c>
      <c r="R234" s="6" t="s">
        <v>185</v>
      </c>
      <c r="S234" s="78">
        <v>18</v>
      </c>
      <c r="T234" s="96">
        <v>19</v>
      </c>
      <c r="U234" s="78">
        <v>22</v>
      </c>
      <c r="V234" s="96">
        <v>29</v>
      </c>
      <c r="W234" s="78">
        <v>24</v>
      </c>
      <c r="X234" s="78">
        <v>54</v>
      </c>
      <c r="Y234" s="96">
        <v>39</v>
      </c>
      <c r="Z234" s="78">
        <v>78</v>
      </c>
      <c r="AA234" s="78">
        <v>51</v>
      </c>
      <c r="AB234" s="78">
        <v>14</v>
      </c>
      <c r="AC234" s="96">
        <v>38</v>
      </c>
      <c r="AD234" s="83">
        <v>0</v>
      </c>
      <c r="AE234" s="143">
        <v>400</v>
      </c>
      <c r="AF234">
        <f t="shared" si="225"/>
        <v>0</v>
      </c>
      <c r="AG234" s="150">
        <f>AD234-AD237</f>
        <v>0</v>
      </c>
    </row>
    <row r="235" spans="3:33" x14ac:dyDescent="0.25">
      <c r="C235" s="3" t="s">
        <v>9</v>
      </c>
      <c r="D235" s="144">
        <f>SUM(D232:D234)</f>
        <v>112</v>
      </c>
      <c r="E235" s="145">
        <f t="shared" ref="E235:O235" si="226">SUM(E232:E234)</f>
        <v>85</v>
      </c>
      <c r="F235" s="145">
        <f t="shared" si="226"/>
        <v>138</v>
      </c>
      <c r="G235" s="145">
        <f t="shared" si="226"/>
        <v>146</v>
      </c>
      <c r="H235" s="145">
        <f t="shared" si="226"/>
        <v>77</v>
      </c>
      <c r="I235" s="145">
        <f t="shared" si="226"/>
        <v>89</v>
      </c>
      <c r="J235" s="145">
        <f t="shared" si="226"/>
        <v>101</v>
      </c>
      <c r="K235" s="145">
        <f t="shared" si="226"/>
        <v>215</v>
      </c>
      <c r="L235" s="145">
        <f t="shared" si="226"/>
        <v>53</v>
      </c>
      <c r="M235" s="145">
        <f t="shared" si="226"/>
        <v>49</v>
      </c>
      <c r="N235" s="145">
        <f t="shared" si="226"/>
        <v>153</v>
      </c>
      <c r="O235" s="146">
        <f t="shared" si="226"/>
        <v>432</v>
      </c>
      <c r="P235" s="161">
        <f>SUMPRODUCT(D232:O234,S232:AD234)</f>
        <v>33357</v>
      </c>
      <c r="R235" s="3" t="s">
        <v>9</v>
      </c>
      <c r="S235" s="144">
        <v>112</v>
      </c>
      <c r="T235" s="145">
        <v>85</v>
      </c>
      <c r="U235" s="145">
        <v>138</v>
      </c>
      <c r="V235" s="145">
        <v>146</v>
      </c>
      <c r="W235" s="145">
        <v>77</v>
      </c>
      <c r="X235" s="145">
        <v>89</v>
      </c>
      <c r="Y235" s="145">
        <v>101</v>
      </c>
      <c r="Z235" s="145">
        <v>215</v>
      </c>
      <c r="AA235" s="145">
        <v>53</v>
      </c>
      <c r="AB235" s="145">
        <v>49</v>
      </c>
      <c r="AC235" s="145">
        <v>153</v>
      </c>
      <c r="AD235" s="146">
        <v>432</v>
      </c>
    </row>
    <row r="236" spans="3:33" x14ac:dyDescent="0.25">
      <c r="P236" s="162">
        <f>P235*0.5</f>
        <v>16678.5</v>
      </c>
      <c r="S236">
        <f>D235-S235</f>
        <v>0</v>
      </c>
      <c r="T236">
        <f t="shared" ref="T236" si="227">E235-T235</f>
        <v>0</v>
      </c>
      <c r="U236">
        <f t="shared" ref="U236" si="228">F235-U235</f>
        <v>0</v>
      </c>
      <c r="V236">
        <f>G235-V235</f>
        <v>0</v>
      </c>
      <c r="W236">
        <f t="shared" ref="W236" si="229">H235-W235</f>
        <v>0</v>
      </c>
      <c r="X236">
        <f t="shared" ref="X236" si="230">I235-X235</f>
        <v>0</v>
      </c>
      <c r="Y236">
        <f t="shared" ref="Y236" si="231">J235-Y235</f>
        <v>0</v>
      </c>
      <c r="Z236">
        <f t="shared" ref="Z236" si="232">K235-Z235</f>
        <v>0</v>
      </c>
      <c r="AA236">
        <f t="shared" ref="AA236" si="233">L235-AA235</f>
        <v>0</v>
      </c>
      <c r="AB236">
        <f t="shared" ref="AB236" si="234">M235-AB235</f>
        <v>0</v>
      </c>
      <c r="AC236">
        <f t="shared" ref="AC236" si="235">N235-AC235</f>
        <v>0</v>
      </c>
      <c r="AD236">
        <f t="shared" ref="AD236" si="236">O235-AD235</f>
        <v>0</v>
      </c>
    </row>
    <row r="237" spans="3:33" x14ac:dyDescent="0.25">
      <c r="C237" s="132" t="s">
        <v>55</v>
      </c>
      <c r="D237" t="s">
        <v>72</v>
      </c>
      <c r="R237" s="3" t="s">
        <v>49</v>
      </c>
      <c r="S237" s="164">
        <f>S232-$AG232</f>
        <v>10</v>
      </c>
      <c r="T237" s="151">
        <f>T234-$AG234</f>
        <v>19</v>
      </c>
      <c r="U237" s="151">
        <f>U233-$AG233</f>
        <v>17</v>
      </c>
      <c r="V237" s="151">
        <f>V234-$AG234</f>
        <v>29</v>
      </c>
      <c r="W237" s="151">
        <f>W232-$AG232</f>
        <v>11</v>
      </c>
      <c r="X237" s="151">
        <f>X233-$AG233</f>
        <v>17</v>
      </c>
      <c r="Y237" s="151">
        <f>Y234-$AG234</f>
        <v>39</v>
      </c>
      <c r="Z237" s="151">
        <f>Z233-$AG233</f>
        <v>45</v>
      </c>
      <c r="AA237" s="151">
        <f>AA232-$AG232</f>
        <v>36</v>
      </c>
      <c r="AB237" s="151">
        <f>AB233-$AG233</f>
        <v>5</v>
      </c>
      <c r="AC237" s="151">
        <f>AC234-$AG234</f>
        <v>38</v>
      </c>
      <c r="AD237" s="165">
        <f>AD232-$AG232</f>
        <v>0</v>
      </c>
    </row>
    <row r="238" spans="3:33" x14ac:dyDescent="0.25">
      <c r="C238" s="132" t="s">
        <v>54</v>
      </c>
      <c r="D238">
        <v>77</v>
      </c>
    </row>
    <row r="239" spans="3:33" x14ac:dyDescent="0.25">
      <c r="C239" t="s">
        <v>59</v>
      </c>
      <c r="D239" t="s">
        <v>67</v>
      </c>
    </row>
    <row r="240" spans="3:33" x14ac:dyDescent="0.25">
      <c r="C240" t="s">
        <v>201</v>
      </c>
      <c r="D240">
        <v>-2</v>
      </c>
    </row>
    <row r="241" spans="3:33" x14ac:dyDescent="0.25">
      <c r="C241" t="s">
        <v>58</v>
      </c>
      <c r="D241">
        <f>D240*D238</f>
        <v>-154</v>
      </c>
    </row>
    <row r="242" spans="3:33" x14ac:dyDescent="0.25">
      <c r="C242" t="s">
        <v>47</v>
      </c>
      <c r="D242">
        <f>D241+P220</f>
        <v>33357</v>
      </c>
    </row>
    <row r="244" spans="3:33" x14ac:dyDescent="0.25">
      <c r="C244" s="53" t="s">
        <v>211</v>
      </c>
    </row>
    <row r="246" spans="3:33" x14ac:dyDescent="0.25">
      <c r="C246" s="3" t="s">
        <v>32</v>
      </c>
      <c r="D246" s="4" t="s">
        <v>172</v>
      </c>
      <c r="E246" s="4" t="s">
        <v>173</v>
      </c>
      <c r="F246" s="4" t="s">
        <v>174</v>
      </c>
      <c r="G246" s="4" t="s">
        <v>175</v>
      </c>
      <c r="H246" s="4" t="s">
        <v>176</v>
      </c>
      <c r="I246" s="4" t="s">
        <v>177</v>
      </c>
      <c r="J246" s="4" t="s">
        <v>178</v>
      </c>
      <c r="K246" s="4" t="s">
        <v>179</v>
      </c>
      <c r="L246" s="4" t="s">
        <v>180</v>
      </c>
      <c r="M246" s="4" t="s">
        <v>181</v>
      </c>
      <c r="N246" s="4" t="s">
        <v>182</v>
      </c>
      <c r="O246" s="15" t="s">
        <v>188</v>
      </c>
      <c r="P246" s="3" t="s">
        <v>186</v>
      </c>
      <c r="R246" s="3" t="s">
        <v>0</v>
      </c>
      <c r="S246" s="4" t="s">
        <v>172</v>
      </c>
      <c r="T246" s="4" t="s">
        <v>173</v>
      </c>
      <c r="U246" s="4" t="s">
        <v>174</v>
      </c>
      <c r="V246" s="4" t="s">
        <v>175</v>
      </c>
      <c r="W246" s="4" t="s">
        <v>176</v>
      </c>
      <c r="X246" s="4" t="s">
        <v>177</v>
      </c>
      <c r="Y246" s="4" t="s">
        <v>178</v>
      </c>
      <c r="Z246" s="4" t="s">
        <v>179</v>
      </c>
      <c r="AA246" s="4" t="s">
        <v>180</v>
      </c>
      <c r="AB246" s="4" t="s">
        <v>181</v>
      </c>
      <c r="AC246" s="4" t="s">
        <v>182</v>
      </c>
      <c r="AD246" s="15" t="s">
        <v>188</v>
      </c>
      <c r="AE246" s="3" t="s">
        <v>186</v>
      </c>
      <c r="AG246" s="3" t="s">
        <v>48</v>
      </c>
    </row>
    <row r="247" spans="3:33" x14ac:dyDescent="0.25">
      <c r="C247" s="5" t="s">
        <v>183</v>
      </c>
      <c r="D247" s="78">
        <v>112</v>
      </c>
      <c r="E247" s="109">
        <f>T247-$AG247-T$252</f>
        <v>0</v>
      </c>
      <c r="F247" s="109">
        <f t="shared" ref="F247:K247" si="237">U247-$AG247-U$252</f>
        <v>12</v>
      </c>
      <c r="G247" s="109">
        <f t="shared" si="237"/>
        <v>13</v>
      </c>
      <c r="H247" s="109">
        <f t="shared" si="237"/>
        <v>2</v>
      </c>
      <c r="I247" s="109">
        <f t="shared" si="237"/>
        <v>14</v>
      </c>
      <c r="J247" s="109">
        <f t="shared" si="237"/>
        <v>0</v>
      </c>
      <c r="K247" s="109">
        <f t="shared" si="237"/>
        <v>16</v>
      </c>
      <c r="L247" s="78">
        <v>53</v>
      </c>
      <c r="M247" s="109">
        <f t="shared" ref="M247:O249" si="238">AB247-$AG247-AB$252</f>
        <v>16</v>
      </c>
      <c r="N247" s="109">
        <f t="shared" si="238"/>
        <v>4</v>
      </c>
      <c r="O247" s="83">
        <f>35+138+85+77</f>
        <v>335</v>
      </c>
      <c r="P247" s="153">
        <f>SUM(D247:O247)</f>
        <v>577</v>
      </c>
      <c r="R247" s="5" t="s">
        <v>183</v>
      </c>
      <c r="S247" s="96">
        <v>10</v>
      </c>
      <c r="T247" s="78">
        <v>22</v>
      </c>
      <c r="U247" s="78">
        <v>29</v>
      </c>
      <c r="V247" s="78">
        <v>45</v>
      </c>
      <c r="W247" s="78">
        <v>11</v>
      </c>
      <c r="X247" s="78">
        <v>31</v>
      </c>
      <c r="Y247" s="78">
        <v>42</v>
      </c>
      <c r="Z247" s="78">
        <v>61</v>
      </c>
      <c r="AA247" s="96">
        <v>36</v>
      </c>
      <c r="AB247" s="78">
        <v>21</v>
      </c>
      <c r="AC247" s="78">
        <v>45</v>
      </c>
      <c r="AD247" s="98">
        <v>0</v>
      </c>
      <c r="AE247" s="142">
        <v>500</v>
      </c>
      <c r="AF247">
        <f>P247-AE247</f>
        <v>77</v>
      </c>
      <c r="AG247" s="149">
        <v>0</v>
      </c>
    </row>
    <row r="248" spans="3:33" x14ac:dyDescent="0.25">
      <c r="C248" s="6" t="s">
        <v>184</v>
      </c>
      <c r="D248" s="109">
        <f t="shared" ref="D248:E248" si="239">S248-$AG248-S$252</f>
        <v>15</v>
      </c>
      <c r="E248" s="109">
        <f t="shared" si="239"/>
        <v>13</v>
      </c>
      <c r="F248" s="78">
        <v>138</v>
      </c>
      <c r="G248" s="109">
        <f>V248-$AG248-V$252</f>
        <v>6</v>
      </c>
      <c r="H248" s="78">
        <v>77</v>
      </c>
      <c r="I248" s="78">
        <v>89</v>
      </c>
      <c r="J248" s="109">
        <f>Y248-$AG248-Y$252</f>
        <v>23</v>
      </c>
      <c r="K248" s="78">
        <v>215</v>
      </c>
      <c r="L248" s="109">
        <f>AA248-$AG248-AA$252</f>
        <v>6</v>
      </c>
      <c r="M248" s="78">
        <v>49</v>
      </c>
      <c r="N248" s="78">
        <f>153-68</f>
        <v>85</v>
      </c>
      <c r="O248" s="83">
        <f>191+53-138+68-77</f>
        <v>97</v>
      </c>
      <c r="P248" s="153">
        <f t="shared" ref="P248:P249" si="240">SUM(D248:O248)</f>
        <v>813</v>
      </c>
      <c r="R248" s="6" t="s">
        <v>184</v>
      </c>
      <c r="S248" s="78">
        <v>25</v>
      </c>
      <c r="T248" s="78">
        <v>35</v>
      </c>
      <c r="U248" s="96">
        <v>17</v>
      </c>
      <c r="V248" s="78">
        <v>38</v>
      </c>
      <c r="W248" s="96">
        <v>9</v>
      </c>
      <c r="X248" s="96">
        <v>17</v>
      </c>
      <c r="Y248" s="78">
        <v>65</v>
      </c>
      <c r="Z248" s="96">
        <v>45</v>
      </c>
      <c r="AA248" s="78">
        <v>42</v>
      </c>
      <c r="AB248" s="96">
        <v>5</v>
      </c>
      <c r="AC248" s="96">
        <v>41</v>
      </c>
      <c r="AD248" s="98">
        <v>0</v>
      </c>
      <c r="AE248" s="142">
        <v>750</v>
      </c>
      <c r="AF248">
        <f t="shared" ref="AF248:AF249" si="241">P248-AE248</f>
        <v>63</v>
      </c>
      <c r="AG248" s="149">
        <f>AD248-AD252</f>
        <v>0</v>
      </c>
    </row>
    <row r="249" spans="3:33" x14ac:dyDescent="0.25">
      <c r="C249" s="6" t="s">
        <v>185</v>
      </c>
      <c r="D249" s="109">
        <f>S249-$AG249-S$252</f>
        <v>11</v>
      </c>
      <c r="E249" s="78">
        <v>85</v>
      </c>
      <c r="F249" s="109">
        <f>U249-$AG249-U$252</f>
        <v>8</v>
      </c>
      <c r="G249" s="78">
        <f>58+53+35</f>
        <v>146</v>
      </c>
      <c r="H249" s="109">
        <f t="shared" ref="H249:I249" si="242">W249-$AG249-W$252</f>
        <v>18</v>
      </c>
      <c r="I249" s="109">
        <f t="shared" si="242"/>
        <v>40</v>
      </c>
      <c r="J249" s="78">
        <v>101</v>
      </c>
      <c r="K249" s="109">
        <f t="shared" ref="K249:M249" si="243">Z249-$AG249-Z$252</f>
        <v>36</v>
      </c>
      <c r="L249" s="109">
        <f t="shared" si="243"/>
        <v>18</v>
      </c>
      <c r="M249" s="109">
        <f t="shared" si="243"/>
        <v>12</v>
      </c>
      <c r="N249" s="78">
        <v>68</v>
      </c>
      <c r="O249" s="110">
        <f t="shared" si="238"/>
        <v>3</v>
      </c>
      <c r="P249" s="154">
        <f t="shared" si="240"/>
        <v>546</v>
      </c>
      <c r="R249" s="6" t="s">
        <v>185</v>
      </c>
      <c r="S249" s="78">
        <v>18</v>
      </c>
      <c r="T249" s="96">
        <v>19</v>
      </c>
      <c r="U249" s="78">
        <v>22</v>
      </c>
      <c r="V249" s="96">
        <v>29</v>
      </c>
      <c r="W249" s="78">
        <v>24</v>
      </c>
      <c r="X249" s="78">
        <v>54</v>
      </c>
      <c r="Y249" s="96">
        <v>39</v>
      </c>
      <c r="Z249" s="78">
        <v>78</v>
      </c>
      <c r="AA249" s="78">
        <v>51</v>
      </c>
      <c r="AB249" s="78">
        <v>14</v>
      </c>
      <c r="AC249" s="96">
        <v>38</v>
      </c>
      <c r="AD249" s="83">
        <v>0</v>
      </c>
      <c r="AE249" s="143">
        <v>400</v>
      </c>
      <c r="AF249">
        <f t="shared" si="241"/>
        <v>146</v>
      </c>
      <c r="AG249" s="150">
        <f>AC249-AC252</f>
        <v>-3</v>
      </c>
    </row>
    <row r="250" spans="3:33" x14ac:dyDescent="0.25">
      <c r="C250" s="3" t="s">
        <v>9</v>
      </c>
      <c r="D250" s="144">
        <f>SUM(D247:D249)</f>
        <v>138</v>
      </c>
      <c r="E250" s="145">
        <f t="shared" ref="E250:O250" si="244">SUM(E247:E249)</f>
        <v>98</v>
      </c>
      <c r="F250" s="145">
        <f t="shared" si="244"/>
        <v>158</v>
      </c>
      <c r="G250" s="145">
        <f t="shared" si="244"/>
        <v>165</v>
      </c>
      <c r="H250" s="145">
        <f t="shared" si="244"/>
        <v>97</v>
      </c>
      <c r="I250" s="145">
        <f t="shared" si="244"/>
        <v>143</v>
      </c>
      <c r="J250" s="145">
        <f t="shared" si="244"/>
        <v>124</v>
      </c>
      <c r="K250" s="145">
        <f t="shared" si="244"/>
        <v>267</v>
      </c>
      <c r="L250" s="145">
        <f t="shared" si="244"/>
        <v>77</v>
      </c>
      <c r="M250" s="145">
        <f t="shared" si="244"/>
        <v>77</v>
      </c>
      <c r="N250" s="145">
        <f t="shared" si="244"/>
        <v>157</v>
      </c>
      <c r="O250" s="146">
        <f t="shared" si="244"/>
        <v>435</v>
      </c>
      <c r="P250" s="161">
        <f>SUMPRODUCT(D247:O249,S247:AD249)</f>
        <v>45903</v>
      </c>
      <c r="R250" s="3" t="s">
        <v>9</v>
      </c>
      <c r="S250" s="144">
        <v>112</v>
      </c>
      <c r="T250" s="145">
        <v>85</v>
      </c>
      <c r="U250" s="145">
        <v>138</v>
      </c>
      <c r="V250" s="145">
        <v>146</v>
      </c>
      <c r="W250" s="145">
        <v>77</v>
      </c>
      <c r="X250" s="145">
        <v>89</v>
      </c>
      <c r="Y250" s="145">
        <v>101</v>
      </c>
      <c r="Z250" s="145">
        <v>215</v>
      </c>
      <c r="AA250" s="145">
        <v>53</v>
      </c>
      <c r="AB250" s="145">
        <v>49</v>
      </c>
      <c r="AC250" s="145">
        <v>153</v>
      </c>
      <c r="AD250" s="146">
        <v>432</v>
      </c>
    </row>
    <row r="251" spans="3:33" x14ac:dyDescent="0.25">
      <c r="P251" s="162">
        <f>P250*0.5</f>
        <v>22951.5</v>
      </c>
      <c r="S251">
        <f>D250-S250</f>
        <v>26</v>
      </c>
      <c r="T251">
        <f t="shared" ref="T251" si="245">E250-T250</f>
        <v>13</v>
      </c>
      <c r="U251">
        <f t="shared" ref="U251" si="246">F250-U250</f>
        <v>20</v>
      </c>
      <c r="V251">
        <f>G250-V250</f>
        <v>19</v>
      </c>
      <c r="W251">
        <f t="shared" ref="W251" si="247">H250-W250</f>
        <v>20</v>
      </c>
      <c r="X251">
        <f t="shared" ref="X251" si="248">I250-X250</f>
        <v>54</v>
      </c>
      <c r="Y251">
        <f t="shared" ref="Y251" si="249">J250-Y250</f>
        <v>23</v>
      </c>
      <c r="Z251">
        <f t="shared" ref="Z251" si="250">K250-Z250</f>
        <v>52</v>
      </c>
      <c r="AA251">
        <f t="shared" ref="AA251" si="251">L250-AA250</f>
        <v>24</v>
      </c>
      <c r="AB251">
        <f t="shared" ref="AB251" si="252">M250-AB250</f>
        <v>28</v>
      </c>
      <c r="AC251">
        <f t="shared" ref="AC251" si="253">N250-AC250</f>
        <v>4</v>
      </c>
      <c r="AD251">
        <f t="shared" ref="AD251" si="254">O250-AD250</f>
        <v>3</v>
      </c>
    </row>
    <row r="252" spans="3:33" x14ac:dyDescent="0.25">
      <c r="C252" t="s">
        <v>33</v>
      </c>
      <c r="E252" s="1"/>
      <c r="F252" s="59" t="s">
        <v>200</v>
      </c>
      <c r="R252" s="3" t="s">
        <v>49</v>
      </c>
      <c r="S252" s="164">
        <f>S247-$AG247</f>
        <v>10</v>
      </c>
      <c r="T252" s="151">
        <f>T249-AG249</f>
        <v>22</v>
      </c>
      <c r="U252" s="151">
        <f>U248-$AG248</f>
        <v>17</v>
      </c>
      <c r="V252" s="151">
        <f>V249-AG249</f>
        <v>32</v>
      </c>
      <c r="W252" s="151">
        <f t="shared" ref="W252:X252" si="255">W248-$AG248</f>
        <v>9</v>
      </c>
      <c r="X252" s="151">
        <f t="shared" si="255"/>
        <v>17</v>
      </c>
      <c r="Y252" s="151">
        <f>Y249-AG249</f>
        <v>42</v>
      </c>
      <c r="Z252" s="151">
        <f>Z248-$AG248</f>
        <v>45</v>
      </c>
      <c r="AA252" s="151">
        <f>AA247-$AG247</f>
        <v>36</v>
      </c>
      <c r="AB252" s="151">
        <f t="shared" ref="AB252:AC252" si="256">AB248-$AG248</f>
        <v>5</v>
      </c>
      <c r="AC252" s="151">
        <f t="shared" si="256"/>
        <v>41</v>
      </c>
      <c r="AD252" s="165">
        <f>AD247-$AG247</f>
        <v>0</v>
      </c>
    </row>
    <row r="254" spans="3:33" x14ac:dyDescent="0.25">
      <c r="C254" t="s">
        <v>35</v>
      </c>
      <c r="D254" s="237">
        <f>D242</f>
        <v>33357</v>
      </c>
      <c r="E254" s="237"/>
    </row>
    <row r="255" spans="3:33" x14ac:dyDescent="0.25">
      <c r="C255" t="s">
        <v>199</v>
      </c>
      <c r="D255" s="238">
        <f>D254*0.5</f>
        <v>16678.5</v>
      </c>
      <c r="E255" s="238"/>
    </row>
    <row r="257" spans="2:33" x14ac:dyDescent="0.25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2:33" x14ac:dyDescent="0.25">
      <c r="C258" s="17" t="s">
        <v>71</v>
      </c>
      <c r="O258" s="163"/>
    </row>
    <row r="261" spans="2:33" x14ac:dyDescent="0.25">
      <c r="C261" s="3" t="s">
        <v>32</v>
      </c>
      <c r="D261" s="4" t="s">
        <v>172</v>
      </c>
      <c r="E261" s="4" t="s">
        <v>173</v>
      </c>
      <c r="F261" s="4" t="s">
        <v>174</v>
      </c>
      <c r="G261" s="4" t="s">
        <v>175</v>
      </c>
      <c r="H261" s="4" t="s">
        <v>176</v>
      </c>
      <c r="I261" s="4" t="s">
        <v>177</v>
      </c>
      <c r="J261" s="4" t="s">
        <v>178</v>
      </c>
      <c r="K261" s="4" t="s">
        <v>179</v>
      </c>
      <c r="L261" s="4" t="s">
        <v>180</v>
      </c>
      <c r="M261" s="4" t="s">
        <v>181</v>
      </c>
      <c r="N261" s="4" t="s">
        <v>182</v>
      </c>
      <c r="O261" s="15" t="s">
        <v>188</v>
      </c>
      <c r="P261" s="3" t="s">
        <v>186</v>
      </c>
      <c r="R261" s="3" t="s">
        <v>0</v>
      </c>
      <c r="S261" s="4" t="s">
        <v>172</v>
      </c>
      <c r="T261" s="4" t="s">
        <v>173</v>
      </c>
      <c r="U261" s="4" t="s">
        <v>174</v>
      </c>
      <c r="V261" s="4" t="s">
        <v>175</v>
      </c>
      <c r="W261" s="4" t="s">
        <v>176</v>
      </c>
      <c r="X261" s="4" t="s">
        <v>177</v>
      </c>
      <c r="Y261" s="4" t="s">
        <v>178</v>
      </c>
      <c r="Z261" s="4" t="s">
        <v>179</v>
      </c>
      <c r="AA261" s="4" t="s">
        <v>180</v>
      </c>
      <c r="AB261" s="4" t="s">
        <v>181</v>
      </c>
      <c r="AC261" s="4" t="s">
        <v>182</v>
      </c>
      <c r="AD261" s="15" t="s">
        <v>188</v>
      </c>
      <c r="AE261" s="3" t="s">
        <v>186</v>
      </c>
      <c r="AG261" s="3" t="s">
        <v>48</v>
      </c>
    </row>
    <row r="262" spans="2:33" x14ac:dyDescent="0.25">
      <c r="C262" s="5" t="s">
        <v>183</v>
      </c>
      <c r="D262" s="66">
        <v>68</v>
      </c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73">
        <v>432</v>
      </c>
      <c r="P262" s="142">
        <f>SUM(D262:O262)</f>
        <v>500</v>
      </c>
      <c r="R262" s="5" t="s">
        <v>183</v>
      </c>
      <c r="S262" s="78">
        <v>10</v>
      </c>
      <c r="T262" s="78">
        <v>22</v>
      </c>
      <c r="U262" s="78">
        <v>29</v>
      </c>
      <c r="V262" s="78">
        <v>45</v>
      </c>
      <c r="W262" s="78">
        <v>11</v>
      </c>
      <c r="X262" s="78">
        <v>31</v>
      </c>
      <c r="Y262" s="78">
        <v>42</v>
      </c>
      <c r="Z262" s="78">
        <v>61</v>
      </c>
      <c r="AA262" s="78">
        <v>36</v>
      </c>
      <c r="AB262" s="78">
        <v>21</v>
      </c>
      <c r="AC262" s="78">
        <v>45</v>
      </c>
      <c r="AD262" s="83">
        <v>0</v>
      </c>
      <c r="AE262" s="142">
        <v>500</v>
      </c>
      <c r="AF262">
        <f>P262-AE262</f>
        <v>0</v>
      </c>
      <c r="AG262" s="142"/>
    </row>
    <row r="263" spans="2:33" x14ac:dyDescent="0.25">
      <c r="C263" s="6" t="s">
        <v>184</v>
      </c>
      <c r="D263" s="66"/>
      <c r="E263" s="66"/>
      <c r="F263" s="66">
        <v>138</v>
      </c>
      <c r="G263" s="66"/>
      <c r="H263" s="66">
        <v>77</v>
      </c>
      <c r="I263" s="66">
        <v>89</v>
      </c>
      <c r="J263" s="66">
        <v>101</v>
      </c>
      <c r="K263" s="66">
        <v>215</v>
      </c>
      <c r="L263" s="66">
        <v>53</v>
      </c>
      <c r="M263" s="66">
        <v>49</v>
      </c>
      <c r="N263" s="66">
        <v>28</v>
      </c>
      <c r="O263" s="73"/>
      <c r="P263" s="142">
        <f t="shared" ref="P263:P264" si="257">SUM(D263:O263)</f>
        <v>750</v>
      </c>
      <c r="R263" s="6" t="s">
        <v>184</v>
      </c>
      <c r="S263" s="78">
        <v>25</v>
      </c>
      <c r="T263" s="78">
        <v>35</v>
      </c>
      <c r="U263" s="78">
        <v>17</v>
      </c>
      <c r="V263" s="78">
        <v>38</v>
      </c>
      <c r="W263" s="78">
        <v>9</v>
      </c>
      <c r="X263" s="78">
        <v>17</v>
      </c>
      <c r="Y263" s="78">
        <v>65</v>
      </c>
      <c r="Z263" s="78">
        <v>45</v>
      </c>
      <c r="AA263" s="78">
        <v>42</v>
      </c>
      <c r="AB263" s="78">
        <v>5</v>
      </c>
      <c r="AC263" s="78">
        <v>41</v>
      </c>
      <c r="AD263" s="83">
        <v>0</v>
      </c>
      <c r="AE263" s="142">
        <v>750</v>
      </c>
      <c r="AF263">
        <f t="shared" ref="AF263" si="258">P263-AE263</f>
        <v>0</v>
      </c>
      <c r="AG263" s="142"/>
    </row>
    <row r="264" spans="2:33" x14ac:dyDescent="0.25">
      <c r="C264" s="6" t="s">
        <v>185</v>
      </c>
      <c r="D264" s="66">
        <v>44</v>
      </c>
      <c r="E264" s="66">
        <v>85</v>
      </c>
      <c r="F264" s="66"/>
      <c r="G264" s="66">
        <v>146</v>
      </c>
      <c r="H264" s="66"/>
      <c r="I264" s="66"/>
      <c r="J264" s="66"/>
      <c r="K264" s="66"/>
      <c r="L264" s="66"/>
      <c r="M264" s="66"/>
      <c r="N264" s="66">
        <v>125</v>
      </c>
      <c r="O264" s="73"/>
      <c r="P264" s="143">
        <f t="shared" si="257"/>
        <v>400</v>
      </c>
      <c r="R264" s="6" t="s">
        <v>185</v>
      </c>
      <c r="S264" s="78">
        <v>18</v>
      </c>
      <c r="T264" s="78">
        <v>19</v>
      </c>
      <c r="U264" s="78">
        <v>22</v>
      </c>
      <c r="V264" s="78">
        <v>29</v>
      </c>
      <c r="W264" s="78">
        <v>24</v>
      </c>
      <c r="X264" s="78">
        <v>54</v>
      </c>
      <c r="Y264" s="78">
        <v>39</v>
      </c>
      <c r="Z264" s="78">
        <v>78</v>
      </c>
      <c r="AA264" s="78">
        <v>51</v>
      </c>
      <c r="AB264" s="78">
        <v>14</v>
      </c>
      <c r="AC264" s="78">
        <v>38</v>
      </c>
      <c r="AD264" s="83">
        <v>0</v>
      </c>
      <c r="AE264" s="143">
        <v>400</v>
      </c>
      <c r="AG264" s="143"/>
    </row>
    <row r="265" spans="2:33" x14ac:dyDescent="0.25">
      <c r="C265" s="3" t="s">
        <v>9</v>
      </c>
      <c r="D265" s="144">
        <f>SUM(D262:D264)</f>
        <v>112</v>
      </c>
      <c r="E265" s="145">
        <f t="shared" ref="E265:O265" si="259">SUM(E262:E264)</f>
        <v>85</v>
      </c>
      <c r="F265" s="145">
        <f t="shared" si="259"/>
        <v>138</v>
      </c>
      <c r="G265" s="145">
        <f t="shared" si="259"/>
        <v>146</v>
      </c>
      <c r="H265" s="145">
        <f t="shared" si="259"/>
        <v>77</v>
      </c>
      <c r="I265" s="145">
        <f t="shared" si="259"/>
        <v>89</v>
      </c>
      <c r="J265" s="145">
        <f t="shared" si="259"/>
        <v>101</v>
      </c>
      <c r="K265" s="145">
        <f t="shared" si="259"/>
        <v>215</v>
      </c>
      <c r="L265" s="145">
        <f t="shared" si="259"/>
        <v>53</v>
      </c>
      <c r="M265" s="145">
        <f t="shared" si="259"/>
        <v>49</v>
      </c>
      <c r="N265" s="145">
        <f t="shared" si="259"/>
        <v>153</v>
      </c>
      <c r="O265" s="146">
        <f t="shared" si="259"/>
        <v>432</v>
      </c>
      <c r="P265" s="161">
        <f>SUMPRODUCT(D262:O264,S262:AD264)</f>
        <v>36482</v>
      </c>
      <c r="R265" s="3" t="s">
        <v>9</v>
      </c>
      <c r="S265" s="144">
        <v>112</v>
      </c>
      <c r="T265" s="145">
        <v>85</v>
      </c>
      <c r="U265" s="145">
        <v>138</v>
      </c>
      <c r="V265" s="145">
        <v>146</v>
      </c>
      <c r="W265" s="145">
        <v>77</v>
      </c>
      <c r="X265" s="145">
        <v>89</v>
      </c>
      <c r="Y265" s="145">
        <v>101</v>
      </c>
      <c r="Z265" s="145">
        <v>215</v>
      </c>
      <c r="AA265" s="145">
        <v>53</v>
      </c>
      <c r="AB265" s="145">
        <v>49</v>
      </c>
      <c r="AC265" s="145">
        <v>153</v>
      </c>
      <c r="AD265" s="146">
        <v>432</v>
      </c>
    </row>
    <row r="266" spans="2:33" x14ac:dyDescent="0.25">
      <c r="P266" s="162">
        <f>P265*0.5</f>
        <v>18241</v>
      </c>
      <c r="S266">
        <f>D265-S265</f>
        <v>0</v>
      </c>
      <c r="T266">
        <f t="shared" ref="T266" si="260">E265-T265</f>
        <v>0</v>
      </c>
      <c r="U266">
        <f t="shared" ref="U266" si="261">F265-U265</f>
        <v>0</v>
      </c>
      <c r="V266">
        <f>G265-V265</f>
        <v>0</v>
      </c>
      <c r="W266">
        <f t="shared" ref="W266" si="262">H265-W265</f>
        <v>0</v>
      </c>
      <c r="X266">
        <f t="shared" ref="X266" si="263">I265-X265</f>
        <v>0</v>
      </c>
      <c r="Y266">
        <f t="shared" ref="Y266" si="264">J265-Y265</f>
        <v>0</v>
      </c>
      <c r="Z266">
        <f t="shared" ref="Z266" si="265">K265-Z265</f>
        <v>0</v>
      </c>
      <c r="AA266">
        <f t="shared" ref="AA266" si="266">L265-AA265</f>
        <v>0</v>
      </c>
      <c r="AB266">
        <f t="shared" ref="AB266" si="267">M265-AB265</f>
        <v>0</v>
      </c>
      <c r="AC266">
        <f t="shared" ref="AC266" si="268">N265-AC265</f>
        <v>0</v>
      </c>
      <c r="AD266">
        <f t="shared" ref="AD266" si="269">O265-AD265</f>
        <v>0</v>
      </c>
    </row>
    <row r="267" spans="2:33" x14ac:dyDescent="0.25">
      <c r="R267" s="3" t="s">
        <v>49</v>
      </c>
      <c r="S267" s="144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6"/>
    </row>
    <row r="269" spans="2:33" x14ac:dyDescent="0.25">
      <c r="C269" s="3" t="s">
        <v>32</v>
      </c>
      <c r="D269" s="4" t="s">
        <v>172</v>
      </c>
      <c r="E269" s="4" t="s">
        <v>173</v>
      </c>
      <c r="F269" s="4" t="s">
        <v>174</v>
      </c>
      <c r="G269" s="4" t="s">
        <v>175</v>
      </c>
      <c r="H269" s="4" t="s">
        <v>176</v>
      </c>
      <c r="I269" s="4" t="s">
        <v>177</v>
      </c>
      <c r="J269" s="4" t="s">
        <v>178</v>
      </c>
      <c r="K269" s="4" t="s">
        <v>179</v>
      </c>
      <c r="L269" s="4" t="s">
        <v>180</v>
      </c>
      <c r="M269" s="4" t="s">
        <v>181</v>
      </c>
      <c r="N269" s="4" t="s">
        <v>182</v>
      </c>
      <c r="O269" s="15" t="s">
        <v>188</v>
      </c>
      <c r="P269" s="3" t="s">
        <v>186</v>
      </c>
      <c r="R269" s="3" t="s">
        <v>0</v>
      </c>
      <c r="S269" s="4" t="s">
        <v>172</v>
      </c>
      <c r="T269" s="4" t="s">
        <v>173</v>
      </c>
      <c r="U269" s="4" t="s">
        <v>174</v>
      </c>
      <c r="V269" s="4" t="s">
        <v>175</v>
      </c>
      <c r="W269" s="4" t="s">
        <v>176</v>
      </c>
      <c r="X269" s="4" t="s">
        <v>177</v>
      </c>
      <c r="Y269" s="4" t="s">
        <v>178</v>
      </c>
      <c r="Z269" s="4" t="s">
        <v>179</v>
      </c>
      <c r="AA269" s="4" t="s">
        <v>180</v>
      </c>
      <c r="AB269" s="4" t="s">
        <v>181</v>
      </c>
      <c r="AC269" s="4" t="s">
        <v>182</v>
      </c>
      <c r="AD269" s="15" t="s">
        <v>188</v>
      </c>
      <c r="AE269" s="3" t="s">
        <v>186</v>
      </c>
      <c r="AG269" s="3" t="s">
        <v>48</v>
      </c>
    </row>
    <row r="270" spans="2:33" x14ac:dyDescent="0.25">
      <c r="C270" s="5" t="s">
        <v>183</v>
      </c>
      <c r="D270" s="66">
        <v>68</v>
      </c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3">
        <v>432</v>
      </c>
      <c r="P270" s="142">
        <f>SUM(D270:O270)</f>
        <v>500</v>
      </c>
      <c r="R270" s="5" t="s">
        <v>183</v>
      </c>
      <c r="S270" s="96">
        <v>10</v>
      </c>
      <c r="T270" s="78">
        <v>22</v>
      </c>
      <c r="U270" s="78">
        <v>29</v>
      </c>
      <c r="V270" s="78">
        <v>45</v>
      </c>
      <c r="W270" s="78">
        <v>11</v>
      </c>
      <c r="X270" s="78">
        <v>31</v>
      </c>
      <c r="Y270" s="78">
        <v>42</v>
      </c>
      <c r="Z270" s="78">
        <v>61</v>
      </c>
      <c r="AA270" s="78">
        <v>36</v>
      </c>
      <c r="AB270" s="78">
        <v>21</v>
      </c>
      <c r="AC270" s="78">
        <v>45</v>
      </c>
      <c r="AD270" s="98">
        <v>0</v>
      </c>
      <c r="AE270" s="142">
        <v>500</v>
      </c>
      <c r="AF270">
        <f>P270-AE270</f>
        <v>0</v>
      </c>
      <c r="AG270" s="149">
        <v>0</v>
      </c>
    </row>
    <row r="271" spans="2:33" x14ac:dyDescent="0.25">
      <c r="C271" s="6" t="s">
        <v>184</v>
      </c>
      <c r="D271" s="78"/>
      <c r="E271" s="78"/>
      <c r="F271" s="66">
        <v>138</v>
      </c>
      <c r="G271" s="78"/>
      <c r="H271" s="66">
        <v>77</v>
      </c>
      <c r="I271" s="66">
        <v>89</v>
      </c>
      <c r="J271" s="96"/>
      <c r="K271" s="66">
        <v>215</v>
      </c>
      <c r="L271" s="66">
        <v>53</v>
      </c>
      <c r="M271" s="66">
        <v>49</v>
      </c>
      <c r="N271" s="96">
        <f>28+101</f>
        <v>129</v>
      </c>
      <c r="O271" s="83"/>
      <c r="P271" s="142">
        <f t="shared" ref="P271:P272" si="270">SUM(D271:O271)</f>
        <v>750</v>
      </c>
      <c r="R271" s="6" t="s">
        <v>184</v>
      </c>
      <c r="S271" s="78">
        <v>25</v>
      </c>
      <c r="T271" s="78">
        <v>35</v>
      </c>
      <c r="U271" s="96">
        <v>17</v>
      </c>
      <c r="V271" s="78">
        <v>38</v>
      </c>
      <c r="W271" s="96">
        <v>9</v>
      </c>
      <c r="X271" s="96">
        <v>17</v>
      </c>
      <c r="Y271" s="96">
        <v>65</v>
      </c>
      <c r="Z271" s="96">
        <v>45</v>
      </c>
      <c r="AA271" s="96">
        <v>42</v>
      </c>
      <c r="AB271" s="96">
        <v>5</v>
      </c>
      <c r="AC271" s="96">
        <v>41</v>
      </c>
      <c r="AD271" s="83">
        <v>0</v>
      </c>
      <c r="AE271" s="142">
        <v>750</v>
      </c>
      <c r="AF271">
        <f t="shared" ref="AF271" si="271">P271-AE271</f>
        <v>0</v>
      </c>
      <c r="AG271" s="149">
        <f>AC271-AC275</f>
        <v>11</v>
      </c>
    </row>
    <row r="272" spans="2:33" x14ac:dyDescent="0.25">
      <c r="C272" s="6" t="s">
        <v>185</v>
      </c>
      <c r="D272" s="66">
        <v>44</v>
      </c>
      <c r="E272" s="66">
        <v>85</v>
      </c>
      <c r="F272" s="78"/>
      <c r="G272" s="66">
        <v>146</v>
      </c>
      <c r="H272" s="78"/>
      <c r="I272" s="78"/>
      <c r="J272" s="96">
        <v>101</v>
      </c>
      <c r="K272" s="78"/>
      <c r="L272" s="78"/>
      <c r="M272" s="78"/>
      <c r="N272" s="96">
        <f>125-101</f>
        <v>24</v>
      </c>
      <c r="O272" s="83"/>
      <c r="P272" s="143">
        <f t="shared" si="270"/>
        <v>400</v>
      </c>
      <c r="R272" s="6" t="s">
        <v>185</v>
      </c>
      <c r="S272" s="96">
        <v>18</v>
      </c>
      <c r="T272" s="96">
        <v>19</v>
      </c>
      <c r="U272" s="78">
        <v>22</v>
      </c>
      <c r="V272" s="96">
        <v>29</v>
      </c>
      <c r="W272" s="78">
        <v>24</v>
      </c>
      <c r="X272" s="78">
        <v>54</v>
      </c>
      <c r="Y272" s="78">
        <v>39</v>
      </c>
      <c r="Z272" s="78">
        <v>78</v>
      </c>
      <c r="AA272" s="78">
        <v>51</v>
      </c>
      <c r="AB272" s="78">
        <v>14</v>
      </c>
      <c r="AC272" s="96">
        <v>38</v>
      </c>
      <c r="AD272" s="83">
        <v>0</v>
      </c>
      <c r="AE272" s="143">
        <v>400</v>
      </c>
      <c r="AG272" s="150">
        <f>S272-S275</f>
        <v>8</v>
      </c>
    </row>
    <row r="273" spans="3:33" x14ac:dyDescent="0.25">
      <c r="C273" s="3" t="s">
        <v>9</v>
      </c>
      <c r="D273" s="144">
        <f>SUM(D270:D272)</f>
        <v>112</v>
      </c>
      <c r="E273" s="145">
        <f t="shared" ref="E273:O273" si="272">SUM(E270:E272)</f>
        <v>85</v>
      </c>
      <c r="F273" s="145">
        <f t="shared" si="272"/>
        <v>138</v>
      </c>
      <c r="G273" s="145">
        <f t="shared" si="272"/>
        <v>146</v>
      </c>
      <c r="H273" s="145">
        <f t="shared" si="272"/>
        <v>77</v>
      </c>
      <c r="I273" s="145">
        <f t="shared" si="272"/>
        <v>89</v>
      </c>
      <c r="J273" s="145">
        <f t="shared" si="272"/>
        <v>101</v>
      </c>
      <c r="K273" s="145">
        <f t="shared" si="272"/>
        <v>215</v>
      </c>
      <c r="L273" s="145">
        <f t="shared" si="272"/>
        <v>53</v>
      </c>
      <c r="M273" s="145">
        <f t="shared" si="272"/>
        <v>49</v>
      </c>
      <c r="N273" s="145">
        <f t="shared" si="272"/>
        <v>153</v>
      </c>
      <c r="O273" s="146">
        <f t="shared" si="272"/>
        <v>432</v>
      </c>
      <c r="P273" s="161">
        <f>SUMPRODUCT(D270:O272,S270:AD272)</f>
        <v>34159</v>
      </c>
      <c r="R273" s="3" t="s">
        <v>9</v>
      </c>
      <c r="S273" s="144">
        <v>112</v>
      </c>
      <c r="T273" s="145">
        <v>85</v>
      </c>
      <c r="U273" s="145">
        <v>138</v>
      </c>
      <c r="V273" s="145">
        <v>146</v>
      </c>
      <c r="W273" s="145">
        <v>77</v>
      </c>
      <c r="X273" s="145">
        <v>89</v>
      </c>
      <c r="Y273" s="145">
        <v>101</v>
      </c>
      <c r="Z273" s="145">
        <v>215</v>
      </c>
      <c r="AA273" s="145">
        <v>53</v>
      </c>
      <c r="AB273" s="145">
        <v>49</v>
      </c>
      <c r="AC273" s="145">
        <v>153</v>
      </c>
      <c r="AD273" s="146">
        <v>432</v>
      </c>
    </row>
    <row r="274" spans="3:33" x14ac:dyDescent="0.25">
      <c r="P274" s="162">
        <f>P273*0.5</f>
        <v>17079.5</v>
      </c>
      <c r="S274">
        <f>D273-S273</f>
        <v>0</v>
      </c>
      <c r="T274">
        <f t="shared" ref="T274" si="273">E273-T273</f>
        <v>0</v>
      </c>
      <c r="U274">
        <f t="shared" ref="U274" si="274">F273-U273</f>
        <v>0</v>
      </c>
      <c r="V274">
        <f>G273-V273</f>
        <v>0</v>
      </c>
      <c r="W274">
        <f t="shared" ref="W274" si="275">H273-W273</f>
        <v>0</v>
      </c>
      <c r="X274">
        <f t="shared" ref="X274" si="276">I273-X273</f>
        <v>0</v>
      </c>
      <c r="Y274">
        <f t="shared" ref="Y274" si="277">J273-Y273</f>
        <v>0</v>
      </c>
      <c r="Z274">
        <f t="shared" ref="Z274" si="278">K273-Z273</f>
        <v>0</v>
      </c>
      <c r="AA274">
        <f t="shared" ref="AA274" si="279">L273-AA273</f>
        <v>0</v>
      </c>
      <c r="AB274">
        <f t="shared" ref="AB274" si="280">M273-AB273</f>
        <v>0</v>
      </c>
      <c r="AC274">
        <f t="shared" ref="AC274" si="281">N273-AC273</f>
        <v>0</v>
      </c>
      <c r="AD274">
        <f t="shared" ref="AD274" si="282">O273-AD273</f>
        <v>0</v>
      </c>
    </row>
    <row r="275" spans="3:33" x14ac:dyDescent="0.25">
      <c r="C275" s="132" t="s">
        <v>55</v>
      </c>
      <c r="D275" t="s">
        <v>202</v>
      </c>
      <c r="R275" s="3" t="s">
        <v>49</v>
      </c>
      <c r="S275" s="164">
        <f>S270-AG270</f>
        <v>10</v>
      </c>
      <c r="T275" s="151">
        <f>T272-AG272</f>
        <v>11</v>
      </c>
      <c r="U275" s="151">
        <f>U271-$AG271</f>
        <v>6</v>
      </c>
      <c r="V275" s="151">
        <f>V272-AG272</f>
        <v>21</v>
      </c>
      <c r="W275" s="151">
        <f t="shared" ref="W275:AA275" si="283">W271-$AG271</f>
        <v>-2</v>
      </c>
      <c r="X275" s="151">
        <f t="shared" si="283"/>
        <v>6</v>
      </c>
      <c r="Y275" s="151">
        <f t="shared" si="283"/>
        <v>54</v>
      </c>
      <c r="Z275" s="151">
        <f t="shared" si="283"/>
        <v>34</v>
      </c>
      <c r="AA275" s="151">
        <f t="shared" si="283"/>
        <v>31</v>
      </c>
      <c r="AB275" s="151">
        <f>AB271-$AG271</f>
        <v>-6</v>
      </c>
      <c r="AC275" s="151">
        <f>AC272-AG272</f>
        <v>30</v>
      </c>
      <c r="AD275" s="165">
        <f>AD270-AG270</f>
        <v>0</v>
      </c>
    </row>
    <row r="276" spans="3:33" x14ac:dyDescent="0.25">
      <c r="C276" s="132" t="s">
        <v>54</v>
      </c>
      <c r="D276">
        <v>101</v>
      </c>
    </row>
    <row r="277" spans="3:33" x14ac:dyDescent="0.25">
      <c r="C277" t="s">
        <v>59</v>
      </c>
      <c r="D277" t="s">
        <v>203</v>
      </c>
    </row>
    <row r="278" spans="3:33" x14ac:dyDescent="0.25">
      <c r="C278" t="s">
        <v>201</v>
      </c>
      <c r="D278">
        <v>-23</v>
      </c>
    </row>
    <row r="279" spans="3:33" x14ac:dyDescent="0.25">
      <c r="C279" t="s">
        <v>58</v>
      </c>
      <c r="D279">
        <f>D278*D276</f>
        <v>-2323</v>
      </c>
    </row>
    <row r="280" spans="3:33" x14ac:dyDescent="0.25">
      <c r="C280" t="s">
        <v>47</v>
      </c>
      <c r="D280">
        <f>P90+D279</f>
        <v>34159</v>
      </c>
    </row>
    <row r="282" spans="3:33" x14ac:dyDescent="0.25">
      <c r="C282" s="53" t="s">
        <v>61</v>
      </c>
    </row>
    <row r="284" spans="3:33" x14ac:dyDescent="0.25">
      <c r="C284" s="3" t="s">
        <v>32</v>
      </c>
      <c r="D284" s="4" t="s">
        <v>172</v>
      </c>
      <c r="E284" s="4" t="s">
        <v>173</v>
      </c>
      <c r="F284" s="4" t="s">
        <v>174</v>
      </c>
      <c r="G284" s="4" t="s">
        <v>175</v>
      </c>
      <c r="H284" s="4" t="s">
        <v>176</v>
      </c>
      <c r="I284" s="4" t="s">
        <v>177</v>
      </c>
      <c r="J284" s="4" t="s">
        <v>178</v>
      </c>
      <c r="K284" s="4" t="s">
        <v>179</v>
      </c>
      <c r="L284" s="4" t="s">
        <v>180</v>
      </c>
      <c r="M284" s="4" t="s">
        <v>181</v>
      </c>
      <c r="N284" s="4" t="s">
        <v>182</v>
      </c>
      <c r="O284" s="15" t="s">
        <v>188</v>
      </c>
      <c r="P284" s="3" t="s">
        <v>186</v>
      </c>
      <c r="R284" s="3" t="s">
        <v>0</v>
      </c>
      <c r="S284" s="4" t="s">
        <v>172</v>
      </c>
      <c r="T284" s="4" t="s">
        <v>173</v>
      </c>
      <c r="U284" s="4" t="s">
        <v>174</v>
      </c>
      <c r="V284" s="4" t="s">
        <v>175</v>
      </c>
      <c r="W284" s="4" t="s">
        <v>176</v>
      </c>
      <c r="X284" s="4" t="s">
        <v>177</v>
      </c>
      <c r="Y284" s="4" t="s">
        <v>178</v>
      </c>
      <c r="Z284" s="4" t="s">
        <v>179</v>
      </c>
      <c r="AA284" s="4" t="s">
        <v>180</v>
      </c>
      <c r="AB284" s="4" t="s">
        <v>181</v>
      </c>
      <c r="AC284" s="4" t="s">
        <v>182</v>
      </c>
      <c r="AD284" s="15" t="s">
        <v>188</v>
      </c>
      <c r="AE284" s="3" t="s">
        <v>186</v>
      </c>
      <c r="AG284" s="3" t="s">
        <v>48</v>
      </c>
    </row>
    <row r="285" spans="3:33" x14ac:dyDescent="0.25">
      <c r="C285" s="5" t="s">
        <v>183</v>
      </c>
      <c r="D285" s="96">
        <f>68+44</f>
        <v>112</v>
      </c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98">
        <f>432-44</f>
        <v>388</v>
      </c>
      <c r="P285" s="142">
        <f>SUM(D285:O285)</f>
        <v>500</v>
      </c>
      <c r="R285" s="5" t="s">
        <v>183</v>
      </c>
      <c r="S285" s="96">
        <v>10</v>
      </c>
      <c r="T285" s="78">
        <v>22</v>
      </c>
      <c r="U285" s="78">
        <v>29</v>
      </c>
      <c r="V285" s="78">
        <v>45</v>
      </c>
      <c r="W285" s="78">
        <v>11</v>
      </c>
      <c r="X285" s="78">
        <v>31</v>
      </c>
      <c r="Y285" s="78">
        <v>42</v>
      </c>
      <c r="Z285" s="78">
        <v>61</v>
      </c>
      <c r="AA285" s="78">
        <v>36</v>
      </c>
      <c r="AB285" s="78">
        <v>21</v>
      </c>
      <c r="AC285" s="78">
        <v>45</v>
      </c>
      <c r="AD285" s="98">
        <v>0</v>
      </c>
      <c r="AE285" s="142">
        <v>500</v>
      </c>
      <c r="AF285">
        <f>P285-AE285</f>
        <v>0</v>
      </c>
      <c r="AG285" s="149">
        <v>0</v>
      </c>
    </row>
    <row r="286" spans="3:33" x14ac:dyDescent="0.25">
      <c r="C286" s="6" t="s">
        <v>184</v>
      </c>
      <c r="D286" s="78"/>
      <c r="E286" s="78"/>
      <c r="F286" s="78">
        <v>138</v>
      </c>
      <c r="G286" s="78"/>
      <c r="H286" s="78">
        <v>77</v>
      </c>
      <c r="I286" s="78">
        <v>89</v>
      </c>
      <c r="J286" s="78"/>
      <c r="K286" s="78">
        <v>215</v>
      </c>
      <c r="L286" s="78">
        <v>53</v>
      </c>
      <c r="M286" s="78">
        <v>49</v>
      </c>
      <c r="N286" s="96">
        <f>28+101-44</f>
        <v>85</v>
      </c>
      <c r="O286" s="98">
        <v>44</v>
      </c>
      <c r="P286" s="142">
        <f t="shared" ref="P286:P287" si="284">SUM(D286:O286)</f>
        <v>750</v>
      </c>
      <c r="R286" s="6" t="s">
        <v>184</v>
      </c>
      <c r="S286" s="78">
        <v>25</v>
      </c>
      <c r="T286" s="78">
        <v>35</v>
      </c>
      <c r="U286" s="96">
        <v>17</v>
      </c>
      <c r="V286" s="78">
        <v>38</v>
      </c>
      <c r="W286" s="96">
        <v>9</v>
      </c>
      <c r="X286" s="96">
        <v>17</v>
      </c>
      <c r="Y286" s="78">
        <v>65</v>
      </c>
      <c r="Z286" s="96">
        <v>45</v>
      </c>
      <c r="AA286" s="96">
        <v>42</v>
      </c>
      <c r="AB286" s="96">
        <v>5</v>
      </c>
      <c r="AC286" s="96">
        <v>41</v>
      </c>
      <c r="AD286" s="83">
        <v>0</v>
      </c>
      <c r="AE286" s="142">
        <v>750</v>
      </c>
      <c r="AF286">
        <f t="shared" ref="AF286:AF287" si="285">P286-AE286</f>
        <v>0</v>
      </c>
      <c r="AG286" s="149">
        <f>AC286-AC290</f>
        <v>11</v>
      </c>
    </row>
    <row r="287" spans="3:33" x14ac:dyDescent="0.25">
      <c r="C287" s="6" t="s">
        <v>185</v>
      </c>
      <c r="D287" s="96"/>
      <c r="E287" s="78">
        <v>85</v>
      </c>
      <c r="F287" s="78"/>
      <c r="G287" s="78">
        <v>146</v>
      </c>
      <c r="H287" s="78"/>
      <c r="I287" s="78"/>
      <c r="J287" s="78">
        <v>101</v>
      </c>
      <c r="K287" s="78"/>
      <c r="L287" s="78"/>
      <c r="M287" s="78"/>
      <c r="N287" s="96">
        <f>125-101+44</f>
        <v>68</v>
      </c>
      <c r="O287" s="83"/>
      <c r="P287" s="143">
        <f t="shared" si="284"/>
        <v>400</v>
      </c>
      <c r="R287" s="6" t="s">
        <v>185</v>
      </c>
      <c r="S287" s="96">
        <v>18</v>
      </c>
      <c r="T287" s="96">
        <v>19</v>
      </c>
      <c r="U287" s="78">
        <v>22</v>
      </c>
      <c r="V287" s="96">
        <v>29</v>
      </c>
      <c r="W287" s="78">
        <v>24</v>
      </c>
      <c r="X287" s="78">
        <v>54</v>
      </c>
      <c r="Y287" s="96">
        <v>39</v>
      </c>
      <c r="Z287" s="78">
        <v>78</v>
      </c>
      <c r="AA287" s="78">
        <v>51</v>
      </c>
      <c r="AB287" s="78">
        <v>14</v>
      </c>
      <c r="AC287" s="96">
        <v>38</v>
      </c>
      <c r="AD287" s="83">
        <v>0</v>
      </c>
      <c r="AE287" s="143">
        <v>400</v>
      </c>
      <c r="AF287">
        <f t="shared" si="285"/>
        <v>0</v>
      </c>
      <c r="AG287" s="150">
        <f>S287-S290</f>
        <v>8</v>
      </c>
    </row>
    <row r="288" spans="3:33" x14ac:dyDescent="0.25">
      <c r="C288" s="3" t="s">
        <v>9</v>
      </c>
      <c r="D288" s="144">
        <f>SUM(D285:D287)</f>
        <v>112</v>
      </c>
      <c r="E288" s="145">
        <f t="shared" ref="E288:O288" si="286">SUM(E285:E287)</f>
        <v>85</v>
      </c>
      <c r="F288" s="145">
        <f t="shared" si="286"/>
        <v>138</v>
      </c>
      <c r="G288" s="145">
        <f t="shared" si="286"/>
        <v>146</v>
      </c>
      <c r="H288" s="145">
        <f t="shared" si="286"/>
        <v>77</v>
      </c>
      <c r="I288" s="145">
        <f t="shared" si="286"/>
        <v>89</v>
      </c>
      <c r="J288" s="145">
        <f t="shared" si="286"/>
        <v>101</v>
      </c>
      <c r="K288" s="145">
        <f t="shared" si="286"/>
        <v>215</v>
      </c>
      <c r="L288" s="145">
        <f t="shared" si="286"/>
        <v>53</v>
      </c>
      <c r="M288" s="145">
        <f t="shared" si="286"/>
        <v>49</v>
      </c>
      <c r="N288" s="145">
        <f t="shared" si="286"/>
        <v>153</v>
      </c>
      <c r="O288" s="146">
        <f t="shared" si="286"/>
        <v>432</v>
      </c>
      <c r="P288" s="161">
        <f>SUMPRODUCT(D285:O287,S285:AD287)</f>
        <v>33675</v>
      </c>
      <c r="R288" s="3" t="s">
        <v>9</v>
      </c>
      <c r="S288" s="144">
        <v>112</v>
      </c>
      <c r="T288" s="145">
        <v>85</v>
      </c>
      <c r="U288" s="145">
        <v>138</v>
      </c>
      <c r="V288" s="145">
        <v>146</v>
      </c>
      <c r="W288" s="145">
        <v>77</v>
      </c>
      <c r="X288" s="145">
        <v>89</v>
      </c>
      <c r="Y288" s="145">
        <v>101</v>
      </c>
      <c r="Z288" s="145">
        <v>215</v>
      </c>
      <c r="AA288" s="145">
        <v>53</v>
      </c>
      <c r="AB288" s="145">
        <v>49</v>
      </c>
      <c r="AC288" s="145">
        <v>153</v>
      </c>
      <c r="AD288" s="146">
        <v>432</v>
      </c>
    </row>
    <row r="289" spans="3:33" x14ac:dyDescent="0.25">
      <c r="P289" s="162">
        <f>P288*0.5</f>
        <v>16837.5</v>
      </c>
      <c r="S289">
        <f>D288-S288</f>
        <v>0</v>
      </c>
      <c r="T289">
        <f t="shared" ref="T289" si="287">E288-T288</f>
        <v>0</v>
      </c>
      <c r="U289">
        <f t="shared" ref="U289" si="288">F288-U288</f>
        <v>0</v>
      </c>
      <c r="V289">
        <f>G288-V288</f>
        <v>0</v>
      </c>
      <c r="W289">
        <f t="shared" ref="W289" si="289">H288-W288</f>
        <v>0</v>
      </c>
      <c r="X289">
        <f t="shared" ref="X289" si="290">I288-X288</f>
        <v>0</v>
      </c>
      <c r="Y289">
        <f t="shared" ref="Y289" si="291">J288-Y288</f>
        <v>0</v>
      </c>
      <c r="Z289">
        <f t="shared" ref="Z289" si="292">K288-Z288</f>
        <v>0</v>
      </c>
      <c r="AA289">
        <f t="shared" ref="AA289" si="293">L288-AA288</f>
        <v>0</v>
      </c>
      <c r="AB289">
        <f t="shared" ref="AB289" si="294">M288-AB288</f>
        <v>0</v>
      </c>
      <c r="AC289">
        <f t="shared" ref="AC289" si="295">N288-AC288</f>
        <v>0</v>
      </c>
      <c r="AD289">
        <f t="shared" ref="AD289" si="296">O288-AD288</f>
        <v>0</v>
      </c>
    </row>
    <row r="290" spans="3:33" x14ac:dyDescent="0.25">
      <c r="C290" s="132" t="s">
        <v>55</v>
      </c>
      <c r="D290" t="s">
        <v>212</v>
      </c>
      <c r="R290" s="3" t="s">
        <v>49</v>
      </c>
      <c r="S290" s="164">
        <f>S285-AG285</f>
        <v>10</v>
      </c>
      <c r="T290" s="151">
        <f>T287-AG287</f>
        <v>11</v>
      </c>
      <c r="U290" s="151">
        <f>U286-$AG286</f>
        <v>6</v>
      </c>
      <c r="V290" s="151">
        <f>V287-AG287</f>
        <v>21</v>
      </c>
      <c r="W290" s="151">
        <f>W286-$AG286</f>
        <v>-2</v>
      </c>
      <c r="X290" s="151">
        <f>X286-$AG286</f>
        <v>6</v>
      </c>
      <c r="Y290" s="151">
        <f>Y287-AG287</f>
        <v>31</v>
      </c>
      <c r="Z290" s="151">
        <f>Z286-$AG286</f>
        <v>34</v>
      </c>
      <c r="AA290" s="151">
        <f>AA286-$AG286</f>
        <v>31</v>
      </c>
      <c r="AB290" s="151">
        <f>AB286-$AG286</f>
        <v>-6</v>
      </c>
      <c r="AC290" s="151">
        <f>AC287-AG287</f>
        <v>30</v>
      </c>
      <c r="AD290" s="165">
        <f>AD285-AG285</f>
        <v>0</v>
      </c>
    </row>
    <row r="291" spans="3:33" x14ac:dyDescent="0.25">
      <c r="C291" s="132" t="s">
        <v>54</v>
      </c>
      <c r="D291">
        <v>44</v>
      </c>
    </row>
    <row r="292" spans="3:33" x14ac:dyDescent="0.25">
      <c r="C292" t="s">
        <v>59</v>
      </c>
      <c r="D292" t="s">
        <v>80</v>
      </c>
    </row>
    <row r="293" spans="3:33" x14ac:dyDescent="0.25">
      <c r="C293" t="s">
        <v>201</v>
      </c>
      <c r="D293">
        <v>-11</v>
      </c>
    </row>
    <row r="294" spans="3:33" x14ac:dyDescent="0.25">
      <c r="C294" t="s">
        <v>58</v>
      </c>
      <c r="D294">
        <f>D293*D291</f>
        <v>-484</v>
      </c>
    </row>
    <row r="295" spans="3:33" x14ac:dyDescent="0.25">
      <c r="C295" t="s">
        <v>47</v>
      </c>
      <c r="D295">
        <f>P273+D294</f>
        <v>33675</v>
      </c>
    </row>
    <row r="297" spans="3:33" x14ac:dyDescent="0.25">
      <c r="C297" s="53" t="s">
        <v>69</v>
      </c>
    </row>
    <row r="299" spans="3:33" x14ac:dyDescent="0.25">
      <c r="C299" s="3" t="s">
        <v>32</v>
      </c>
      <c r="D299" s="4" t="s">
        <v>172</v>
      </c>
      <c r="E299" s="4" t="s">
        <v>173</v>
      </c>
      <c r="F299" s="4" t="s">
        <v>174</v>
      </c>
      <c r="G299" s="4" t="s">
        <v>175</v>
      </c>
      <c r="H299" s="4" t="s">
        <v>176</v>
      </c>
      <c r="I299" s="4" t="s">
        <v>177</v>
      </c>
      <c r="J299" s="4" t="s">
        <v>178</v>
      </c>
      <c r="K299" s="4" t="s">
        <v>179</v>
      </c>
      <c r="L299" s="4" t="s">
        <v>180</v>
      </c>
      <c r="M299" s="4" t="s">
        <v>181</v>
      </c>
      <c r="N299" s="4" t="s">
        <v>182</v>
      </c>
      <c r="O299" s="15" t="s">
        <v>188</v>
      </c>
      <c r="P299" s="3" t="s">
        <v>186</v>
      </c>
      <c r="R299" s="3" t="s">
        <v>0</v>
      </c>
      <c r="S299" s="4" t="s">
        <v>172</v>
      </c>
      <c r="T299" s="4" t="s">
        <v>173</v>
      </c>
      <c r="U299" s="4" t="s">
        <v>174</v>
      </c>
      <c r="V299" s="4" t="s">
        <v>175</v>
      </c>
      <c r="W299" s="4" t="s">
        <v>176</v>
      </c>
      <c r="X299" s="4" t="s">
        <v>177</v>
      </c>
      <c r="Y299" s="4" t="s">
        <v>178</v>
      </c>
      <c r="Z299" s="4" t="s">
        <v>179</v>
      </c>
      <c r="AA299" s="4" t="s">
        <v>180</v>
      </c>
      <c r="AB299" s="4" t="s">
        <v>181</v>
      </c>
      <c r="AC299" s="4" t="s">
        <v>182</v>
      </c>
      <c r="AD299" s="15" t="s">
        <v>188</v>
      </c>
      <c r="AE299" s="3" t="s">
        <v>186</v>
      </c>
      <c r="AG299" s="3" t="s">
        <v>48</v>
      </c>
    </row>
    <row r="300" spans="3:33" x14ac:dyDescent="0.25">
      <c r="C300" s="5" t="s">
        <v>183</v>
      </c>
      <c r="D300" s="78">
        <f>68+44</f>
        <v>112</v>
      </c>
      <c r="E300" s="78"/>
      <c r="F300" s="78"/>
      <c r="G300" s="78"/>
      <c r="H300" s="78"/>
      <c r="I300" s="78"/>
      <c r="J300" s="78"/>
      <c r="K300" s="78"/>
      <c r="L300" s="96">
        <v>53</v>
      </c>
      <c r="M300" s="78"/>
      <c r="N300" s="78"/>
      <c r="O300" s="98">
        <f>432-44-53</f>
        <v>335</v>
      </c>
      <c r="P300" s="142">
        <f>SUM(D300:O300)</f>
        <v>500</v>
      </c>
      <c r="R300" s="5" t="s">
        <v>183</v>
      </c>
      <c r="S300" s="96">
        <v>10</v>
      </c>
      <c r="T300" s="78">
        <v>22</v>
      </c>
      <c r="U300" s="78">
        <v>29</v>
      </c>
      <c r="V300" s="78">
        <v>45</v>
      </c>
      <c r="W300" s="78">
        <v>11</v>
      </c>
      <c r="X300" s="78">
        <v>31</v>
      </c>
      <c r="Y300" s="78">
        <v>42</v>
      </c>
      <c r="Z300" s="78">
        <v>61</v>
      </c>
      <c r="AA300" s="78">
        <v>36</v>
      </c>
      <c r="AB300" s="78">
        <v>21</v>
      </c>
      <c r="AC300" s="78">
        <v>45</v>
      </c>
      <c r="AD300" s="98">
        <v>0</v>
      </c>
      <c r="AE300" s="142">
        <v>500</v>
      </c>
      <c r="AF300">
        <f>P300-AE300</f>
        <v>0</v>
      </c>
      <c r="AG300" s="149">
        <v>0</v>
      </c>
    </row>
    <row r="301" spans="3:33" x14ac:dyDescent="0.25">
      <c r="C301" s="6" t="s">
        <v>184</v>
      </c>
      <c r="D301" s="78"/>
      <c r="E301" s="78"/>
      <c r="F301" s="78">
        <v>138</v>
      </c>
      <c r="G301" s="78"/>
      <c r="H301" s="78">
        <v>77</v>
      </c>
      <c r="I301" s="78">
        <v>89</v>
      </c>
      <c r="J301" s="78"/>
      <c r="K301" s="78">
        <v>215</v>
      </c>
      <c r="L301" s="96"/>
      <c r="M301" s="78">
        <v>49</v>
      </c>
      <c r="N301" s="78">
        <f>28+101-44</f>
        <v>85</v>
      </c>
      <c r="O301" s="98">
        <f>44+53</f>
        <v>97</v>
      </c>
      <c r="P301" s="142">
        <f t="shared" ref="P301:P302" si="297">SUM(D301:O301)</f>
        <v>750</v>
      </c>
      <c r="R301" s="6" t="s">
        <v>184</v>
      </c>
      <c r="S301" s="78">
        <v>25</v>
      </c>
      <c r="T301" s="78">
        <v>35</v>
      </c>
      <c r="U301" s="96">
        <v>17</v>
      </c>
      <c r="V301" s="78">
        <v>38</v>
      </c>
      <c r="W301" s="96">
        <v>9</v>
      </c>
      <c r="X301" s="96">
        <v>17</v>
      </c>
      <c r="Y301" s="78">
        <v>65</v>
      </c>
      <c r="Z301" s="96">
        <v>45</v>
      </c>
      <c r="AA301" s="96">
        <v>42</v>
      </c>
      <c r="AB301" s="96">
        <v>5</v>
      </c>
      <c r="AC301" s="96">
        <v>41</v>
      </c>
      <c r="AD301" s="98">
        <v>0</v>
      </c>
      <c r="AE301" s="142">
        <v>750</v>
      </c>
      <c r="AF301">
        <f t="shared" ref="AF301:AF302" si="298">P301-AE301</f>
        <v>0</v>
      </c>
      <c r="AG301" s="149">
        <f>AD301-AD305</f>
        <v>0</v>
      </c>
    </row>
    <row r="302" spans="3:33" x14ac:dyDescent="0.25">
      <c r="C302" s="6" t="s">
        <v>185</v>
      </c>
      <c r="D302" s="78"/>
      <c r="E302" s="78">
        <v>85</v>
      </c>
      <c r="F302" s="78"/>
      <c r="G302" s="78">
        <v>146</v>
      </c>
      <c r="H302" s="78"/>
      <c r="I302" s="78"/>
      <c r="J302" s="78">
        <v>101</v>
      </c>
      <c r="K302" s="78"/>
      <c r="L302" s="78"/>
      <c r="M302" s="78"/>
      <c r="N302" s="78">
        <f>125-101+44</f>
        <v>68</v>
      </c>
      <c r="O302" s="83"/>
      <c r="P302" s="143">
        <f t="shared" si="297"/>
        <v>400</v>
      </c>
      <c r="R302" s="6" t="s">
        <v>185</v>
      </c>
      <c r="S302" s="78">
        <v>18</v>
      </c>
      <c r="T302" s="96">
        <v>19</v>
      </c>
      <c r="U302" s="78">
        <v>22</v>
      </c>
      <c r="V302" s="96">
        <v>29</v>
      </c>
      <c r="W302" s="78">
        <v>24</v>
      </c>
      <c r="X302" s="78">
        <v>54</v>
      </c>
      <c r="Y302" s="96">
        <v>39</v>
      </c>
      <c r="Z302" s="78">
        <v>78</v>
      </c>
      <c r="AA302" s="78">
        <v>51</v>
      </c>
      <c r="AB302" s="78">
        <v>14</v>
      </c>
      <c r="AC302" s="96">
        <v>38</v>
      </c>
      <c r="AD302" s="83">
        <v>0</v>
      </c>
      <c r="AE302" s="143">
        <v>400</v>
      </c>
      <c r="AF302">
        <f t="shared" si="298"/>
        <v>0</v>
      </c>
      <c r="AG302" s="150">
        <f>AC302-AC305</f>
        <v>-3</v>
      </c>
    </row>
    <row r="303" spans="3:33" x14ac:dyDescent="0.25">
      <c r="C303" s="3" t="s">
        <v>9</v>
      </c>
      <c r="D303" s="144">
        <f>SUM(D300:D302)</f>
        <v>112</v>
      </c>
      <c r="E303" s="145">
        <f t="shared" ref="E303:O303" si="299">SUM(E300:E302)</f>
        <v>85</v>
      </c>
      <c r="F303" s="145">
        <f t="shared" si="299"/>
        <v>138</v>
      </c>
      <c r="G303" s="145">
        <f t="shared" si="299"/>
        <v>146</v>
      </c>
      <c r="H303" s="145">
        <f t="shared" si="299"/>
        <v>77</v>
      </c>
      <c r="I303" s="145">
        <f t="shared" si="299"/>
        <v>89</v>
      </c>
      <c r="J303" s="145">
        <f t="shared" si="299"/>
        <v>101</v>
      </c>
      <c r="K303" s="145">
        <f t="shared" si="299"/>
        <v>215</v>
      </c>
      <c r="L303" s="145">
        <f t="shared" si="299"/>
        <v>53</v>
      </c>
      <c r="M303" s="145">
        <f t="shared" si="299"/>
        <v>49</v>
      </c>
      <c r="N303" s="145">
        <f t="shared" si="299"/>
        <v>153</v>
      </c>
      <c r="O303" s="146">
        <f t="shared" si="299"/>
        <v>432</v>
      </c>
      <c r="P303" s="161">
        <f>SUMPRODUCT(D300:O302,S300:AD302)</f>
        <v>33357</v>
      </c>
      <c r="R303" s="3" t="s">
        <v>9</v>
      </c>
      <c r="S303" s="144">
        <v>112</v>
      </c>
      <c r="T303" s="145">
        <v>85</v>
      </c>
      <c r="U303" s="145">
        <v>138</v>
      </c>
      <c r="V303" s="145">
        <v>146</v>
      </c>
      <c r="W303" s="145">
        <v>77</v>
      </c>
      <c r="X303" s="145">
        <v>89</v>
      </c>
      <c r="Y303" s="145">
        <v>101</v>
      </c>
      <c r="Z303" s="145">
        <v>215</v>
      </c>
      <c r="AA303" s="145">
        <v>53</v>
      </c>
      <c r="AB303" s="145">
        <v>49</v>
      </c>
      <c r="AC303" s="145">
        <v>153</v>
      </c>
      <c r="AD303" s="146">
        <v>432</v>
      </c>
    </row>
    <row r="304" spans="3:33" x14ac:dyDescent="0.25">
      <c r="P304" s="162">
        <f>P303*0.5</f>
        <v>16678.5</v>
      </c>
      <c r="S304">
        <f>D303-S303</f>
        <v>0</v>
      </c>
      <c r="T304">
        <f t="shared" ref="T304" si="300">E303-T303</f>
        <v>0</v>
      </c>
      <c r="U304">
        <f t="shared" ref="U304" si="301">F303-U303</f>
        <v>0</v>
      </c>
      <c r="V304">
        <f>G303-V303</f>
        <v>0</v>
      </c>
      <c r="W304">
        <f t="shared" ref="W304" si="302">H303-W303</f>
        <v>0</v>
      </c>
      <c r="X304">
        <f t="shared" ref="X304" si="303">I303-X303</f>
        <v>0</v>
      </c>
      <c r="Y304">
        <f t="shared" ref="Y304" si="304">J303-Y303</f>
        <v>0</v>
      </c>
      <c r="Z304">
        <f t="shared" ref="Z304" si="305">K303-Z303</f>
        <v>0</v>
      </c>
      <c r="AA304">
        <f t="shared" ref="AA304" si="306">L303-AA303</f>
        <v>0</v>
      </c>
      <c r="AB304">
        <f t="shared" ref="AB304" si="307">M303-AB303</f>
        <v>0</v>
      </c>
      <c r="AC304">
        <f t="shared" ref="AC304" si="308">N303-AC303</f>
        <v>0</v>
      </c>
      <c r="AD304">
        <f t="shared" ref="AD304" si="309">O303-AD303</f>
        <v>0</v>
      </c>
    </row>
    <row r="305" spans="3:33" x14ac:dyDescent="0.25">
      <c r="C305" s="132" t="s">
        <v>55</v>
      </c>
      <c r="D305" t="s">
        <v>204</v>
      </c>
      <c r="R305" s="3" t="s">
        <v>49</v>
      </c>
      <c r="S305" s="164">
        <f>S300-$AG300</f>
        <v>10</v>
      </c>
      <c r="T305" s="151">
        <f>T302-AG302</f>
        <v>22</v>
      </c>
      <c r="U305" s="151">
        <f>U301-$AG301</f>
        <v>17</v>
      </c>
      <c r="V305" s="151">
        <f>V302-AG302</f>
        <v>32</v>
      </c>
      <c r="W305" s="151">
        <f t="shared" ref="W305:X305" si="310">W301-$AG301</f>
        <v>9</v>
      </c>
      <c r="X305" s="151">
        <f t="shared" si="310"/>
        <v>17</v>
      </c>
      <c r="Y305" s="151">
        <f>Y302-AG302</f>
        <v>42</v>
      </c>
      <c r="Z305" s="151">
        <f t="shared" ref="Z305:AB305" si="311">Z301-$AG301</f>
        <v>45</v>
      </c>
      <c r="AA305" s="151">
        <f t="shared" si="311"/>
        <v>42</v>
      </c>
      <c r="AB305" s="151">
        <f t="shared" si="311"/>
        <v>5</v>
      </c>
      <c r="AC305" s="151">
        <f>AC301-$AG301</f>
        <v>41</v>
      </c>
      <c r="AD305" s="165">
        <f>AD300-$AG300</f>
        <v>0</v>
      </c>
    </row>
    <row r="306" spans="3:33" x14ac:dyDescent="0.25">
      <c r="C306" s="132" t="s">
        <v>54</v>
      </c>
      <c r="D306">
        <v>53</v>
      </c>
    </row>
    <row r="307" spans="3:33" x14ac:dyDescent="0.25">
      <c r="C307" t="s">
        <v>59</v>
      </c>
      <c r="D307" t="s">
        <v>205</v>
      </c>
    </row>
    <row r="308" spans="3:33" x14ac:dyDescent="0.25">
      <c r="C308" t="s">
        <v>201</v>
      </c>
      <c r="D308">
        <v>-6</v>
      </c>
    </row>
    <row r="309" spans="3:33" x14ac:dyDescent="0.25">
      <c r="C309" t="s">
        <v>58</v>
      </c>
      <c r="D309">
        <f>D308*D306</f>
        <v>-318</v>
      </c>
    </row>
    <row r="310" spans="3:33" x14ac:dyDescent="0.25">
      <c r="C310" t="s">
        <v>47</v>
      </c>
      <c r="D310">
        <f>P288+D309</f>
        <v>33357</v>
      </c>
    </row>
    <row r="312" spans="3:33" x14ac:dyDescent="0.25">
      <c r="C312" s="53" t="s">
        <v>70</v>
      </c>
    </row>
    <row r="314" spans="3:33" x14ac:dyDescent="0.25">
      <c r="C314" s="3" t="s">
        <v>32</v>
      </c>
      <c r="D314" s="4" t="s">
        <v>172</v>
      </c>
      <c r="E314" s="4" t="s">
        <v>173</v>
      </c>
      <c r="F314" s="4" t="s">
        <v>174</v>
      </c>
      <c r="G314" s="4" t="s">
        <v>175</v>
      </c>
      <c r="H314" s="4" t="s">
        <v>176</v>
      </c>
      <c r="I314" s="4" t="s">
        <v>177</v>
      </c>
      <c r="J314" s="4" t="s">
        <v>178</v>
      </c>
      <c r="K314" s="4" t="s">
        <v>179</v>
      </c>
      <c r="L314" s="4" t="s">
        <v>180</v>
      </c>
      <c r="M314" s="4" t="s">
        <v>181</v>
      </c>
      <c r="N314" s="4" t="s">
        <v>182</v>
      </c>
      <c r="O314" s="15" t="s">
        <v>188</v>
      </c>
      <c r="P314" s="3" t="s">
        <v>186</v>
      </c>
      <c r="R314" s="3" t="s">
        <v>0</v>
      </c>
      <c r="S314" s="4" t="s">
        <v>172</v>
      </c>
      <c r="T314" s="4" t="s">
        <v>173</v>
      </c>
      <c r="U314" s="4" t="s">
        <v>174</v>
      </c>
      <c r="V314" s="4" t="s">
        <v>175</v>
      </c>
      <c r="W314" s="4" t="s">
        <v>176</v>
      </c>
      <c r="X314" s="4" t="s">
        <v>177</v>
      </c>
      <c r="Y314" s="4" t="s">
        <v>178</v>
      </c>
      <c r="Z314" s="4" t="s">
        <v>179</v>
      </c>
      <c r="AA314" s="4" t="s">
        <v>180</v>
      </c>
      <c r="AB314" s="4" t="s">
        <v>181</v>
      </c>
      <c r="AC314" s="4" t="s">
        <v>182</v>
      </c>
      <c r="AD314" s="15" t="s">
        <v>188</v>
      </c>
      <c r="AE314" s="3" t="s">
        <v>186</v>
      </c>
      <c r="AG314" s="3" t="s">
        <v>48</v>
      </c>
    </row>
    <row r="315" spans="3:33" x14ac:dyDescent="0.25">
      <c r="C315" s="5" t="s">
        <v>183</v>
      </c>
      <c r="D315" s="78">
        <f>68+44</f>
        <v>112</v>
      </c>
      <c r="E315" s="109">
        <f>T315-$AG315-T$320</f>
        <v>0</v>
      </c>
      <c r="F315" s="109">
        <f t="shared" ref="F315:K315" si="312">U315-$AG315-U$320</f>
        <v>12</v>
      </c>
      <c r="G315" s="109">
        <f t="shared" si="312"/>
        <v>13</v>
      </c>
      <c r="H315" s="109">
        <f t="shared" si="312"/>
        <v>2</v>
      </c>
      <c r="I315" s="109">
        <f t="shared" si="312"/>
        <v>14</v>
      </c>
      <c r="J315" s="109">
        <f t="shared" si="312"/>
        <v>0</v>
      </c>
      <c r="K315" s="109">
        <f t="shared" si="312"/>
        <v>16</v>
      </c>
      <c r="L315" s="78">
        <v>53</v>
      </c>
      <c r="M315" s="109">
        <f t="shared" ref="M315:N315" si="313">AB315-$AG315-AB$320</f>
        <v>16</v>
      </c>
      <c r="N315" s="109">
        <f t="shared" si="313"/>
        <v>4</v>
      </c>
      <c r="O315" s="83">
        <f>432-44-53</f>
        <v>335</v>
      </c>
      <c r="P315" s="142">
        <f>SUM(D315:O315)</f>
        <v>577</v>
      </c>
      <c r="R315" s="5" t="s">
        <v>183</v>
      </c>
      <c r="S315" s="96">
        <v>10</v>
      </c>
      <c r="T315" s="78">
        <v>22</v>
      </c>
      <c r="U315" s="78">
        <v>29</v>
      </c>
      <c r="V315" s="78">
        <v>45</v>
      </c>
      <c r="W315" s="78">
        <v>11</v>
      </c>
      <c r="X315" s="78">
        <v>31</v>
      </c>
      <c r="Y315" s="78">
        <v>42</v>
      </c>
      <c r="Z315" s="78">
        <v>61</v>
      </c>
      <c r="AA315" s="96">
        <v>36</v>
      </c>
      <c r="AB315" s="78">
        <v>21</v>
      </c>
      <c r="AC315" s="78">
        <v>45</v>
      </c>
      <c r="AD315" s="98">
        <v>0</v>
      </c>
      <c r="AE315" s="142">
        <v>500</v>
      </c>
      <c r="AF315">
        <f>P315-AE315</f>
        <v>77</v>
      </c>
      <c r="AG315" s="149">
        <v>0</v>
      </c>
    </row>
    <row r="316" spans="3:33" x14ac:dyDescent="0.25">
      <c r="C316" s="6" t="s">
        <v>184</v>
      </c>
      <c r="D316" s="109">
        <f t="shared" ref="D316:E316" si="314">S316-$AG316-S$320</f>
        <v>15</v>
      </c>
      <c r="E316" s="109">
        <f t="shared" si="314"/>
        <v>13</v>
      </c>
      <c r="F316" s="78">
        <v>138</v>
      </c>
      <c r="G316" s="109">
        <f>V316-$AG316-V$320</f>
        <v>6</v>
      </c>
      <c r="H316" s="78">
        <v>77</v>
      </c>
      <c r="I316" s="78">
        <v>89</v>
      </c>
      <c r="J316" s="109">
        <f>Y316-$AG316-Y$320</f>
        <v>23</v>
      </c>
      <c r="K316" s="78">
        <v>215</v>
      </c>
      <c r="L316" s="109">
        <f>AA316-$AG316-AA$320</f>
        <v>6</v>
      </c>
      <c r="M316" s="78">
        <v>49</v>
      </c>
      <c r="N316" s="78">
        <f>28+101-44</f>
        <v>85</v>
      </c>
      <c r="O316" s="83">
        <f>44+53</f>
        <v>97</v>
      </c>
      <c r="P316" s="142">
        <f t="shared" ref="P316:P317" si="315">SUM(D316:O316)</f>
        <v>813</v>
      </c>
      <c r="R316" s="6" t="s">
        <v>184</v>
      </c>
      <c r="S316" s="78">
        <v>25</v>
      </c>
      <c r="T316" s="78">
        <v>35</v>
      </c>
      <c r="U316" s="96">
        <v>17</v>
      </c>
      <c r="V316" s="78">
        <v>38</v>
      </c>
      <c r="W316" s="96">
        <v>9</v>
      </c>
      <c r="X316" s="96">
        <v>17</v>
      </c>
      <c r="Y316" s="78">
        <v>65</v>
      </c>
      <c r="Z316" s="96">
        <v>45</v>
      </c>
      <c r="AA316" s="78">
        <v>42</v>
      </c>
      <c r="AB316" s="96">
        <v>5</v>
      </c>
      <c r="AC316" s="96">
        <v>41</v>
      </c>
      <c r="AD316" s="98">
        <v>0</v>
      </c>
      <c r="AE316" s="142">
        <v>750</v>
      </c>
      <c r="AF316">
        <f t="shared" ref="AF316:AF317" si="316">P316-AE316</f>
        <v>63</v>
      </c>
      <c r="AG316" s="149">
        <f>AD316-AD320</f>
        <v>0</v>
      </c>
    </row>
    <row r="317" spans="3:33" x14ac:dyDescent="0.25">
      <c r="C317" s="6" t="s">
        <v>185</v>
      </c>
      <c r="D317" s="109">
        <f>S317-$AG317-S$320</f>
        <v>11</v>
      </c>
      <c r="E317" s="78">
        <v>85</v>
      </c>
      <c r="F317" s="109">
        <f>U317-$AG317-U$320</f>
        <v>8</v>
      </c>
      <c r="G317" s="78">
        <v>146</v>
      </c>
      <c r="H317" s="109">
        <f t="shared" ref="H317:I317" si="317">W317-$AG317-W$320</f>
        <v>18</v>
      </c>
      <c r="I317" s="109">
        <f t="shared" si="317"/>
        <v>40</v>
      </c>
      <c r="J317" s="78">
        <v>101</v>
      </c>
      <c r="K317" s="109">
        <f t="shared" ref="K317:M317" si="318">Z317-$AG317-Z$320</f>
        <v>36</v>
      </c>
      <c r="L317" s="109">
        <f t="shared" si="318"/>
        <v>18</v>
      </c>
      <c r="M317" s="109">
        <f t="shared" si="318"/>
        <v>12</v>
      </c>
      <c r="N317" s="78">
        <f>125-101+44</f>
        <v>68</v>
      </c>
      <c r="O317" s="110">
        <f>AD317-$AG317-AD$320</f>
        <v>3</v>
      </c>
      <c r="P317" s="143">
        <f t="shared" si="315"/>
        <v>546</v>
      </c>
      <c r="R317" s="6" t="s">
        <v>185</v>
      </c>
      <c r="S317" s="78">
        <v>18</v>
      </c>
      <c r="T317" s="96">
        <v>19</v>
      </c>
      <c r="U317" s="78">
        <v>22</v>
      </c>
      <c r="V317" s="96">
        <v>29</v>
      </c>
      <c r="W317" s="78">
        <v>24</v>
      </c>
      <c r="X317" s="78">
        <v>54</v>
      </c>
      <c r="Y317" s="96">
        <v>39</v>
      </c>
      <c r="Z317" s="78">
        <v>78</v>
      </c>
      <c r="AA317" s="78">
        <v>51</v>
      </c>
      <c r="AB317" s="78">
        <v>14</v>
      </c>
      <c r="AC317" s="96">
        <v>38</v>
      </c>
      <c r="AD317" s="83">
        <v>0</v>
      </c>
      <c r="AE317" s="143">
        <v>400</v>
      </c>
      <c r="AF317">
        <f t="shared" si="316"/>
        <v>146</v>
      </c>
      <c r="AG317" s="150">
        <f>AC317-AC320</f>
        <v>-3</v>
      </c>
    </row>
    <row r="318" spans="3:33" x14ac:dyDescent="0.25">
      <c r="C318" s="3" t="s">
        <v>9</v>
      </c>
      <c r="D318" s="144">
        <f>SUM(D315:D317)</f>
        <v>138</v>
      </c>
      <c r="E318" s="145">
        <f t="shared" ref="E318:O318" si="319">SUM(E315:E317)</f>
        <v>98</v>
      </c>
      <c r="F318" s="145">
        <f t="shared" si="319"/>
        <v>158</v>
      </c>
      <c r="G318" s="145">
        <f t="shared" si="319"/>
        <v>165</v>
      </c>
      <c r="H318" s="145">
        <f t="shared" si="319"/>
        <v>97</v>
      </c>
      <c r="I318" s="145">
        <f t="shared" si="319"/>
        <v>143</v>
      </c>
      <c r="J318" s="145">
        <f t="shared" si="319"/>
        <v>124</v>
      </c>
      <c r="K318" s="145">
        <f t="shared" si="319"/>
        <v>267</v>
      </c>
      <c r="L318" s="145">
        <f t="shared" si="319"/>
        <v>77</v>
      </c>
      <c r="M318" s="145">
        <f t="shared" si="319"/>
        <v>77</v>
      </c>
      <c r="N318" s="145">
        <f t="shared" si="319"/>
        <v>157</v>
      </c>
      <c r="O318" s="146">
        <f t="shared" si="319"/>
        <v>435</v>
      </c>
      <c r="P318" s="161">
        <f>SUMPRODUCT(D315:O317,S315:AD317)</f>
        <v>45903</v>
      </c>
      <c r="R318" s="3" t="s">
        <v>9</v>
      </c>
      <c r="S318" s="144">
        <v>112</v>
      </c>
      <c r="T318" s="145">
        <v>85</v>
      </c>
      <c r="U318" s="145">
        <v>138</v>
      </c>
      <c r="V318" s="145">
        <v>146</v>
      </c>
      <c r="W318" s="145">
        <v>77</v>
      </c>
      <c r="X318" s="145">
        <v>89</v>
      </c>
      <c r="Y318" s="145">
        <v>101</v>
      </c>
      <c r="Z318" s="145">
        <v>215</v>
      </c>
      <c r="AA318" s="145">
        <v>53</v>
      </c>
      <c r="AB318" s="145">
        <v>49</v>
      </c>
      <c r="AC318" s="145">
        <v>153</v>
      </c>
      <c r="AD318" s="146">
        <v>432</v>
      </c>
    </row>
    <row r="319" spans="3:33" x14ac:dyDescent="0.25">
      <c r="P319" s="162">
        <f>P318*0.5</f>
        <v>22951.5</v>
      </c>
      <c r="S319">
        <f>D318-S318</f>
        <v>26</v>
      </c>
      <c r="T319">
        <f t="shared" ref="T319" si="320">E318-T318</f>
        <v>13</v>
      </c>
      <c r="U319">
        <f t="shared" ref="U319" si="321">F318-U318</f>
        <v>20</v>
      </c>
      <c r="V319">
        <f>G318-V318</f>
        <v>19</v>
      </c>
      <c r="W319">
        <f t="shared" ref="W319" si="322">H318-W318</f>
        <v>20</v>
      </c>
      <c r="X319">
        <f t="shared" ref="X319" si="323">I318-X318</f>
        <v>54</v>
      </c>
      <c r="Y319">
        <f t="shared" ref="Y319" si="324">J318-Y318</f>
        <v>23</v>
      </c>
      <c r="Z319">
        <f t="shared" ref="Z319" si="325">K318-Z318</f>
        <v>52</v>
      </c>
      <c r="AA319">
        <f t="shared" ref="AA319" si="326">L318-AA318</f>
        <v>24</v>
      </c>
      <c r="AB319">
        <f t="shared" ref="AB319" si="327">M318-AB318</f>
        <v>28</v>
      </c>
      <c r="AC319">
        <f t="shared" ref="AC319" si="328">N318-AC318</f>
        <v>4</v>
      </c>
      <c r="AD319">
        <f t="shared" ref="AD319" si="329">O318-AD318</f>
        <v>3</v>
      </c>
    </row>
    <row r="320" spans="3:33" x14ac:dyDescent="0.25">
      <c r="C320" t="s">
        <v>33</v>
      </c>
      <c r="E320" s="1"/>
      <c r="F320" s="59" t="s">
        <v>200</v>
      </c>
      <c r="R320" s="3" t="s">
        <v>49</v>
      </c>
      <c r="S320" s="164">
        <f>S315-AG315</f>
        <v>10</v>
      </c>
      <c r="T320" s="151">
        <f>T317-AG317</f>
        <v>22</v>
      </c>
      <c r="U320" s="151">
        <f>U316-$AG316</f>
        <v>17</v>
      </c>
      <c r="V320" s="151">
        <f>V317-AG317</f>
        <v>32</v>
      </c>
      <c r="W320" s="151">
        <f t="shared" ref="W320:X320" si="330">W316-$AG316</f>
        <v>9</v>
      </c>
      <c r="X320" s="151">
        <f t="shared" si="330"/>
        <v>17</v>
      </c>
      <c r="Y320" s="151">
        <f>Y317-AG317</f>
        <v>42</v>
      </c>
      <c r="Z320" s="151">
        <f>Z316-$AG316</f>
        <v>45</v>
      </c>
      <c r="AA320" s="151">
        <f>AA315-AG315</f>
        <v>36</v>
      </c>
      <c r="AB320" s="151">
        <f>AB316-$AG316</f>
        <v>5</v>
      </c>
      <c r="AC320" s="151">
        <f>AC316-$AG316</f>
        <v>41</v>
      </c>
      <c r="AD320" s="165">
        <f>AD315-AG315</f>
        <v>0</v>
      </c>
    </row>
    <row r="322" spans="2:33" x14ac:dyDescent="0.25">
      <c r="C322" t="s">
        <v>35</v>
      </c>
      <c r="D322" s="237">
        <f>D310</f>
        <v>33357</v>
      </c>
      <c r="E322" s="237"/>
    </row>
    <row r="323" spans="2:33" x14ac:dyDescent="0.25">
      <c r="C323" t="s">
        <v>199</v>
      </c>
      <c r="D323" s="238">
        <f>D322*0.5</f>
        <v>16678.5</v>
      </c>
      <c r="E323" s="238"/>
    </row>
    <row r="325" spans="2:33" x14ac:dyDescent="0.25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2:33" x14ac:dyDescent="0.25">
      <c r="C326" s="17" t="s">
        <v>75</v>
      </c>
      <c r="O326" s="163"/>
    </row>
    <row r="329" spans="2:33" x14ac:dyDescent="0.25">
      <c r="C329" s="3" t="s">
        <v>32</v>
      </c>
      <c r="D329" s="4" t="s">
        <v>172</v>
      </c>
      <c r="E329" s="4" t="s">
        <v>173</v>
      </c>
      <c r="F329" s="4" t="s">
        <v>174</v>
      </c>
      <c r="G329" s="4" t="s">
        <v>175</v>
      </c>
      <c r="H329" s="4" t="s">
        <v>176</v>
      </c>
      <c r="I329" s="4" t="s">
        <v>177</v>
      </c>
      <c r="J329" s="4" t="s">
        <v>178</v>
      </c>
      <c r="K329" s="4" t="s">
        <v>179</v>
      </c>
      <c r="L329" s="4" t="s">
        <v>180</v>
      </c>
      <c r="M329" s="4" t="s">
        <v>181</v>
      </c>
      <c r="N329" s="4" t="s">
        <v>182</v>
      </c>
      <c r="O329" s="15" t="s">
        <v>188</v>
      </c>
      <c r="P329" s="3" t="s">
        <v>186</v>
      </c>
      <c r="R329" s="3" t="s">
        <v>0</v>
      </c>
      <c r="S329" s="4" t="s">
        <v>172</v>
      </c>
      <c r="T329" s="4" t="s">
        <v>173</v>
      </c>
      <c r="U329" s="4" t="s">
        <v>174</v>
      </c>
      <c r="V329" s="4" t="s">
        <v>175</v>
      </c>
      <c r="W329" s="4" t="s">
        <v>176</v>
      </c>
      <c r="X329" s="4" t="s">
        <v>177</v>
      </c>
      <c r="Y329" s="4" t="s">
        <v>178</v>
      </c>
      <c r="Z329" s="4" t="s">
        <v>179</v>
      </c>
      <c r="AA329" s="4" t="s">
        <v>180</v>
      </c>
      <c r="AB329" s="4" t="s">
        <v>181</v>
      </c>
      <c r="AC329" s="4" t="s">
        <v>182</v>
      </c>
      <c r="AD329" s="15" t="s">
        <v>188</v>
      </c>
      <c r="AE329" s="3" t="s">
        <v>186</v>
      </c>
      <c r="AG329" s="3" t="s">
        <v>48</v>
      </c>
    </row>
    <row r="330" spans="2:33" x14ac:dyDescent="0.25">
      <c r="C330" s="5" t="s">
        <v>183</v>
      </c>
      <c r="D330" s="66">
        <v>112</v>
      </c>
      <c r="E330" s="66">
        <v>85</v>
      </c>
      <c r="F330" s="66"/>
      <c r="G330" s="66"/>
      <c r="H330" s="66">
        <v>77</v>
      </c>
      <c r="I330" s="66"/>
      <c r="J330" s="66">
        <v>101</v>
      </c>
      <c r="K330" s="66"/>
      <c r="L330" s="66">
        <v>53</v>
      </c>
      <c r="M330" s="66"/>
      <c r="N330" s="66">
        <v>40</v>
      </c>
      <c r="O330" s="73">
        <v>32</v>
      </c>
      <c r="P330" s="142">
        <f>SUM(D330:O330)</f>
        <v>500</v>
      </c>
      <c r="R330" s="5" t="s">
        <v>183</v>
      </c>
      <c r="S330" s="78">
        <v>10</v>
      </c>
      <c r="T330" s="78">
        <v>22</v>
      </c>
      <c r="U330" s="78">
        <v>29</v>
      </c>
      <c r="V330" s="78">
        <v>45</v>
      </c>
      <c r="W330" s="78">
        <v>11</v>
      </c>
      <c r="X330" s="78">
        <v>31</v>
      </c>
      <c r="Y330" s="78">
        <v>42</v>
      </c>
      <c r="Z330" s="78">
        <v>61</v>
      </c>
      <c r="AA330" s="78">
        <v>36</v>
      </c>
      <c r="AB330" s="78">
        <v>21</v>
      </c>
      <c r="AC330" s="78">
        <v>45</v>
      </c>
      <c r="AD330" s="83">
        <v>0</v>
      </c>
      <c r="AE330" s="142">
        <v>500</v>
      </c>
      <c r="AF330">
        <f>P330-AE330</f>
        <v>0</v>
      </c>
      <c r="AG330" s="142"/>
    </row>
    <row r="331" spans="2:33" x14ac:dyDescent="0.25">
      <c r="C331" s="6" t="s">
        <v>184</v>
      </c>
      <c r="D331" s="66"/>
      <c r="E331" s="66"/>
      <c r="F331" s="66">
        <v>138</v>
      </c>
      <c r="G331" s="66">
        <v>146</v>
      </c>
      <c r="H331" s="66"/>
      <c r="I331" s="66">
        <v>89</v>
      </c>
      <c r="J331" s="66"/>
      <c r="K331" s="66">
        <v>215</v>
      </c>
      <c r="L331" s="66"/>
      <c r="M331" s="66">
        <v>49</v>
      </c>
      <c r="N331" s="66">
        <v>113</v>
      </c>
      <c r="O331" s="73"/>
      <c r="P331" s="142">
        <f t="shared" ref="P331:P332" si="331">SUM(D331:O331)</f>
        <v>750</v>
      </c>
      <c r="R331" s="6" t="s">
        <v>184</v>
      </c>
      <c r="S331" s="78">
        <v>25</v>
      </c>
      <c r="T331" s="78">
        <v>35</v>
      </c>
      <c r="U331" s="78">
        <v>17</v>
      </c>
      <c r="V331" s="78">
        <v>38</v>
      </c>
      <c r="W331" s="78">
        <v>9</v>
      </c>
      <c r="X331" s="78">
        <v>17</v>
      </c>
      <c r="Y331" s="78">
        <v>65</v>
      </c>
      <c r="Z331" s="78">
        <v>45</v>
      </c>
      <c r="AA331" s="78">
        <v>42</v>
      </c>
      <c r="AB331" s="78">
        <v>5</v>
      </c>
      <c r="AC331" s="78">
        <v>41</v>
      </c>
      <c r="AD331" s="83">
        <v>0</v>
      </c>
      <c r="AE331" s="142">
        <v>750</v>
      </c>
      <c r="AF331">
        <f t="shared" ref="AF331" si="332">P331-AE331</f>
        <v>0</v>
      </c>
      <c r="AG331" s="142"/>
    </row>
    <row r="332" spans="2:33" x14ac:dyDescent="0.25">
      <c r="C332" s="6" t="s">
        <v>185</v>
      </c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73">
        <v>400</v>
      </c>
      <c r="P332" s="143">
        <f t="shared" si="331"/>
        <v>400</v>
      </c>
      <c r="R332" s="6" t="s">
        <v>185</v>
      </c>
      <c r="S332" s="78">
        <v>18</v>
      </c>
      <c r="T332" s="78">
        <v>19</v>
      </c>
      <c r="U332" s="78">
        <v>22</v>
      </c>
      <c r="V332" s="78">
        <v>29</v>
      </c>
      <c r="W332" s="78">
        <v>24</v>
      </c>
      <c r="X332" s="78">
        <v>54</v>
      </c>
      <c r="Y332" s="78">
        <v>39</v>
      </c>
      <c r="Z332" s="78">
        <v>78</v>
      </c>
      <c r="AA332" s="78">
        <v>51</v>
      </c>
      <c r="AB332" s="78">
        <v>14</v>
      </c>
      <c r="AC332" s="78">
        <v>38</v>
      </c>
      <c r="AD332" s="83">
        <v>0</v>
      </c>
      <c r="AE332" s="143">
        <v>400</v>
      </c>
      <c r="AG332" s="143"/>
    </row>
    <row r="333" spans="2:33" x14ac:dyDescent="0.25">
      <c r="C333" s="3" t="s">
        <v>9</v>
      </c>
      <c r="D333" s="144">
        <f>SUM(D330:D332)</f>
        <v>112</v>
      </c>
      <c r="E333" s="145">
        <f t="shared" ref="E333:O333" si="333">SUM(E330:E332)</f>
        <v>85</v>
      </c>
      <c r="F333" s="145">
        <f t="shared" si="333"/>
        <v>138</v>
      </c>
      <c r="G333" s="145">
        <f t="shared" si="333"/>
        <v>146</v>
      </c>
      <c r="H333" s="145">
        <f t="shared" si="333"/>
        <v>77</v>
      </c>
      <c r="I333" s="145">
        <f t="shared" si="333"/>
        <v>89</v>
      </c>
      <c r="J333" s="145">
        <f t="shared" si="333"/>
        <v>101</v>
      </c>
      <c r="K333" s="145">
        <f t="shared" si="333"/>
        <v>215</v>
      </c>
      <c r="L333" s="145">
        <f t="shared" si="333"/>
        <v>53</v>
      </c>
      <c r="M333" s="145">
        <f t="shared" si="333"/>
        <v>49</v>
      </c>
      <c r="N333" s="145">
        <f t="shared" si="333"/>
        <v>153</v>
      </c>
      <c r="O333" s="146">
        <f t="shared" si="333"/>
        <v>432</v>
      </c>
      <c r="P333" s="161">
        <f>SUMPRODUCT(D330:O332,S330:AD332)</f>
        <v>35747</v>
      </c>
      <c r="R333" s="3" t="s">
        <v>9</v>
      </c>
      <c r="S333" s="144">
        <v>112</v>
      </c>
      <c r="T333" s="145">
        <v>85</v>
      </c>
      <c r="U333" s="145">
        <v>138</v>
      </c>
      <c r="V333" s="145">
        <v>146</v>
      </c>
      <c r="W333" s="145">
        <v>77</v>
      </c>
      <c r="X333" s="145">
        <v>89</v>
      </c>
      <c r="Y333" s="145">
        <v>101</v>
      </c>
      <c r="Z333" s="145">
        <v>215</v>
      </c>
      <c r="AA333" s="145">
        <v>53</v>
      </c>
      <c r="AB333" s="145">
        <v>49</v>
      </c>
      <c r="AC333" s="145">
        <v>153</v>
      </c>
      <c r="AD333" s="146">
        <v>432</v>
      </c>
    </row>
    <row r="334" spans="2:33" x14ac:dyDescent="0.25">
      <c r="P334" s="162">
        <f>P333*0.5</f>
        <v>17873.5</v>
      </c>
      <c r="S334">
        <f>D333-S333</f>
        <v>0</v>
      </c>
      <c r="T334">
        <f t="shared" ref="T334" si="334">E333-T333</f>
        <v>0</v>
      </c>
      <c r="U334">
        <f t="shared" ref="U334" si="335">F333-U333</f>
        <v>0</v>
      </c>
      <c r="V334">
        <f>G333-V333</f>
        <v>0</v>
      </c>
      <c r="W334">
        <f t="shared" ref="W334" si="336">H333-W333</f>
        <v>0</v>
      </c>
      <c r="X334">
        <f t="shared" ref="X334" si="337">I333-X333</f>
        <v>0</v>
      </c>
      <c r="Y334">
        <f t="shared" ref="Y334" si="338">J333-Y333</f>
        <v>0</v>
      </c>
      <c r="Z334">
        <f t="shared" ref="Z334" si="339">K333-Z333</f>
        <v>0</v>
      </c>
      <c r="AA334">
        <f t="shared" ref="AA334" si="340">L333-AA333</f>
        <v>0</v>
      </c>
      <c r="AB334">
        <f t="shared" ref="AB334" si="341">M333-AB333</f>
        <v>0</v>
      </c>
      <c r="AC334">
        <f t="shared" ref="AC334" si="342">N333-AC333</f>
        <v>0</v>
      </c>
      <c r="AD334">
        <f t="shared" ref="AD334" si="343">O333-AD333</f>
        <v>0</v>
      </c>
    </row>
    <row r="335" spans="2:33" x14ac:dyDescent="0.25">
      <c r="R335" s="3" t="s">
        <v>49</v>
      </c>
      <c r="S335" s="144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6"/>
    </row>
    <row r="337" spans="3:34" x14ac:dyDescent="0.25">
      <c r="C337" s="3" t="s">
        <v>32</v>
      </c>
      <c r="D337" s="4" t="s">
        <v>172</v>
      </c>
      <c r="E337" s="4" t="s">
        <v>173</v>
      </c>
      <c r="F337" s="4" t="s">
        <v>174</v>
      </c>
      <c r="G337" s="4" t="s">
        <v>175</v>
      </c>
      <c r="H337" s="4" t="s">
        <v>176</v>
      </c>
      <c r="I337" s="4" t="s">
        <v>177</v>
      </c>
      <c r="J337" s="4" t="s">
        <v>178</v>
      </c>
      <c r="K337" s="4" t="s">
        <v>179</v>
      </c>
      <c r="L337" s="4" t="s">
        <v>180</v>
      </c>
      <c r="M337" s="4" t="s">
        <v>181</v>
      </c>
      <c r="N337" s="4" t="s">
        <v>182</v>
      </c>
      <c r="O337" s="15" t="s">
        <v>188</v>
      </c>
      <c r="P337" s="3" t="s">
        <v>186</v>
      </c>
      <c r="R337" s="3" t="s">
        <v>0</v>
      </c>
      <c r="S337" s="4" t="s">
        <v>172</v>
      </c>
      <c r="T337" s="4" t="s">
        <v>173</v>
      </c>
      <c r="U337" s="4" t="s">
        <v>174</v>
      </c>
      <c r="V337" s="4" t="s">
        <v>175</v>
      </c>
      <c r="W337" s="4" t="s">
        <v>176</v>
      </c>
      <c r="X337" s="4" t="s">
        <v>177</v>
      </c>
      <c r="Y337" s="4" t="s">
        <v>178</v>
      </c>
      <c r="Z337" s="4" t="s">
        <v>179</v>
      </c>
      <c r="AA337" s="4" t="s">
        <v>180</v>
      </c>
      <c r="AB337" s="4" t="s">
        <v>181</v>
      </c>
      <c r="AC337" s="4" t="s">
        <v>182</v>
      </c>
      <c r="AD337" s="15" t="s">
        <v>188</v>
      </c>
      <c r="AE337" s="3" t="s">
        <v>186</v>
      </c>
      <c r="AG337" s="3" t="s">
        <v>48</v>
      </c>
    </row>
    <row r="338" spans="3:34" x14ac:dyDescent="0.25">
      <c r="C338" s="5" t="s">
        <v>183</v>
      </c>
      <c r="D338" s="66">
        <v>112</v>
      </c>
      <c r="E338" s="66">
        <v>85</v>
      </c>
      <c r="F338" s="78"/>
      <c r="G338" s="78"/>
      <c r="H338" s="66">
        <v>77</v>
      </c>
      <c r="I338" s="78"/>
      <c r="J338" s="66">
        <v>101</v>
      </c>
      <c r="K338" s="78"/>
      <c r="L338" s="66">
        <v>53</v>
      </c>
      <c r="M338" s="78"/>
      <c r="N338" s="96"/>
      <c r="O338" s="98">
        <v>72</v>
      </c>
      <c r="P338" s="142">
        <f>SUM(D338:O338)</f>
        <v>500</v>
      </c>
      <c r="R338" s="5" t="s">
        <v>183</v>
      </c>
      <c r="S338" s="96">
        <v>10</v>
      </c>
      <c r="T338" s="96">
        <v>22</v>
      </c>
      <c r="U338" s="78">
        <v>29</v>
      </c>
      <c r="V338" s="78">
        <v>45</v>
      </c>
      <c r="W338" s="96">
        <v>11</v>
      </c>
      <c r="X338" s="78">
        <v>31</v>
      </c>
      <c r="Y338" s="96">
        <v>42</v>
      </c>
      <c r="Z338" s="78">
        <v>61</v>
      </c>
      <c r="AA338" s="96">
        <v>36</v>
      </c>
      <c r="AB338" s="78">
        <v>21</v>
      </c>
      <c r="AC338" s="96">
        <v>45</v>
      </c>
      <c r="AD338" s="98">
        <v>0</v>
      </c>
      <c r="AE338" s="142">
        <v>500</v>
      </c>
      <c r="AF338">
        <f>P338-AE338</f>
        <v>0</v>
      </c>
      <c r="AG338" s="149">
        <v>0</v>
      </c>
    </row>
    <row r="339" spans="3:34" x14ac:dyDescent="0.25">
      <c r="C339" s="6" t="s">
        <v>184</v>
      </c>
      <c r="D339" s="78"/>
      <c r="E339" s="78"/>
      <c r="F339" s="66">
        <v>138</v>
      </c>
      <c r="G339" s="96">
        <v>106</v>
      </c>
      <c r="H339" s="78"/>
      <c r="I339" s="66">
        <v>89</v>
      </c>
      <c r="J339" s="78"/>
      <c r="K339" s="66">
        <v>215</v>
      </c>
      <c r="L339" s="78"/>
      <c r="M339" s="66">
        <v>49</v>
      </c>
      <c r="N339" s="96">
        <v>153</v>
      </c>
      <c r="O339" s="83"/>
      <c r="P339" s="142">
        <f t="shared" ref="P339:P340" si="344">SUM(D339:O339)</f>
        <v>750</v>
      </c>
      <c r="R339" s="6" t="s">
        <v>184</v>
      </c>
      <c r="S339" s="78">
        <v>25</v>
      </c>
      <c r="T339" s="78">
        <v>35</v>
      </c>
      <c r="U339" s="96">
        <v>17</v>
      </c>
      <c r="V339" s="96">
        <v>38</v>
      </c>
      <c r="W339" s="78">
        <v>9</v>
      </c>
      <c r="X339" s="96">
        <v>17</v>
      </c>
      <c r="Y339" s="78">
        <v>65</v>
      </c>
      <c r="Z339" s="96">
        <v>45</v>
      </c>
      <c r="AA339" s="78">
        <v>42</v>
      </c>
      <c r="AB339" s="96">
        <v>5</v>
      </c>
      <c r="AC339" s="96">
        <v>41</v>
      </c>
      <c r="AD339" s="83">
        <v>0</v>
      </c>
      <c r="AE339" s="142">
        <v>750</v>
      </c>
      <c r="AF339" s="58">
        <f t="shared" ref="AF339:AF340" si="345">P339-AE339</f>
        <v>0</v>
      </c>
      <c r="AG339" s="149">
        <f>AC339-AC343</f>
        <v>-4</v>
      </c>
    </row>
    <row r="340" spans="3:34" x14ac:dyDescent="0.25">
      <c r="C340" s="6" t="s">
        <v>185</v>
      </c>
      <c r="D340" s="78"/>
      <c r="E340" s="78"/>
      <c r="F340" s="78"/>
      <c r="G340" s="96">
        <v>40</v>
      </c>
      <c r="H340" s="78"/>
      <c r="I340" s="78"/>
      <c r="J340" s="78"/>
      <c r="K340" s="78"/>
      <c r="L340" s="78"/>
      <c r="M340" s="78"/>
      <c r="N340" s="78"/>
      <c r="O340" s="98">
        <v>360</v>
      </c>
      <c r="P340" s="143">
        <f t="shared" si="344"/>
        <v>400</v>
      </c>
      <c r="R340" s="6" t="s">
        <v>185</v>
      </c>
      <c r="S340" s="78">
        <v>18</v>
      </c>
      <c r="T340" s="78">
        <v>19</v>
      </c>
      <c r="U340" s="78">
        <v>22</v>
      </c>
      <c r="V340" s="78">
        <v>29</v>
      </c>
      <c r="W340" s="78">
        <v>24</v>
      </c>
      <c r="X340" s="78">
        <v>54</v>
      </c>
      <c r="Y340" s="78">
        <v>39</v>
      </c>
      <c r="Z340" s="78">
        <v>78</v>
      </c>
      <c r="AA340" s="78">
        <v>51</v>
      </c>
      <c r="AB340" s="78">
        <v>14</v>
      </c>
      <c r="AC340" s="78">
        <v>38</v>
      </c>
      <c r="AD340" s="98">
        <v>0</v>
      </c>
      <c r="AE340" s="143">
        <v>400</v>
      </c>
      <c r="AF340" s="58">
        <f t="shared" si="345"/>
        <v>0</v>
      </c>
      <c r="AG340" s="150">
        <f>AD340-AD343</f>
        <v>0</v>
      </c>
    </row>
    <row r="341" spans="3:34" x14ac:dyDescent="0.25">
      <c r="C341" s="3" t="s">
        <v>9</v>
      </c>
      <c r="D341" s="144">
        <f>SUM(D338:D340)</f>
        <v>112</v>
      </c>
      <c r="E341" s="145">
        <f t="shared" ref="E341:O341" si="346">SUM(E338:E340)</f>
        <v>85</v>
      </c>
      <c r="F341" s="145">
        <f t="shared" si="346"/>
        <v>138</v>
      </c>
      <c r="G341" s="145">
        <f t="shared" si="346"/>
        <v>146</v>
      </c>
      <c r="H341" s="145">
        <f t="shared" si="346"/>
        <v>77</v>
      </c>
      <c r="I341" s="145">
        <f t="shared" si="346"/>
        <v>89</v>
      </c>
      <c r="J341" s="145">
        <f t="shared" si="346"/>
        <v>101</v>
      </c>
      <c r="K341" s="145">
        <f t="shared" si="346"/>
        <v>215</v>
      </c>
      <c r="L341" s="145">
        <f t="shared" si="346"/>
        <v>53</v>
      </c>
      <c r="M341" s="145">
        <f t="shared" si="346"/>
        <v>49</v>
      </c>
      <c r="N341" s="145">
        <f t="shared" si="346"/>
        <v>153</v>
      </c>
      <c r="O341" s="146">
        <f t="shared" si="346"/>
        <v>432</v>
      </c>
      <c r="P341" s="161">
        <f>SUMPRODUCT(D338:O340,S338:AD340)</f>
        <v>35227</v>
      </c>
      <c r="R341" s="3" t="s">
        <v>9</v>
      </c>
      <c r="S341" s="144">
        <v>112</v>
      </c>
      <c r="T341" s="145">
        <v>85</v>
      </c>
      <c r="U341" s="145">
        <v>138</v>
      </c>
      <c r="V341" s="145">
        <v>146</v>
      </c>
      <c r="W341" s="145">
        <v>77</v>
      </c>
      <c r="X341" s="145">
        <v>89</v>
      </c>
      <c r="Y341" s="145">
        <v>101</v>
      </c>
      <c r="Z341" s="145">
        <v>215</v>
      </c>
      <c r="AA341" s="145">
        <v>53</v>
      </c>
      <c r="AB341" s="145">
        <v>49</v>
      </c>
      <c r="AC341" s="145">
        <v>153</v>
      </c>
      <c r="AD341" s="146">
        <v>432</v>
      </c>
      <c r="AH341" s="58"/>
    </row>
    <row r="342" spans="3:34" x14ac:dyDescent="0.25">
      <c r="P342" s="162">
        <f>P341*0.5</f>
        <v>17613.5</v>
      </c>
      <c r="S342">
        <f>D341-S341</f>
        <v>0</v>
      </c>
      <c r="T342">
        <f t="shared" ref="T342" si="347">E341-T341</f>
        <v>0</v>
      </c>
      <c r="U342">
        <f t="shared" ref="U342" si="348">F341-U341</f>
        <v>0</v>
      </c>
      <c r="V342">
        <f>G341-V341</f>
        <v>0</v>
      </c>
      <c r="W342">
        <f t="shared" ref="W342" si="349">H341-W341</f>
        <v>0</v>
      </c>
      <c r="X342">
        <f t="shared" ref="X342" si="350">I341-X341</f>
        <v>0</v>
      </c>
      <c r="Y342">
        <f t="shared" ref="Y342" si="351">J341-Y341</f>
        <v>0</v>
      </c>
      <c r="Z342">
        <f t="shared" ref="Z342" si="352">K341-Z341</f>
        <v>0</v>
      </c>
      <c r="AA342">
        <f t="shared" ref="AA342" si="353">L341-AA341</f>
        <v>0</v>
      </c>
      <c r="AB342">
        <f t="shared" ref="AB342" si="354">M341-AB341</f>
        <v>0</v>
      </c>
      <c r="AC342">
        <f t="shared" ref="AC342" si="355">N341-AC341</f>
        <v>0</v>
      </c>
      <c r="AD342">
        <f t="shared" ref="AD342" si="356">O341-AD341</f>
        <v>0</v>
      </c>
    </row>
    <row r="343" spans="3:34" x14ac:dyDescent="0.25">
      <c r="C343" s="132" t="s">
        <v>55</v>
      </c>
      <c r="D343" t="s">
        <v>66</v>
      </c>
      <c r="R343" s="3" t="s">
        <v>49</v>
      </c>
      <c r="S343" s="164">
        <f>S338-$AG338</f>
        <v>10</v>
      </c>
      <c r="T343" s="151">
        <f>T338-$AG338</f>
        <v>22</v>
      </c>
      <c r="U343" s="151">
        <f>U339-$AG339</f>
        <v>21</v>
      </c>
      <c r="V343" s="151">
        <f>V339-$AG339</f>
        <v>42</v>
      </c>
      <c r="W343" s="151">
        <f>W338-$AG338</f>
        <v>11</v>
      </c>
      <c r="X343" s="151">
        <f>X339-$AG339</f>
        <v>21</v>
      </c>
      <c r="Y343" s="151">
        <f>Y338-$AG338</f>
        <v>42</v>
      </c>
      <c r="Z343" s="151">
        <f>Z339-$AG339</f>
        <v>49</v>
      </c>
      <c r="AA343" s="151">
        <f>AA338-$AG338</f>
        <v>36</v>
      </c>
      <c r="AB343" s="151">
        <f>AB339-$AG339</f>
        <v>9</v>
      </c>
      <c r="AC343" s="151">
        <f>AC338-$AG338</f>
        <v>45</v>
      </c>
      <c r="AD343" s="165">
        <f>AD338-$AG338</f>
        <v>0</v>
      </c>
    </row>
    <row r="344" spans="3:34" x14ac:dyDescent="0.25">
      <c r="C344" s="132" t="s">
        <v>54</v>
      </c>
      <c r="D344">
        <v>40</v>
      </c>
      <c r="I344">
        <f>MIN(D338:O340)</f>
        <v>40</v>
      </c>
    </row>
    <row r="345" spans="3:34" x14ac:dyDescent="0.25">
      <c r="C345" t="s">
        <v>59</v>
      </c>
      <c r="D345" t="s">
        <v>213</v>
      </c>
      <c r="G345" s="58"/>
    </row>
    <row r="346" spans="3:34" x14ac:dyDescent="0.25">
      <c r="C346" t="s">
        <v>201</v>
      </c>
      <c r="D346">
        <v>-13</v>
      </c>
    </row>
    <row r="347" spans="3:34" x14ac:dyDescent="0.25">
      <c r="C347" t="s">
        <v>58</v>
      </c>
      <c r="D347">
        <f>D346*D344</f>
        <v>-520</v>
      </c>
    </row>
    <row r="348" spans="3:34" x14ac:dyDescent="0.25">
      <c r="C348" t="s">
        <v>47</v>
      </c>
      <c r="D348">
        <f>P333+D347</f>
        <v>35227</v>
      </c>
    </row>
    <row r="350" spans="3:34" x14ac:dyDescent="0.25">
      <c r="C350" s="53" t="s">
        <v>61</v>
      </c>
    </row>
    <row r="352" spans="3:34" x14ac:dyDescent="0.25">
      <c r="C352" s="3" t="s">
        <v>32</v>
      </c>
      <c r="D352" s="4" t="s">
        <v>172</v>
      </c>
      <c r="E352" s="4" t="s">
        <v>173</v>
      </c>
      <c r="F352" s="4" t="s">
        <v>174</v>
      </c>
      <c r="G352" s="4" t="s">
        <v>175</v>
      </c>
      <c r="H352" s="4" t="s">
        <v>176</v>
      </c>
      <c r="I352" s="4" t="s">
        <v>177</v>
      </c>
      <c r="J352" s="4" t="s">
        <v>178</v>
      </c>
      <c r="K352" s="4" t="s">
        <v>179</v>
      </c>
      <c r="L352" s="4" t="s">
        <v>180</v>
      </c>
      <c r="M352" s="4" t="s">
        <v>181</v>
      </c>
      <c r="N352" s="4" t="s">
        <v>182</v>
      </c>
      <c r="O352" s="15" t="s">
        <v>188</v>
      </c>
      <c r="P352" s="3" t="s">
        <v>186</v>
      </c>
      <c r="R352" s="3" t="s">
        <v>0</v>
      </c>
      <c r="S352" s="4" t="s">
        <v>172</v>
      </c>
      <c r="T352" s="4" t="s">
        <v>173</v>
      </c>
      <c r="U352" s="4" t="s">
        <v>174</v>
      </c>
      <c r="V352" s="4" t="s">
        <v>175</v>
      </c>
      <c r="W352" s="4" t="s">
        <v>176</v>
      </c>
      <c r="X352" s="4" t="s">
        <v>177</v>
      </c>
      <c r="Y352" s="4" t="s">
        <v>178</v>
      </c>
      <c r="Z352" s="4" t="s">
        <v>179</v>
      </c>
      <c r="AA352" s="4" t="s">
        <v>180</v>
      </c>
      <c r="AB352" s="4" t="s">
        <v>181</v>
      </c>
      <c r="AC352" s="4" t="s">
        <v>182</v>
      </c>
      <c r="AD352" s="15" t="s">
        <v>188</v>
      </c>
      <c r="AE352" s="3" t="s">
        <v>186</v>
      </c>
      <c r="AG352" s="3" t="s">
        <v>48</v>
      </c>
    </row>
    <row r="353" spans="3:34" x14ac:dyDescent="0.25">
      <c r="C353" s="5" t="s">
        <v>183</v>
      </c>
      <c r="D353" s="78">
        <v>112</v>
      </c>
      <c r="E353" s="78">
        <v>85</v>
      </c>
      <c r="F353" s="78"/>
      <c r="G353" s="78"/>
      <c r="H353" s="96"/>
      <c r="I353" s="78"/>
      <c r="J353" s="78">
        <v>101</v>
      </c>
      <c r="K353" s="78"/>
      <c r="L353" s="78">
        <v>53</v>
      </c>
      <c r="M353" s="78"/>
      <c r="N353" s="78"/>
      <c r="O353" s="98">
        <f>72+77</f>
        <v>149</v>
      </c>
      <c r="P353" s="142">
        <f>SUM(D353:O353)</f>
        <v>500</v>
      </c>
      <c r="R353" s="5" t="s">
        <v>183</v>
      </c>
      <c r="S353" s="96">
        <v>10</v>
      </c>
      <c r="T353" s="96">
        <v>22</v>
      </c>
      <c r="U353" s="78">
        <v>29</v>
      </c>
      <c r="V353" s="78">
        <v>45</v>
      </c>
      <c r="W353" s="96">
        <v>11</v>
      </c>
      <c r="X353" s="78">
        <v>31</v>
      </c>
      <c r="Y353" s="96">
        <v>42</v>
      </c>
      <c r="Z353" s="78">
        <v>61</v>
      </c>
      <c r="AA353" s="96">
        <v>36</v>
      </c>
      <c r="AB353" s="78">
        <v>21</v>
      </c>
      <c r="AC353" s="78">
        <v>45</v>
      </c>
      <c r="AD353" s="98">
        <v>0</v>
      </c>
      <c r="AE353" s="142">
        <v>500</v>
      </c>
      <c r="AF353">
        <f>P353-AE353</f>
        <v>0</v>
      </c>
      <c r="AG353" s="149">
        <v>0</v>
      </c>
    </row>
    <row r="354" spans="3:34" x14ac:dyDescent="0.25">
      <c r="C354" s="6" t="s">
        <v>184</v>
      </c>
      <c r="D354" s="78"/>
      <c r="E354" s="78"/>
      <c r="F354" s="78">
        <v>138</v>
      </c>
      <c r="G354" s="96">
        <f>106-77</f>
        <v>29</v>
      </c>
      <c r="H354" s="96">
        <v>77</v>
      </c>
      <c r="I354" s="78">
        <v>89</v>
      </c>
      <c r="J354" s="78"/>
      <c r="K354" s="78">
        <v>215</v>
      </c>
      <c r="L354" s="78"/>
      <c r="M354" s="78">
        <v>49</v>
      </c>
      <c r="N354" s="78">
        <v>153</v>
      </c>
      <c r="O354" s="83"/>
      <c r="P354" s="142">
        <f t="shared" ref="P354:P355" si="357">SUM(D354:O354)</f>
        <v>750</v>
      </c>
      <c r="R354" s="6" t="s">
        <v>184</v>
      </c>
      <c r="S354" s="78">
        <v>25</v>
      </c>
      <c r="T354" s="78">
        <v>35</v>
      </c>
      <c r="U354" s="96">
        <v>17</v>
      </c>
      <c r="V354" s="96">
        <v>38</v>
      </c>
      <c r="W354" s="78">
        <v>9</v>
      </c>
      <c r="X354" s="96">
        <v>17</v>
      </c>
      <c r="Y354" s="78">
        <v>65</v>
      </c>
      <c r="Z354" s="96">
        <v>45</v>
      </c>
      <c r="AA354" s="78">
        <v>42</v>
      </c>
      <c r="AB354" s="96">
        <v>5</v>
      </c>
      <c r="AC354" s="96">
        <v>41</v>
      </c>
      <c r="AD354" s="83">
        <v>0</v>
      </c>
      <c r="AE354" s="142">
        <v>750</v>
      </c>
      <c r="AF354" s="58">
        <f t="shared" ref="AF354:AF355" si="358">P354-AE354</f>
        <v>0</v>
      </c>
      <c r="AG354" s="149">
        <f>V354-V358</f>
        <v>9</v>
      </c>
    </row>
    <row r="355" spans="3:34" x14ac:dyDescent="0.25">
      <c r="C355" s="6" t="s">
        <v>185</v>
      </c>
      <c r="D355" s="78"/>
      <c r="E355" s="78"/>
      <c r="F355" s="78"/>
      <c r="G355" s="96">
        <f>40+77</f>
        <v>117</v>
      </c>
      <c r="H355" s="78"/>
      <c r="I355" s="78"/>
      <c r="J355" s="78"/>
      <c r="K355" s="78"/>
      <c r="L355" s="78"/>
      <c r="M355" s="78"/>
      <c r="N355" s="78"/>
      <c r="O355" s="98">
        <f>360-77</f>
        <v>283</v>
      </c>
      <c r="P355" s="143">
        <f t="shared" si="357"/>
        <v>400</v>
      </c>
      <c r="R355" s="6" t="s">
        <v>185</v>
      </c>
      <c r="S355" s="78">
        <v>18</v>
      </c>
      <c r="T355" s="78">
        <v>19</v>
      </c>
      <c r="U355" s="78">
        <v>22</v>
      </c>
      <c r="V355" s="96">
        <v>29</v>
      </c>
      <c r="W355" s="78">
        <v>24</v>
      </c>
      <c r="X355" s="78">
        <v>54</v>
      </c>
      <c r="Y355" s="78">
        <v>39</v>
      </c>
      <c r="Z355" s="78">
        <v>78</v>
      </c>
      <c r="AA355" s="78">
        <v>51</v>
      </c>
      <c r="AB355" s="78">
        <v>14</v>
      </c>
      <c r="AC355" s="78">
        <v>38</v>
      </c>
      <c r="AD355" s="98">
        <v>0</v>
      </c>
      <c r="AE355" s="143">
        <v>400</v>
      </c>
      <c r="AF355" s="58">
        <f t="shared" si="358"/>
        <v>0</v>
      </c>
      <c r="AG355" s="150">
        <f>AD355-AD358</f>
        <v>0</v>
      </c>
    </row>
    <row r="356" spans="3:34" x14ac:dyDescent="0.25">
      <c r="C356" s="3" t="s">
        <v>9</v>
      </c>
      <c r="D356" s="144">
        <f>SUM(D353:D355)</f>
        <v>112</v>
      </c>
      <c r="E356" s="145">
        <f t="shared" ref="E356:O356" si="359">SUM(E353:E355)</f>
        <v>85</v>
      </c>
      <c r="F356" s="145">
        <f t="shared" si="359"/>
        <v>138</v>
      </c>
      <c r="G356" s="145">
        <f t="shared" si="359"/>
        <v>146</v>
      </c>
      <c r="H356" s="145">
        <f t="shared" si="359"/>
        <v>77</v>
      </c>
      <c r="I356" s="145">
        <f t="shared" si="359"/>
        <v>89</v>
      </c>
      <c r="J356" s="145">
        <f t="shared" si="359"/>
        <v>101</v>
      </c>
      <c r="K356" s="145">
        <f t="shared" si="359"/>
        <v>215</v>
      </c>
      <c r="L356" s="145">
        <f t="shared" si="359"/>
        <v>53</v>
      </c>
      <c r="M356" s="145">
        <f t="shared" si="359"/>
        <v>49</v>
      </c>
      <c r="N356" s="145">
        <f t="shared" si="359"/>
        <v>153</v>
      </c>
      <c r="O356" s="146">
        <f t="shared" si="359"/>
        <v>432</v>
      </c>
      <c r="P356" s="161">
        <f>SUMPRODUCT(D353:O355,S353:AD355)</f>
        <v>34380</v>
      </c>
      <c r="R356" s="3" t="s">
        <v>9</v>
      </c>
      <c r="S356" s="144">
        <v>112</v>
      </c>
      <c r="T356" s="145">
        <v>85</v>
      </c>
      <c r="U356" s="145">
        <v>138</v>
      </c>
      <c r="V356" s="145">
        <v>146</v>
      </c>
      <c r="W356" s="145">
        <v>77</v>
      </c>
      <c r="X356" s="145">
        <v>89</v>
      </c>
      <c r="Y356" s="145">
        <v>101</v>
      </c>
      <c r="Z356" s="145">
        <v>215</v>
      </c>
      <c r="AA356" s="145">
        <v>53</v>
      </c>
      <c r="AB356" s="145">
        <v>49</v>
      </c>
      <c r="AC356" s="145">
        <v>153</v>
      </c>
      <c r="AD356" s="146">
        <v>432</v>
      </c>
      <c r="AH356" s="58"/>
    </row>
    <row r="357" spans="3:34" x14ac:dyDescent="0.25">
      <c r="P357" s="162">
        <f>P356*0.5</f>
        <v>17190</v>
      </c>
      <c r="S357">
        <f>D356-S356</f>
        <v>0</v>
      </c>
      <c r="T357">
        <f t="shared" ref="T357" si="360">E356-T356</f>
        <v>0</v>
      </c>
      <c r="U357">
        <f t="shared" ref="U357" si="361">F356-U356</f>
        <v>0</v>
      </c>
      <c r="V357">
        <f>G356-V356</f>
        <v>0</v>
      </c>
      <c r="W357">
        <f t="shared" ref="W357" si="362">H356-W356</f>
        <v>0</v>
      </c>
      <c r="X357">
        <f t="shared" ref="X357" si="363">I356-X356</f>
        <v>0</v>
      </c>
      <c r="Y357">
        <f t="shared" ref="Y357" si="364">J356-Y356</f>
        <v>0</v>
      </c>
      <c r="Z357">
        <f t="shared" ref="Z357" si="365">K356-Z356</f>
        <v>0</v>
      </c>
      <c r="AA357">
        <f t="shared" ref="AA357" si="366">L356-AA356</f>
        <v>0</v>
      </c>
      <c r="AB357">
        <f t="shared" ref="AB357" si="367">M356-AB356</f>
        <v>0</v>
      </c>
      <c r="AC357">
        <f t="shared" ref="AC357" si="368">N356-AC356</f>
        <v>0</v>
      </c>
      <c r="AD357">
        <f t="shared" ref="AD357" si="369">O356-AD356</f>
        <v>0</v>
      </c>
    </row>
    <row r="358" spans="3:34" x14ac:dyDescent="0.25">
      <c r="C358" s="132" t="s">
        <v>55</v>
      </c>
      <c r="D358" t="s">
        <v>72</v>
      </c>
      <c r="R358" s="3" t="s">
        <v>49</v>
      </c>
      <c r="S358" s="164">
        <f>S353-$AG353</f>
        <v>10</v>
      </c>
      <c r="T358" s="151">
        <f>T353-$AG353</f>
        <v>22</v>
      </c>
      <c r="U358" s="151">
        <f>U354-$AG354</f>
        <v>8</v>
      </c>
      <c r="V358" s="151">
        <f>V355-AG355</f>
        <v>29</v>
      </c>
      <c r="W358" s="151">
        <f>W353-$AG353</f>
        <v>11</v>
      </c>
      <c r="X358" s="151">
        <f>X354-$AG354</f>
        <v>8</v>
      </c>
      <c r="Y358" s="151">
        <f>Y353-$AG353</f>
        <v>42</v>
      </c>
      <c r="Z358" s="151">
        <f>Z354-$AG354</f>
        <v>36</v>
      </c>
      <c r="AA358" s="151">
        <f>AA353-$AG353</f>
        <v>36</v>
      </c>
      <c r="AB358" s="151">
        <f>AB354-$AG354</f>
        <v>-4</v>
      </c>
      <c r="AC358" s="151">
        <f>AC354-$AG354</f>
        <v>32</v>
      </c>
      <c r="AD358" s="165">
        <f>AD353-$AG353</f>
        <v>0</v>
      </c>
    </row>
    <row r="359" spans="3:34" x14ac:dyDescent="0.25">
      <c r="C359" s="132" t="s">
        <v>54</v>
      </c>
      <c r="D359">
        <v>77</v>
      </c>
      <c r="I359">
        <f>MIN(D353:O355)</f>
        <v>29</v>
      </c>
    </row>
    <row r="360" spans="3:34" x14ac:dyDescent="0.25">
      <c r="C360" t="s">
        <v>59</v>
      </c>
      <c r="D360" t="s">
        <v>67</v>
      </c>
      <c r="G360" s="58"/>
    </row>
    <row r="361" spans="3:34" x14ac:dyDescent="0.25">
      <c r="C361" t="s">
        <v>201</v>
      </c>
      <c r="D361">
        <v>-11</v>
      </c>
    </row>
    <row r="362" spans="3:34" x14ac:dyDescent="0.25">
      <c r="C362" t="s">
        <v>58</v>
      </c>
      <c r="D362">
        <f>D361*D359</f>
        <v>-847</v>
      </c>
    </row>
    <row r="363" spans="3:34" x14ac:dyDescent="0.25">
      <c r="C363" t="s">
        <v>47</v>
      </c>
      <c r="D363">
        <f>D362+D348</f>
        <v>34380</v>
      </c>
    </row>
    <row r="365" spans="3:34" x14ac:dyDescent="0.25">
      <c r="C365" s="53" t="s">
        <v>69</v>
      </c>
    </row>
    <row r="367" spans="3:34" x14ac:dyDescent="0.25">
      <c r="C367" s="3" t="s">
        <v>32</v>
      </c>
      <c r="D367" s="4" t="s">
        <v>172</v>
      </c>
      <c r="E367" s="4" t="s">
        <v>173</v>
      </c>
      <c r="F367" s="4" t="s">
        <v>174</v>
      </c>
      <c r="G367" s="4" t="s">
        <v>175</v>
      </c>
      <c r="H367" s="4" t="s">
        <v>176</v>
      </c>
      <c r="I367" s="4" t="s">
        <v>177</v>
      </c>
      <c r="J367" s="4" t="s">
        <v>178</v>
      </c>
      <c r="K367" s="4" t="s">
        <v>179</v>
      </c>
      <c r="L367" s="4" t="s">
        <v>180</v>
      </c>
      <c r="M367" s="4" t="s">
        <v>181</v>
      </c>
      <c r="N367" s="4" t="s">
        <v>182</v>
      </c>
      <c r="O367" s="15" t="s">
        <v>188</v>
      </c>
      <c r="P367" s="3" t="s">
        <v>186</v>
      </c>
      <c r="R367" s="3" t="s">
        <v>0</v>
      </c>
      <c r="S367" s="4" t="s">
        <v>172</v>
      </c>
      <c r="T367" s="4" t="s">
        <v>173</v>
      </c>
      <c r="U367" s="4" t="s">
        <v>174</v>
      </c>
      <c r="V367" s="4" t="s">
        <v>175</v>
      </c>
      <c r="W367" s="4" t="s">
        <v>176</v>
      </c>
      <c r="X367" s="4" t="s">
        <v>177</v>
      </c>
      <c r="Y367" s="4" t="s">
        <v>178</v>
      </c>
      <c r="Z367" s="4" t="s">
        <v>179</v>
      </c>
      <c r="AA367" s="4" t="s">
        <v>180</v>
      </c>
      <c r="AB367" s="4" t="s">
        <v>181</v>
      </c>
      <c r="AC367" s="4" t="s">
        <v>182</v>
      </c>
      <c r="AD367" s="15" t="s">
        <v>188</v>
      </c>
      <c r="AE367" s="3" t="s">
        <v>186</v>
      </c>
      <c r="AG367" s="3" t="s">
        <v>48</v>
      </c>
    </row>
    <row r="368" spans="3:34" x14ac:dyDescent="0.25">
      <c r="C368" s="5" t="s">
        <v>183</v>
      </c>
      <c r="D368" s="78">
        <v>112</v>
      </c>
      <c r="E368" s="78">
        <v>85</v>
      </c>
      <c r="F368" s="78"/>
      <c r="G368" s="78"/>
      <c r="H368" s="78"/>
      <c r="I368" s="78"/>
      <c r="J368" s="78">
        <v>101</v>
      </c>
      <c r="K368" s="78"/>
      <c r="L368" s="78">
        <v>53</v>
      </c>
      <c r="M368" s="78"/>
      <c r="N368" s="78"/>
      <c r="O368" s="83">
        <f>72+77</f>
        <v>149</v>
      </c>
      <c r="P368" s="142">
        <f>SUM(D368:O368)</f>
        <v>500</v>
      </c>
      <c r="R368" s="5" t="s">
        <v>183</v>
      </c>
      <c r="S368" s="96">
        <v>10</v>
      </c>
      <c r="T368" s="96">
        <v>22</v>
      </c>
      <c r="U368" s="78">
        <v>29</v>
      </c>
      <c r="V368" s="78">
        <v>45</v>
      </c>
      <c r="W368" s="78">
        <v>11</v>
      </c>
      <c r="X368" s="78">
        <v>31</v>
      </c>
      <c r="Y368" s="96">
        <v>42</v>
      </c>
      <c r="Z368" s="78">
        <v>61</v>
      </c>
      <c r="AA368" s="96">
        <v>36</v>
      </c>
      <c r="AB368" s="78">
        <v>21</v>
      </c>
      <c r="AC368" s="78">
        <v>45</v>
      </c>
      <c r="AD368" s="98">
        <v>0</v>
      </c>
      <c r="AE368" s="142">
        <v>500</v>
      </c>
      <c r="AF368">
        <f>P368-AE368</f>
        <v>0</v>
      </c>
      <c r="AG368" s="149">
        <v>0</v>
      </c>
    </row>
    <row r="369" spans="3:34" x14ac:dyDescent="0.25">
      <c r="C369" s="6" t="s">
        <v>184</v>
      </c>
      <c r="D369" s="78"/>
      <c r="E369" s="78"/>
      <c r="F369" s="78">
        <v>138</v>
      </c>
      <c r="G369" s="96"/>
      <c r="H369" s="78">
        <v>77</v>
      </c>
      <c r="I369" s="78">
        <v>89</v>
      </c>
      <c r="J369" s="78"/>
      <c r="K369" s="78">
        <v>215</v>
      </c>
      <c r="L369" s="78"/>
      <c r="M369" s="78">
        <v>49</v>
      </c>
      <c r="N369" s="78">
        <v>153</v>
      </c>
      <c r="O369" s="98">
        <v>29</v>
      </c>
      <c r="P369" s="142">
        <f t="shared" ref="P369:P370" si="370">SUM(D369:O369)</f>
        <v>750</v>
      </c>
      <c r="R369" s="6" t="s">
        <v>184</v>
      </c>
      <c r="S369" s="78">
        <v>25</v>
      </c>
      <c r="T369" s="78">
        <v>35</v>
      </c>
      <c r="U369" s="96">
        <v>17</v>
      </c>
      <c r="V369" s="96">
        <v>38</v>
      </c>
      <c r="W369" s="96">
        <v>9</v>
      </c>
      <c r="X369" s="96">
        <v>17</v>
      </c>
      <c r="Y369" s="78">
        <v>65</v>
      </c>
      <c r="Z369" s="96">
        <v>45</v>
      </c>
      <c r="AA369" s="78">
        <v>42</v>
      </c>
      <c r="AB369" s="96">
        <v>5</v>
      </c>
      <c r="AC369" s="96">
        <v>41</v>
      </c>
      <c r="AD369" s="83">
        <v>0</v>
      </c>
      <c r="AE369" s="142">
        <v>750</v>
      </c>
      <c r="AF369" s="58">
        <f t="shared" ref="AF369:AF370" si="371">P369-AE369</f>
        <v>0</v>
      </c>
      <c r="AG369" s="149">
        <f>V369-V373</f>
        <v>9</v>
      </c>
    </row>
    <row r="370" spans="3:34" x14ac:dyDescent="0.25">
      <c r="C370" s="6" t="s">
        <v>185</v>
      </c>
      <c r="D370" s="78"/>
      <c r="E370" s="78"/>
      <c r="F370" s="78"/>
      <c r="G370" s="96">
        <f>40+77+29</f>
        <v>146</v>
      </c>
      <c r="H370" s="78"/>
      <c r="I370" s="78"/>
      <c r="J370" s="78"/>
      <c r="K370" s="78"/>
      <c r="L370" s="78"/>
      <c r="M370" s="78"/>
      <c r="N370" s="78"/>
      <c r="O370" s="98">
        <f>360-77-29</f>
        <v>254</v>
      </c>
      <c r="P370" s="143">
        <f t="shared" si="370"/>
        <v>400</v>
      </c>
      <c r="R370" s="6" t="s">
        <v>185</v>
      </c>
      <c r="S370" s="78">
        <v>18</v>
      </c>
      <c r="T370" s="78">
        <v>19</v>
      </c>
      <c r="U370" s="78">
        <v>22</v>
      </c>
      <c r="V370" s="96">
        <v>29</v>
      </c>
      <c r="W370" s="78">
        <v>24</v>
      </c>
      <c r="X370" s="78">
        <v>54</v>
      </c>
      <c r="Y370" s="78">
        <v>39</v>
      </c>
      <c r="Z370" s="78">
        <v>78</v>
      </c>
      <c r="AA370" s="78">
        <v>51</v>
      </c>
      <c r="AB370" s="78">
        <v>14</v>
      </c>
      <c r="AC370" s="78">
        <v>38</v>
      </c>
      <c r="AD370" s="98">
        <v>0</v>
      </c>
      <c r="AE370" s="143">
        <v>400</v>
      </c>
      <c r="AF370" s="58">
        <f t="shared" si="371"/>
        <v>0</v>
      </c>
      <c r="AG370" s="150">
        <f>AD370-AD373</f>
        <v>0</v>
      </c>
    </row>
    <row r="371" spans="3:34" x14ac:dyDescent="0.25">
      <c r="C371" s="3" t="s">
        <v>9</v>
      </c>
      <c r="D371" s="144">
        <f>SUM(D368:D370)</f>
        <v>112</v>
      </c>
      <c r="E371" s="145">
        <f t="shared" ref="E371:O371" si="372">SUM(E368:E370)</f>
        <v>85</v>
      </c>
      <c r="F371" s="145">
        <f t="shared" si="372"/>
        <v>138</v>
      </c>
      <c r="G371" s="145">
        <f t="shared" si="372"/>
        <v>146</v>
      </c>
      <c r="H371" s="145">
        <f t="shared" si="372"/>
        <v>77</v>
      </c>
      <c r="I371" s="145">
        <f t="shared" si="372"/>
        <v>89</v>
      </c>
      <c r="J371" s="145">
        <f t="shared" si="372"/>
        <v>101</v>
      </c>
      <c r="K371" s="145">
        <f t="shared" si="372"/>
        <v>215</v>
      </c>
      <c r="L371" s="145">
        <f t="shared" si="372"/>
        <v>53</v>
      </c>
      <c r="M371" s="145">
        <f t="shared" si="372"/>
        <v>49</v>
      </c>
      <c r="N371" s="145">
        <f t="shared" si="372"/>
        <v>153</v>
      </c>
      <c r="O371" s="146">
        <f t="shared" si="372"/>
        <v>432</v>
      </c>
      <c r="P371" s="161">
        <f>SUMPRODUCT(D368:O370,S368:AD370)</f>
        <v>34119</v>
      </c>
      <c r="R371" s="3" t="s">
        <v>9</v>
      </c>
      <c r="S371" s="144">
        <v>112</v>
      </c>
      <c r="T371" s="145">
        <v>85</v>
      </c>
      <c r="U371" s="145">
        <v>138</v>
      </c>
      <c r="V371" s="145">
        <v>146</v>
      </c>
      <c r="W371" s="145">
        <v>77</v>
      </c>
      <c r="X371" s="145">
        <v>89</v>
      </c>
      <c r="Y371" s="145">
        <v>101</v>
      </c>
      <c r="Z371" s="145">
        <v>215</v>
      </c>
      <c r="AA371" s="145">
        <v>53</v>
      </c>
      <c r="AB371" s="145">
        <v>49</v>
      </c>
      <c r="AC371" s="145">
        <v>153</v>
      </c>
      <c r="AD371" s="146">
        <v>432</v>
      </c>
      <c r="AH371" s="58"/>
    </row>
    <row r="372" spans="3:34" x14ac:dyDescent="0.25">
      <c r="P372" s="162">
        <f>P371*0.5</f>
        <v>17059.5</v>
      </c>
      <c r="S372">
        <f>D371-S371</f>
        <v>0</v>
      </c>
      <c r="T372">
        <f t="shared" ref="T372" si="373">E371-T371</f>
        <v>0</v>
      </c>
      <c r="U372">
        <f t="shared" ref="U372" si="374">F371-U371</f>
        <v>0</v>
      </c>
      <c r="V372">
        <f>G371-V371</f>
        <v>0</v>
      </c>
      <c r="W372">
        <f t="shared" ref="W372" si="375">H371-W371</f>
        <v>0</v>
      </c>
      <c r="X372">
        <f t="shared" ref="X372" si="376">I371-X371</f>
        <v>0</v>
      </c>
      <c r="Y372">
        <f t="shared" ref="Y372" si="377">J371-Y371</f>
        <v>0</v>
      </c>
      <c r="Z372">
        <f t="shared" ref="Z372" si="378">K371-Z371</f>
        <v>0</v>
      </c>
      <c r="AA372">
        <f t="shared" ref="AA372" si="379">L371-AA371</f>
        <v>0</v>
      </c>
      <c r="AB372">
        <f t="shared" ref="AB372" si="380">M371-AB371</f>
        <v>0</v>
      </c>
      <c r="AC372">
        <f t="shared" ref="AC372" si="381">N371-AC371</f>
        <v>0</v>
      </c>
      <c r="AD372">
        <f t="shared" ref="AD372" si="382">O371-AD371</f>
        <v>0</v>
      </c>
    </row>
    <row r="373" spans="3:34" x14ac:dyDescent="0.25">
      <c r="C373" s="132" t="s">
        <v>55</v>
      </c>
      <c r="D373" t="s">
        <v>212</v>
      </c>
      <c r="R373" s="3" t="s">
        <v>49</v>
      </c>
      <c r="S373" s="164">
        <f>S368-$AG368</f>
        <v>10</v>
      </c>
      <c r="T373" s="151">
        <f>T368-$AG368</f>
        <v>22</v>
      </c>
      <c r="U373" s="151">
        <f>U369-$AG369</f>
        <v>8</v>
      </c>
      <c r="V373" s="151">
        <f>V370-AG370</f>
        <v>29</v>
      </c>
      <c r="W373" s="151">
        <f>W369-$AG369</f>
        <v>0</v>
      </c>
      <c r="X373" s="151">
        <f>X369-$AG369</f>
        <v>8</v>
      </c>
      <c r="Y373" s="151">
        <f>Y368-$AG368</f>
        <v>42</v>
      </c>
      <c r="Z373" s="151">
        <f>Z369-$AG369</f>
        <v>36</v>
      </c>
      <c r="AA373" s="151">
        <f>AA368-$AG368</f>
        <v>36</v>
      </c>
      <c r="AB373" s="151">
        <f>AB369-$AG369</f>
        <v>-4</v>
      </c>
      <c r="AC373" s="151">
        <f>AC369-$AG369</f>
        <v>32</v>
      </c>
      <c r="AD373" s="165">
        <f>AD368-$AG368</f>
        <v>0</v>
      </c>
    </row>
    <row r="374" spans="3:34" x14ac:dyDescent="0.25">
      <c r="C374" s="132" t="s">
        <v>54</v>
      </c>
      <c r="D374">
        <v>29</v>
      </c>
      <c r="I374">
        <f>MIN(D368:O370)</f>
        <v>29</v>
      </c>
    </row>
    <row r="375" spans="3:34" x14ac:dyDescent="0.25">
      <c r="C375" t="s">
        <v>59</v>
      </c>
      <c r="D375" t="s">
        <v>56</v>
      </c>
      <c r="G375" s="58"/>
    </row>
    <row r="376" spans="3:34" x14ac:dyDescent="0.25">
      <c r="C376" t="s">
        <v>201</v>
      </c>
      <c r="D376">
        <v>-9</v>
      </c>
      <c r="G376" s="58"/>
    </row>
    <row r="377" spans="3:34" x14ac:dyDescent="0.25">
      <c r="C377" t="s">
        <v>58</v>
      </c>
      <c r="D377">
        <f>D376*D374</f>
        <v>-261</v>
      </c>
    </row>
    <row r="378" spans="3:34" x14ac:dyDescent="0.25">
      <c r="C378" t="s">
        <v>47</v>
      </c>
      <c r="D378">
        <f>D377+D363</f>
        <v>34119</v>
      </c>
    </row>
    <row r="380" spans="3:34" x14ac:dyDescent="0.25">
      <c r="C380" s="53" t="s">
        <v>70</v>
      </c>
    </row>
    <row r="382" spans="3:34" x14ac:dyDescent="0.25">
      <c r="C382" s="3" t="s">
        <v>32</v>
      </c>
      <c r="D382" s="4" t="s">
        <v>172</v>
      </c>
      <c r="E382" s="4" t="s">
        <v>173</v>
      </c>
      <c r="F382" s="4" t="s">
        <v>174</v>
      </c>
      <c r="G382" s="4" t="s">
        <v>175</v>
      </c>
      <c r="H382" s="4" t="s">
        <v>176</v>
      </c>
      <c r="I382" s="4" t="s">
        <v>177</v>
      </c>
      <c r="J382" s="4" t="s">
        <v>178</v>
      </c>
      <c r="K382" s="4" t="s">
        <v>179</v>
      </c>
      <c r="L382" s="4" t="s">
        <v>180</v>
      </c>
      <c r="M382" s="4" t="s">
        <v>181</v>
      </c>
      <c r="N382" s="4" t="s">
        <v>182</v>
      </c>
      <c r="O382" s="15" t="s">
        <v>188</v>
      </c>
      <c r="P382" s="3" t="s">
        <v>186</v>
      </c>
      <c r="R382" s="3" t="s">
        <v>0</v>
      </c>
      <c r="S382" s="4" t="s">
        <v>172</v>
      </c>
      <c r="T382" s="4" t="s">
        <v>173</v>
      </c>
      <c r="U382" s="4" t="s">
        <v>174</v>
      </c>
      <c r="V382" s="4" t="s">
        <v>175</v>
      </c>
      <c r="W382" s="4" t="s">
        <v>176</v>
      </c>
      <c r="X382" s="4" t="s">
        <v>177</v>
      </c>
      <c r="Y382" s="4" t="s">
        <v>178</v>
      </c>
      <c r="Z382" s="4" t="s">
        <v>179</v>
      </c>
      <c r="AA382" s="4" t="s">
        <v>180</v>
      </c>
      <c r="AB382" s="4" t="s">
        <v>181</v>
      </c>
      <c r="AC382" s="4" t="s">
        <v>182</v>
      </c>
      <c r="AD382" s="15" t="s">
        <v>188</v>
      </c>
      <c r="AE382" s="3" t="s">
        <v>186</v>
      </c>
      <c r="AG382" s="3" t="s">
        <v>48</v>
      </c>
    </row>
    <row r="383" spans="3:34" x14ac:dyDescent="0.25">
      <c r="C383" s="5" t="s">
        <v>183</v>
      </c>
      <c r="D383" s="78">
        <v>112</v>
      </c>
      <c r="E383" s="96"/>
      <c r="F383" s="78"/>
      <c r="G383" s="78"/>
      <c r="H383" s="78"/>
      <c r="I383" s="78"/>
      <c r="J383" s="78">
        <v>101</v>
      </c>
      <c r="K383" s="78"/>
      <c r="L383" s="78">
        <v>53</v>
      </c>
      <c r="M383" s="78"/>
      <c r="N383" s="78"/>
      <c r="O383" s="98">
        <f>72+77+85</f>
        <v>234</v>
      </c>
      <c r="P383" s="142">
        <f>SUM(D383:O383)</f>
        <v>500</v>
      </c>
      <c r="R383" s="5" t="s">
        <v>183</v>
      </c>
      <c r="S383" s="96">
        <v>10</v>
      </c>
      <c r="T383" s="96">
        <v>22</v>
      </c>
      <c r="U383" s="78">
        <v>29</v>
      </c>
      <c r="V383" s="78">
        <v>45</v>
      </c>
      <c r="W383" s="78">
        <v>11</v>
      </c>
      <c r="X383" s="78">
        <v>31</v>
      </c>
      <c r="Y383" s="96">
        <v>42</v>
      </c>
      <c r="Z383" s="78">
        <v>61</v>
      </c>
      <c r="AA383" s="96">
        <v>36</v>
      </c>
      <c r="AB383" s="78">
        <v>21</v>
      </c>
      <c r="AC383" s="78">
        <v>45</v>
      </c>
      <c r="AD383" s="98">
        <v>0</v>
      </c>
      <c r="AE383" s="142">
        <v>500</v>
      </c>
      <c r="AF383">
        <f>P383-AE383</f>
        <v>0</v>
      </c>
      <c r="AG383" s="149">
        <v>0</v>
      </c>
    </row>
    <row r="384" spans="3:34" x14ac:dyDescent="0.25">
      <c r="C384" s="6" t="s">
        <v>184</v>
      </c>
      <c r="D384" s="78"/>
      <c r="E384" s="78"/>
      <c r="F384" s="78">
        <v>138</v>
      </c>
      <c r="G384" s="78"/>
      <c r="H384" s="78">
        <v>77</v>
      </c>
      <c r="I384" s="78">
        <v>89</v>
      </c>
      <c r="J384" s="78"/>
      <c r="K384" s="78">
        <v>215</v>
      </c>
      <c r="L384" s="78"/>
      <c r="M384" s="78">
        <v>49</v>
      </c>
      <c r="N384" s="78">
        <v>153</v>
      </c>
      <c r="O384" s="83">
        <v>29</v>
      </c>
      <c r="P384" s="142">
        <f t="shared" ref="P384:P385" si="383">SUM(D384:O384)</f>
        <v>750</v>
      </c>
      <c r="R384" s="6" t="s">
        <v>184</v>
      </c>
      <c r="S384" s="78">
        <v>25</v>
      </c>
      <c r="T384" s="78">
        <v>35</v>
      </c>
      <c r="U384" s="96">
        <v>17</v>
      </c>
      <c r="V384" s="78">
        <v>38</v>
      </c>
      <c r="W384" s="96">
        <v>9</v>
      </c>
      <c r="X384" s="96">
        <v>17</v>
      </c>
      <c r="Y384" s="78">
        <v>65</v>
      </c>
      <c r="Z384" s="96">
        <v>45</v>
      </c>
      <c r="AA384" s="78">
        <v>42</v>
      </c>
      <c r="AB384" s="96">
        <v>5</v>
      </c>
      <c r="AC384" s="96">
        <v>41</v>
      </c>
      <c r="AD384" s="98">
        <v>0</v>
      </c>
      <c r="AE384" s="142">
        <v>750</v>
      </c>
      <c r="AF384" s="58">
        <f t="shared" ref="AF384:AF385" si="384">P384-AE384</f>
        <v>0</v>
      </c>
      <c r="AG384" s="149">
        <f>AD384-AD388</f>
        <v>0</v>
      </c>
    </row>
    <row r="385" spans="3:34" x14ac:dyDescent="0.25">
      <c r="C385" s="6" t="s">
        <v>185</v>
      </c>
      <c r="D385" s="78"/>
      <c r="E385" s="96">
        <v>85</v>
      </c>
      <c r="F385" s="78"/>
      <c r="G385" s="78">
        <f>40+77+29</f>
        <v>146</v>
      </c>
      <c r="H385" s="78"/>
      <c r="I385" s="78"/>
      <c r="J385" s="78"/>
      <c r="K385" s="78"/>
      <c r="L385" s="78"/>
      <c r="M385" s="78"/>
      <c r="N385" s="78"/>
      <c r="O385" s="98">
        <f>360-77-29-85</f>
        <v>169</v>
      </c>
      <c r="P385" s="143">
        <f t="shared" si="383"/>
        <v>400</v>
      </c>
      <c r="R385" s="6" t="s">
        <v>185</v>
      </c>
      <c r="S385" s="78">
        <v>18</v>
      </c>
      <c r="T385" s="78">
        <v>19</v>
      </c>
      <c r="U385" s="78">
        <v>22</v>
      </c>
      <c r="V385" s="96">
        <v>29</v>
      </c>
      <c r="W385" s="78">
        <v>24</v>
      </c>
      <c r="X385" s="78">
        <v>54</v>
      </c>
      <c r="Y385" s="78">
        <v>39</v>
      </c>
      <c r="Z385" s="78">
        <v>78</v>
      </c>
      <c r="AA385" s="78">
        <v>51</v>
      </c>
      <c r="AB385" s="78">
        <v>14</v>
      </c>
      <c r="AC385" s="78">
        <v>38</v>
      </c>
      <c r="AD385" s="98">
        <v>0</v>
      </c>
      <c r="AE385" s="143">
        <v>400</v>
      </c>
      <c r="AF385" s="58">
        <f t="shared" si="384"/>
        <v>0</v>
      </c>
      <c r="AG385" s="150">
        <f>AD385-AD388</f>
        <v>0</v>
      </c>
    </row>
    <row r="386" spans="3:34" x14ac:dyDescent="0.25">
      <c r="C386" s="3" t="s">
        <v>9</v>
      </c>
      <c r="D386" s="144">
        <f>SUM(D383:D385)</f>
        <v>112</v>
      </c>
      <c r="E386" s="145">
        <f t="shared" ref="E386:O386" si="385">SUM(E383:E385)</f>
        <v>85</v>
      </c>
      <c r="F386" s="145">
        <f t="shared" si="385"/>
        <v>138</v>
      </c>
      <c r="G386" s="145">
        <f t="shared" si="385"/>
        <v>146</v>
      </c>
      <c r="H386" s="145">
        <f t="shared" si="385"/>
        <v>77</v>
      </c>
      <c r="I386" s="145">
        <f t="shared" si="385"/>
        <v>89</v>
      </c>
      <c r="J386" s="145">
        <f t="shared" si="385"/>
        <v>101</v>
      </c>
      <c r="K386" s="145">
        <f t="shared" si="385"/>
        <v>215</v>
      </c>
      <c r="L386" s="145">
        <f t="shared" si="385"/>
        <v>53</v>
      </c>
      <c r="M386" s="145">
        <f t="shared" si="385"/>
        <v>49</v>
      </c>
      <c r="N386" s="145">
        <f t="shared" si="385"/>
        <v>153</v>
      </c>
      <c r="O386" s="146">
        <f t="shared" si="385"/>
        <v>432</v>
      </c>
      <c r="P386" s="161">
        <f>SUMPRODUCT(D383:O385,S383:AD385)</f>
        <v>33864</v>
      </c>
      <c r="R386" s="3" t="s">
        <v>9</v>
      </c>
      <c r="S386" s="144">
        <v>112</v>
      </c>
      <c r="T386" s="145">
        <v>85</v>
      </c>
      <c r="U386" s="145">
        <v>138</v>
      </c>
      <c r="V386" s="145">
        <v>146</v>
      </c>
      <c r="W386" s="145">
        <v>77</v>
      </c>
      <c r="X386" s="145">
        <v>89</v>
      </c>
      <c r="Y386" s="145">
        <v>101</v>
      </c>
      <c r="Z386" s="145">
        <v>215</v>
      </c>
      <c r="AA386" s="145">
        <v>53</v>
      </c>
      <c r="AB386" s="145">
        <v>49</v>
      </c>
      <c r="AC386" s="145">
        <v>153</v>
      </c>
      <c r="AD386" s="146">
        <v>432</v>
      </c>
      <c r="AH386" s="58"/>
    </row>
    <row r="387" spans="3:34" x14ac:dyDescent="0.25">
      <c r="P387" s="162">
        <f>P386*0.5</f>
        <v>16932</v>
      </c>
      <c r="S387">
        <f>D386-S386</f>
        <v>0</v>
      </c>
      <c r="T387">
        <f t="shared" ref="T387" si="386">E386-T386</f>
        <v>0</v>
      </c>
      <c r="U387">
        <f t="shared" ref="U387" si="387">F386-U386</f>
        <v>0</v>
      </c>
      <c r="V387">
        <f>G386-V386</f>
        <v>0</v>
      </c>
      <c r="W387">
        <f t="shared" ref="W387" si="388">H386-W386</f>
        <v>0</v>
      </c>
      <c r="X387">
        <f t="shared" ref="X387" si="389">I386-X386</f>
        <v>0</v>
      </c>
      <c r="Y387">
        <f t="shared" ref="Y387" si="390">J386-Y386</f>
        <v>0</v>
      </c>
      <c r="Z387">
        <f t="shared" ref="Z387" si="391">K386-Z386</f>
        <v>0</v>
      </c>
      <c r="AA387">
        <f t="shared" ref="AA387" si="392">L386-AA386</f>
        <v>0</v>
      </c>
      <c r="AB387">
        <f t="shared" ref="AB387" si="393">M386-AB386</f>
        <v>0</v>
      </c>
      <c r="AC387">
        <f t="shared" ref="AC387" si="394">N386-AC386</f>
        <v>0</v>
      </c>
      <c r="AD387">
        <f t="shared" ref="AD387" si="395">O386-AD386</f>
        <v>0</v>
      </c>
    </row>
    <row r="388" spans="3:34" x14ac:dyDescent="0.25">
      <c r="C388" s="132" t="s">
        <v>55</v>
      </c>
      <c r="D388" t="s">
        <v>62</v>
      </c>
      <c r="R388" s="3" t="s">
        <v>49</v>
      </c>
      <c r="S388" s="164">
        <f>S383-$AG383</f>
        <v>10</v>
      </c>
      <c r="T388" s="151">
        <f>T383-$AG383</f>
        <v>22</v>
      </c>
      <c r="U388" s="151">
        <f>U384-$AG384</f>
        <v>17</v>
      </c>
      <c r="V388" s="151">
        <f>V385-AG385</f>
        <v>29</v>
      </c>
      <c r="W388" s="151">
        <f>W384-$AG384</f>
        <v>9</v>
      </c>
      <c r="X388" s="151">
        <f>X384-$AG384</f>
        <v>17</v>
      </c>
      <c r="Y388" s="151">
        <f>Y383-$AG383</f>
        <v>42</v>
      </c>
      <c r="Z388" s="151">
        <f>Z384-$AG384</f>
        <v>45</v>
      </c>
      <c r="AA388" s="151">
        <f>AA383-$AG383</f>
        <v>36</v>
      </c>
      <c r="AB388" s="151">
        <f>AB384-$AG384</f>
        <v>5</v>
      </c>
      <c r="AC388" s="151">
        <f>AC384-$AG384</f>
        <v>41</v>
      </c>
      <c r="AD388" s="165">
        <f>AD383-$AG383</f>
        <v>0</v>
      </c>
    </row>
    <row r="389" spans="3:34" x14ac:dyDescent="0.25">
      <c r="C389" s="132" t="s">
        <v>54</v>
      </c>
      <c r="D389">
        <v>85</v>
      </c>
      <c r="I389">
        <f>MIN(D383:O385)</f>
        <v>29</v>
      </c>
    </row>
    <row r="390" spans="3:34" x14ac:dyDescent="0.25">
      <c r="C390" t="s">
        <v>59</v>
      </c>
      <c r="D390" t="s">
        <v>77</v>
      </c>
      <c r="G390" s="58"/>
    </row>
    <row r="391" spans="3:34" x14ac:dyDescent="0.25">
      <c r="C391" t="s">
        <v>201</v>
      </c>
      <c r="D391">
        <v>-3</v>
      </c>
      <c r="G391" s="58"/>
    </row>
    <row r="392" spans="3:34" x14ac:dyDescent="0.25">
      <c r="C392" t="s">
        <v>58</v>
      </c>
      <c r="D392">
        <f>D391*D389</f>
        <v>-255</v>
      </c>
    </row>
    <row r="393" spans="3:34" x14ac:dyDescent="0.25">
      <c r="C393" t="s">
        <v>47</v>
      </c>
      <c r="D393">
        <f>D392+D378</f>
        <v>33864</v>
      </c>
    </row>
    <row r="395" spans="3:34" x14ac:dyDescent="0.25">
      <c r="C395" s="53" t="s">
        <v>147</v>
      </c>
    </row>
    <row r="397" spans="3:34" x14ac:dyDescent="0.25">
      <c r="C397" s="3" t="s">
        <v>32</v>
      </c>
      <c r="D397" s="4" t="s">
        <v>172</v>
      </c>
      <c r="E397" s="4" t="s">
        <v>173</v>
      </c>
      <c r="F397" s="4" t="s">
        <v>174</v>
      </c>
      <c r="G397" s="4" t="s">
        <v>175</v>
      </c>
      <c r="H397" s="4" t="s">
        <v>176</v>
      </c>
      <c r="I397" s="4" t="s">
        <v>177</v>
      </c>
      <c r="J397" s="4" t="s">
        <v>178</v>
      </c>
      <c r="K397" s="4" t="s">
        <v>179</v>
      </c>
      <c r="L397" s="4" t="s">
        <v>180</v>
      </c>
      <c r="M397" s="4" t="s">
        <v>181</v>
      </c>
      <c r="N397" s="4" t="s">
        <v>182</v>
      </c>
      <c r="O397" s="15" t="s">
        <v>188</v>
      </c>
      <c r="P397" s="3" t="s">
        <v>186</v>
      </c>
      <c r="R397" s="3" t="s">
        <v>0</v>
      </c>
      <c r="S397" s="4" t="s">
        <v>172</v>
      </c>
      <c r="T397" s="4" t="s">
        <v>173</v>
      </c>
      <c r="U397" s="4" t="s">
        <v>174</v>
      </c>
      <c r="V397" s="4" t="s">
        <v>175</v>
      </c>
      <c r="W397" s="4" t="s">
        <v>176</v>
      </c>
      <c r="X397" s="4" t="s">
        <v>177</v>
      </c>
      <c r="Y397" s="4" t="s">
        <v>178</v>
      </c>
      <c r="Z397" s="4" t="s">
        <v>179</v>
      </c>
      <c r="AA397" s="4" t="s">
        <v>180</v>
      </c>
      <c r="AB397" s="4" t="s">
        <v>181</v>
      </c>
      <c r="AC397" s="4" t="s">
        <v>182</v>
      </c>
      <c r="AD397" s="15" t="s">
        <v>188</v>
      </c>
      <c r="AE397" s="3" t="s">
        <v>186</v>
      </c>
      <c r="AG397" s="3" t="s">
        <v>48</v>
      </c>
    </row>
    <row r="398" spans="3:34" x14ac:dyDescent="0.25">
      <c r="C398" s="5" t="s">
        <v>183</v>
      </c>
      <c r="D398" s="78">
        <v>112</v>
      </c>
      <c r="E398" s="78"/>
      <c r="F398" s="78"/>
      <c r="G398" s="78"/>
      <c r="H398" s="78"/>
      <c r="I398" s="78"/>
      <c r="J398" s="96"/>
      <c r="K398" s="78"/>
      <c r="L398" s="78">
        <v>53</v>
      </c>
      <c r="M398" s="78"/>
      <c r="N398" s="78"/>
      <c r="O398" s="98">
        <f>72+77+85+101</f>
        <v>335</v>
      </c>
      <c r="P398" s="142">
        <f>SUM(D398:O398)</f>
        <v>500</v>
      </c>
      <c r="R398" s="5" t="s">
        <v>183</v>
      </c>
      <c r="S398" s="96">
        <v>10</v>
      </c>
      <c r="T398" s="78">
        <v>22</v>
      </c>
      <c r="U398" s="78">
        <v>29</v>
      </c>
      <c r="V398" s="78">
        <v>45</v>
      </c>
      <c r="W398" s="78">
        <v>11</v>
      </c>
      <c r="X398" s="78">
        <v>31</v>
      </c>
      <c r="Y398" s="96">
        <v>42</v>
      </c>
      <c r="Z398" s="78">
        <v>61</v>
      </c>
      <c r="AA398" s="96">
        <v>36</v>
      </c>
      <c r="AB398" s="78">
        <v>21</v>
      </c>
      <c r="AC398" s="78">
        <v>45</v>
      </c>
      <c r="AD398" s="98">
        <v>0</v>
      </c>
      <c r="AE398" s="142">
        <v>500</v>
      </c>
      <c r="AF398">
        <f>P398-AE398</f>
        <v>0</v>
      </c>
      <c r="AG398" s="149">
        <v>0</v>
      </c>
    </row>
    <row r="399" spans="3:34" x14ac:dyDescent="0.25">
      <c r="C399" s="6" t="s">
        <v>184</v>
      </c>
      <c r="D399" s="78"/>
      <c r="E399" s="78"/>
      <c r="F399" s="78">
        <v>138</v>
      </c>
      <c r="G399" s="78"/>
      <c r="H399" s="78">
        <v>77</v>
      </c>
      <c r="I399" s="78">
        <v>89</v>
      </c>
      <c r="J399" s="78"/>
      <c r="K399" s="78">
        <v>215</v>
      </c>
      <c r="L399" s="78"/>
      <c r="M399" s="78">
        <v>49</v>
      </c>
      <c r="N399" s="78">
        <v>153</v>
      </c>
      <c r="O399" s="83">
        <v>29</v>
      </c>
      <c r="P399" s="142">
        <f t="shared" ref="P399:P400" si="396">SUM(D399:O399)</f>
        <v>750</v>
      </c>
      <c r="R399" s="6" t="s">
        <v>184</v>
      </c>
      <c r="S399" s="78">
        <v>25</v>
      </c>
      <c r="T399" s="78">
        <v>35</v>
      </c>
      <c r="U399" s="96">
        <v>17</v>
      </c>
      <c r="V399" s="78">
        <v>38</v>
      </c>
      <c r="W399" s="96">
        <v>9</v>
      </c>
      <c r="X399" s="96">
        <v>17</v>
      </c>
      <c r="Y399" s="78">
        <v>65</v>
      </c>
      <c r="Z399" s="96">
        <v>45</v>
      </c>
      <c r="AA399" s="78">
        <v>42</v>
      </c>
      <c r="AB399" s="96">
        <v>5</v>
      </c>
      <c r="AC399" s="96">
        <v>41</v>
      </c>
      <c r="AD399" s="98">
        <v>0</v>
      </c>
      <c r="AE399" s="142">
        <v>750</v>
      </c>
      <c r="AF399" s="58">
        <f t="shared" ref="AF399:AF400" si="397">P399-AE399</f>
        <v>0</v>
      </c>
      <c r="AG399" s="149">
        <f>AD399-AD403</f>
        <v>0</v>
      </c>
    </row>
    <row r="400" spans="3:34" x14ac:dyDescent="0.25">
      <c r="C400" s="6" t="s">
        <v>185</v>
      </c>
      <c r="D400" s="78"/>
      <c r="E400" s="78">
        <v>85</v>
      </c>
      <c r="F400" s="78"/>
      <c r="G400" s="78">
        <f>40+77+29</f>
        <v>146</v>
      </c>
      <c r="H400" s="78"/>
      <c r="I400" s="78"/>
      <c r="J400" s="96">
        <v>101</v>
      </c>
      <c r="K400" s="78"/>
      <c r="L400" s="78"/>
      <c r="M400" s="78"/>
      <c r="N400" s="78"/>
      <c r="O400" s="98">
        <f>360-77-29-85-101</f>
        <v>68</v>
      </c>
      <c r="P400" s="143">
        <f t="shared" si="396"/>
        <v>400</v>
      </c>
      <c r="R400" s="6" t="s">
        <v>185</v>
      </c>
      <c r="S400" s="78">
        <v>18</v>
      </c>
      <c r="T400" s="96">
        <v>19</v>
      </c>
      <c r="U400" s="78">
        <v>22</v>
      </c>
      <c r="V400" s="96">
        <v>29</v>
      </c>
      <c r="W400" s="78">
        <v>24</v>
      </c>
      <c r="X400" s="78">
        <v>54</v>
      </c>
      <c r="Y400" s="78">
        <v>39</v>
      </c>
      <c r="Z400" s="78">
        <v>78</v>
      </c>
      <c r="AA400" s="78">
        <v>51</v>
      </c>
      <c r="AB400" s="78">
        <v>14</v>
      </c>
      <c r="AC400" s="78">
        <v>38</v>
      </c>
      <c r="AD400" s="98">
        <v>0</v>
      </c>
      <c r="AE400" s="143">
        <v>400</v>
      </c>
      <c r="AF400" s="58">
        <f t="shared" si="397"/>
        <v>0</v>
      </c>
      <c r="AG400" s="150">
        <f>AD400-AD403</f>
        <v>0</v>
      </c>
    </row>
    <row r="401" spans="3:34" x14ac:dyDescent="0.25">
      <c r="C401" s="3" t="s">
        <v>9</v>
      </c>
      <c r="D401" s="144">
        <f>SUM(D398:D400)</f>
        <v>112</v>
      </c>
      <c r="E401" s="145">
        <f t="shared" ref="E401:O401" si="398">SUM(E398:E400)</f>
        <v>85</v>
      </c>
      <c r="F401" s="145">
        <f t="shared" si="398"/>
        <v>138</v>
      </c>
      <c r="G401" s="145">
        <f t="shared" si="398"/>
        <v>146</v>
      </c>
      <c r="H401" s="145">
        <f t="shared" si="398"/>
        <v>77</v>
      </c>
      <c r="I401" s="145">
        <f t="shared" si="398"/>
        <v>89</v>
      </c>
      <c r="J401" s="145">
        <f t="shared" si="398"/>
        <v>101</v>
      </c>
      <c r="K401" s="145">
        <f t="shared" si="398"/>
        <v>215</v>
      </c>
      <c r="L401" s="145">
        <f t="shared" si="398"/>
        <v>53</v>
      </c>
      <c r="M401" s="145">
        <f t="shared" si="398"/>
        <v>49</v>
      </c>
      <c r="N401" s="145">
        <f t="shared" si="398"/>
        <v>153</v>
      </c>
      <c r="O401" s="146">
        <f t="shared" si="398"/>
        <v>432</v>
      </c>
      <c r="P401" s="161">
        <f>SUMPRODUCT(D398:O400,S398:AD400)</f>
        <v>33561</v>
      </c>
      <c r="R401" s="3" t="s">
        <v>9</v>
      </c>
      <c r="S401" s="144">
        <v>112</v>
      </c>
      <c r="T401" s="145">
        <v>85</v>
      </c>
      <c r="U401" s="145">
        <v>138</v>
      </c>
      <c r="V401" s="145">
        <v>146</v>
      </c>
      <c r="W401" s="145">
        <v>77</v>
      </c>
      <c r="X401" s="145">
        <v>89</v>
      </c>
      <c r="Y401" s="145">
        <v>101</v>
      </c>
      <c r="Z401" s="145">
        <v>215</v>
      </c>
      <c r="AA401" s="145">
        <v>53</v>
      </c>
      <c r="AB401" s="145">
        <v>49</v>
      </c>
      <c r="AC401" s="145">
        <v>153</v>
      </c>
      <c r="AD401" s="146">
        <v>432</v>
      </c>
      <c r="AH401" s="58"/>
    </row>
    <row r="402" spans="3:34" x14ac:dyDescent="0.25">
      <c r="P402" s="162">
        <f>P401*0.5</f>
        <v>16780.5</v>
      </c>
      <c r="S402">
        <f>D401-S401</f>
        <v>0</v>
      </c>
      <c r="T402">
        <f t="shared" ref="T402" si="399">E401-T401</f>
        <v>0</v>
      </c>
      <c r="U402">
        <f t="shared" ref="U402" si="400">F401-U401</f>
        <v>0</v>
      </c>
      <c r="V402">
        <f>G401-V401</f>
        <v>0</v>
      </c>
      <c r="W402">
        <f t="shared" ref="W402" si="401">H401-W401</f>
        <v>0</v>
      </c>
      <c r="X402">
        <f t="shared" ref="X402" si="402">I401-X401</f>
        <v>0</v>
      </c>
      <c r="Y402">
        <f t="shared" ref="Y402" si="403">J401-Y401</f>
        <v>0</v>
      </c>
      <c r="Z402">
        <f t="shared" ref="Z402" si="404">K401-Z401</f>
        <v>0</v>
      </c>
      <c r="AA402">
        <f t="shared" ref="AA402" si="405">L401-AA401</f>
        <v>0</v>
      </c>
      <c r="AB402">
        <f t="shared" ref="AB402" si="406">M401-AB401</f>
        <v>0</v>
      </c>
      <c r="AC402">
        <f t="shared" ref="AC402" si="407">N401-AC401</f>
        <v>0</v>
      </c>
      <c r="AD402">
        <f t="shared" ref="AD402" si="408">O401-AD401</f>
        <v>0</v>
      </c>
    </row>
    <row r="403" spans="3:34" x14ac:dyDescent="0.25">
      <c r="C403" s="132" t="s">
        <v>55</v>
      </c>
      <c r="D403" t="s">
        <v>202</v>
      </c>
      <c r="R403" s="3" t="s">
        <v>49</v>
      </c>
      <c r="S403" s="164">
        <f>S398-$AG398</f>
        <v>10</v>
      </c>
      <c r="T403" s="151">
        <f>T400-AG400</f>
        <v>19</v>
      </c>
      <c r="U403" s="151">
        <f>U399-$AG399</f>
        <v>17</v>
      </c>
      <c r="V403" s="151">
        <f>V400-AG400</f>
        <v>29</v>
      </c>
      <c r="W403" s="151">
        <f>W399-$AG399</f>
        <v>9</v>
      </c>
      <c r="X403" s="151">
        <f>X399-$AG399</f>
        <v>17</v>
      </c>
      <c r="Y403" s="151">
        <f>Y398-$AG398</f>
        <v>42</v>
      </c>
      <c r="Z403" s="151">
        <f>Z399-$AG399</f>
        <v>45</v>
      </c>
      <c r="AA403" s="151">
        <f>AA398-$AG398</f>
        <v>36</v>
      </c>
      <c r="AB403" s="151">
        <f>AB399-$AG399</f>
        <v>5</v>
      </c>
      <c r="AC403" s="151">
        <f>AC399-$AG399</f>
        <v>41</v>
      </c>
      <c r="AD403" s="165">
        <f>AD398-$AG398</f>
        <v>0</v>
      </c>
    </row>
    <row r="404" spans="3:34" x14ac:dyDescent="0.25">
      <c r="C404" s="132" t="s">
        <v>54</v>
      </c>
      <c r="D404">
        <v>101</v>
      </c>
      <c r="I404">
        <f>MIN(D398:O400)</f>
        <v>29</v>
      </c>
    </row>
    <row r="405" spans="3:34" x14ac:dyDescent="0.25">
      <c r="C405" t="s">
        <v>59</v>
      </c>
      <c r="D405" t="s">
        <v>214</v>
      </c>
      <c r="G405" s="58"/>
    </row>
    <row r="406" spans="3:34" x14ac:dyDescent="0.25">
      <c r="C406" t="s">
        <v>201</v>
      </c>
      <c r="D406">
        <v>-3</v>
      </c>
      <c r="G406" s="58"/>
    </row>
    <row r="407" spans="3:34" x14ac:dyDescent="0.25">
      <c r="C407" t="s">
        <v>58</v>
      </c>
      <c r="D407">
        <f>D406*D404</f>
        <v>-303</v>
      </c>
    </row>
    <row r="408" spans="3:34" x14ac:dyDescent="0.25">
      <c r="C408" t="s">
        <v>47</v>
      </c>
      <c r="D408">
        <f>D407+D393</f>
        <v>33561</v>
      </c>
    </row>
    <row r="410" spans="3:34" x14ac:dyDescent="0.25">
      <c r="C410" s="53" t="s">
        <v>150</v>
      </c>
    </row>
    <row r="412" spans="3:34" x14ac:dyDescent="0.25">
      <c r="C412" s="3" t="s">
        <v>32</v>
      </c>
      <c r="D412" s="4" t="s">
        <v>172</v>
      </c>
      <c r="E412" s="4" t="s">
        <v>173</v>
      </c>
      <c r="F412" s="4" t="s">
        <v>174</v>
      </c>
      <c r="G412" s="4" t="s">
        <v>175</v>
      </c>
      <c r="H412" s="4" t="s">
        <v>176</v>
      </c>
      <c r="I412" s="4" t="s">
        <v>177</v>
      </c>
      <c r="J412" s="4" t="s">
        <v>178</v>
      </c>
      <c r="K412" s="4" t="s">
        <v>179</v>
      </c>
      <c r="L412" s="4" t="s">
        <v>180</v>
      </c>
      <c r="M412" s="4" t="s">
        <v>181</v>
      </c>
      <c r="N412" s="4" t="s">
        <v>182</v>
      </c>
      <c r="O412" s="15" t="s">
        <v>188</v>
      </c>
      <c r="P412" s="3" t="s">
        <v>186</v>
      </c>
      <c r="R412" s="3" t="s">
        <v>0</v>
      </c>
      <c r="S412" s="4" t="s">
        <v>172</v>
      </c>
      <c r="T412" s="4" t="s">
        <v>173</v>
      </c>
      <c r="U412" s="4" t="s">
        <v>174</v>
      </c>
      <c r="V412" s="4" t="s">
        <v>175</v>
      </c>
      <c r="W412" s="4" t="s">
        <v>176</v>
      </c>
      <c r="X412" s="4" t="s">
        <v>177</v>
      </c>
      <c r="Y412" s="4" t="s">
        <v>178</v>
      </c>
      <c r="Z412" s="4" t="s">
        <v>179</v>
      </c>
      <c r="AA412" s="4" t="s">
        <v>180</v>
      </c>
      <c r="AB412" s="4" t="s">
        <v>181</v>
      </c>
      <c r="AC412" s="4" t="s">
        <v>182</v>
      </c>
      <c r="AD412" s="15" t="s">
        <v>188</v>
      </c>
      <c r="AE412" s="3" t="s">
        <v>186</v>
      </c>
      <c r="AG412" s="3" t="s">
        <v>48</v>
      </c>
    </row>
    <row r="413" spans="3:34" x14ac:dyDescent="0.25">
      <c r="C413" s="5" t="s">
        <v>183</v>
      </c>
      <c r="D413" s="78">
        <v>112</v>
      </c>
      <c r="E413" s="78"/>
      <c r="F413" s="78"/>
      <c r="G413" s="78"/>
      <c r="H413" s="78"/>
      <c r="I413" s="78"/>
      <c r="J413" s="78"/>
      <c r="K413" s="78"/>
      <c r="L413" s="78">
        <v>53</v>
      </c>
      <c r="M413" s="78"/>
      <c r="N413" s="78"/>
      <c r="O413" s="83">
        <f>72+77+85+101</f>
        <v>335</v>
      </c>
      <c r="P413" s="142">
        <f>SUM(D413:O413)</f>
        <v>500</v>
      </c>
      <c r="R413" s="5" t="s">
        <v>183</v>
      </c>
      <c r="S413" s="96">
        <v>10</v>
      </c>
      <c r="T413" s="78">
        <v>22</v>
      </c>
      <c r="U413" s="78">
        <v>29</v>
      </c>
      <c r="V413" s="78">
        <v>45</v>
      </c>
      <c r="W413" s="78">
        <v>11</v>
      </c>
      <c r="X413" s="78">
        <v>31</v>
      </c>
      <c r="Y413" s="78">
        <v>42</v>
      </c>
      <c r="Z413" s="78">
        <v>61</v>
      </c>
      <c r="AA413" s="96">
        <v>36</v>
      </c>
      <c r="AB413" s="78">
        <v>21</v>
      </c>
      <c r="AC413" s="78">
        <v>45</v>
      </c>
      <c r="AD413" s="98">
        <v>0</v>
      </c>
      <c r="AE413" s="142">
        <v>500</v>
      </c>
      <c r="AF413">
        <f>P413-AE413</f>
        <v>0</v>
      </c>
      <c r="AG413" s="149">
        <v>0</v>
      </c>
    </row>
    <row r="414" spans="3:34" x14ac:dyDescent="0.25">
      <c r="C414" s="6" t="s">
        <v>184</v>
      </c>
      <c r="D414" s="78"/>
      <c r="E414" s="78"/>
      <c r="F414" s="78">
        <v>138</v>
      </c>
      <c r="G414" s="78"/>
      <c r="H414" s="78">
        <v>77</v>
      </c>
      <c r="I414" s="78">
        <v>89</v>
      </c>
      <c r="J414" s="78"/>
      <c r="K414" s="78">
        <v>215</v>
      </c>
      <c r="L414" s="78"/>
      <c r="M414" s="78">
        <v>49</v>
      </c>
      <c r="N414" s="96">
        <f>153-68</f>
        <v>85</v>
      </c>
      <c r="O414" s="98">
        <f>29+68</f>
        <v>97</v>
      </c>
      <c r="P414" s="142">
        <f t="shared" ref="P414:P415" si="409">SUM(D414:O414)</f>
        <v>750</v>
      </c>
      <c r="R414" s="6" t="s">
        <v>184</v>
      </c>
      <c r="S414" s="78">
        <v>25</v>
      </c>
      <c r="T414" s="78">
        <v>35</v>
      </c>
      <c r="U414" s="96">
        <v>17</v>
      </c>
      <c r="V414" s="78">
        <v>38</v>
      </c>
      <c r="W414" s="96">
        <v>9</v>
      </c>
      <c r="X414" s="96">
        <v>17</v>
      </c>
      <c r="Y414" s="78">
        <v>65</v>
      </c>
      <c r="Z414" s="96">
        <v>45</v>
      </c>
      <c r="AA414" s="78">
        <v>42</v>
      </c>
      <c r="AB414" s="96">
        <v>5</v>
      </c>
      <c r="AC414" s="96">
        <v>41</v>
      </c>
      <c r="AD414" s="98">
        <v>0</v>
      </c>
      <c r="AE414" s="142">
        <v>750</v>
      </c>
      <c r="AF414" s="58">
        <f t="shared" ref="AF414:AF415" si="410">P414-AE414</f>
        <v>0</v>
      </c>
      <c r="AG414" s="149">
        <f>AD414-AD418</f>
        <v>0</v>
      </c>
    </row>
    <row r="415" spans="3:34" x14ac:dyDescent="0.25">
      <c r="C415" s="6" t="s">
        <v>185</v>
      </c>
      <c r="D415" s="78"/>
      <c r="E415" s="78">
        <v>85</v>
      </c>
      <c r="F415" s="78"/>
      <c r="G415" s="78">
        <f>40+77+29</f>
        <v>146</v>
      </c>
      <c r="H415" s="78"/>
      <c r="I415" s="78"/>
      <c r="J415" s="78">
        <v>101</v>
      </c>
      <c r="K415" s="78"/>
      <c r="L415" s="78"/>
      <c r="M415" s="78"/>
      <c r="N415" s="96">
        <v>68</v>
      </c>
      <c r="O415" s="98"/>
      <c r="P415" s="143">
        <f t="shared" si="409"/>
        <v>400</v>
      </c>
      <c r="R415" s="6" t="s">
        <v>185</v>
      </c>
      <c r="S415" s="78">
        <v>18</v>
      </c>
      <c r="T415" s="96">
        <v>19</v>
      </c>
      <c r="U415" s="78">
        <v>22</v>
      </c>
      <c r="V415" s="96">
        <v>29</v>
      </c>
      <c r="W415" s="78">
        <v>24</v>
      </c>
      <c r="X415" s="78">
        <v>54</v>
      </c>
      <c r="Y415" s="96">
        <v>39</v>
      </c>
      <c r="Z415" s="78">
        <v>78</v>
      </c>
      <c r="AA415" s="78">
        <v>51</v>
      </c>
      <c r="AB415" s="78">
        <v>14</v>
      </c>
      <c r="AC415" s="78">
        <v>38</v>
      </c>
      <c r="AD415" s="98">
        <v>0</v>
      </c>
      <c r="AE415" s="143">
        <v>400</v>
      </c>
      <c r="AF415" s="58">
        <f t="shared" si="410"/>
        <v>0</v>
      </c>
      <c r="AG415" s="150">
        <f>AD415-AD418</f>
        <v>0</v>
      </c>
    </row>
    <row r="416" spans="3:34" x14ac:dyDescent="0.25">
      <c r="C416" s="3" t="s">
        <v>9</v>
      </c>
      <c r="D416" s="144">
        <f>SUM(D413:D415)</f>
        <v>112</v>
      </c>
      <c r="E416" s="145">
        <f t="shared" ref="E416:O416" si="411">SUM(E413:E415)</f>
        <v>85</v>
      </c>
      <c r="F416" s="145">
        <f t="shared" si="411"/>
        <v>138</v>
      </c>
      <c r="G416" s="145">
        <f t="shared" si="411"/>
        <v>146</v>
      </c>
      <c r="H416" s="145">
        <f t="shared" si="411"/>
        <v>77</v>
      </c>
      <c r="I416" s="145">
        <f t="shared" si="411"/>
        <v>89</v>
      </c>
      <c r="J416" s="145">
        <f t="shared" si="411"/>
        <v>101</v>
      </c>
      <c r="K416" s="145">
        <f t="shared" si="411"/>
        <v>215</v>
      </c>
      <c r="L416" s="145">
        <f t="shared" si="411"/>
        <v>53</v>
      </c>
      <c r="M416" s="145">
        <f t="shared" si="411"/>
        <v>49</v>
      </c>
      <c r="N416" s="145">
        <f t="shared" si="411"/>
        <v>153</v>
      </c>
      <c r="O416" s="146">
        <f t="shared" si="411"/>
        <v>432</v>
      </c>
      <c r="P416" s="161">
        <f>SUMPRODUCT(D413:O415,S413:AD415)</f>
        <v>33357</v>
      </c>
      <c r="R416" s="3" t="s">
        <v>9</v>
      </c>
      <c r="S416" s="144">
        <v>112</v>
      </c>
      <c r="T416" s="145">
        <v>85</v>
      </c>
      <c r="U416" s="145">
        <v>138</v>
      </c>
      <c r="V416" s="145">
        <v>146</v>
      </c>
      <c r="W416" s="145">
        <v>77</v>
      </c>
      <c r="X416" s="145">
        <v>89</v>
      </c>
      <c r="Y416" s="145">
        <v>101</v>
      </c>
      <c r="Z416" s="145">
        <v>215</v>
      </c>
      <c r="AA416" s="145">
        <v>53</v>
      </c>
      <c r="AB416" s="145">
        <v>49</v>
      </c>
      <c r="AC416" s="145">
        <v>153</v>
      </c>
      <c r="AD416" s="146">
        <v>432</v>
      </c>
      <c r="AH416" s="58"/>
    </row>
    <row r="417" spans="3:34" x14ac:dyDescent="0.25">
      <c r="P417" s="162">
        <f>P416*0.5</f>
        <v>16678.5</v>
      </c>
      <c r="S417">
        <f>D416-S416</f>
        <v>0</v>
      </c>
      <c r="T417">
        <f t="shared" ref="T417" si="412">E416-T416</f>
        <v>0</v>
      </c>
      <c r="U417">
        <f t="shared" ref="U417" si="413">F416-U416</f>
        <v>0</v>
      </c>
      <c r="V417">
        <f>G416-V416</f>
        <v>0</v>
      </c>
      <c r="W417">
        <f t="shared" ref="W417" si="414">H416-W416</f>
        <v>0</v>
      </c>
      <c r="X417">
        <f t="shared" ref="X417" si="415">I416-X416</f>
        <v>0</v>
      </c>
      <c r="Y417">
        <f t="shared" ref="Y417" si="416">J416-Y416</f>
        <v>0</v>
      </c>
      <c r="Z417">
        <f t="shared" ref="Z417" si="417">K416-Z416</f>
        <v>0</v>
      </c>
      <c r="AA417">
        <f t="shared" ref="AA417" si="418">L416-AA416</f>
        <v>0</v>
      </c>
      <c r="AB417">
        <f t="shared" ref="AB417" si="419">M416-AB416</f>
        <v>0</v>
      </c>
      <c r="AC417">
        <f t="shared" ref="AC417" si="420">N416-AC416</f>
        <v>0</v>
      </c>
      <c r="AD417">
        <f t="shared" ref="AD417" si="421">O416-AD416</f>
        <v>0</v>
      </c>
    </row>
    <row r="418" spans="3:34" x14ac:dyDescent="0.25">
      <c r="C418" s="132" t="s">
        <v>55</v>
      </c>
      <c r="D418" t="s">
        <v>208</v>
      </c>
      <c r="R418" s="3" t="s">
        <v>49</v>
      </c>
      <c r="S418" s="164">
        <f>S413-$AG413</f>
        <v>10</v>
      </c>
      <c r="T418" s="151">
        <f>T415-$AG415</f>
        <v>19</v>
      </c>
      <c r="U418" s="151">
        <f>U414-$AG414</f>
        <v>17</v>
      </c>
      <c r="V418" s="151">
        <f>V415-$AG415</f>
        <v>29</v>
      </c>
      <c r="W418" s="151">
        <f t="shared" ref="W418:X418" si="422">W414-$AG414</f>
        <v>9</v>
      </c>
      <c r="X418" s="151">
        <f t="shared" si="422"/>
        <v>17</v>
      </c>
      <c r="Y418" s="151">
        <f>Y415-$AG415</f>
        <v>39</v>
      </c>
      <c r="Z418" s="151">
        <f>Z414-$AG414</f>
        <v>45</v>
      </c>
      <c r="AA418" s="151">
        <f>AA413-$AG413</f>
        <v>36</v>
      </c>
      <c r="AB418" s="151">
        <f t="shared" ref="AB418:AC418" si="423">AB414-$AG414</f>
        <v>5</v>
      </c>
      <c r="AC418" s="151">
        <f t="shared" si="423"/>
        <v>41</v>
      </c>
      <c r="AD418" s="165">
        <f>AD413-$AG413</f>
        <v>0</v>
      </c>
    </row>
    <row r="419" spans="3:34" x14ac:dyDescent="0.25">
      <c r="C419" s="132" t="s">
        <v>54</v>
      </c>
      <c r="D419">
        <v>68</v>
      </c>
      <c r="I419">
        <f>MIN(D413:O415)</f>
        <v>49</v>
      </c>
    </row>
    <row r="420" spans="3:34" x14ac:dyDescent="0.25">
      <c r="C420" t="s">
        <v>59</v>
      </c>
      <c r="D420" t="s">
        <v>209</v>
      </c>
      <c r="G420" s="58"/>
    </row>
    <row r="421" spans="3:34" x14ac:dyDescent="0.25">
      <c r="C421" t="s">
        <v>201</v>
      </c>
      <c r="D421">
        <v>-3</v>
      </c>
      <c r="G421" s="58"/>
    </row>
    <row r="422" spans="3:34" x14ac:dyDescent="0.25">
      <c r="C422" t="s">
        <v>58</v>
      </c>
      <c r="D422">
        <f>D421*D419</f>
        <v>-204</v>
      </c>
    </row>
    <row r="423" spans="3:34" x14ac:dyDescent="0.25">
      <c r="C423" t="s">
        <v>47</v>
      </c>
      <c r="D423">
        <f>D422+D408</f>
        <v>33357</v>
      </c>
    </row>
    <row r="425" spans="3:34" x14ac:dyDescent="0.25">
      <c r="C425" s="53" t="s">
        <v>207</v>
      </c>
    </row>
    <row r="427" spans="3:34" x14ac:dyDescent="0.25">
      <c r="C427" s="3" t="s">
        <v>32</v>
      </c>
      <c r="D427" s="4" t="s">
        <v>172</v>
      </c>
      <c r="E427" s="4" t="s">
        <v>173</v>
      </c>
      <c r="F427" s="4" t="s">
        <v>174</v>
      </c>
      <c r="G427" s="4" t="s">
        <v>175</v>
      </c>
      <c r="H427" s="4" t="s">
        <v>176</v>
      </c>
      <c r="I427" s="4" t="s">
        <v>177</v>
      </c>
      <c r="J427" s="4" t="s">
        <v>178</v>
      </c>
      <c r="K427" s="4" t="s">
        <v>179</v>
      </c>
      <c r="L427" s="4" t="s">
        <v>180</v>
      </c>
      <c r="M427" s="4" t="s">
        <v>181</v>
      </c>
      <c r="N427" s="4" t="s">
        <v>182</v>
      </c>
      <c r="O427" s="15" t="s">
        <v>188</v>
      </c>
      <c r="P427" s="3" t="s">
        <v>186</v>
      </c>
      <c r="R427" s="3" t="s">
        <v>0</v>
      </c>
      <c r="S427" s="4" t="s">
        <v>172</v>
      </c>
      <c r="T427" s="4" t="s">
        <v>173</v>
      </c>
      <c r="U427" s="4" t="s">
        <v>174</v>
      </c>
      <c r="V427" s="4" t="s">
        <v>175</v>
      </c>
      <c r="W427" s="4" t="s">
        <v>176</v>
      </c>
      <c r="X427" s="4" t="s">
        <v>177</v>
      </c>
      <c r="Y427" s="4" t="s">
        <v>178</v>
      </c>
      <c r="Z427" s="4" t="s">
        <v>179</v>
      </c>
      <c r="AA427" s="4" t="s">
        <v>180</v>
      </c>
      <c r="AB427" s="4" t="s">
        <v>181</v>
      </c>
      <c r="AC427" s="4" t="s">
        <v>182</v>
      </c>
      <c r="AD427" s="15" t="s">
        <v>188</v>
      </c>
      <c r="AE427" s="3" t="s">
        <v>186</v>
      </c>
      <c r="AG427" s="3" t="s">
        <v>48</v>
      </c>
    </row>
    <row r="428" spans="3:34" x14ac:dyDescent="0.25">
      <c r="C428" s="5" t="s">
        <v>183</v>
      </c>
      <c r="D428" s="78">
        <v>112</v>
      </c>
      <c r="E428" s="109">
        <f>T428-$AG428-T$433</f>
        <v>0</v>
      </c>
      <c r="F428" s="109">
        <f t="shared" ref="F428:N428" si="424">U428-$AG428-U$433</f>
        <v>12</v>
      </c>
      <c r="G428" s="109">
        <f t="shared" si="424"/>
        <v>13</v>
      </c>
      <c r="H428" s="109">
        <f t="shared" si="424"/>
        <v>2</v>
      </c>
      <c r="I428" s="109">
        <f t="shared" si="424"/>
        <v>14</v>
      </c>
      <c r="J428" s="109">
        <f t="shared" si="424"/>
        <v>0</v>
      </c>
      <c r="K428" s="109">
        <f t="shared" si="424"/>
        <v>16</v>
      </c>
      <c r="L428" s="109">
        <f t="shared" si="424"/>
        <v>0</v>
      </c>
      <c r="M428" s="109">
        <f t="shared" si="424"/>
        <v>16</v>
      </c>
      <c r="N428" s="109">
        <f t="shared" si="424"/>
        <v>4</v>
      </c>
      <c r="O428" s="83">
        <f>72+77+85+101</f>
        <v>335</v>
      </c>
      <c r="P428" s="142">
        <f>SUM(D428:O428)</f>
        <v>524</v>
      </c>
      <c r="R428" s="5" t="s">
        <v>183</v>
      </c>
      <c r="S428" s="96">
        <v>10</v>
      </c>
      <c r="T428" s="78">
        <v>22</v>
      </c>
      <c r="U428" s="78">
        <v>29</v>
      </c>
      <c r="V428" s="78">
        <v>45</v>
      </c>
      <c r="W428" s="78">
        <v>11</v>
      </c>
      <c r="X428" s="78">
        <v>31</v>
      </c>
      <c r="Y428" s="78">
        <v>42</v>
      </c>
      <c r="Z428" s="78">
        <v>61</v>
      </c>
      <c r="AA428" s="96">
        <v>36</v>
      </c>
      <c r="AB428" s="78">
        <v>21</v>
      </c>
      <c r="AC428" s="78">
        <v>45</v>
      </c>
      <c r="AD428" s="98">
        <v>0</v>
      </c>
      <c r="AE428" s="142">
        <v>500</v>
      </c>
      <c r="AF428">
        <f>P428-AE428</f>
        <v>24</v>
      </c>
      <c r="AG428" s="149">
        <v>0</v>
      </c>
    </row>
    <row r="429" spans="3:34" x14ac:dyDescent="0.25">
      <c r="C429" s="6" t="s">
        <v>184</v>
      </c>
      <c r="D429" s="109">
        <f t="shared" ref="D429:E429" si="425">S429-$AG429-S$433</f>
        <v>15</v>
      </c>
      <c r="E429" s="109">
        <f t="shared" si="425"/>
        <v>13</v>
      </c>
      <c r="F429" s="78">
        <v>138</v>
      </c>
      <c r="G429" s="109">
        <f>V429-$AG429-V$433</f>
        <v>6</v>
      </c>
      <c r="H429" s="78">
        <v>77</v>
      </c>
      <c r="I429" s="78">
        <v>89</v>
      </c>
      <c r="J429" s="109">
        <f>Y429-$AG429-Y$433</f>
        <v>23</v>
      </c>
      <c r="K429" s="78">
        <v>215</v>
      </c>
      <c r="L429" s="109">
        <f>AA429-$AG429-AA$433</f>
        <v>6</v>
      </c>
      <c r="M429" s="78">
        <v>49</v>
      </c>
      <c r="N429" s="78">
        <f>153-68</f>
        <v>85</v>
      </c>
      <c r="O429" s="83">
        <f>29+68</f>
        <v>97</v>
      </c>
      <c r="P429" s="142">
        <f t="shared" ref="P429:P430" si="426">SUM(D429:O429)</f>
        <v>813</v>
      </c>
      <c r="R429" s="6" t="s">
        <v>184</v>
      </c>
      <c r="S429" s="78">
        <v>25</v>
      </c>
      <c r="T429" s="78">
        <v>35</v>
      </c>
      <c r="U429" s="96">
        <v>17</v>
      </c>
      <c r="V429" s="78">
        <v>38</v>
      </c>
      <c r="W429" s="96">
        <v>9</v>
      </c>
      <c r="X429" s="96">
        <v>17</v>
      </c>
      <c r="Y429" s="78">
        <v>65</v>
      </c>
      <c r="Z429" s="96">
        <v>45</v>
      </c>
      <c r="AA429" s="78">
        <v>42</v>
      </c>
      <c r="AB429" s="96">
        <v>5</v>
      </c>
      <c r="AC429" s="96">
        <v>41</v>
      </c>
      <c r="AD429" s="98">
        <v>0</v>
      </c>
      <c r="AE429" s="142">
        <v>750</v>
      </c>
      <c r="AF429" s="58">
        <f t="shared" ref="AF429:AF430" si="427">P429-AE429</f>
        <v>63</v>
      </c>
      <c r="AG429" s="149">
        <f>AD429-AD433</f>
        <v>0</v>
      </c>
    </row>
    <row r="430" spans="3:34" x14ac:dyDescent="0.25">
      <c r="C430" s="6" t="s">
        <v>185</v>
      </c>
      <c r="D430" s="109">
        <f>S430-$AG430-S$433</f>
        <v>11</v>
      </c>
      <c r="E430" s="78">
        <v>85</v>
      </c>
      <c r="F430" s="109">
        <f>U430-$AG430-U$433</f>
        <v>8</v>
      </c>
      <c r="G430" s="78">
        <f>40+77+29</f>
        <v>146</v>
      </c>
      <c r="H430" s="109">
        <f t="shared" ref="H430:I430" si="428">W430-$AG430-W$433</f>
        <v>18</v>
      </c>
      <c r="I430" s="109">
        <f t="shared" si="428"/>
        <v>40</v>
      </c>
      <c r="J430" s="78">
        <v>101</v>
      </c>
      <c r="K430" s="109">
        <f t="shared" ref="K430:M430" si="429">Z430-$AG430-Z$433</f>
        <v>36</v>
      </c>
      <c r="L430" s="109">
        <f t="shared" si="429"/>
        <v>18</v>
      </c>
      <c r="M430" s="109">
        <f t="shared" si="429"/>
        <v>12</v>
      </c>
      <c r="N430" s="78">
        <v>68</v>
      </c>
      <c r="O430" s="110">
        <f>AD430-$AG430-AD$433</f>
        <v>3</v>
      </c>
      <c r="P430" s="143">
        <f t="shared" si="426"/>
        <v>546</v>
      </c>
      <c r="R430" s="6" t="s">
        <v>185</v>
      </c>
      <c r="S430" s="78">
        <v>18</v>
      </c>
      <c r="T430" s="96">
        <v>19</v>
      </c>
      <c r="U430" s="78">
        <v>22</v>
      </c>
      <c r="V430" s="96">
        <v>29</v>
      </c>
      <c r="W430" s="78">
        <v>24</v>
      </c>
      <c r="X430" s="78">
        <v>54</v>
      </c>
      <c r="Y430" s="96">
        <v>39</v>
      </c>
      <c r="Z430" s="78">
        <v>78</v>
      </c>
      <c r="AA430" s="78">
        <v>51</v>
      </c>
      <c r="AB430" s="78">
        <v>14</v>
      </c>
      <c r="AC430" s="96">
        <v>38</v>
      </c>
      <c r="AD430" s="83">
        <v>0</v>
      </c>
      <c r="AE430" s="143">
        <v>400</v>
      </c>
      <c r="AF430" s="58">
        <f t="shared" si="427"/>
        <v>146</v>
      </c>
      <c r="AG430" s="150">
        <f>AC430-AC433</f>
        <v>-3</v>
      </c>
    </row>
    <row r="431" spans="3:34" x14ac:dyDescent="0.25">
      <c r="C431" s="3" t="s">
        <v>9</v>
      </c>
      <c r="D431" s="144">
        <f>SUM(D428:D430)</f>
        <v>138</v>
      </c>
      <c r="E431" s="145">
        <f t="shared" ref="E431:O431" si="430">SUM(E428:E430)</f>
        <v>98</v>
      </c>
      <c r="F431" s="145">
        <f t="shared" si="430"/>
        <v>158</v>
      </c>
      <c r="G431" s="145">
        <f t="shared" si="430"/>
        <v>165</v>
      </c>
      <c r="H431" s="145">
        <f t="shared" si="430"/>
        <v>97</v>
      </c>
      <c r="I431" s="145">
        <f t="shared" si="430"/>
        <v>143</v>
      </c>
      <c r="J431" s="145">
        <f t="shared" si="430"/>
        <v>124</v>
      </c>
      <c r="K431" s="145">
        <f t="shared" si="430"/>
        <v>267</v>
      </c>
      <c r="L431" s="145">
        <f t="shared" si="430"/>
        <v>24</v>
      </c>
      <c r="M431" s="145">
        <f t="shared" si="430"/>
        <v>77</v>
      </c>
      <c r="N431" s="145">
        <f t="shared" si="430"/>
        <v>157</v>
      </c>
      <c r="O431" s="146">
        <f t="shared" si="430"/>
        <v>435</v>
      </c>
      <c r="P431" s="161">
        <f>SUMPRODUCT(D428:O430,S428:AD430)</f>
        <v>43995</v>
      </c>
      <c r="R431" s="3" t="s">
        <v>9</v>
      </c>
      <c r="S431" s="144">
        <v>112</v>
      </c>
      <c r="T431" s="145">
        <v>85</v>
      </c>
      <c r="U431" s="145">
        <v>138</v>
      </c>
      <c r="V431" s="145">
        <v>146</v>
      </c>
      <c r="W431" s="145">
        <v>77</v>
      </c>
      <c r="X431" s="145">
        <v>89</v>
      </c>
      <c r="Y431" s="145">
        <v>101</v>
      </c>
      <c r="Z431" s="145">
        <v>215</v>
      </c>
      <c r="AA431" s="145">
        <v>53</v>
      </c>
      <c r="AB431" s="145">
        <v>49</v>
      </c>
      <c r="AC431" s="145">
        <v>153</v>
      </c>
      <c r="AD431" s="146">
        <v>432</v>
      </c>
      <c r="AH431" s="58"/>
    </row>
    <row r="432" spans="3:34" x14ac:dyDescent="0.25">
      <c r="P432" s="162">
        <f>P431*0.5</f>
        <v>21997.5</v>
      </c>
      <c r="S432">
        <f>D431-S431</f>
        <v>26</v>
      </c>
      <c r="T432">
        <f t="shared" ref="T432" si="431">E431-T431</f>
        <v>13</v>
      </c>
      <c r="U432">
        <f t="shared" ref="U432" si="432">F431-U431</f>
        <v>20</v>
      </c>
      <c r="V432">
        <f>G431-V431</f>
        <v>19</v>
      </c>
      <c r="W432">
        <f t="shared" ref="W432" si="433">H431-W431</f>
        <v>20</v>
      </c>
      <c r="X432">
        <f t="shared" ref="X432" si="434">I431-X431</f>
        <v>54</v>
      </c>
      <c r="Y432">
        <f t="shared" ref="Y432" si="435">J431-Y431</f>
        <v>23</v>
      </c>
      <c r="Z432">
        <f t="shared" ref="Z432" si="436">K431-Z431</f>
        <v>52</v>
      </c>
      <c r="AA432">
        <f t="shared" ref="AA432" si="437">L431-AA431</f>
        <v>-29</v>
      </c>
      <c r="AB432">
        <f t="shared" ref="AB432" si="438">M431-AB431</f>
        <v>28</v>
      </c>
      <c r="AC432">
        <f t="shared" ref="AC432" si="439">N431-AC431</f>
        <v>4</v>
      </c>
      <c r="AD432">
        <f t="shared" ref="AD432" si="440">O431-AD431</f>
        <v>3</v>
      </c>
    </row>
    <row r="433" spans="3:30" x14ac:dyDescent="0.25">
      <c r="C433" t="s">
        <v>33</v>
      </c>
      <c r="E433" s="1"/>
      <c r="R433" s="3" t="s">
        <v>49</v>
      </c>
      <c r="S433" s="164">
        <f>S428-$AG428</f>
        <v>10</v>
      </c>
      <c r="T433" s="151">
        <f>T430-AG430</f>
        <v>22</v>
      </c>
      <c r="U433" s="151">
        <f>U429-$AG429</f>
        <v>17</v>
      </c>
      <c r="V433" s="151">
        <f>V430-AG430</f>
        <v>32</v>
      </c>
      <c r="W433" s="151">
        <f>W429-$AG429</f>
        <v>9</v>
      </c>
      <c r="X433" s="151">
        <f>X429-$AG429</f>
        <v>17</v>
      </c>
      <c r="Y433" s="151">
        <f>Y430-AG430</f>
        <v>42</v>
      </c>
      <c r="Z433" s="151">
        <f>Z429-$AG429</f>
        <v>45</v>
      </c>
      <c r="AA433" s="151">
        <f>AA428-$AG428</f>
        <v>36</v>
      </c>
      <c r="AB433" s="151">
        <f>AB429-$AG429</f>
        <v>5</v>
      </c>
      <c r="AC433" s="151">
        <f>AC429-$AG429</f>
        <v>41</v>
      </c>
      <c r="AD433" s="165">
        <f>AD428-$AG428</f>
        <v>0</v>
      </c>
    </row>
    <row r="435" spans="3:30" x14ac:dyDescent="0.25">
      <c r="C435" t="s">
        <v>35</v>
      </c>
      <c r="D435" s="237">
        <f>D423</f>
        <v>33357</v>
      </c>
      <c r="E435" s="237"/>
      <c r="G435" s="58"/>
    </row>
    <row r="436" spans="3:30" x14ac:dyDescent="0.25">
      <c r="C436" t="s">
        <v>199</v>
      </c>
      <c r="D436" s="238">
        <f>D435*0.5</f>
        <v>16678.5</v>
      </c>
      <c r="E436" s="238"/>
      <c r="G436" s="58"/>
    </row>
  </sheetData>
  <mergeCells count="15">
    <mergeCell ref="D435:E435"/>
    <mergeCell ref="D436:E436"/>
    <mergeCell ref="D63:E63"/>
    <mergeCell ref="D64:E64"/>
    <mergeCell ref="D79:E79"/>
    <mergeCell ref="D80:E80"/>
    <mergeCell ref="D95:E95"/>
    <mergeCell ref="D255:E255"/>
    <mergeCell ref="D322:E322"/>
    <mergeCell ref="D323:E323"/>
    <mergeCell ref="D96:E96"/>
    <mergeCell ref="D112:E112"/>
    <mergeCell ref="E137:F137"/>
    <mergeCell ref="D111:E111"/>
    <mergeCell ref="D254:E25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1C77C9ACB6A04798BAF6D177C24576" ma:contentTypeVersion="7" ma:contentTypeDescription="Crie um novo documento." ma:contentTypeScope="" ma:versionID="5553f69f1489397c1ea6fcccc6763472">
  <xsd:schema xmlns:xsd="http://www.w3.org/2001/XMLSchema" xmlns:xs="http://www.w3.org/2001/XMLSchema" xmlns:p="http://schemas.microsoft.com/office/2006/metadata/properties" xmlns:ns1="http://schemas.microsoft.com/sharepoint/v3" xmlns:ns2="557bc536-7f1e-42df-a7a5-42d7c132041a" targetNamespace="http://schemas.microsoft.com/office/2006/metadata/properties" ma:root="true" ma:fieldsID="e53d798bc3c2355a61103f8f9596693b" ns1:_="" ns2:_="">
    <xsd:import namespace="http://schemas.microsoft.com/sharepoint/v3"/>
    <xsd:import namespace="557bc536-7f1e-42df-a7a5-42d7c132041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bc536-7f1e-42df-a7a5-42d7c13204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57bc536-7f1e-42df-a7a5-42d7c132041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445C6F5-F2C2-4AEE-9EE1-A1178CE94040}"/>
</file>

<file path=customXml/itemProps2.xml><?xml version="1.0" encoding="utf-8"?>
<ds:datastoreItem xmlns:ds="http://schemas.openxmlformats.org/officeDocument/2006/customXml" ds:itemID="{E6A15BEF-631B-4D08-9AD7-A399E73C3546}"/>
</file>

<file path=customXml/itemProps3.xml><?xml version="1.0" encoding="utf-8"?>
<ds:datastoreItem xmlns:ds="http://schemas.openxmlformats.org/officeDocument/2006/customXml" ds:itemID="{69DB003A-8037-4C55-9586-C16A016D79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Exercício 1 - A, B e C</vt:lpstr>
      <vt:lpstr>Exercício 1 - D</vt:lpstr>
      <vt:lpstr>Exercício 2 - A, B e C</vt:lpstr>
      <vt:lpstr>Exercício 2 - D</vt:lpstr>
      <vt:lpstr>Exercício 3 - A, B e C</vt:lpstr>
      <vt:lpstr>Exercício 3 - D</vt:lpstr>
      <vt:lpstr>Exercício 4 - A, B e C</vt:lpstr>
      <vt:lpstr>Exercício 4 - D</vt:lpstr>
      <vt:lpstr>Exercício 5 - A, B e C</vt:lpstr>
      <vt:lpstr>Exercício 5 -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2020-11-01T14:36:51Z</dcterms:created>
  <dcterms:modified xsi:type="dcterms:W3CDTF">2020-11-08T16:52:06Z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0x010100091C77C9ACB6A04798BAF6D177C24576</vt:lpwstr>
  </property>
</Properties>
</file>