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sjunior/Documents/Projects/ppgmne-mnum7078/trabalho02/"/>
    </mc:Choice>
  </mc:AlternateContent>
  <xr:revisionPtr revIDLastSave="0" documentId="13_ncr:1_{10FEA729-60A7-7F46-90D1-1E1EFBB6CFA0}" xr6:coauthVersionLast="47" xr6:coauthVersionMax="47" xr10:uidLastSave="{00000000-0000-0000-0000-000000000000}"/>
  <bookViews>
    <workbookView xWindow="380" yWindow="500" windowWidth="28040" windowHeight="16940" xr2:uid="{8808CF02-2367-564A-820C-A633E855AC6A}"/>
  </bookViews>
  <sheets>
    <sheet name="Sheet1" sheetId="1" r:id="rId1"/>
    <sheet name="Sheet2" sheetId="2" r:id="rId2"/>
  </sheets>
  <definedNames>
    <definedName name="solver_adj" localSheetId="0" hidden="1">Sheet1!$J$8:$M$11,Sheet1!$J$13:$M$16,Sheet1!#REF!,Sheet1!#REF!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Sheet1!$J$17:$M$17</definedName>
    <definedName name="solver_lhs2" localSheetId="0" hidden="1">Sheet1!#REF!</definedName>
    <definedName name="solver_lhs3" localSheetId="0" hidden="1">Sheet1!#REF!</definedName>
    <definedName name="solver_lhs4" localSheetId="0" hidden="1">Sheet1!$N$8:$N$11</definedName>
    <definedName name="solver_lhs5" localSheetId="0" hidden="1">Sheet1!#REF!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opt" localSheetId="0" hidden="1">Sheet1!$J$3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Sheet1!$J$18:$M$18</definedName>
    <definedName name="solver_rhs2" localSheetId="0" hidden="1">Sheet1!#REF!</definedName>
    <definedName name="solver_rhs3" localSheetId="0" hidden="1">Sheet1!#REF!</definedName>
    <definedName name="solver_rhs4" localSheetId="0" hidden="1">Sheet1!$O$8:$O$11</definedName>
    <definedName name="solver_rhs5" localSheetId="0" hidden="1">Sheet1!#REF!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2" l="1"/>
  <c r="L38" i="2"/>
  <c r="K38" i="2"/>
  <c r="J38" i="2"/>
  <c r="I38" i="2"/>
  <c r="H38" i="2"/>
  <c r="G38" i="2"/>
  <c r="L41" i="2"/>
  <c r="K41" i="2"/>
  <c r="J41" i="2"/>
  <c r="I41" i="2"/>
  <c r="H41" i="2"/>
  <c r="L40" i="2"/>
  <c r="K40" i="2"/>
  <c r="J40" i="2"/>
  <c r="I40" i="2"/>
  <c r="H40" i="2"/>
  <c r="G40" i="2"/>
  <c r="G41" i="2"/>
  <c r="L39" i="2"/>
  <c r="K39" i="2"/>
  <c r="J39" i="2"/>
  <c r="I39" i="2"/>
  <c r="H39" i="2"/>
  <c r="G39" i="2"/>
  <c r="K35" i="2"/>
  <c r="H35" i="2"/>
  <c r="G35" i="2"/>
  <c r="L26" i="2"/>
  <c r="K26" i="2"/>
  <c r="J26" i="2"/>
  <c r="I26" i="2"/>
  <c r="H26" i="2"/>
  <c r="L25" i="2"/>
  <c r="K25" i="2"/>
  <c r="J25" i="2"/>
  <c r="I25" i="2"/>
  <c r="H25" i="2"/>
  <c r="G25" i="2"/>
  <c r="L24" i="2"/>
  <c r="K24" i="2"/>
  <c r="J24" i="2"/>
  <c r="I24" i="2"/>
  <c r="H24" i="2"/>
  <c r="G24" i="2"/>
  <c r="G26" i="2"/>
  <c r="L27" i="2"/>
  <c r="K27" i="2"/>
  <c r="J27" i="2"/>
  <c r="I27" i="2"/>
  <c r="H27" i="2"/>
  <c r="G27" i="2"/>
  <c r="I21" i="2"/>
  <c r="H21" i="2"/>
  <c r="G21" i="2"/>
  <c r="L20" i="2"/>
  <c r="K20" i="2"/>
  <c r="J20" i="2"/>
  <c r="I20" i="2"/>
  <c r="H20" i="2"/>
  <c r="G20" i="2"/>
  <c r="J3" i="1"/>
  <c r="M36" i="1"/>
  <c r="L36" i="1"/>
  <c r="K36" i="1"/>
  <c r="J36" i="1"/>
  <c r="O38" i="1"/>
  <c r="O35" i="1"/>
  <c r="M35" i="1"/>
  <c r="L35" i="1"/>
  <c r="K35" i="1"/>
  <c r="J35" i="1"/>
  <c r="O30" i="1"/>
  <c r="O29" i="1"/>
  <c r="N29" i="1"/>
  <c r="O28" i="1"/>
  <c r="N28" i="1"/>
  <c r="O27" i="1"/>
  <c r="N27" i="1"/>
  <c r="O26" i="1"/>
  <c r="N26" i="1"/>
  <c r="O20" i="1"/>
  <c r="O17" i="1"/>
  <c r="O12" i="1"/>
  <c r="N11" i="1"/>
  <c r="N10" i="1"/>
  <c r="N9" i="1"/>
  <c r="N8" i="1"/>
  <c r="O11" i="1"/>
  <c r="O10" i="1"/>
  <c r="O9" i="1"/>
  <c r="O8" i="1"/>
  <c r="M17" i="1"/>
  <c r="M18" i="1" s="1"/>
  <c r="L17" i="1"/>
  <c r="L18" i="1" s="1"/>
  <c r="K17" i="1"/>
  <c r="K18" i="1" s="1"/>
  <c r="J17" i="1"/>
  <c r="J18" i="1" s="1"/>
</calcChain>
</file>

<file path=xl/sharedStrings.xml><?xml version="1.0" encoding="utf-8"?>
<sst xmlns="http://schemas.openxmlformats.org/spreadsheetml/2006/main" count="112" uniqueCount="38">
  <si>
    <t>Blumenau</t>
  </si>
  <si>
    <t>Rio Negro</t>
  </si>
  <si>
    <t>Cruz Alta</t>
  </si>
  <si>
    <t>Uberaba</t>
  </si>
  <si>
    <t>RS</t>
  </si>
  <si>
    <t>SC</t>
  </si>
  <si>
    <t>PR</t>
  </si>
  <si>
    <t>MS</t>
  </si>
  <si>
    <t>x_rft</t>
  </si>
  <si>
    <t>t=</t>
  </si>
  <si>
    <t>Eb_f</t>
  </si>
  <si>
    <t>Total</t>
  </si>
  <si>
    <t>CTr_rf</t>
  </si>
  <si>
    <t>min Z =</t>
  </si>
  <si>
    <t>Custo rf</t>
  </si>
  <si>
    <t>Custo f'f</t>
  </si>
  <si>
    <t>y_f'ft</t>
  </si>
  <si>
    <t>CTf_f'f</t>
  </si>
  <si>
    <t>h_rt</t>
  </si>
  <si>
    <t>Mês</t>
  </si>
  <si>
    <t>w_ft</t>
  </si>
  <si>
    <t>Total transp.</t>
  </si>
  <si>
    <t>u_ft</t>
  </si>
  <si>
    <t>CP_f</t>
  </si>
  <si>
    <t>Custo P</t>
  </si>
  <si>
    <t>P</t>
  </si>
  <si>
    <t>x1</t>
  </si>
  <si>
    <t>x2</t>
  </si>
  <si>
    <t>x3</t>
  </si>
  <si>
    <t>x4</t>
  </si>
  <si>
    <t>x5</t>
  </si>
  <si>
    <t>z</t>
  </si>
  <si>
    <t>*(-1)</t>
  </si>
  <si>
    <t>Bloqueio:</t>
  </si>
  <si>
    <t>z*:</t>
  </si>
  <si>
    <t>x1:</t>
  </si>
  <si>
    <t>x2:</t>
  </si>
  <si>
    <t>x3: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</si>
</sst>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152400</xdr:colOff>
      <xdr:row>4</xdr:row>
      <xdr:rowOff>88900</xdr:rowOff>
    </xdr:from>
    <xdr:to>
      <xdr:col>21</xdr:col>
      <xdr:colOff>12700</xdr:colOff>
      <xdr:row>21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5CF4BC-25BE-8448-86E6-A9AC4D16B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09400" y="901700"/>
          <a:ext cx="5638800" cy="349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5347-2441-FC41-8C00-899FDABFDCBB}">
  <dimension ref="C3:O47"/>
  <sheetViews>
    <sheetView tabSelected="1" workbookViewId="0">
      <selection activeCell="J4" sqref="J4"/>
    </sheetView>
  </sheetViews>
  <sheetFormatPr baseColWidth="10" defaultRowHeight="16" x14ac:dyDescent="0.2"/>
  <cols>
    <col min="6" max="6" width="10.83203125" style="1"/>
    <col min="7" max="7" width="10.83203125" style="1" customWidth="1"/>
    <col min="8" max="9" width="10.83203125" style="1"/>
    <col min="10" max="10" width="10.83203125" style="1" customWidth="1"/>
    <col min="11" max="14" width="10.83203125" style="1"/>
    <col min="15" max="15" width="10.83203125" style="21"/>
  </cols>
  <sheetData>
    <row r="3" spans="3:15" x14ac:dyDescent="0.2">
      <c r="I3" s="2" t="s">
        <v>13</v>
      </c>
      <c r="J3" s="15">
        <f>O12+O17+O20+O30+O35+O38</f>
        <v>0</v>
      </c>
    </row>
    <row r="6" spans="3:15" x14ac:dyDescent="0.2">
      <c r="I6" s="11" t="s">
        <v>9</v>
      </c>
      <c r="J6" s="12">
        <v>1</v>
      </c>
    </row>
    <row r="7" spans="3:15" x14ac:dyDescent="0.2">
      <c r="C7" s="16" t="s">
        <v>12</v>
      </c>
      <c r="D7" s="17" t="s">
        <v>0</v>
      </c>
      <c r="E7" s="17" t="s">
        <v>1</v>
      </c>
      <c r="F7" s="17" t="s">
        <v>2</v>
      </c>
      <c r="G7" s="18" t="s">
        <v>3</v>
      </c>
      <c r="I7" s="16" t="s">
        <v>8</v>
      </c>
      <c r="J7" s="17" t="s">
        <v>0</v>
      </c>
      <c r="K7" s="17" t="s">
        <v>1</v>
      </c>
      <c r="L7" s="17" t="s">
        <v>2</v>
      </c>
      <c r="M7" s="18" t="s">
        <v>3</v>
      </c>
      <c r="N7" s="18" t="s">
        <v>11</v>
      </c>
      <c r="O7" s="16" t="s">
        <v>18</v>
      </c>
    </row>
    <row r="8" spans="3:15" x14ac:dyDescent="0.2">
      <c r="C8" s="19" t="s">
        <v>4</v>
      </c>
      <c r="D8" s="34">
        <v>10.8</v>
      </c>
      <c r="E8" s="34">
        <v>12</v>
      </c>
      <c r="F8" s="34">
        <v>7.2</v>
      </c>
      <c r="G8" s="35">
        <v>26</v>
      </c>
      <c r="I8" s="19" t="s">
        <v>4</v>
      </c>
      <c r="J8" s="3">
        <v>0</v>
      </c>
      <c r="K8" s="3">
        <v>0</v>
      </c>
      <c r="L8" s="3">
        <v>0</v>
      </c>
      <c r="M8" s="4">
        <v>0</v>
      </c>
      <c r="N8" s="27">
        <f>SUM(J8:M8)</f>
        <v>0</v>
      </c>
      <c r="O8" s="43">
        <f>VLOOKUP(J6,$C$23:$G$34,2,0)</f>
        <v>230000</v>
      </c>
    </row>
    <row r="9" spans="3:15" x14ac:dyDescent="0.2">
      <c r="C9" s="19" t="s">
        <v>5</v>
      </c>
      <c r="D9" s="34">
        <v>3.6</v>
      </c>
      <c r="E9" s="34">
        <v>4</v>
      </c>
      <c r="F9" s="34">
        <v>6.8</v>
      </c>
      <c r="G9" s="35">
        <v>25.2</v>
      </c>
      <c r="I9" s="19" t="s">
        <v>5</v>
      </c>
      <c r="J9" s="3">
        <v>0</v>
      </c>
      <c r="K9" s="3">
        <v>0</v>
      </c>
      <c r="L9" s="3">
        <v>0</v>
      </c>
      <c r="M9" s="4">
        <v>0</v>
      </c>
      <c r="N9" s="27">
        <f t="shared" ref="N9:N11" si="0">SUM(J9:M9)</f>
        <v>0</v>
      </c>
      <c r="O9" s="43">
        <f>VLOOKUP(J6,$C$23:$G$34,3,0)</f>
        <v>120000</v>
      </c>
    </row>
    <row r="10" spans="3:15" x14ac:dyDescent="0.2">
      <c r="C10" s="19" t="s">
        <v>6</v>
      </c>
      <c r="D10" s="34">
        <v>10.8</v>
      </c>
      <c r="E10" s="34">
        <v>9.1999999999999993</v>
      </c>
      <c r="F10" s="34">
        <v>14.4</v>
      </c>
      <c r="G10" s="35">
        <v>21.6</v>
      </c>
      <c r="I10" s="19" t="s">
        <v>6</v>
      </c>
      <c r="J10" s="3">
        <v>0</v>
      </c>
      <c r="K10" s="3">
        <v>0</v>
      </c>
      <c r="L10" s="3">
        <v>0</v>
      </c>
      <c r="M10" s="4">
        <v>0</v>
      </c>
      <c r="N10" s="27">
        <f t="shared" si="0"/>
        <v>0</v>
      </c>
      <c r="O10" s="43">
        <f>VLOOKUP(J6,$C$23:$G$34,4,0)</f>
        <v>210000</v>
      </c>
    </row>
    <row r="11" spans="3:15" x14ac:dyDescent="0.2">
      <c r="C11" s="20" t="s">
        <v>7</v>
      </c>
      <c r="D11" s="36">
        <v>16.399999999999999</v>
      </c>
      <c r="E11" s="36">
        <v>14.8</v>
      </c>
      <c r="F11" s="36">
        <v>23.4</v>
      </c>
      <c r="G11" s="37">
        <v>10.8</v>
      </c>
      <c r="I11" s="20" t="s">
        <v>7</v>
      </c>
      <c r="J11" s="5">
        <v>0</v>
      </c>
      <c r="K11" s="5">
        <v>0</v>
      </c>
      <c r="L11" s="5">
        <v>0</v>
      </c>
      <c r="M11" s="6">
        <v>0</v>
      </c>
      <c r="N11" s="28">
        <f t="shared" si="0"/>
        <v>0</v>
      </c>
      <c r="O11" s="44">
        <f>VLOOKUP(J6,$C$23:$G$34,5,0)</f>
        <v>0</v>
      </c>
    </row>
    <row r="12" spans="3:15" x14ac:dyDescent="0.2">
      <c r="I12" s="16" t="s">
        <v>16</v>
      </c>
      <c r="J12" s="17"/>
      <c r="K12" s="17"/>
      <c r="L12" s="17"/>
      <c r="M12" s="18"/>
      <c r="N12" s="16" t="s">
        <v>14</v>
      </c>
      <c r="O12" s="29">
        <f>SUMPRODUCT($D$8:$G$11,J8:M11)</f>
        <v>0</v>
      </c>
    </row>
    <row r="13" spans="3:15" x14ac:dyDescent="0.2">
      <c r="C13" s="16" t="s">
        <v>17</v>
      </c>
      <c r="D13" s="17" t="s">
        <v>0</v>
      </c>
      <c r="E13" s="17" t="s">
        <v>1</v>
      </c>
      <c r="F13" s="17" t="s">
        <v>2</v>
      </c>
      <c r="G13" s="18" t="s">
        <v>3</v>
      </c>
      <c r="I13" s="19" t="s">
        <v>0</v>
      </c>
      <c r="J13" s="3">
        <v>0</v>
      </c>
      <c r="K13" s="3">
        <v>0</v>
      </c>
      <c r="L13" s="3">
        <v>0</v>
      </c>
      <c r="M13" s="4">
        <v>0</v>
      </c>
      <c r="N13" s="3"/>
    </row>
    <row r="14" spans="3:15" x14ac:dyDescent="0.2">
      <c r="C14" s="19" t="s">
        <v>0</v>
      </c>
      <c r="D14" s="34">
        <v>0</v>
      </c>
      <c r="E14" s="34">
        <v>7.2</v>
      </c>
      <c r="F14" s="34">
        <v>8.4</v>
      </c>
      <c r="G14" s="35">
        <v>18.399999999999999</v>
      </c>
      <c r="I14" s="19" t="s">
        <v>1</v>
      </c>
      <c r="J14" s="3">
        <v>0</v>
      </c>
      <c r="K14" s="3">
        <v>0</v>
      </c>
      <c r="L14" s="3">
        <v>0</v>
      </c>
      <c r="M14" s="4">
        <v>0</v>
      </c>
      <c r="N14" s="3"/>
    </row>
    <row r="15" spans="3:15" x14ac:dyDescent="0.2">
      <c r="C15" s="19" t="s">
        <v>1</v>
      </c>
      <c r="D15" s="34">
        <v>7.2</v>
      </c>
      <c r="E15" s="34">
        <v>0</v>
      </c>
      <c r="F15" s="34">
        <v>10</v>
      </c>
      <c r="G15" s="35">
        <v>17.2</v>
      </c>
      <c r="I15" s="19" t="s">
        <v>2</v>
      </c>
      <c r="J15" s="3">
        <v>0</v>
      </c>
      <c r="K15" s="3">
        <v>0</v>
      </c>
      <c r="L15" s="3">
        <v>0</v>
      </c>
      <c r="M15" s="4">
        <v>0</v>
      </c>
      <c r="N15" s="3"/>
    </row>
    <row r="16" spans="3:15" x14ac:dyDescent="0.2">
      <c r="C16" s="19" t="s">
        <v>2</v>
      </c>
      <c r="D16" s="34">
        <v>8.4</v>
      </c>
      <c r="E16" s="34">
        <v>10</v>
      </c>
      <c r="F16" s="34">
        <v>0</v>
      </c>
      <c r="G16" s="35">
        <v>22.8</v>
      </c>
      <c r="I16" s="20" t="s">
        <v>3</v>
      </c>
      <c r="J16" s="5">
        <v>0</v>
      </c>
      <c r="K16" s="5">
        <v>0</v>
      </c>
      <c r="L16" s="5">
        <v>0</v>
      </c>
      <c r="M16" s="6">
        <v>0</v>
      </c>
      <c r="N16" s="3"/>
    </row>
    <row r="17" spans="3:15" x14ac:dyDescent="0.2">
      <c r="C17" s="20" t="s">
        <v>3</v>
      </c>
      <c r="D17" s="36">
        <v>18.399999999999999</v>
      </c>
      <c r="E17" s="36">
        <v>17.2</v>
      </c>
      <c r="F17" s="36">
        <v>22.8</v>
      </c>
      <c r="G17" s="37">
        <v>0</v>
      </c>
      <c r="I17" s="16" t="s">
        <v>21</v>
      </c>
      <c r="J17" s="26">
        <f>SUM(J8:J11,J13:J16)</f>
        <v>0</v>
      </c>
      <c r="K17" s="13">
        <f t="shared" ref="K17:M17" si="1">SUM(K8:K11,K13:K16)</f>
        <v>0</v>
      </c>
      <c r="L17" s="13">
        <f t="shared" si="1"/>
        <v>0</v>
      </c>
      <c r="M17" s="14">
        <f t="shared" si="1"/>
        <v>0</v>
      </c>
      <c r="N17" s="16" t="s">
        <v>15</v>
      </c>
      <c r="O17" s="14">
        <f>SUMPRODUCT($D$14:$G$17,J13:M16)</f>
        <v>0</v>
      </c>
    </row>
    <row r="18" spans="3:15" x14ac:dyDescent="0.2">
      <c r="I18" s="16" t="s">
        <v>20</v>
      </c>
      <c r="J18" s="9">
        <f>J17</f>
        <v>0</v>
      </c>
      <c r="K18" s="9">
        <f t="shared" ref="K18:M18" si="2">K17</f>
        <v>0</v>
      </c>
      <c r="L18" s="9">
        <f t="shared" si="2"/>
        <v>0</v>
      </c>
      <c r="M18" s="10">
        <f t="shared" si="2"/>
        <v>0</v>
      </c>
      <c r="N18" s="3"/>
    </row>
    <row r="19" spans="3:15" x14ac:dyDescent="0.2">
      <c r="C19" s="46" t="s">
        <v>23</v>
      </c>
      <c r="D19" s="32">
        <v>10.3</v>
      </c>
      <c r="E19" s="32">
        <v>12.4</v>
      </c>
      <c r="F19" s="32">
        <v>9.6999999999999993</v>
      </c>
      <c r="G19" s="33">
        <v>10.5</v>
      </c>
      <c r="I19" s="16" t="s">
        <v>10</v>
      </c>
      <c r="J19" s="32">
        <v>1500</v>
      </c>
      <c r="K19" s="32">
        <v>750</v>
      </c>
      <c r="L19" s="32">
        <v>1250</v>
      </c>
      <c r="M19" s="33">
        <v>1000</v>
      </c>
    </row>
    <row r="20" spans="3:15" x14ac:dyDescent="0.2">
      <c r="I20" s="16" t="s">
        <v>22</v>
      </c>
      <c r="J20" s="9"/>
      <c r="K20" s="9"/>
      <c r="L20" s="9"/>
      <c r="M20" s="10"/>
      <c r="N20" s="16" t="s">
        <v>24</v>
      </c>
      <c r="O20" s="14">
        <f>SUMPRODUCT($D$19:$G$19,J20:M20)</f>
        <v>0</v>
      </c>
    </row>
    <row r="21" spans="3:15" x14ac:dyDescent="0.2">
      <c r="I21" s="16" t="s">
        <v>25</v>
      </c>
      <c r="J21" s="32">
        <v>240000</v>
      </c>
      <c r="K21" s="32">
        <v>180000</v>
      </c>
      <c r="L21" s="32">
        <v>160000</v>
      </c>
      <c r="M21" s="33">
        <v>170000</v>
      </c>
      <c r="N21"/>
      <c r="O21"/>
    </row>
    <row r="22" spans="3:15" x14ac:dyDescent="0.2">
      <c r="C22" s="16" t="s">
        <v>19</v>
      </c>
      <c r="D22" s="7" t="s">
        <v>4</v>
      </c>
      <c r="E22" s="7" t="s">
        <v>5</v>
      </c>
      <c r="F22" s="7" t="s">
        <v>6</v>
      </c>
      <c r="G22" s="8" t="s">
        <v>7</v>
      </c>
      <c r="I22"/>
      <c r="J22"/>
      <c r="K22"/>
      <c r="L22"/>
      <c r="M22"/>
      <c r="N22"/>
      <c r="O22"/>
    </row>
    <row r="23" spans="3:15" x14ac:dyDescent="0.2">
      <c r="C23" s="19">
        <v>1</v>
      </c>
      <c r="D23" s="38">
        <v>230000</v>
      </c>
      <c r="E23" s="39">
        <v>120000</v>
      </c>
      <c r="F23" s="39">
        <v>210000</v>
      </c>
      <c r="G23" s="40">
        <v>0</v>
      </c>
      <c r="I23"/>
      <c r="J23"/>
      <c r="K23"/>
      <c r="L23"/>
      <c r="M23"/>
      <c r="N23"/>
      <c r="O23"/>
    </row>
    <row r="24" spans="3:15" x14ac:dyDescent="0.2">
      <c r="C24" s="19">
        <v>2</v>
      </c>
      <c r="D24" s="41">
        <v>150000</v>
      </c>
      <c r="E24" s="34">
        <v>0</v>
      </c>
      <c r="F24" s="34">
        <v>110000</v>
      </c>
      <c r="G24" s="35">
        <v>0</v>
      </c>
      <c r="I24" s="11" t="s">
        <v>9</v>
      </c>
      <c r="J24" s="12">
        <v>2</v>
      </c>
    </row>
    <row r="25" spans="3:15" x14ac:dyDescent="0.2">
      <c r="C25" s="19">
        <v>3</v>
      </c>
      <c r="D25" s="41">
        <v>0</v>
      </c>
      <c r="E25" s="34">
        <v>0</v>
      </c>
      <c r="F25" s="34">
        <v>0</v>
      </c>
      <c r="G25" s="35">
        <v>0</v>
      </c>
      <c r="I25" s="16" t="s">
        <v>8</v>
      </c>
      <c r="J25" s="17" t="s">
        <v>0</v>
      </c>
      <c r="K25" s="17" t="s">
        <v>1</v>
      </c>
      <c r="L25" s="17" t="s">
        <v>2</v>
      </c>
      <c r="M25" s="18" t="s">
        <v>3</v>
      </c>
      <c r="N25" s="18" t="s">
        <v>11</v>
      </c>
      <c r="O25" s="16" t="s">
        <v>18</v>
      </c>
    </row>
    <row r="26" spans="3:15" x14ac:dyDescent="0.2">
      <c r="C26" s="19">
        <v>4</v>
      </c>
      <c r="D26" s="41">
        <v>0</v>
      </c>
      <c r="E26" s="34">
        <v>0</v>
      </c>
      <c r="F26" s="34">
        <v>0</v>
      </c>
      <c r="G26" s="35">
        <v>0</v>
      </c>
      <c r="I26" s="19" t="s">
        <v>4</v>
      </c>
      <c r="J26" s="3">
        <v>0</v>
      </c>
      <c r="K26" s="3">
        <v>0</v>
      </c>
      <c r="L26" s="3">
        <v>0</v>
      </c>
      <c r="M26" s="4">
        <v>0</v>
      </c>
      <c r="N26" s="27">
        <f>SUM(J26:M26)</f>
        <v>0</v>
      </c>
      <c r="O26" s="43">
        <f>VLOOKUP(J24,$C$23:$G$34,2,0)</f>
        <v>150000</v>
      </c>
    </row>
    <row r="27" spans="3:15" x14ac:dyDescent="0.2">
      <c r="C27" s="19">
        <v>5</v>
      </c>
      <c r="D27" s="41">
        <v>0</v>
      </c>
      <c r="E27" s="34">
        <v>0</v>
      </c>
      <c r="F27" s="34">
        <v>0</v>
      </c>
      <c r="G27" s="35">
        <v>100000</v>
      </c>
      <c r="I27" s="19" t="s">
        <v>5</v>
      </c>
      <c r="J27" s="3">
        <v>0</v>
      </c>
      <c r="K27" s="3">
        <v>0</v>
      </c>
      <c r="L27" s="3">
        <v>0</v>
      </c>
      <c r="M27" s="4">
        <v>0</v>
      </c>
      <c r="N27" s="27">
        <f t="shared" ref="N27:N29" si="3">SUM(J27:M27)</f>
        <v>0</v>
      </c>
      <c r="O27" s="43">
        <f>VLOOKUP(J24,$C$23:$G$34,3,0)</f>
        <v>0</v>
      </c>
    </row>
    <row r="28" spans="3:15" x14ac:dyDescent="0.2">
      <c r="C28" s="19">
        <v>6</v>
      </c>
      <c r="D28" s="41">
        <v>0</v>
      </c>
      <c r="E28" s="34">
        <v>110000</v>
      </c>
      <c r="F28" s="34">
        <v>0</v>
      </c>
      <c r="G28" s="35">
        <v>110000</v>
      </c>
      <c r="I28" s="19" t="s">
        <v>6</v>
      </c>
      <c r="J28" s="3">
        <v>0</v>
      </c>
      <c r="K28" s="3">
        <v>0</v>
      </c>
      <c r="L28" s="3">
        <v>0</v>
      </c>
      <c r="M28" s="4">
        <v>0</v>
      </c>
      <c r="N28" s="27">
        <f t="shared" si="3"/>
        <v>0</v>
      </c>
      <c r="O28" s="43">
        <f>VLOOKUP(J24,$C$23:$G$34,4,0)</f>
        <v>110000</v>
      </c>
    </row>
    <row r="29" spans="3:15" x14ac:dyDescent="0.2">
      <c r="C29" s="19">
        <v>7</v>
      </c>
      <c r="D29" s="41">
        <v>140000</v>
      </c>
      <c r="E29" s="34">
        <v>250000</v>
      </c>
      <c r="F29" s="34">
        <v>130000</v>
      </c>
      <c r="G29" s="35">
        <v>150000</v>
      </c>
      <c r="I29" s="20" t="s">
        <v>7</v>
      </c>
      <c r="J29" s="5">
        <v>0</v>
      </c>
      <c r="K29" s="5">
        <v>0</v>
      </c>
      <c r="L29" s="5">
        <v>0</v>
      </c>
      <c r="M29" s="6">
        <v>0</v>
      </c>
      <c r="N29" s="28">
        <f t="shared" si="3"/>
        <v>0</v>
      </c>
      <c r="O29" s="44">
        <f>VLOOKUP(J24,$C$23:$G$34,5,0)</f>
        <v>0</v>
      </c>
    </row>
    <row r="30" spans="3:15" x14ac:dyDescent="0.2">
      <c r="C30" s="19">
        <v>8</v>
      </c>
      <c r="D30" s="41">
        <v>180000</v>
      </c>
      <c r="E30" s="34">
        <v>360000</v>
      </c>
      <c r="F30" s="34">
        <v>240000</v>
      </c>
      <c r="G30" s="35">
        <v>250000</v>
      </c>
      <c r="I30" s="16" t="s">
        <v>16</v>
      </c>
      <c r="J30" s="17"/>
      <c r="K30" s="17"/>
      <c r="L30" s="17"/>
      <c r="M30" s="18"/>
      <c r="N30" s="16" t="s">
        <v>14</v>
      </c>
      <c r="O30" s="29">
        <f>SUMPRODUCT($D$8:$G$11,J26:M29)</f>
        <v>0</v>
      </c>
    </row>
    <row r="31" spans="3:15" x14ac:dyDescent="0.2">
      <c r="C31" s="19">
        <v>9</v>
      </c>
      <c r="D31" s="41">
        <v>260000</v>
      </c>
      <c r="E31" s="34">
        <v>380000</v>
      </c>
      <c r="F31" s="34">
        <v>370000</v>
      </c>
      <c r="G31" s="35">
        <v>260000</v>
      </c>
      <c r="I31" s="19" t="s">
        <v>0</v>
      </c>
      <c r="J31" s="3">
        <v>0</v>
      </c>
      <c r="K31" s="3">
        <v>0</v>
      </c>
      <c r="L31" s="3">
        <v>0</v>
      </c>
      <c r="M31" s="4">
        <v>0</v>
      </c>
      <c r="N31" s="3"/>
    </row>
    <row r="32" spans="3:15" x14ac:dyDescent="0.2">
      <c r="C32" s="19">
        <v>10</v>
      </c>
      <c r="D32" s="41">
        <v>280000</v>
      </c>
      <c r="E32" s="34">
        <v>370000</v>
      </c>
      <c r="F32" s="34">
        <v>400000</v>
      </c>
      <c r="G32" s="35">
        <v>250000</v>
      </c>
      <c r="I32" s="19" t="s">
        <v>1</v>
      </c>
      <c r="J32" s="3">
        <v>0</v>
      </c>
      <c r="K32" s="3">
        <v>0</v>
      </c>
      <c r="L32" s="3">
        <v>0</v>
      </c>
      <c r="M32" s="4">
        <v>0</v>
      </c>
      <c r="N32" s="3"/>
    </row>
    <row r="33" spans="3:15" x14ac:dyDescent="0.2">
      <c r="C33" s="19">
        <v>11</v>
      </c>
      <c r="D33" s="41">
        <v>380000</v>
      </c>
      <c r="E33" s="34">
        <v>350000</v>
      </c>
      <c r="F33" s="34">
        <v>420000</v>
      </c>
      <c r="G33" s="35">
        <v>200000</v>
      </c>
      <c r="I33" s="19" t="s">
        <v>2</v>
      </c>
      <c r="J33" s="3">
        <v>0</v>
      </c>
      <c r="K33" s="3">
        <v>0</v>
      </c>
      <c r="L33" s="3">
        <v>0</v>
      </c>
      <c r="M33" s="4">
        <v>0</v>
      </c>
      <c r="N33" s="3"/>
    </row>
    <row r="34" spans="3:15" x14ac:dyDescent="0.2">
      <c r="C34" s="20">
        <v>12</v>
      </c>
      <c r="D34" s="42">
        <v>350000</v>
      </c>
      <c r="E34" s="36">
        <v>230000</v>
      </c>
      <c r="F34" s="36">
        <v>380000</v>
      </c>
      <c r="G34" s="37">
        <v>120000</v>
      </c>
      <c r="I34" s="20" t="s">
        <v>3</v>
      </c>
      <c r="J34" s="5">
        <v>0</v>
      </c>
      <c r="K34" s="5">
        <v>0</v>
      </c>
      <c r="L34" s="5">
        <v>0</v>
      </c>
      <c r="M34" s="6">
        <v>0</v>
      </c>
      <c r="N34" s="3"/>
    </row>
    <row r="35" spans="3:15" x14ac:dyDescent="0.2">
      <c r="I35" s="16" t="s">
        <v>21</v>
      </c>
      <c r="J35" s="26">
        <f>SUM(J26:J29,J31:J34)</f>
        <v>0</v>
      </c>
      <c r="K35" s="13">
        <f t="shared" ref="K35:M35" si="4">SUM(K26:K29,K31:K34)</f>
        <v>0</v>
      </c>
      <c r="L35" s="13">
        <f t="shared" si="4"/>
        <v>0</v>
      </c>
      <c r="M35" s="14">
        <f t="shared" si="4"/>
        <v>0</v>
      </c>
      <c r="N35" s="16" t="s">
        <v>15</v>
      </c>
      <c r="O35" s="14">
        <f>SUMPRODUCT($D$14:$G$17,J31:M34)</f>
        <v>0</v>
      </c>
    </row>
    <row r="36" spans="3:15" x14ac:dyDescent="0.2">
      <c r="F36"/>
      <c r="G36"/>
      <c r="I36" s="16" t="s">
        <v>20</v>
      </c>
      <c r="J36" s="9">
        <f>J35+J18-J20</f>
        <v>0</v>
      </c>
      <c r="K36" s="9">
        <f t="shared" ref="K36:M36" si="5">K35+K18-K20</f>
        <v>0</v>
      </c>
      <c r="L36" s="9">
        <f t="shared" si="5"/>
        <v>0</v>
      </c>
      <c r="M36" s="10">
        <f t="shared" si="5"/>
        <v>0</v>
      </c>
      <c r="N36" s="3"/>
    </row>
    <row r="37" spans="3:15" x14ac:dyDescent="0.2">
      <c r="F37"/>
      <c r="G37"/>
      <c r="I37" s="16" t="s">
        <v>10</v>
      </c>
      <c r="J37" s="32">
        <v>1500</v>
      </c>
      <c r="K37" s="32">
        <v>750</v>
      </c>
      <c r="L37" s="32">
        <v>1250</v>
      </c>
      <c r="M37" s="33">
        <v>1000</v>
      </c>
    </row>
    <row r="38" spans="3:15" x14ac:dyDescent="0.2">
      <c r="F38"/>
      <c r="G38"/>
      <c r="I38" s="16" t="s">
        <v>22</v>
      </c>
      <c r="J38" s="9"/>
      <c r="K38" s="9"/>
      <c r="L38" s="9"/>
      <c r="M38" s="10"/>
      <c r="N38" s="16" t="s">
        <v>24</v>
      </c>
      <c r="O38" s="14">
        <f>SUMPRODUCT($D$19:$G$19,J38:M38)</f>
        <v>0</v>
      </c>
    </row>
    <row r="39" spans="3:15" x14ac:dyDescent="0.2">
      <c r="F39"/>
      <c r="G39"/>
      <c r="I39" s="16" t="s">
        <v>25</v>
      </c>
      <c r="J39" s="32">
        <v>240000</v>
      </c>
      <c r="K39" s="32">
        <v>180000</v>
      </c>
      <c r="L39" s="32">
        <v>160000</v>
      </c>
      <c r="M39" s="33">
        <v>170000</v>
      </c>
      <c r="N39"/>
      <c r="O39"/>
    </row>
    <row r="40" spans="3:15" x14ac:dyDescent="0.2">
      <c r="F40"/>
      <c r="G40"/>
    </row>
    <row r="41" spans="3:15" x14ac:dyDescent="0.2">
      <c r="F41"/>
      <c r="G41"/>
    </row>
    <row r="42" spans="3:15" x14ac:dyDescent="0.2">
      <c r="F42"/>
      <c r="G42"/>
    </row>
    <row r="43" spans="3:15" x14ac:dyDescent="0.2">
      <c r="F43"/>
      <c r="G43"/>
    </row>
    <row r="44" spans="3:15" x14ac:dyDescent="0.2">
      <c r="F44"/>
      <c r="G44"/>
    </row>
    <row r="45" spans="3:15" x14ac:dyDescent="0.2">
      <c r="F45"/>
      <c r="G45"/>
    </row>
    <row r="46" spans="3:15" x14ac:dyDescent="0.2">
      <c r="F46"/>
      <c r="G46"/>
    </row>
    <row r="47" spans="3:15" x14ac:dyDescent="0.2">
      <c r="F47"/>
      <c r="G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40B6A-7156-4643-BFCC-B4B1541D176F}">
  <dimension ref="E9:M47"/>
  <sheetViews>
    <sheetView topLeftCell="A7" zoomScale="91" workbookViewId="0">
      <selection activeCell="E8" sqref="E8"/>
    </sheetView>
  </sheetViews>
  <sheetFormatPr baseColWidth="10" defaultRowHeight="16" x14ac:dyDescent="0.2"/>
  <cols>
    <col min="5" max="13" width="10.83203125" style="1"/>
  </cols>
  <sheetData>
    <row r="9" spans="7:13" x14ac:dyDescent="0.2">
      <c r="G9" s="51" t="s">
        <v>26</v>
      </c>
      <c r="H9" s="7" t="s">
        <v>27</v>
      </c>
      <c r="I9" s="7" t="s">
        <v>28</v>
      </c>
      <c r="J9" s="7" t="s">
        <v>29</v>
      </c>
      <c r="K9" s="7" t="s">
        <v>30</v>
      </c>
      <c r="L9" s="45" t="s">
        <v>31</v>
      </c>
    </row>
    <row r="10" spans="7:13" x14ac:dyDescent="0.2">
      <c r="G10" s="47">
        <v>6</v>
      </c>
      <c r="H10" s="9">
        <v>4</v>
      </c>
      <c r="I10" s="9">
        <v>5</v>
      </c>
      <c r="J10" s="9">
        <v>0</v>
      </c>
      <c r="K10" s="9">
        <v>0</v>
      </c>
      <c r="L10" s="48">
        <v>0</v>
      </c>
    </row>
    <row r="11" spans="7:13" x14ac:dyDescent="0.2">
      <c r="G11" s="24">
        <v>2</v>
      </c>
      <c r="H11" s="3">
        <v>-1</v>
      </c>
      <c r="I11" s="3">
        <v>4</v>
      </c>
      <c r="J11" s="3">
        <v>1</v>
      </c>
      <c r="K11" s="3">
        <v>0</v>
      </c>
      <c r="L11" s="49">
        <v>20</v>
      </c>
    </row>
    <row r="12" spans="7:13" x14ac:dyDescent="0.2">
      <c r="G12" s="24">
        <v>2</v>
      </c>
      <c r="H12" s="3">
        <v>6</v>
      </c>
      <c r="I12" s="3">
        <v>2</v>
      </c>
      <c r="J12" s="3">
        <v>0</v>
      </c>
      <c r="K12" s="3">
        <v>0</v>
      </c>
      <c r="L12" s="49">
        <v>60</v>
      </c>
    </row>
    <row r="13" spans="7:13" x14ac:dyDescent="0.2">
      <c r="G13" s="25">
        <v>1</v>
      </c>
      <c r="H13" s="5">
        <v>1</v>
      </c>
      <c r="I13" s="5">
        <v>3</v>
      </c>
      <c r="J13" s="5">
        <v>0</v>
      </c>
      <c r="K13" s="5">
        <v>-1</v>
      </c>
      <c r="L13" s="50">
        <v>22</v>
      </c>
      <c r="M13" s="1" t="s">
        <v>32</v>
      </c>
    </row>
    <row r="16" spans="7:13" x14ac:dyDescent="0.2">
      <c r="G16" s="51" t="s">
        <v>26</v>
      </c>
      <c r="H16" s="7" t="s">
        <v>27</v>
      </c>
      <c r="I16" s="7" t="s">
        <v>28</v>
      </c>
      <c r="J16" s="7" t="s">
        <v>29</v>
      </c>
      <c r="K16" s="7" t="s">
        <v>30</v>
      </c>
      <c r="L16" s="45" t="s">
        <v>31</v>
      </c>
    </row>
    <row r="17" spans="6:12" x14ac:dyDescent="0.2">
      <c r="G17" s="47">
        <v>6</v>
      </c>
      <c r="H17" s="9">
        <v>4</v>
      </c>
      <c r="I17" s="55">
        <v>5</v>
      </c>
      <c r="J17" s="9">
        <v>0</v>
      </c>
      <c r="K17" s="9">
        <v>0</v>
      </c>
      <c r="L17" s="48">
        <v>0</v>
      </c>
    </row>
    <row r="18" spans="6:12" x14ac:dyDescent="0.2">
      <c r="G18" s="24">
        <v>2</v>
      </c>
      <c r="H18" s="3">
        <v>-1</v>
      </c>
      <c r="I18" s="56">
        <v>4</v>
      </c>
      <c r="J18" s="3">
        <v>1</v>
      </c>
      <c r="K18" s="3">
        <v>0</v>
      </c>
      <c r="L18" s="49">
        <v>20</v>
      </c>
    </row>
    <row r="19" spans="6:12" x14ac:dyDescent="0.2">
      <c r="G19" s="24">
        <v>2</v>
      </c>
      <c r="H19" s="3">
        <v>6</v>
      </c>
      <c r="I19" s="56">
        <v>2</v>
      </c>
      <c r="J19" s="3">
        <v>0</v>
      </c>
      <c r="K19" s="3">
        <v>0</v>
      </c>
      <c r="L19" s="49">
        <v>60</v>
      </c>
    </row>
    <row r="20" spans="6:12" x14ac:dyDescent="0.2">
      <c r="G20" s="52">
        <f>G13*-1</f>
        <v>-1</v>
      </c>
      <c r="H20" s="53">
        <f t="shared" ref="H20:L20" si="0">H13*-1</f>
        <v>-1</v>
      </c>
      <c r="I20" s="53">
        <f t="shared" si="0"/>
        <v>-3</v>
      </c>
      <c r="J20" s="53">
        <f t="shared" si="0"/>
        <v>0</v>
      </c>
      <c r="K20" s="53">
        <f t="shared" si="0"/>
        <v>1</v>
      </c>
      <c r="L20" s="54">
        <f t="shared" si="0"/>
        <v>-22</v>
      </c>
    </row>
    <row r="21" spans="6:12" x14ac:dyDescent="0.2">
      <c r="F21" s="1" t="s">
        <v>33</v>
      </c>
      <c r="G21" s="1">
        <f>G17/G20</f>
        <v>-6</v>
      </c>
      <c r="H21" s="1">
        <f>H17/H20</f>
        <v>-4</v>
      </c>
      <c r="I21" s="1">
        <f>I17/I20</f>
        <v>-1.6666666666666667</v>
      </c>
    </row>
    <row r="23" spans="6:12" x14ac:dyDescent="0.2">
      <c r="G23" s="51" t="s">
        <v>26</v>
      </c>
      <c r="H23" s="7" t="s">
        <v>27</v>
      </c>
      <c r="I23" s="7" t="s">
        <v>28</v>
      </c>
      <c r="J23" s="7" t="s">
        <v>29</v>
      </c>
      <c r="K23" s="7" t="s">
        <v>30</v>
      </c>
      <c r="L23" s="45" t="s">
        <v>31</v>
      </c>
    </row>
    <row r="24" spans="6:12" x14ac:dyDescent="0.2">
      <c r="F24" s="55">
        <v>5</v>
      </c>
      <c r="G24" s="47">
        <f t="shared" ref="G24:L24" si="1">G17-$F24*G$27</f>
        <v>4.3333333333333339</v>
      </c>
      <c r="H24" s="9">
        <f t="shared" si="1"/>
        <v>2.3333333333333335</v>
      </c>
      <c r="I24" s="55">
        <f t="shared" si="1"/>
        <v>0</v>
      </c>
      <c r="J24" s="9">
        <f t="shared" si="1"/>
        <v>0</v>
      </c>
      <c r="K24" s="9">
        <f t="shared" si="1"/>
        <v>1.6666666666666665</v>
      </c>
      <c r="L24" s="48">
        <f t="shared" si="1"/>
        <v>-36.666666666666664</v>
      </c>
    </row>
    <row r="25" spans="6:12" x14ac:dyDescent="0.2">
      <c r="F25" s="56">
        <v>4</v>
      </c>
      <c r="G25" s="24">
        <f t="shared" ref="G25:L25" si="2">G18-$F25*G$27</f>
        <v>0.66666666666666674</v>
      </c>
      <c r="H25" s="3">
        <f t="shared" si="2"/>
        <v>-2.333333333333333</v>
      </c>
      <c r="I25" s="56">
        <f t="shared" si="2"/>
        <v>0</v>
      </c>
      <c r="J25" s="3">
        <f t="shared" si="2"/>
        <v>1</v>
      </c>
      <c r="K25" s="3">
        <f t="shared" si="2"/>
        <v>1.3333333333333333</v>
      </c>
      <c r="L25" s="49">
        <f t="shared" si="2"/>
        <v>-9.3333333333333321</v>
      </c>
    </row>
    <row r="26" spans="6:12" x14ac:dyDescent="0.2">
      <c r="F26" s="56">
        <v>2</v>
      </c>
      <c r="G26" s="24">
        <f>G19-$F26*G$27</f>
        <v>1.3333333333333335</v>
      </c>
      <c r="H26" s="3">
        <f t="shared" ref="H26:L26" si="3">H19-$F26*H$27</f>
        <v>5.333333333333333</v>
      </c>
      <c r="I26" s="56">
        <f t="shared" si="3"/>
        <v>0</v>
      </c>
      <c r="J26" s="3">
        <f t="shared" si="3"/>
        <v>0</v>
      </c>
      <c r="K26" s="3">
        <f t="shared" si="3"/>
        <v>0.66666666666666663</v>
      </c>
      <c r="L26" s="49">
        <f t="shared" si="3"/>
        <v>45.333333333333336</v>
      </c>
    </row>
    <row r="27" spans="6:12" x14ac:dyDescent="0.2">
      <c r="F27" s="53">
        <v>-3</v>
      </c>
      <c r="G27" s="52">
        <f>G20/$F27</f>
        <v>0.33333333333333331</v>
      </c>
      <c r="H27" s="53">
        <f t="shared" ref="H27:L27" si="4">H20/$F27</f>
        <v>0.33333333333333331</v>
      </c>
      <c r="I27" s="53">
        <f t="shared" si="4"/>
        <v>1</v>
      </c>
      <c r="J27" s="53">
        <f t="shared" si="4"/>
        <v>0</v>
      </c>
      <c r="K27" s="53">
        <f t="shared" si="4"/>
        <v>-0.33333333333333331</v>
      </c>
      <c r="L27" s="54">
        <f t="shared" si="4"/>
        <v>7.333333333333333</v>
      </c>
    </row>
    <row r="30" spans="6:12" x14ac:dyDescent="0.2">
      <c r="G30" s="51" t="s">
        <v>26</v>
      </c>
      <c r="H30" s="7" t="s">
        <v>27</v>
      </c>
      <c r="I30" s="7" t="s">
        <v>28</v>
      </c>
      <c r="J30" s="7" t="s">
        <v>29</v>
      </c>
      <c r="K30" s="7" t="s">
        <v>30</v>
      </c>
      <c r="L30" s="45" t="s">
        <v>31</v>
      </c>
    </row>
    <row r="31" spans="6:12" x14ac:dyDescent="0.2">
      <c r="G31" s="57">
        <v>4.3333333333333339</v>
      </c>
      <c r="H31" s="55">
        <v>2.3333333333333335</v>
      </c>
      <c r="I31" s="30">
        <v>0</v>
      </c>
      <c r="J31" s="30">
        <v>0</v>
      </c>
      <c r="K31" s="30">
        <v>1.6666666666666665</v>
      </c>
      <c r="L31" s="31">
        <v>-36.666666666666664</v>
      </c>
    </row>
    <row r="32" spans="6:12" x14ac:dyDescent="0.2">
      <c r="G32" s="61">
        <v>0.66666666666666674</v>
      </c>
      <c r="H32" s="56">
        <v>-2.333333333333333</v>
      </c>
      <c r="I32" s="56">
        <v>0</v>
      </c>
      <c r="J32" s="56">
        <v>1</v>
      </c>
      <c r="K32" s="56">
        <v>1.3333333333333333</v>
      </c>
      <c r="L32" s="62">
        <v>-9.3333333333333321</v>
      </c>
    </row>
    <row r="33" spans="6:12" x14ac:dyDescent="0.2">
      <c r="G33" s="58">
        <v>1.3333333333333335</v>
      </c>
      <c r="H33" s="56">
        <v>5.333333333333333</v>
      </c>
      <c r="I33" s="21">
        <v>0</v>
      </c>
      <c r="J33" s="21">
        <v>0</v>
      </c>
      <c r="K33" s="21">
        <v>0.66666666666666663</v>
      </c>
      <c r="L33" s="22">
        <v>45.333333333333336</v>
      </c>
    </row>
    <row r="34" spans="6:12" x14ac:dyDescent="0.2">
      <c r="G34" s="59">
        <v>0.33333333333333331</v>
      </c>
      <c r="H34" s="53">
        <v>0.33333333333333331</v>
      </c>
      <c r="I34" s="60">
        <v>1</v>
      </c>
      <c r="J34" s="60">
        <v>0</v>
      </c>
      <c r="K34" s="60">
        <v>-0.33333333333333331</v>
      </c>
      <c r="L34" s="23">
        <v>7.333333333333333</v>
      </c>
    </row>
    <row r="35" spans="6:12" x14ac:dyDescent="0.2">
      <c r="F35" s="1" t="s">
        <v>33</v>
      </c>
      <c r="G35" s="1">
        <f>G31/G32</f>
        <v>6.5</v>
      </c>
      <c r="H35" s="1">
        <f>H31/H32</f>
        <v>-1.0000000000000002</v>
      </c>
      <c r="K35" s="1">
        <f>K31/K32</f>
        <v>1.25</v>
      </c>
    </row>
    <row r="37" spans="6:12" x14ac:dyDescent="0.2">
      <c r="G37" s="51" t="s">
        <v>26</v>
      </c>
      <c r="H37" s="7" t="s">
        <v>27</v>
      </c>
      <c r="I37" s="7" t="s">
        <v>28</v>
      </c>
      <c r="J37" s="7" t="s">
        <v>29</v>
      </c>
      <c r="K37" s="7" t="s">
        <v>30</v>
      </c>
      <c r="L37" s="45" t="s">
        <v>31</v>
      </c>
    </row>
    <row r="38" spans="6:12" x14ac:dyDescent="0.2">
      <c r="F38" s="55">
        <v>2.3333333333333335</v>
      </c>
      <c r="G38" s="57">
        <f t="shared" ref="G38:L38" si="5">G31-$F38*G$39</f>
        <v>5.0000000000000009</v>
      </c>
      <c r="H38" s="55">
        <f t="shared" si="5"/>
        <v>0</v>
      </c>
      <c r="I38" s="30">
        <f t="shared" si="5"/>
        <v>0</v>
      </c>
      <c r="J38" s="30">
        <f t="shared" si="5"/>
        <v>1.0000000000000002</v>
      </c>
      <c r="K38" s="30">
        <f t="shared" si="5"/>
        <v>3</v>
      </c>
      <c r="L38" s="31">
        <f t="shared" si="5"/>
        <v>-46</v>
      </c>
    </row>
    <row r="39" spans="6:12" x14ac:dyDescent="0.2">
      <c r="F39" s="56">
        <v>-2.333333333333333</v>
      </c>
      <c r="G39" s="61">
        <f>G32/$F39</f>
        <v>-0.28571428571428581</v>
      </c>
      <c r="H39" s="56">
        <f t="shared" ref="H39:L39" si="6">H32/$F39</f>
        <v>1</v>
      </c>
      <c r="I39" s="56">
        <f t="shared" si="6"/>
        <v>0</v>
      </c>
      <c r="J39" s="56">
        <f t="shared" si="6"/>
        <v>-0.4285714285714286</v>
      </c>
      <c r="K39" s="56">
        <f t="shared" si="6"/>
        <v>-0.57142857142857151</v>
      </c>
      <c r="L39" s="62">
        <f t="shared" si="6"/>
        <v>4</v>
      </c>
    </row>
    <row r="40" spans="6:12" x14ac:dyDescent="0.2">
      <c r="F40" s="56">
        <v>5.333333333333333</v>
      </c>
      <c r="G40" s="58">
        <f t="shared" ref="G40:L40" si="7">G33-$F40*G$39</f>
        <v>2.8571428571428577</v>
      </c>
      <c r="H40" s="56">
        <f t="shared" si="7"/>
        <v>0</v>
      </c>
      <c r="I40" s="21">
        <f t="shared" si="7"/>
        <v>0</v>
      </c>
      <c r="J40" s="21">
        <f t="shared" si="7"/>
        <v>2.2857142857142856</v>
      </c>
      <c r="K40" s="21">
        <f t="shared" si="7"/>
        <v>3.7142857142857144</v>
      </c>
      <c r="L40" s="22">
        <f t="shared" si="7"/>
        <v>24.000000000000004</v>
      </c>
    </row>
    <row r="41" spans="6:12" x14ac:dyDescent="0.2">
      <c r="F41" s="53">
        <v>0.33333333333333331</v>
      </c>
      <c r="G41" s="59">
        <f>G34-$F41*G$39</f>
        <v>0.4285714285714286</v>
      </c>
      <c r="H41" s="53">
        <f t="shared" ref="H41:L41" si="8">H34-$F41*H$39</f>
        <v>0</v>
      </c>
      <c r="I41" s="60">
        <f t="shared" si="8"/>
        <v>1</v>
      </c>
      <c r="J41" s="60">
        <f t="shared" si="8"/>
        <v>0.14285714285714285</v>
      </c>
      <c r="K41" s="60">
        <f t="shared" si="8"/>
        <v>-0.14285714285714282</v>
      </c>
      <c r="L41" s="23">
        <f t="shared" si="8"/>
        <v>6</v>
      </c>
    </row>
    <row r="44" spans="6:12" x14ac:dyDescent="0.2">
      <c r="G44" s="2" t="s">
        <v>34</v>
      </c>
      <c r="H44" s="1">
        <f>L38*-1</f>
        <v>46</v>
      </c>
    </row>
    <row r="45" spans="6:12" x14ac:dyDescent="0.2">
      <c r="G45" s="2" t="s">
        <v>35</v>
      </c>
      <c r="H45" s="1">
        <v>0</v>
      </c>
    </row>
    <row r="46" spans="6:12" x14ac:dyDescent="0.2">
      <c r="G46" s="2" t="s">
        <v>36</v>
      </c>
      <c r="H46" s="1">
        <v>4</v>
      </c>
    </row>
    <row r="47" spans="6:12" x14ac:dyDescent="0.2">
      <c r="G47" s="2" t="s">
        <v>37</v>
      </c>
      <c r="H47" s="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da Silva Junior</dc:creator>
  <cp:lastModifiedBy>Antonio Carlos da Silva Junior</cp:lastModifiedBy>
  <dcterms:created xsi:type="dcterms:W3CDTF">2021-06-03T20:18:50Z</dcterms:created>
  <dcterms:modified xsi:type="dcterms:W3CDTF">2021-06-03T23:19:50Z</dcterms:modified>
</cp:coreProperties>
</file>