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78/trabalho02/"/>
    </mc:Choice>
  </mc:AlternateContent>
  <xr:revisionPtr revIDLastSave="0" documentId="13_ncr:1_{84E78CD0-27BB-2146-88D8-071A10E4B03F}" xr6:coauthVersionLast="47" xr6:coauthVersionMax="47" xr10:uidLastSave="{00000000-0000-0000-0000-000000000000}"/>
  <bookViews>
    <workbookView xWindow="380" yWindow="500" windowWidth="28040" windowHeight="16940" activeTab="1" xr2:uid="{8808CF02-2367-564A-820C-A633E855AC6A}"/>
  </bookViews>
  <sheets>
    <sheet name="Sheet1" sheetId="1" r:id="rId1"/>
    <sheet name="Sheet1 (2)" sheetId="3" r:id="rId2"/>
    <sheet name="Sheet5" sheetId="5" r:id="rId3"/>
    <sheet name="Sheet4" sheetId="4" r:id="rId4"/>
    <sheet name="Sheet2" sheetId="2" r:id="rId5"/>
  </sheets>
  <definedNames>
    <definedName name="solver_adj" localSheetId="0" hidden="1">Sheet1!$J$8:$M$11,Sheet1!$J$13:$M$16,Sheet1!#REF!,Sheet1!#REF!</definedName>
    <definedName name="solver_adj" localSheetId="1" hidden="1">'Sheet1 (2)'!$P$8:$S$11,'Sheet1 (2)'!$P$17:$S$17,'Sheet1 (2)'!$P$20:$S$23,'Sheet1 (2)'!$P$35:$S$35,'Sheet1 (2)'!$P$41:$S$44,'Sheet1 (2)'!$P$50:$S$50,'Sheet1 (2)'!$P$53:$S$56,'Sheet1 (2)'!$P$68:$S$68</definedName>
    <definedName name="solver_adj" localSheetId="4" hidden="1">Sheet2!$AJ$10:$AN$10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4" hidden="1">2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lhs1" localSheetId="0" hidden="1">Sheet1!$J$17:$M$17</definedName>
    <definedName name="solver_lhs1" localSheetId="1" hidden="1">'Sheet1 (2)'!$P$14:$S$14</definedName>
    <definedName name="solver_lhs1" localSheetId="4" hidden="1">Sheet2!$AO$12</definedName>
    <definedName name="solver_lhs10" localSheetId="1" hidden="1">'Sheet1 (2)'!$P$65</definedName>
    <definedName name="solver_lhs11" localSheetId="1" hidden="1">'Sheet1 (2)'!$P$68:$S$68</definedName>
    <definedName name="solver_lhs12" localSheetId="1" hidden="1">'Sheet1 (2)'!$T$41:$T$44</definedName>
    <definedName name="solver_lhs13" localSheetId="1" hidden="1">'Sheet1 (2)'!$T$8:$T$11</definedName>
    <definedName name="solver_lhs2" localSheetId="0" hidden="1">Sheet1!#REF!</definedName>
    <definedName name="solver_lhs2" localSheetId="1" hidden="1">'Sheet1 (2)'!$P$17:$S$17</definedName>
    <definedName name="solver_lhs2" localSheetId="4" hidden="1">Sheet2!$AO$13</definedName>
    <definedName name="solver_lhs3" localSheetId="0" hidden="1">Sheet1!#REF!</definedName>
    <definedName name="solver_lhs3" localSheetId="1" hidden="1">'Sheet1 (2)'!$P$17:$S$17</definedName>
    <definedName name="solver_lhs3" localSheetId="4" hidden="1">Sheet2!$AO$14</definedName>
    <definedName name="solver_lhs4" localSheetId="0" hidden="1">Sheet1!$N$8:$N$11</definedName>
    <definedName name="solver_lhs4" localSheetId="1" hidden="1">'Sheet1 (2)'!$P$32</definedName>
    <definedName name="solver_lhs5" localSheetId="0" hidden="1">Sheet1!#REF!</definedName>
    <definedName name="solver_lhs5" localSheetId="1" hidden="1">'Sheet1 (2)'!$P$35:$S$35</definedName>
    <definedName name="solver_lhs6" localSheetId="1" hidden="1">'Sheet1 (2)'!$P$36</definedName>
    <definedName name="solver_lhs7" localSheetId="1" hidden="1">'Sheet1 (2)'!$P$47:$S$47</definedName>
    <definedName name="solver_lhs8" localSheetId="1" hidden="1">'Sheet1 (2)'!$P$50:$S$50</definedName>
    <definedName name="solver_lhs9" localSheetId="1" hidden="1">'Sheet1 (2)'!$P$50:$S$50</definedName>
    <definedName name="solver_lin" localSheetId="0" hidden="1">1</definedName>
    <definedName name="solver_lin" localSheetId="1" hidden="1">1</definedName>
    <definedName name="solver_lin" localSheetId="4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4</definedName>
    <definedName name="solver_num" localSheetId="1" hidden="1">13</definedName>
    <definedName name="solver_num" localSheetId="4" hidden="1">3</definedName>
    <definedName name="solver_opt" localSheetId="0" hidden="1">Sheet1!$J$3</definedName>
    <definedName name="solver_opt" localSheetId="1" hidden="1">'Sheet1 (2)'!$P$3</definedName>
    <definedName name="solver_opt" localSheetId="4" hidden="1">Sheet2!$AO$11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4" hidden="1">1</definedName>
    <definedName name="solver_rel10" localSheetId="1" hidden="1">3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2" localSheetId="0" hidden="1">1</definedName>
    <definedName name="solver_rel2" localSheetId="1" hidden="1">1</definedName>
    <definedName name="solver_rel2" localSheetId="4" hidden="1">2</definedName>
    <definedName name="solver_rel3" localSheetId="0" hidden="1">1</definedName>
    <definedName name="solver_rel3" localSheetId="1" hidden="1">1</definedName>
    <definedName name="solver_rel3" localSheetId="4" hidden="1">3</definedName>
    <definedName name="solver_rel4" localSheetId="0" hidden="1">1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1" hidden="1">2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0" hidden="1">Sheet1!$J$18:$M$18</definedName>
    <definedName name="solver_rhs1" localSheetId="1" hidden="1">'Sheet1 (2)'!$P$13:$S$13</definedName>
    <definedName name="solver_rhs1" localSheetId="4" hidden="1">Sheet2!$AR$12</definedName>
    <definedName name="solver_rhs10" localSheetId="1" hidden="1">'Sheet1 (2)'!$P$66</definedName>
    <definedName name="solver_rhs11" localSheetId="1" hidden="1">'Sheet1 (2)'!$P$62:$S$62</definedName>
    <definedName name="solver_rhs12" localSheetId="1" hidden="1">'Sheet1 (2)'!$U$41:$U$44</definedName>
    <definedName name="solver_rhs13" localSheetId="1" hidden="1">'Sheet1 (2)'!$U$8:$U$11</definedName>
    <definedName name="solver_rhs2" localSheetId="0" hidden="1">Sheet1!#REF!</definedName>
    <definedName name="solver_rhs2" localSheetId="1" hidden="1">'Sheet1 (2)'!$P$14:$S$14</definedName>
    <definedName name="solver_rhs2" localSheetId="4" hidden="1">Sheet2!$AR$13</definedName>
    <definedName name="solver_rhs3" localSheetId="0" hidden="1">Sheet1!#REF!</definedName>
    <definedName name="solver_rhs3" localSheetId="1" hidden="1">'Sheet1 (2)'!$P$16:$S$16</definedName>
    <definedName name="solver_rhs3" localSheetId="4" hidden="1">Sheet2!$AR$14</definedName>
    <definedName name="solver_rhs4" localSheetId="0" hidden="1">Sheet1!$O$8:$O$11</definedName>
    <definedName name="solver_rhs4" localSheetId="1" hidden="1">'Sheet1 (2)'!$P$33</definedName>
    <definedName name="solver_rhs5" localSheetId="0" hidden="1">Sheet1!#REF!</definedName>
    <definedName name="solver_rhs5" localSheetId="1" hidden="1">'Sheet1 (2)'!$P$29:$S$29</definedName>
    <definedName name="solver_rhs6" localSheetId="1" hidden="1">'Sheet1 (2)'!$Q$66</definedName>
    <definedName name="solver_rhs7" localSheetId="1" hidden="1">'Sheet1 (2)'!$P$46:$S$46</definedName>
    <definedName name="solver_rhs8" localSheetId="1" hidden="1">'Sheet1 (2)'!$P$47:$S$47</definedName>
    <definedName name="solver_rhs9" localSheetId="1" hidden="1">'Sheet1 (2)'!$P$49:$S$49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3" l="1"/>
  <c r="M28" i="3"/>
  <c r="M27" i="3"/>
  <c r="M26" i="3"/>
  <c r="L27" i="3"/>
  <c r="L26" i="3"/>
  <c r="K28" i="3"/>
  <c r="K29" i="3" s="1"/>
  <c r="K30" i="3" s="1"/>
  <c r="K31" i="3" s="1"/>
  <c r="K32" i="3" s="1"/>
  <c r="K33" i="3" s="1"/>
  <c r="K34" i="3" s="1"/>
  <c r="K35" i="3" s="1"/>
  <c r="K36" i="3" s="1"/>
  <c r="K37" i="3" s="1"/>
  <c r="J28" i="3"/>
  <c r="J29" i="3" s="1"/>
  <c r="J30" i="3" s="1"/>
  <c r="J31" i="3" s="1"/>
  <c r="J32" i="3" s="1"/>
  <c r="J33" i="3" s="1"/>
  <c r="J34" i="3" s="1"/>
  <c r="J35" i="3" s="1"/>
  <c r="J36" i="3" s="1"/>
  <c r="J37" i="3" s="1"/>
  <c r="K27" i="3"/>
  <c r="K26" i="3"/>
  <c r="J27" i="3"/>
  <c r="J26" i="3"/>
  <c r="H37" i="3"/>
  <c r="H36" i="3"/>
  <c r="H35" i="3"/>
  <c r="H34" i="3"/>
  <c r="H33" i="3"/>
  <c r="H32" i="3"/>
  <c r="H31" i="3"/>
  <c r="H30" i="3"/>
  <c r="H29" i="3"/>
  <c r="H28" i="3"/>
  <c r="H27" i="3"/>
  <c r="H26" i="3"/>
  <c r="P63" i="3"/>
  <c r="P69" i="3"/>
  <c r="S63" i="3"/>
  <c r="R63" i="3"/>
  <c r="Q63" i="3"/>
  <c r="V50" i="3"/>
  <c r="V44" i="3"/>
  <c r="T41" i="3"/>
  <c r="V56" i="3"/>
  <c r="T56" i="3"/>
  <c r="S58" i="3" s="1"/>
  <c r="T55" i="3"/>
  <c r="R58" i="3" s="1"/>
  <c r="T54" i="3"/>
  <c r="Q58" i="3" s="1"/>
  <c r="T53" i="3"/>
  <c r="P58" i="3" s="1"/>
  <c r="U44" i="3"/>
  <c r="T44" i="3"/>
  <c r="U43" i="3"/>
  <c r="T43" i="3"/>
  <c r="U42" i="3"/>
  <c r="T42" i="3"/>
  <c r="U41" i="3"/>
  <c r="P36" i="3"/>
  <c r="P30" i="3"/>
  <c r="V17" i="3"/>
  <c r="V11" i="3"/>
  <c r="V23" i="3"/>
  <c r="S30" i="3"/>
  <c r="R30" i="3"/>
  <c r="Q30" i="3"/>
  <c r="T11" i="3"/>
  <c r="T10" i="3"/>
  <c r="T9" i="3"/>
  <c r="T8" i="3"/>
  <c r="U11" i="3"/>
  <c r="U10" i="3"/>
  <c r="U9" i="3"/>
  <c r="U8" i="3"/>
  <c r="T23" i="3"/>
  <c r="S25" i="3" s="1"/>
  <c r="T22" i="3"/>
  <c r="R25" i="3" s="1"/>
  <c r="T21" i="3"/>
  <c r="Q25" i="3" s="1"/>
  <c r="T20" i="3"/>
  <c r="P25" i="3" s="1"/>
  <c r="S14" i="3"/>
  <c r="R14" i="3"/>
  <c r="Q14" i="3"/>
  <c r="P14" i="3"/>
  <c r="L23" i="4"/>
  <c r="L22" i="4"/>
  <c r="L21" i="4"/>
  <c r="L20" i="4"/>
  <c r="K20" i="4"/>
  <c r="K23" i="4"/>
  <c r="K22" i="4"/>
  <c r="K21" i="4"/>
  <c r="J23" i="4"/>
  <c r="J22" i="4"/>
  <c r="J21" i="4"/>
  <c r="J20" i="4"/>
  <c r="I23" i="4"/>
  <c r="I22" i="4"/>
  <c r="I21" i="4"/>
  <c r="I20" i="4"/>
  <c r="H27" i="4"/>
  <c r="AO14" i="2"/>
  <c r="AO13" i="2"/>
  <c r="AO12" i="2"/>
  <c r="AO11" i="2"/>
  <c r="AC14" i="2"/>
  <c r="AC13" i="2"/>
  <c r="AC12" i="2"/>
  <c r="AC11" i="2"/>
  <c r="L39" i="2"/>
  <c r="L38" i="2" s="1"/>
  <c r="H44" i="2" s="1"/>
  <c r="K39" i="2"/>
  <c r="K41" i="2" s="1"/>
  <c r="J39" i="2"/>
  <c r="J41" i="2" s="1"/>
  <c r="I39" i="2"/>
  <c r="I41" i="2" s="1"/>
  <c r="H39" i="2"/>
  <c r="H40" i="2" s="1"/>
  <c r="G39" i="2"/>
  <c r="G41" i="2" s="1"/>
  <c r="K35" i="2"/>
  <c r="H35" i="2"/>
  <c r="G35" i="2"/>
  <c r="L20" i="2"/>
  <c r="L27" i="2" s="1"/>
  <c r="K20" i="2"/>
  <c r="K27" i="2" s="1"/>
  <c r="K24" i="2" s="1"/>
  <c r="J20" i="2"/>
  <c r="J27" i="2" s="1"/>
  <c r="I20" i="2"/>
  <c r="I27" i="2" s="1"/>
  <c r="H20" i="2"/>
  <c r="H27" i="2" s="1"/>
  <c r="G20" i="2"/>
  <c r="G27" i="2" s="1"/>
  <c r="J3" i="1"/>
  <c r="M36" i="1"/>
  <c r="L36" i="1"/>
  <c r="K36" i="1"/>
  <c r="J36" i="1"/>
  <c r="O38" i="1"/>
  <c r="O35" i="1"/>
  <c r="M35" i="1"/>
  <c r="L35" i="1"/>
  <c r="K35" i="1"/>
  <c r="J35" i="1"/>
  <c r="O30" i="1"/>
  <c r="O29" i="1"/>
  <c r="N29" i="1"/>
  <c r="O28" i="1"/>
  <c r="N28" i="1"/>
  <c r="O27" i="1"/>
  <c r="N27" i="1"/>
  <c r="O26" i="1"/>
  <c r="N26" i="1"/>
  <c r="O20" i="1"/>
  <c r="O17" i="1"/>
  <c r="O12" i="1"/>
  <c r="N11" i="1"/>
  <c r="N10" i="1"/>
  <c r="N9" i="1"/>
  <c r="N8" i="1"/>
  <c r="O11" i="1"/>
  <c r="O10" i="1"/>
  <c r="O9" i="1"/>
  <c r="O8" i="1"/>
  <c r="M17" i="1"/>
  <c r="M18" i="1" s="1"/>
  <c r="L17" i="1"/>
  <c r="L18" i="1" s="1"/>
  <c r="K17" i="1"/>
  <c r="K18" i="1" s="1"/>
  <c r="J17" i="1"/>
  <c r="J18" i="1" s="1"/>
  <c r="P65" i="3" l="1"/>
  <c r="Q66" i="3" s="1"/>
  <c r="V63" i="3"/>
  <c r="V30" i="3"/>
  <c r="V14" i="3"/>
  <c r="P32" i="3"/>
  <c r="Q33" i="3" s="1"/>
  <c r="P27" i="3"/>
  <c r="P47" i="3" s="1"/>
  <c r="P60" i="3" s="1"/>
  <c r="Q27" i="3"/>
  <c r="Q47" i="3" s="1"/>
  <c r="Q60" i="3" s="1"/>
  <c r="R27" i="3"/>
  <c r="R47" i="3" s="1"/>
  <c r="R60" i="3" s="1"/>
  <c r="S27" i="3"/>
  <c r="S47" i="3" s="1"/>
  <c r="S60" i="3" s="1"/>
  <c r="G21" i="2"/>
  <c r="I24" i="2"/>
  <c r="I26" i="2"/>
  <c r="K40" i="2"/>
  <c r="I21" i="2"/>
  <c r="G40" i="2"/>
  <c r="H21" i="2"/>
  <c r="L40" i="2"/>
  <c r="G24" i="2"/>
  <c r="G26" i="2"/>
  <c r="G25" i="2"/>
  <c r="H26" i="2"/>
  <c r="H25" i="2"/>
  <c r="H24" i="2"/>
  <c r="J24" i="2"/>
  <c r="J25" i="2"/>
  <c r="J26" i="2"/>
  <c r="L25" i="2"/>
  <c r="L24" i="2"/>
  <c r="L26" i="2"/>
  <c r="I40" i="2"/>
  <c r="L41" i="2"/>
  <c r="J40" i="2"/>
  <c r="G38" i="2"/>
  <c r="H38" i="2"/>
  <c r="I38" i="2"/>
  <c r="J38" i="2"/>
  <c r="K26" i="2"/>
  <c r="I25" i="2"/>
  <c r="H41" i="2"/>
  <c r="K25" i="2"/>
  <c r="K38" i="2"/>
  <c r="V47" i="3" l="1"/>
  <c r="P3" i="3" s="1"/>
</calcChain>
</file>

<file path=xl/sharedStrings.xml><?xml version="1.0" encoding="utf-8"?>
<sst xmlns="http://schemas.openxmlformats.org/spreadsheetml/2006/main" count="250" uniqueCount="72">
  <si>
    <t>Blumenau</t>
  </si>
  <si>
    <t>Rio Negro</t>
  </si>
  <si>
    <t>Cruz Alta</t>
  </si>
  <si>
    <t>Uberaba</t>
  </si>
  <si>
    <t>RS</t>
  </si>
  <si>
    <t>SC</t>
  </si>
  <si>
    <t>PR</t>
  </si>
  <si>
    <t>MS</t>
  </si>
  <si>
    <t>x_rft</t>
  </si>
  <si>
    <t>t=</t>
  </si>
  <si>
    <t>Eb_f</t>
  </si>
  <si>
    <t>Total</t>
  </si>
  <si>
    <t>CTr_rf</t>
  </si>
  <si>
    <t>min Z =</t>
  </si>
  <si>
    <t>Custo rf</t>
  </si>
  <si>
    <t>Custo f'f</t>
  </si>
  <si>
    <t>y_f'ft</t>
  </si>
  <si>
    <t>CTf_f'f</t>
  </si>
  <si>
    <t>h_rt</t>
  </si>
  <si>
    <t>Mês</t>
  </si>
  <si>
    <t>w_ft</t>
  </si>
  <si>
    <t>Total transp.</t>
  </si>
  <si>
    <t>u_ft</t>
  </si>
  <si>
    <t>CP_f</t>
  </si>
  <si>
    <t>Custo P</t>
  </si>
  <si>
    <t>P</t>
  </si>
  <si>
    <t>x1</t>
  </si>
  <si>
    <t>x2</t>
  </si>
  <si>
    <t>x3</t>
  </si>
  <si>
    <t>x4</t>
  </si>
  <si>
    <t>x5</t>
  </si>
  <si>
    <t>z</t>
  </si>
  <si>
    <t>*(-1)</t>
  </si>
  <si>
    <t>Bloqueio:</t>
  </si>
  <si>
    <t>z*:</t>
  </si>
  <si>
    <t>x1:</t>
  </si>
  <si>
    <t>x2:</t>
  </si>
  <si>
    <t>x3:</t>
  </si>
  <si>
    <t>&lt;=</t>
  </si>
  <si>
    <t>=</t>
  </si>
  <si>
    <t>&gt;=</t>
  </si>
  <si>
    <t>u_f'ft</t>
  </si>
  <si>
    <t xml:space="preserve"> </t>
  </si>
  <si>
    <t>v_f't</t>
  </si>
  <si>
    <t>y_ft</t>
  </si>
  <si>
    <t>v_ft</t>
  </si>
  <si>
    <t>f1</t>
  </si>
  <si>
    <t>f2</t>
  </si>
  <si>
    <t>f3</t>
  </si>
  <si>
    <t>d</t>
  </si>
  <si>
    <t>e'</t>
  </si>
  <si>
    <t>total</t>
  </si>
  <si>
    <t>w'_ft</t>
  </si>
  <si>
    <t>e_ft</t>
  </si>
  <si>
    <t>demanda</t>
  </si>
  <si>
    <t>custo</t>
  </si>
  <si>
    <t>CEb_f</t>
  </si>
  <si>
    <t>CEp_f</t>
  </si>
  <si>
    <t>sum(e_ft)</t>
  </si>
  <si>
    <t>e'_ft</t>
  </si>
  <si>
    <t>FO:</t>
  </si>
  <si>
    <t>Ep_f</t>
  </si>
  <si>
    <t>B &lt;= A*A</t>
  </si>
  <si>
    <t>3 &lt;= 2*2</t>
  </si>
  <si>
    <t>sum(e'_ft)</t>
  </si>
  <si>
    <t>Saldo</t>
  </si>
  <si>
    <t>Prod. Total</t>
  </si>
  <si>
    <t>Prev. Venda</t>
  </si>
  <si>
    <t>Dif</t>
  </si>
  <si>
    <t>Prod. Acum</t>
  </si>
  <si>
    <t>Prev. Acum</t>
  </si>
  <si>
    <t>Dem.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</si>
</sst>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4</xdr:row>
      <xdr:rowOff>88900</xdr:rowOff>
    </xdr:from>
    <xdr:to>
      <xdr:col>21</xdr:col>
      <xdr:colOff>12700</xdr:colOff>
      <xdr:row>21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CF4BC-25BE-8448-86E6-A9AC4D16B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9400" y="901700"/>
          <a:ext cx="5638800" cy="349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5347-2441-FC41-8C00-899FDABFDCBB}">
  <dimension ref="C3:O47"/>
  <sheetViews>
    <sheetView topLeftCell="A17" workbookViewId="0">
      <selection activeCell="J42" sqref="J42"/>
    </sheetView>
  </sheetViews>
  <sheetFormatPr baseColWidth="10" defaultRowHeight="16" x14ac:dyDescent="0.2"/>
  <cols>
    <col min="6" max="6" width="10.83203125" style="1"/>
    <col min="7" max="7" width="10.83203125" style="1" customWidth="1"/>
    <col min="8" max="9" width="10.83203125" style="1"/>
    <col min="10" max="10" width="10.83203125" style="1" customWidth="1"/>
    <col min="11" max="14" width="10.83203125" style="1"/>
    <col min="15" max="15" width="10.83203125" style="21"/>
  </cols>
  <sheetData>
    <row r="3" spans="3:15" x14ac:dyDescent="0.2">
      <c r="I3" s="2" t="s">
        <v>13</v>
      </c>
      <c r="J3" s="15">
        <f>O12+O17+O20+O30+O35+O38</f>
        <v>0</v>
      </c>
    </row>
    <row r="6" spans="3:15" x14ac:dyDescent="0.2">
      <c r="I6" s="11" t="s">
        <v>9</v>
      </c>
      <c r="J6" s="12">
        <v>1</v>
      </c>
    </row>
    <row r="7" spans="3:15" x14ac:dyDescent="0.2">
      <c r="C7" s="16" t="s">
        <v>12</v>
      </c>
      <c r="D7" s="17" t="s">
        <v>0</v>
      </c>
      <c r="E7" s="17" t="s">
        <v>1</v>
      </c>
      <c r="F7" s="17" t="s">
        <v>2</v>
      </c>
      <c r="G7" s="18" t="s">
        <v>3</v>
      </c>
      <c r="I7" s="16" t="s">
        <v>8</v>
      </c>
      <c r="J7" s="17" t="s">
        <v>0</v>
      </c>
      <c r="K7" s="17" t="s">
        <v>1</v>
      </c>
      <c r="L7" s="17" t="s">
        <v>2</v>
      </c>
      <c r="M7" s="18" t="s">
        <v>3</v>
      </c>
      <c r="N7" s="18" t="s">
        <v>11</v>
      </c>
      <c r="O7" s="16" t="s">
        <v>18</v>
      </c>
    </row>
    <row r="8" spans="3:15" x14ac:dyDescent="0.2">
      <c r="C8" s="19" t="s">
        <v>4</v>
      </c>
      <c r="D8" s="34">
        <v>10.8</v>
      </c>
      <c r="E8" s="34">
        <v>12</v>
      </c>
      <c r="F8" s="34">
        <v>7.2</v>
      </c>
      <c r="G8" s="35">
        <v>26</v>
      </c>
      <c r="I8" s="19" t="s">
        <v>4</v>
      </c>
      <c r="J8" s="3">
        <v>0</v>
      </c>
      <c r="K8" s="3">
        <v>0</v>
      </c>
      <c r="L8" s="3">
        <v>0</v>
      </c>
      <c r="M8" s="4">
        <v>0</v>
      </c>
      <c r="N8" s="27">
        <f>SUM(J8:M8)</f>
        <v>0</v>
      </c>
      <c r="O8" s="43">
        <f>VLOOKUP(J6,$C$23:$G$34,2,0)</f>
        <v>230000</v>
      </c>
    </row>
    <row r="9" spans="3:15" x14ac:dyDescent="0.2">
      <c r="C9" s="19" t="s">
        <v>5</v>
      </c>
      <c r="D9" s="34">
        <v>3.6</v>
      </c>
      <c r="E9" s="34">
        <v>4</v>
      </c>
      <c r="F9" s="34">
        <v>6.8</v>
      </c>
      <c r="G9" s="35">
        <v>25.2</v>
      </c>
      <c r="I9" s="19" t="s">
        <v>5</v>
      </c>
      <c r="J9" s="3">
        <v>0</v>
      </c>
      <c r="K9" s="3">
        <v>0</v>
      </c>
      <c r="L9" s="3">
        <v>0</v>
      </c>
      <c r="M9" s="4">
        <v>0</v>
      </c>
      <c r="N9" s="27">
        <f t="shared" ref="N9:N11" si="0">SUM(J9:M9)</f>
        <v>0</v>
      </c>
      <c r="O9" s="43">
        <f>VLOOKUP(J6,$C$23:$G$34,3,0)</f>
        <v>120000</v>
      </c>
    </row>
    <row r="10" spans="3:15" x14ac:dyDescent="0.2">
      <c r="C10" s="19" t="s">
        <v>6</v>
      </c>
      <c r="D10" s="34">
        <v>10.8</v>
      </c>
      <c r="E10" s="34">
        <v>9.1999999999999993</v>
      </c>
      <c r="F10" s="34">
        <v>14.4</v>
      </c>
      <c r="G10" s="35">
        <v>21.6</v>
      </c>
      <c r="I10" s="19" t="s">
        <v>6</v>
      </c>
      <c r="J10" s="3">
        <v>0</v>
      </c>
      <c r="K10" s="3">
        <v>0</v>
      </c>
      <c r="L10" s="3">
        <v>0</v>
      </c>
      <c r="M10" s="4">
        <v>0</v>
      </c>
      <c r="N10" s="27">
        <f t="shared" si="0"/>
        <v>0</v>
      </c>
      <c r="O10" s="43">
        <f>VLOOKUP(J6,$C$23:$G$34,4,0)</f>
        <v>210000</v>
      </c>
    </row>
    <row r="11" spans="3:15" x14ac:dyDescent="0.2">
      <c r="C11" s="20" t="s">
        <v>7</v>
      </c>
      <c r="D11" s="36">
        <v>16.399999999999999</v>
      </c>
      <c r="E11" s="36">
        <v>14.8</v>
      </c>
      <c r="F11" s="36">
        <v>23.4</v>
      </c>
      <c r="G11" s="37">
        <v>10.8</v>
      </c>
      <c r="I11" s="20" t="s">
        <v>7</v>
      </c>
      <c r="J11" s="5">
        <v>0</v>
      </c>
      <c r="K11" s="5">
        <v>0</v>
      </c>
      <c r="L11" s="5">
        <v>0</v>
      </c>
      <c r="M11" s="6">
        <v>0</v>
      </c>
      <c r="N11" s="28">
        <f t="shared" si="0"/>
        <v>0</v>
      </c>
      <c r="O11" s="44">
        <f>VLOOKUP(J6,$C$23:$G$34,5,0)</f>
        <v>0</v>
      </c>
    </row>
    <row r="12" spans="3:15" x14ac:dyDescent="0.2">
      <c r="I12" s="16" t="s">
        <v>16</v>
      </c>
      <c r="J12" s="17"/>
      <c r="K12" s="17"/>
      <c r="L12" s="17"/>
      <c r="M12" s="18"/>
      <c r="N12" s="16" t="s">
        <v>14</v>
      </c>
      <c r="O12" s="29">
        <f>SUMPRODUCT($D$8:$G$11,J8:M11)</f>
        <v>0</v>
      </c>
    </row>
    <row r="13" spans="3:15" x14ac:dyDescent="0.2">
      <c r="C13" s="16" t="s">
        <v>17</v>
      </c>
      <c r="D13" s="17" t="s">
        <v>0</v>
      </c>
      <c r="E13" s="17" t="s">
        <v>1</v>
      </c>
      <c r="F13" s="17" t="s">
        <v>2</v>
      </c>
      <c r="G13" s="18" t="s">
        <v>3</v>
      </c>
      <c r="I13" s="19" t="s">
        <v>0</v>
      </c>
      <c r="J13" s="3">
        <v>0</v>
      </c>
      <c r="K13" s="3">
        <v>0</v>
      </c>
      <c r="L13" s="3">
        <v>0</v>
      </c>
      <c r="M13" s="4">
        <v>0</v>
      </c>
      <c r="N13" s="3"/>
    </row>
    <row r="14" spans="3:15" x14ac:dyDescent="0.2">
      <c r="C14" s="19" t="s">
        <v>0</v>
      </c>
      <c r="D14" s="34">
        <v>0</v>
      </c>
      <c r="E14" s="34">
        <v>7.2</v>
      </c>
      <c r="F14" s="34">
        <v>8.4</v>
      </c>
      <c r="G14" s="35">
        <v>18.399999999999999</v>
      </c>
      <c r="I14" s="19" t="s">
        <v>1</v>
      </c>
      <c r="J14" s="3">
        <v>0</v>
      </c>
      <c r="K14" s="3">
        <v>0</v>
      </c>
      <c r="L14" s="3">
        <v>0</v>
      </c>
      <c r="M14" s="4">
        <v>0</v>
      </c>
      <c r="N14" s="3"/>
    </row>
    <row r="15" spans="3:15" x14ac:dyDescent="0.2">
      <c r="C15" s="19" t="s">
        <v>1</v>
      </c>
      <c r="D15" s="34">
        <v>7.2</v>
      </c>
      <c r="E15" s="34">
        <v>0</v>
      </c>
      <c r="F15" s="34">
        <v>10</v>
      </c>
      <c r="G15" s="35">
        <v>17.2</v>
      </c>
      <c r="I15" s="19" t="s">
        <v>2</v>
      </c>
      <c r="J15" s="3">
        <v>0</v>
      </c>
      <c r="K15" s="3">
        <v>0</v>
      </c>
      <c r="L15" s="3">
        <v>0</v>
      </c>
      <c r="M15" s="4">
        <v>0</v>
      </c>
      <c r="N15" s="3"/>
    </row>
    <row r="16" spans="3:15" x14ac:dyDescent="0.2">
      <c r="C16" s="19" t="s">
        <v>2</v>
      </c>
      <c r="D16" s="34">
        <v>8.4</v>
      </c>
      <c r="E16" s="34">
        <v>10</v>
      </c>
      <c r="F16" s="34">
        <v>0</v>
      </c>
      <c r="G16" s="35">
        <v>22.8</v>
      </c>
      <c r="I16" s="20" t="s">
        <v>3</v>
      </c>
      <c r="J16" s="5">
        <v>0</v>
      </c>
      <c r="K16" s="5">
        <v>0</v>
      </c>
      <c r="L16" s="5">
        <v>0</v>
      </c>
      <c r="M16" s="6">
        <v>0</v>
      </c>
      <c r="N16" s="3"/>
    </row>
    <row r="17" spans="3:15" x14ac:dyDescent="0.2">
      <c r="C17" s="20" t="s">
        <v>3</v>
      </c>
      <c r="D17" s="36">
        <v>18.399999999999999</v>
      </c>
      <c r="E17" s="36">
        <v>17.2</v>
      </c>
      <c r="F17" s="36">
        <v>22.8</v>
      </c>
      <c r="G17" s="37">
        <v>0</v>
      </c>
      <c r="I17" s="16" t="s">
        <v>21</v>
      </c>
      <c r="J17" s="26">
        <f>SUM(J8:J11,J13:J16)</f>
        <v>0</v>
      </c>
      <c r="K17" s="13">
        <f t="shared" ref="K17:M17" si="1">SUM(K8:K11,K13:K16)</f>
        <v>0</v>
      </c>
      <c r="L17" s="13">
        <f t="shared" si="1"/>
        <v>0</v>
      </c>
      <c r="M17" s="14">
        <f t="shared" si="1"/>
        <v>0</v>
      </c>
      <c r="N17" s="16" t="s">
        <v>15</v>
      </c>
      <c r="O17" s="14">
        <f>SUMPRODUCT($D$14:$G$17,J13:M16)</f>
        <v>0</v>
      </c>
    </row>
    <row r="18" spans="3:15" x14ac:dyDescent="0.2">
      <c r="I18" s="16" t="s">
        <v>20</v>
      </c>
      <c r="J18" s="9">
        <f>J17</f>
        <v>0</v>
      </c>
      <c r="K18" s="9">
        <f t="shared" ref="K18:M18" si="2">K17</f>
        <v>0</v>
      </c>
      <c r="L18" s="9">
        <f t="shared" si="2"/>
        <v>0</v>
      </c>
      <c r="M18" s="10">
        <f t="shared" si="2"/>
        <v>0</v>
      </c>
      <c r="N18" s="3"/>
    </row>
    <row r="19" spans="3:15" x14ac:dyDescent="0.2">
      <c r="C19" s="46" t="s">
        <v>23</v>
      </c>
      <c r="D19" s="32">
        <v>10.3</v>
      </c>
      <c r="E19" s="32">
        <v>12.4</v>
      </c>
      <c r="F19" s="32">
        <v>9.6999999999999993</v>
      </c>
      <c r="G19" s="33">
        <v>10.5</v>
      </c>
      <c r="I19" s="16" t="s">
        <v>10</v>
      </c>
      <c r="J19" s="32">
        <v>1500</v>
      </c>
      <c r="K19" s="32">
        <v>750</v>
      </c>
      <c r="L19" s="32">
        <v>1250</v>
      </c>
      <c r="M19" s="33">
        <v>1000</v>
      </c>
    </row>
    <row r="20" spans="3:15" x14ac:dyDescent="0.2">
      <c r="I20" s="16" t="s">
        <v>22</v>
      </c>
      <c r="J20" s="9"/>
      <c r="K20" s="9"/>
      <c r="L20" s="9"/>
      <c r="M20" s="10"/>
      <c r="N20" s="16" t="s">
        <v>24</v>
      </c>
      <c r="O20" s="14">
        <f>SUMPRODUCT($D$19:$G$19,J20:M20)</f>
        <v>0</v>
      </c>
    </row>
    <row r="21" spans="3:15" x14ac:dyDescent="0.2">
      <c r="I21" s="16" t="s">
        <v>25</v>
      </c>
      <c r="J21" s="32">
        <v>240000</v>
      </c>
      <c r="K21" s="32">
        <v>180000</v>
      </c>
      <c r="L21" s="32">
        <v>160000</v>
      </c>
      <c r="M21" s="33">
        <v>170000</v>
      </c>
      <c r="N21"/>
      <c r="O21"/>
    </row>
    <row r="22" spans="3:15" x14ac:dyDescent="0.2">
      <c r="C22" s="16" t="s">
        <v>19</v>
      </c>
      <c r="D22" s="7" t="s">
        <v>4</v>
      </c>
      <c r="E22" s="7" t="s">
        <v>5</v>
      </c>
      <c r="F22" s="7" t="s">
        <v>6</v>
      </c>
      <c r="G22" s="8" t="s">
        <v>7</v>
      </c>
      <c r="I22"/>
      <c r="J22"/>
      <c r="K22"/>
      <c r="L22"/>
      <c r="M22"/>
      <c r="N22"/>
      <c r="O22"/>
    </row>
    <row r="23" spans="3:15" x14ac:dyDescent="0.2">
      <c r="C23" s="19">
        <v>1</v>
      </c>
      <c r="D23" s="38">
        <v>230000</v>
      </c>
      <c r="E23" s="39">
        <v>120000</v>
      </c>
      <c r="F23" s="39">
        <v>210000</v>
      </c>
      <c r="G23" s="40">
        <v>0</v>
      </c>
      <c r="I23"/>
      <c r="J23"/>
      <c r="K23"/>
      <c r="L23"/>
      <c r="M23"/>
      <c r="N23"/>
      <c r="O23"/>
    </row>
    <row r="24" spans="3:15" x14ac:dyDescent="0.2">
      <c r="C24" s="19">
        <v>2</v>
      </c>
      <c r="D24" s="41">
        <v>150000</v>
      </c>
      <c r="E24" s="34">
        <v>0</v>
      </c>
      <c r="F24" s="34">
        <v>110000</v>
      </c>
      <c r="G24" s="35">
        <v>0</v>
      </c>
      <c r="I24" s="11" t="s">
        <v>9</v>
      </c>
      <c r="J24" s="12">
        <v>2</v>
      </c>
    </row>
    <row r="25" spans="3:15" x14ac:dyDescent="0.2">
      <c r="C25" s="19">
        <v>3</v>
      </c>
      <c r="D25" s="41">
        <v>0</v>
      </c>
      <c r="E25" s="34">
        <v>0</v>
      </c>
      <c r="F25" s="34">
        <v>0</v>
      </c>
      <c r="G25" s="35">
        <v>0</v>
      </c>
      <c r="I25" s="16" t="s">
        <v>8</v>
      </c>
      <c r="J25" s="17" t="s">
        <v>0</v>
      </c>
      <c r="K25" s="17" t="s">
        <v>1</v>
      </c>
      <c r="L25" s="17" t="s">
        <v>2</v>
      </c>
      <c r="M25" s="18" t="s">
        <v>3</v>
      </c>
      <c r="N25" s="18" t="s">
        <v>11</v>
      </c>
      <c r="O25" s="16" t="s">
        <v>18</v>
      </c>
    </row>
    <row r="26" spans="3:15" x14ac:dyDescent="0.2">
      <c r="C26" s="19">
        <v>4</v>
      </c>
      <c r="D26" s="41">
        <v>0</v>
      </c>
      <c r="E26" s="34">
        <v>0</v>
      </c>
      <c r="F26" s="34">
        <v>0</v>
      </c>
      <c r="G26" s="35">
        <v>0</v>
      </c>
      <c r="I26" s="19" t="s">
        <v>4</v>
      </c>
      <c r="J26" s="3">
        <v>0</v>
      </c>
      <c r="K26" s="3">
        <v>0</v>
      </c>
      <c r="L26" s="3">
        <v>0</v>
      </c>
      <c r="M26" s="4">
        <v>0</v>
      </c>
      <c r="N26" s="27">
        <f>SUM(J26:M26)</f>
        <v>0</v>
      </c>
      <c r="O26" s="43">
        <f>VLOOKUP(J24,$C$23:$G$34,2,0)</f>
        <v>150000</v>
      </c>
    </row>
    <row r="27" spans="3:15" x14ac:dyDescent="0.2">
      <c r="C27" s="19">
        <v>5</v>
      </c>
      <c r="D27" s="41">
        <v>0</v>
      </c>
      <c r="E27" s="34">
        <v>0</v>
      </c>
      <c r="F27" s="34">
        <v>0</v>
      </c>
      <c r="G27" s="35">
        <v>100000</v>
      </c>
      <c r="I27" s="19" t="s">
        <v>5</v>
      </c>
      <c r="J27" s="3">
        <v>0</v>
      </c>
      <c r="K27" s="3">
        <v>0</v>
      </c>
      <c r="L27" s="3">
        <v>0</v>
      </c>
      <c r="M27" s="4">
        <v>0</v>
      </c>
      <c r="N27" s="27">
        <f t="shared" ref="N27:N29" si="3">SUM(J27:M27)</f>
        <v>0</v>
      </c>
      <c r="O27" s="43">
        <f>VLOOKUP(J24,$C$23:$G$34,3,0)</f>
        <v>0</v>
      </c>
    </row>
    <row r="28" spans="3:15" x14ac:dyDescent="0.2">
      <c r="C28" s="19">
        <v>6</v>
      </c>
      <c r="D28" s="41">
        <v>0</v>
      </c>
      <c r="E28" s="34">
        <v>110000</v>
      </c>
      <c r="F28" s="34">
        <v>0</v>
      </c>
      <c r="G28" s="35">
        <v>110000</v>
      </c>
      <c r="I28" s="19" t="s">
        <v>6</v>
      </c>
      <c r="J28" s="3">
        <v>0</v>
      </c>
      <c r="K28" s="3">
        <v>0</v>
      </c>
      <c r="L28" s="3">
        <v>0</v>
      </c>
      <c r="M28" s="4">
        <v>0</v>
      </c>
      <c r="N28" s="27">
        <f t="shared" si="3"/>
        <v>0</v>
      </c>
      <c r="O28" s="43">
        <f>VLOOKUP(J24,$C$23:$G$34,4,0)</f>
        <v>110000</v>
      </c>
    </row>
    <row r="29" spans="3:15" x14ac:dyDescent="0.2">
      <c r="C29" s="19">
        <v>7</v>
      </c>
      <c r="D29" s="41">
        <v>140000</v>
      </c>
      <c r="E29" s="34">
        <v>250000</v>
      </c>
      <c r="F29" s="34">
        <v>130000</v>
      </c>
      <c r="G29" s="35">
        <v>150000</v>
      </c>
      <c r="I29" s="20" t="s">
        <v>7</v>
      </c>
      <c r="J29" s="5">
        <v>0</v>
      </c>
      <c r="K29" s="5">
        <v>0</v>
      </c>
      <c r="L29" s="5">
        <v>0</v>
      </c>
      <c r="M29" s="6">
        <v>0</v>
      </c>
      <c r="N29" s="28">
        <f t="shared" si="3"/>
        <v>0</v>
      </c>
      <c r="O29" s="44">
        <f>VLOOKUP(J24,$C$23:$G$34,5,0)</f>
        <v>0</v>
      </c>
    </row>
    <row r="30" spans="3:15" x14ac:dyDescent="0.2">
      <c r="C30" s="19">
        <v>8</v>
      </c>
      <c r="D30" s="41">
        <v>180000</v>
      </c>
      <c r="E30" s="34">
        <v>360000</v>
      </c>
      <c r="F30" s="34">
        <v>240000</v>
      </c>
      <c r="G30" s="35">
        <v>250000</v>
      </c>
      <c r="I30" s="16" t="s">
        <v>16</v>
      </c>
      <c r="J30" s="17"/>
      <c r="K30" s="17"/>
      <c r="L30" s="17"/>
      <c r="M30" s="18"/>
      <c r="N30" s="16" t="s">
        <v>14</v>
      </c>
      <c r="O30" s="29">
        <f>SUMPRODUCT($D$8:$G$11,J26:M29)</f>
        <v>0</v>
      </c>
    </row>
    <row r="31" spans="3:15" x14ac:dyDescent="0.2">
      <c r="C31" s="19">
        <v>9</v>
      </c>
      <c r="D31" s="41">
        <v>260000</v>
      </c>
      <c r="E31" s="34">
        <v>380000</v>
      </c>
      <c r="F31" s="34">
        <v>370000</v>
      </c>
      <c r="G31" s="35">
        <v>260000</v>
      </c>
      <c r="I31" s="19" t="s">
        <v>0</v>
      </c>
      <c r="J31" s="3">
        <v>0</v>
      </c>
      <c r="K31" s="3">
        <v>0</v>
      </c>
      <c r="L31" s="3">
        <v>0</v>
      </c>
      <c r="M31" s="4">
        <v>0</v>
      </c>
      <c r="N31" s="3"/>
    </row>
    <row r="32" spans="3:15" x14ac:dyDescent="0.2">
      <c r="C32" s="19">
        <v>10</v>
      </c>
      <c r="D32" s="41">
        <v>280000</v>
      </c>
      <c r="E32" s="34">
        <v>370000</v>
      </c>
      <c r="F32" s="34">
        <v>400000</v>
      </c>
      <c r="G32" s="35">
        <v>250000</v>
      </c>
      <c r="I32" s="19" t="s">
        <v>1</v>
      </c>
      <c r="J32" s="3">
        <v>0</v>
      </c>
      <c r="K32" s="3">
        <v>0</v>
      </c>
      <c r="L32" s="3">
        <v>0</v>
      </c>
      <c r="M32" s="4">
        <v>0</v>
      </c>
      <c r="N32" s="3"/>
    </row>
    <row r="33" spans="3:15" x14ac:dyDescent="0.2">
      <c r="C33" s="19">
        <v>11</v>
      </c>
      <c r="D33" s="41">
        <v>380000</v>
      </c>
      <c r="E33" s="34">
        <v>350000</v>
      </c>
      <c r="F33" s="34">
        <v>420000</v>
      </c>
      <c r="G33" s="35">
        <v>200000</v>
      </c>
      <c r="I33" s="19" t="s">
        <v>2</v>
      </c>
      <c r="J33" s="3">
        <v>0</v>
      </c>
      <c r="K33" s="3">
        <v>0</v>
      </c>
      <c r="L33" s="3">
        <v>0</v>
      </c>
      <c r="M33" s="4">
        <v>0</v>
      </c>
      <c r="N33" s="3"/>
    </row>
    <row r="34" spans="3:15" x14ac:dyDescent="0.2">
      <c r="C34" s="20">
        <v>12</v>
      </c>
      <c r="D34" s="42">
        <v>350000</v>
      </c>
      <c r="E34" s="36">
        <v>230000</v>
      </c>
      <c r="F34" s="36">
        <v>380000</v>
      </c>
      <c r="G34" s="37">
        <v>120000</v>
      </c>
      <c r="I34" s="20" t="s">
        <v>3</v>
      </c>
      <c r="J34" s="5">
        <v>0</v>
      </c>
      <c r="K34" s="5">
        <v>0</v>
      </c>
      <c r="L34" s="5">
        <v>0</v>
      </c>
      <c r="M34" s="6">
        <v>0</v>
      </c>
      <c r="N34" s="3"/>
    </row>
    <row r="35" spans="3:15" x14ac:dyDescent="0.2">
      <c r="I35" s="16" t="s">
        <v>21</v>
      </c>
      <c r="J35" s="26">
        <f>SUM(J26:J29,J31:J34)</f>
        <v>0</v>
      </c>
      <c r="K35" s="13">
        <f t="shared" ref="K35:M35" si="4">SUM(K26:K29,K31:K34)</f>
        <v>0</v>
      </c>
      <c r="L35" s="13">
        <f t="shared" si="4"/>
        <v>0</v>
      </c>
      <c r="M35" s="14">
        <f t="shared" si="4"/>
        <v>0</v>
      </c>
      <c r="N35" s="16" t="s">
        <v>15</v>
      </c>
      <c r="O35" s="14">
        <f>SUMPRODUCT($D$14:$G$17,J31:M34)</f>
        <v>0</v>
      </c>
    </row>
    <row r="36" spans="3:15" x14ac:dyDescent="0.2">
      <c r="F36"/>
      <c r="G36"/>
      <c r="I36" s="16" t="s">
        <v>20</v>
      </c>
      <c r="J36" s="9">
        <f>J35+J18-J20</f>
        <v>0</v>
      </c>
      <c r="K36" s="9">
        <f t="shared" ref="K36:M36" si="5">K35+K18-K20</f>
        <v>0</v>
      </c>
      <c r="L36" s="9">
        <f t="shared" si="5"/>
        <v>0</v>
      </c>
      <c r="M36" s="10">
        <f t="shared" si="5"/>
        <v>0</v>
      </c>
      <c r="N36" s="3"/>
    </row>
    <row r="37" spans="3:15" x14ac:dyDescent="0.2">
      <c r="F37"/>
      <c r="G37"/>
      <c r="I37" s="16" t="s">
        <v>10</v>
      </c>
      <c r="J37" s="32">
        <v>1500</v>
      </c>
      <c r="K37" s="32">
        <v>750</v>
      </c>
      <c r="L37" s="32">
        <v>1250</v>
      </c>
      <c r="M37" s="33">
        <v>1000</v>
      </c>
    </row>
    <row r="38" spans="3:15" x14ac:dyDescent="0.2">
      <c r="F38"/>
      <c r="G38"/>
      <c r="I38" s="16" t="s">
        <v>22</v>
      </c>
      <c r="J38" s="9"/>
      <c r="K38" s="9"/>
      <c r="L38" s="9"/>
      <c r="M38" s="10"/>
      <c r="N38" s="16" t="s">
        <v>24</v>
      </c>
      <c r="O38" s="14">
        <f>SUMPRODUCT($D$19:$G$19,J38:M38)</f>
        <v>0</v>
      </c>
    </row>
    <row r="39" spans="3:15" x14ac:dyDescent="0.2">
      <c r="F39"/>
      <c r="G39"/>
      <c r="I39" s="16" t="s">
        <v>25</v>
      </c>
      <c r="J39" s="32">
        <v>240000</v>
      </c>
      <c r="K39" s="32">
        <v>180000</v>
      </c>
      <c r="L39" s="32">
        <v>160000</v>
      </c>
      <c r="M39" s="33">
        <v>170000</v>
      </c>
      <c r="N39"/>
      <c r="O39"/>
    </row>
    <row r="40" spans="3:15" x14ac:dyDescent="0.2">
      <c r="F40"/>
      <c r="G40"/>
    </row>
    <row r="41" spans="3:15" x14ac:dyDescent="0.2">
      <c r="F41"/>
      <c r="G41"/>
    </row>
    <row r="42" spans="3:15" x14ac:dyDescent="0.2">
      <c r="F42"/>
      <c r="G42"/>
    </row>
    <row r="43" spans="3:15" x14ac:dyDescent="0.2">
      <c r="F43"/>
      <c r="G43"/>
    </row>
    <row r="44" spans="3:15" x14ac:dyDescent="0.2">
      <c r="F44"/>
      <c r="G44"/>
    </row>
    <row r="45" spans="3:15" x14ac:dyDescent="0.2">
      <c r="F45"/>
      <c r="G45"/>
    </row>
    <row r="46" spans="3:15" x14ac:dyDescent="0.2">
      <c r="F46"/>
      <c r="G46"/>
    </row>
    <row r="47" spans="3:15" x14ac:dyDescent="0.2">
      <c r="F47"/>
      <c r="G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0DC1-1099-834F-A649-D4073562A5D6}">
  <dimension ref="C2:W69"/>
  <sheetViews>
    <sheetView tabSelected="1" workbookViewId="0">
      <selection activeCell="E20" sqref="E20"/>
    </sheetView>
  </sheetViews>
  <sheetFormatPr baseColWidth="10" defaultRowHeight="16" x14ac:dyDescent="0.2"/>
  <cols>
    <col min="6" max="6" width="10.83203125" style="1"/>
    <col min="7" max="7" width="10.83203125" style="1" customWidth="1"/>
    <col min="8" max="8" width="13.5" style="1" bestFit="1" customWidth="1"/>
    <col min="9" max="9" width="13.5" style="1" customWidth="1"/>
    <col min="10" max="23" width="10.83203125" style="1"/>
  </cols>
  <sheetData>
    <row r="2" spans="3:22" x14ac:dyDescent="0.2">
      <c r="P2" s="1" t="s">
        <v>42</v>
      </c>
    </row>
    <row r="3" spans="3:22" x14ac:dyDescent="0.2">
      <c r="O3" s="2" t="s">
        <v>60</v>
      </c>
      <c r="P3" s="73">
        <f>V11+V14+V17+V23+V30+V44+V47+V50+V56+V63</f>
        <v>27180000</v>
      </c>
    </row>
    <row r="6" spans="3:22" x14ac:dyDescent="0.2">
      <c r="O6" s="11" t="s">
        <v>9</v>
      </c>
      <c r="P6" s="12">
        <v>1</v>
      </c>
    </row>
    <row r="7" spans="3:22" x14ac:dyDescent="0.2">
      <c r="C7" s="16" t="s">
        <v>12</v>
      </c>
      <c r="D7" s="17" t="s">
        <v>0</v>
      </c>
      <c r="E7" s="17" t="s">
        <v>1</v>
      </c>
      <c r="F7" s="17" t="s">
        <v>2</v>
      </c>
      <c r="G7" s="18" t="s">
        <v>3</v>
      </c>
      <c r="O7" s="16" t="s">
        <v>8</v>
      </c>
      <c r="P7" s="17" t="s">
        <v>0</v>
      </c>
      <c r="Q7" s="17" t="s">
        <v>1</v>
      </c>
      <c r="R7" s="17" t="s">
        <v>2</v>
      </c>
      <c r="S7" s="18" t="s">
        <v>3</v>
      </c>
      <c r="T7" s="16" t="s">
        <v>51</v>
      </c>
      <c r="U7" s="16" t="s">
        <v>18</v>
      </c>
    </row>
    <row r="8" spans="3:22" x14ac:dyDescent="0.2">
      <c r="C8" s="19" t="s">
        <v>4</v>
      </c>
      <c r="D8" s="34">
        <v>10.8</v>
      </c>
      <c r="E8" s="34">
        <v>12</v>
      </c>
      <c r="F8" s="34">
        <v>7.2</v>
      </c>
      <c r="G8" s="35">
        <v>26</v>
      </c>
      <c r="O8" s="19" t="s">
        <v>4</v>
      </c>
      <c r="P8" s="21">
        <v>16000</v>
      </c>
      <c r="Q8" s="21">
        <v>0</v>
      </c>
      <c r="R8" s="21">
        <v>194000</v>
      </c>
      <c r="S8" s="64">
        <v>0</v>
      </c>
      <c r="T8" s="70">
        <f>SUM(P8:S8)</f>
        <v>210000</v>
      </c>
      <c r="U8" s="68">
        <f>VLOOKUP(P6,$C$25:$G$37,2,0)</f>
        <v>230000</v>
      </c>
    </row>
    <row r="9" spans="3:22" x14ac:dyDescent="0.2">
      <c r="C9" s="19" t="s">
        <v>5</v>
      </c>
      <c r="D9" s="34">
        <v>3.6</v>
      </c>
      <c r="E9" s="34">
        <v>4</v>
      </c>
      <c r="F9" s="34">
        <v>6.8</v>
      </c>
      <c r="G9" s="35">
        <v>25.2</v>
      </c>
      <c r="O9" s="19" t="s">
        <v>5</v>
      </c>
      <c r="P9" s="21">
        <v>8000</v>
      </c>
      <c r="Q9" s="21">
        <v>112000</v>
      </c>
      <c r="R9" s="21">
        <v>0</v>
      </c>
      <c r="S9" s="64">
        <v>0</v>
      </c>
      <c r="T9" s="43">
        <f t="shared" ref="T9:T11" si="0">SUM(P9:S9)</f>
        <v>120000</v>
      </c>
      <c r="U9" s="68">
        <f>VLOOKUP(P6,$C$25:$G$37,3,0)</f>
        <v>120000</v>
      </c>
    </row>
    <row r="10" spans="3:22" x14ac:dyDescent="0.2">
      <c r="C10" s="19" t="s">
        <v>6</v>
      </c>
      <c r="D10" s="34">
        <v>10.8</v>
      </c>
      <c r="E10" s="34">
        <v>9.1999999999999993</v>
      </c>
      <c r="F10" s="34">
        <v>14.4</v>
      </c>
      <c r="G10" s="35">
        <v>21.6</v>
      </c>
      <c r="O10" s="19" t="s">
        <v>6</v>
      </c>
      <c r="P10" s="21">
        <v>0</v>
      </c>
      <c r="Q10" s="21">
        <v>74000</v>
      </c>
      <c r="R10" s="21">
        <v>0</v>
      </c>
      <c r="S10" s="64">
        <v>136000</v>
      </c>
      <c r="T10" s="43">
        <f t="shared" si="0"/>
        <v>210000</v>
      </c>
      <c r="U10" s="68">
        <f>VLOOKUP(P6,$C$25:$G$37,4,0)</f>
        <v>210000</v>
      </c>
      <c r="V10" s="16" t="s">
        <v>55</v>
      </c>
    </row>
    <row r="11" spans="3:22" x14ac:dyDescent="0.2">
      <c r="C11" s="20" t="s">
        <v>7</v>
      </c>
      <c r="D11" s="36">
        <v>16.399999999999999</v>
      </c>
      <c r="E11" s="36">
        <v>14.8</v>
      </c>
      <c r="F11" s="36">
        <v>23.4</v>
      </c>
      <c r="G11" s="37">
        <v>10.8</v>
      </c>
      <c r="O11" s="20" t="s">
        <v>7</v>
      </c>
      <c r="P11" s="60">
        <v>0</v>
      </c>
      <c r="Q11" s="60">
        <v>0</v>
      </c>
      <c r="R11" s="60">
        <v>0</v>
      </c>
      <c r="S11" s="65">
        <v>0</v>
      </c>
      <c r="T11" s="44">
        <f t="shared" si="0"/>
        <v>0</v>
      </c>
      <c r="U11" s="69">
        <f>VLOOKUP(P6,$C$25:$G$37,5,0)</f>
        <v>0</v>
      </c>
      <c r="V11" s="71">
        <f>SUMPRODUCT($D$8:$G$11,P8:S11)</f>
        <v>5664800</v>
      </c>
    </row>
    <row r="13" spans="3:22" x14ac:dyDescent="0.2">
      <c r="C13" s="16" t="s">
        <v>17</v>
      </c>
      <c r="D13" s="17" t="s">
        <v>0</v>
      </c>
      <c r="E13" s="17" t="s">
        <v>1</v>
      </c>
      <c r="F13" s="17" t="s">
        <v>2</v>
      </c>
      <c r="G13" s="18" t="s">
        <v>3</v>
      </c>
      <c r="O13" s="16" t="s">
        <v>10</v>
      </c>
      <c r="P13" s="32">
        <v>1500000</v>
      </c>
      <c r="Q13" s="32">
        <v>750000</v>
      </c>
      <c r="R13" s="32">
        <v>1250000</v>
      </c>
      <c r="S13" s="33">
        <v>1000000</v>
      </c>
      <c r="V13" s="16" t="s">
        <v>55</v>
      </c>
    </row>
    <row r="14" spans="3:22" x14ac:dyDescent="0.2">
      <c r="C14" s="19" t="s">
        <v>0</v>
      </c>
      <c r="D14" s="34">
        <v>0</v>
      </c>
      <c r="E14" s="34">
        <v>7.2</v>
      </c>
      <c r="F14" s="34">
        <v>8.4</v>
      </c>
      <c r="G14" s="35">
        <v>18.399999999999999</v>
      </c>
      <c r="O14" s="16" t="s">
        <v>20</v>
      </c>
      <c r="P14" s="13">
        <f>SUM(P8:P11)</f>
        <v>24000</v>
      </c>
      <c r="Q14" s="13">
        <f t="shared" ref="Q14:S14" si="1">SUM(Q8:Q11)</f>
        <v>186000</v>
      </c>
      <c r="R14" s="13">
        <f t="shared" si="1"/>
        <v>194000</v>
      </c>
      <c r="S14" s="14">
        <f t="shared" si="1"/>
        <v>136000</v>
      </c>
      <c r="V14" s="71">
        <f>SUMPRODUCT($D$19:$G$19,P14:S14)</f>
        <v>3742400</v>
      </c>
    </row>
    <row r="15" spans="3:22" x14ac:dyDescent="0.2">
      <c r="C15" s="19" t="s">
        <v>1</v>
      </c>
      <c r="D15" s="34">
        <v>7.2</v>
      </c>
      <c r="E15" s="34">
        <v>0</v>
      </c>
      <c r="F15" s="34">
        <v>10</v>
      </c>
      <c r="G15" s="35">
        <v>17.2</v>
      </c>
    </row>
    <row r="16" spans="3:22" x14ac:dyDescent="0.2">
      <c r="C16" s="19" t="s">
        <v>2</v>
      </c>
      <c r="D16" s="34">
        <v>8.4</v>
      </c>
      <c r="E16" s="34">
        <v>10</v>
      </c>
      <c r="F16" s="34">
        <v>0</v>
      </c>
      <c r="G16" s="35">
        <v>22.8</v>
      </c>
      <c r="O16" s="46" t="s">
        <v>25</v>
      </c>
      <c r="P16" s="32">
        <v>24000</v>
      </c>
      <c r="Q16" s="32">
        <v>180000</v>
      </c>
      <c r="R16" s="32">
        <v>160000</v>
      </c>
      <c r="S16" s="33">
        <v>170000</v>
      </c>
      <c r="V16" s="16" t="s">
        <v>55</v>
      </c>
    </row>
    <row r="17" spans="3:22" x14ac:dyDescent="0.2">
      <c r="C17" s="20" t="s">
        <v>3</v>
      </c>
      <c r="D17" s="36">
        <v>18.399999999999999</v>
      </c>
      <c r="E17" s="36">
        <v>17.2</v>
      </c>
      <c r="F17" s="36">
        <v>22.8</v>
      </c>
      <c r="G17" s="37">
        <v>0</v>
      </c>
      <c r="O17" s="16" t="s">
        <v>44</v>
      </c>
      <c r="P17" s="30">
        <v>24000</v>
      </c>
      <c r="Q17" s="30">
        <v>116000</v>
      </c>
      <c r="R17" s="30">
        <v>160000</v>
      </c>
      <c r="S17" s="67">
        <v>0</v>
      </c>
      <c r="V17" s="71">
        <f>SUMPRODUCT($D$21:$G$21,P17:S17)</f>
        <v>3237600</v>
      </c>
    </row>
    <row r="19" spans="3:22" x14ac:dyDescent="0.2">
      <c r="C19" s="16" t="s">
        <v>56</v>
      </c>
      <c r="D19" s="32">
        <v>8.1</v>
      </c>
      <c r="E19" s="32">
        <v>7.2</v>
      </c>
      <c r="F19" s="32">
        <v>7.6</v>
      </c>
      <c r="G19" s="33">
        <v>5.4</v>
      </c>
      <c r="O19" s="16" t="s">
        <v>41</v>
      </c>
      <c r="P19" s="17" t="s">
        <v>0</v>
      </c>
      <c r="Q19" s="17" t="s">
        <v>1</v>
      </c>
      <c r="R19" s="17" t="s">
        <v>2</v>
      </c>
      <c r="S19" s="18" t="s">
        <v>3</v>
      </c>
      <c r="T19" s="16" t="s">
        <v>43</v>
      </c>
    </row>
    <row r="20" spans="3:22" x14ac:dyDescent="0.2">
      <c r="O20" s="19" t="s">
        <v>0</v>
      </c>
      <c r="P20" s="21">
        <v>0</v>
      </c>
      <c r="Q20" s="21">
        <v>0</v>
      </c>
      <c r="R20" s="21">
        <v>0</v>
      </c>
      <c r="S20" s="64">
        <v>0</v>
      </c>
      <c r="T20" s="43">
        <f>SUM(P20:S20)</f>
        <v>0</v>
      </c>
    </row>
    <row r="21" spans="3:22" x14ac:dyDescent="0.2">
      <c r="C21" s="46" t="s">
        <v>23</v>
      </c>
      <c r="D21" s="32">
        <v>10.3</v>
      </c>
      <c r="E21" s="32">
        <v>12.4</v>
      </c>
      <c r="F21" s="32">
        <v>9.6999999999999993</v>
      </c>
      <c r="G21" s="33">
        <v>10.5</v>
      </c>
      <c r="O21" s="19" t="s">
        <v>1</v>
      </c>
      <c r="P21" s="21">
        <v>0</v>
      </c>
      <c r="Q21" s="21">
        <v>0</v>
      </c>
      <c r="R21" s="21">
        <v>0</v>
      </c>
      <c r="S21" s="64">
        <v>0</v>
      </c>
      <c r="T21" s="43">
        <f t="shared" ref="T21:T23" si="2">SUM(P21:S21)</f>
        <v>0</v>
      </c>
    </row>
    <row r="22" spans="3:22" x14ac:dyDescent="0.2">
      <c r="O22" s="19" t="s">
        <v>2</v>
      </c>
      <c r="P22" s="21">
        <v>0</v>
      </c>
      <c r="Q22" s="21">
        <v>0</v>
      </c>
      <c r="R22" s="21">
        <v>0</v>
      </c>
      <c r="S22" s="64">
        <v>0</v>
      </c>
      <c r="T22" s="43">
        <f t="shared" si="2"/>
        <v>0</v>
      </c>
      <c r="V22" s="16" t="s">
        <v>55</v>
      </c>
    </row>
    <row r="23" spans="3:22" x14ac:dyDescent="0.2">
      <c r="C23" s="16" t="s">
        <v>57</v>
      </c>
      <c r="D23" s="32">
        <v>5.3</v>
      </c>
      <c r="E23" s="32">
        <v>4.0999999999999996</v>
      </c>
      <c r="F23" s="32">
        <v>4.5999999999999996</v>
      </c>
      <c r="G23" s="33">
        <v>3.8</v>
      </c>
      <c r="O23" s="20" t="s">
        <v>3</v>
      </c>
      <c r="P23" s="60">
        <v>0</v>
      </c>
      <c r="Q23" s="60">
        <v>0</v>
      </c>
      <c r="R23" s="60">
        <v>0</v>
      </c>
      <c r="S23" s="65">
        <v>0</v>
      </c>
      <c r="T23" s="44">
        <f t="shared" si="2"/>
        <v>0</v>
      </c>
      <c r="V23" s="71">
        <f>SUMPRODUCT($D$14:$G$17,P20:S23)</f>
        <v>0</v>
      </c>
    </row>
    <row r="25" spans="3:22" x14ac:dyDescent="0.2">
      <c r="C25" s="16" t="s">
        <v>19</v>
      </c>
      <c r="D25" s="17" t="s">
        <v>4</v>
      </c>
      <c r="E25" s="17" t="s">
        <v>5</v>
      </c>
      <c r="F25" s="17" t="s">
        <v>6</v>
      </c>
      <c r="G25" s="18" t="s">
        <v>7</v>
      </c>
      <c r="H25" s="66" t="s">
        <v>66</v>
      </c>
      <c r="I25" s="17" t="s">
        <v>67</v>
      </c>
      <c r="J25" s="17" t="s">
        <v>69</v>
      </c>
      <c r="K25" s="17" t="s">
        <v>70</v>
      </c>
      <c r="L25" s="17" t="s">
        <v>68</v>
      </c>
      <c r="M25" s="18" t="s">
        <v>71</v>
      </c>
      <c r="O25" s="16" t="s">
        <v>45</v>
      </c>
      <c r="P25" s="13">
        <f>T20</f>
        <v>0</v>
      </c>
      <c r="Q25" s="13">
        <f>T21</f>
        <v>0</v>
      </c>
      <c r="R25" s="13">
        <f>T22</f>
        <v>0</v>
      </c>
      <c r="S25" s="14">
        <f>T23</f>
        <v>0</v>
      </c>
    </row>
    <row r="26" spans="3:22" x14ac:dyDescent="0.2">
      <c r="C26" s="19">
        <v>1</v>
      </c>
      <c r="D26" s="38">
        <v>230000</v>
      </c>
      <c r="E26" s="39">
        <v>120000</v>
      </c>
      <c r="F26" s="39">
        <v>210000</v>
      </c>
      <c r="G26" s="40">
        <v>0</v>
      </c>
      <c r="H26" s="1">
        <f>SUM(D26:G26)</f>
        <v>560000</v>
      </c>
      <c r="I26" s="1">
        <v>300000</v>
      </c>
      <c r="J26" s="1">
        <f>H26</f>
        <v>560000</v>
      </c>
      <c r="K26" s="1">
        <f>I26</f>
        <v>300000</v>
      </c>
      <c r="L26" s="1">
        <f>J26-K26</f>
        <v>260000</v>
      </c>
      <c r="M26" s="1">
        <f>I26</f>
        <v>300000</v>
      </c>
    </row>
    <row r="27" spans="3:22" x14ac:dyDescent="0.2">
      <c r="C27" s="19">
        <v>2</v>
      </c>
      <c r="D27" s="41">
        <v>150000</v>
      </c>
      <c r="E27" s="34">
        <v>0</v>
      </c>
      <c r="F27" s="34">
        <v>110000</v>
      </c>
      <c r="G27" s="35">
        <v>0</v>
      </c>
      <c r="H27" s="1">
        <f t="shared" ref="H27:H37" si="3">SUM(D27:G27)</f>
        <v>260000</v>
      </c>
      <c r="I27" s="1">
        <v>500000</v>
      </c>
      <c r="J27" s="1">
        <f>H27+J26</f>
        <v>820000</v>
      </c>
      <c r="K27" s="1">
        <f>I27+K26</f>
        <v>800000</v>
      </c>
      <c r="L27" s="1">
        <f>J27-K27</f>
        <v>20000</v>
      </c>
      <c r="M27" s="1">
        <f>I27</f>
        <v>500000</v>
      </c>
      <c r="O27" s="16" t="s">
        <v>52</v>
      </c>
      <c r="P27" s="13">
        <f>P14-P17-P25</f>
        <v>0</v>
      </c>
      <c r="Q27" s="13">
        <f>Q14-Q17-Q25</f>
        <v>70000</v>
      </c>
      <c r="R27" s="13">
        <f>R14-R17-R25</f>
        <v>34000</v>
      </c>
      <c r="S27" s="14">
        <f>S14-S17-S25</f>
        <v>136000</v>
      </c>
    </row>
    <row r="28" spans="3:22" x14ac:dyDescent="0.2">
      <c r="C28" s="19">
        <v>3</v>
      </c>
      <c r="D28" s="41">
        <v>0</v>
      </c>
      <c r="E28" s="34">
        <v>0</v>
      </c>
      <c r="F28" s="34">
        <v>0</v>
      </c>
      <c r="G28" s="35">
        <v>0</v>
      </c>
      <c r="H28" s="1">
        <f t="shared" si="3"/>
        <v>0</v>
      </c>
      <c r="I28" s="1">
        <v>700000</v>
      </c>
      <c r="J28" s="1">
        <f t="shared" ref="J28:J37" si="4">H28+J27</f>
        <v>820000</v>
      </c>
      <c r="K28" s="1">
        <f t="shared" ref="K28:K37" si="5">I28+K27</f>
        <v>1500000</v>
      </c>
      <c r="L28" s="1">
        <f>J28-K28</f>
        <v>-680000</v>
      </c>
      <c r="M28" s="1">
        <f>I28+L28</f>
        <v>20000</v>
      </c>
    </row>
    <row r="29" spans="3:22" x14ac:dyDescent="0.2">
      <c r="C29" s="19">
        <v>4</v>
      </c>
      <c r="D29" s="41">
        <v>0</v>
      </c>
      <c r="E29" s="34">
        <v>0</v>
      </c>
      <c r="F29" s="34">
        <v>0</v>
      </c>
      <c r="G29" s="35">
        <v>0</v>
      </c>
      <c r="H29" s="1">
        <f t="shared" si="3"/>
        <v>0</v>
      </c>
      <c r="I29" s="1">
        <v>900000</v>
      </c>
      <c r="J29" s="1">
        <f t="shared" si="4"/>
        <v>820000</v>
      </c>
      <c r="K29" s="1">
        <f t="shared" si="5"/>
        <v>2400000</v>
      </c>
      <c r="O29" s="46" t="s">
        <v>61</v>
      </c>
      <c r="P29" s="32">
        <v>1000000</v>
      </c>
      <c r="Q29" s="32">
        <v>800000</v>
      </c>
      <c r="R29" s="32">
        <v>1000000</v>
      </c>
      <c r="S29" s="33">
        <v>900000</v>
      </c>
      <c r="V29" s="16" t="s">
        <v>55</v>
      </c>
    </row>
    <row r="30" spans="3:22" x14ac:dyDescent="0.2">
      <c r="C30" s="19">
        <v>5</v>
      </c>
      <c r="D30" s="41">
        <v>0</v>
      </c>
      <c r="E30" s="34">
        <v>0</v>
      </c>
      <c r="F30" s="34">
        <v>0</v>
      </c>
      <c r="G30" s="35">
        <v>100000</v>
      </c>
      <c r="H30" s="1">
        <f t="shared" si="3"/>
        <v>100000</v>
      </c>
      <c r="I30" s="1">
        <v>800000</v>
      </c>
      <c r="J30" s="1">
        <f t="shared" si="4"/>
        <v>920000</v>
      </c>
      <c r="K30" s="1">
        <f t="shared" si="5"/>
        <v>3200000</v>
      </c>
      <c r="O30" s="16" t="s">
        <v>53</v>
      </c>
      <c r="P30" s="13">
        <f>P17</f>
        <v>24000</v>
      </c>
      <c r="Q30" s="13">
        <f>Q17</f>
        <v>116000</v>
      </c>
      <c r="R30" s="13">
        <f>R17</f>
        <v>160000</v>
      </c>
      <c r="S30" s="14">
        <f>S17</f>
        <v>0</v>
      </c>
      <c r="V30" s="71">
        <f>SUMPRODUCT($D$23:$G$23,P30:S30)</f>
        <v>1338800</v>
      </c>
    </row>
    <row r="31" spans="3:22" x14ac:dyDescent="0.2">
      <c r="C31" s="19">
        <v>6</v>
      </c>
      <c r="D31" s="41">
        <v>0</v>
      </c>
      <c r="E31" s="34">
        <v>110000</v>
      </c>
      <c r="F31" s="34">
        <v>0</v>
      </c>
      <c r="G31" s="35">
        <v>110000</v>
      </c>
      <c r="H31" s="1">
        <f t="shared" si="3"/>
        <v>220000</v>
      </c>
      <c r="I31" s="1">
        <v>800000</v>
      </c>
      <c r="J31" s="1">
        <f t="shared" si="4"/>
        <v>1140000</v>
      </c>
      <c r="K31" s="1">
        <f t="shared" si="5"/>
        <v>4000000</v>
      </c>
    </row>
    <row r="32" spans="3:22" x14ac:dyDescent="0.2">
      <c r="C32" s="19">
        <v>7</v>
      </c>
      <c r="D32" s="41">
        <v>140000</v>
      </c>
      <c r="E32" s="34">
        <v>250000</v>
      </c>
      <c r="F32" s="34">
        <v>130000</v>
      </c>
      <c r="G32" s="35">
        <v>150000</v>
      </c>
      <c r="H32" s="1">
        <f t="shared" si="3"/>
        <v>670000</v>
      </c>
      <c r="I32" s="1">
        <v>700000</v>
      </c>
      <c r="J32" s="1">
        <f t="shared" si="4"/>
        <v>1810000</v>
      </c>
      <c r="K32" s="1">
        <f t="shared" si="5"/>
        <v>4700000</v>
      </c>
      <c r="O32" s="16" t="s">
        <v>58</v>
      </c>
      <c r="P32" s="71">
        <f>SUM(P30:S30)</f>
        <v>300000</v>
      </c>
      <c r="Q32" s="16" t="s">
        <v>65</v>
      </c>
    </row>
    <row r="33" spans="3:22" x14ac:dyDescent="0.2">
      <c r="C33" s="19">
        <v>8</v>
      </c>
      <c r="D33" s="41">
        <v>180000</v>
      </c>
      <c r="E33" s="34">
        <v>360000</v>
      </c>
      <c r="F33" s="34">
        <v>240000</v>
      </c>
      <c r="G33" s="35">
        <v>250000</v>
      </c>
      <c r="H33" s="1">
        <f t="shared" si="3"/>
        <v>1030000</v>
      </c>
      <c r="I33" s="1">
        <v>600000</v>
      </c>
      <c r="J33" s="1">
        <f t="shared" si="4"/>
        <v>2840000</v>
      </c>
      <c r="K33" s="1">
        <f t="shared" si="5"/>
        <v>5300000</v>
      </c>
      <c r="O33" s="16" t="s">
        <v>54</v>
      </c>
      <c r="P33" s="72">
        <v>300000</v>
      </c>
      <c r="Q33" s="71">
        <f>P32-P33</f>
        <v>0</v>
      </c>
    </row>
    <row r="34" spans="3:22" x14ac:dyDescent="0.2">
      <c r="C34" s="19">
        <v>9</v>
      </c>
      <c r="D34" s="41">
        <v>260000</v>
      </c>
      <c r="E34" s="34">
        <v>380000</v>
      </c>
      <c r="F34" s="34">
        <v>370000</v>
      </c>
      <c r="G34" s="35">
        <v>260000</v>
      </c>
      <c r="H34" s="1">
        <f t="shared" si="3"/>
        <v>1270000</v>
      </c>
      <c r="I34" s="1">
        <v>600000</v>
      </c>
      <c r="J34" s="1">
        <f t="shared" si="4"/>
        <v>4110000</v>
      </c>
      <c r="K34" s="1">
        <f t="shared" si="5"/>
        <v>5900000</v>
      </c>
    </row>
    <row r="35" spans="3:22" x14ac:dyDescent="0.2">
      <c r="C35" s="19">
        <v>10</v>
      </c>
      <c r="D35" s="41">
        <v>280000</v>
      </c>
      <c r="E35" s="34">
        <v>370000</v>
      </c>
      <c r="F35" s="34">
        <v>400000</v>
      </c>
      <c r="G35" s="35">
        <v>250000</v>
      </c>
      <c r="H35" s="1">
        <f t="shared" si="3"/>
        <v>1300000</v>
      </c>
      <c r="I35" s="1">
        <v>500000</v>
      </c>
      <c r="J35" s="1">
        <f t="shared" si="4"/>
        <v>5410000</v>
      </c>
      <c r="K35" s="1">
        <f t="shared" si="5"/>
        <v>6400000</v>
      </c>
      <c r="O35" s="16" t="s">
        <v>59</v>
      </c>
      <c r="P35" s="30">
        <v>0</v>
      </c>
      <c r="Q35" s="30">
        <v>0</v>
      </c>
      <c r="R35" s="30">
        <v>0</v>
      </c>
      <c r="S35" s="67">
        <v>0</v>
      </c>
    </row>
    <row r="36" spans="3:22" x14ac:dyDescent="0.2">
      <c r="C36" s="19">
        <v>11</v>
      </c>
      <c r="D36" s="41">
        <v>380000</v>
      </c>
      <c r="E36" s="34">
        <v>350000</v>
      </c>
      <c r="F36" s="34">
        <v>420000</v>
      </c>
      <c r="G36" s="35">
        <v>200000</v>
      </c>
      <c r="H36" s="1">
        <f t="shared" si="3"/>
        <v>1350000</v>
      </c>
      <c r="I36" s="1">
        <v>500000</v>
      </c>
      <c r="J36" s="1">
        <f t="shared" si="4"/>
        <v>6760000</v>
      </c>
      <c r="K36" s="1">
        <f t="shared" si="5"/>
        <v>6900000</v>
      </c>
      <c r="O36" s="16" t="s">
        <v>64</v>
      </c>
      <c r="P36" s="71">
        <f>SUM(P35:S35)</f>
        <v>0</v>
      </c>
    </row>
    <row r="37" spans="3:22" x14ac:dyDescent="0.2">
      <c r="C37" s="20">
        <v>12</v>
      </c>
      <c r="D37" s="42">
        <v>350000</v>
      </c>
      <c r="E37" s="36">
        <v>230000</v>
      </c>
      <c r="F37" s="36">
        <v>380000</v>
      </c>
      <c r="G37" s="37">
        <v>120000</v>
      </c>
      <c r="H37" s="1">
        <f t="shared" si="3"/>
        <v>1080000</v>
      </c>
      <c r="I37" s="1">
        <v>400000</v>
      </c>
      <c r="J37" s="1">
        <f t="shared" si="4"/>
        <v>7840000</v>
      </c>
      <c r="K37" s="1">
        <f t="shared" si="5"/>
        <v>7300000</v>
      </c>
    </row>
    <row r="38" spans="3:22" x14ac:dyDescent="0.2">
      <c r="F38"/>
      <c r="G38"/>
    </row>
    <row r="39" spans="3:22" x14ac:dyDescent="0.2">
      <c r="F39"/>
      <c r="G39"/>
      <c r="O39" s="11" t="s">
        <v>9</v>
      </c>
      <c r="P39" s="12">
        <v>2</v>
      </c>
    </row>
    <row r="40" spans="3:22" x14ac:dyDescent="0.2">
      <c r="F40"/>
      <c r="G40"/>
      <c r="O40" s="16" t="s">
        <v>8</v>
      </c>
      <c r="P40" s="17" t="s">
        <v>0</v>
      </c>
      <c r="Q40" s="17" t="s">
        <v>1</v>
      </c>
      <c r="R40" s="17" t="s">
        <v>2</v>
      </c>
      <c r="S40" s="18" t="s">
        <v>3</v>
      </c>
      <c r="T40" s="16" t="s">
        <v>51</v>
      </c>
      <c r="U40" s="16" t="s">
        <v>18</v>
      </c>
    </row>
    <row r="41" spans="3:22" x14ac:dyDescent="0.2">
      <c r="F41"/>
      <c r="G41"/>
      <c r="O41" s="19" t="s">
        <v>4</v>
      </c>
      <c r="P41" s="21">
        <v>24000</v>
      </c>
      <c r="Q41" s="21">
        <v>0</v>
      </c>
      <c r="R41" s="21">
        <v>126000</v>
      </c>
      <c r="S41" s="64">
        <v>0</v>
      </c>
      <c r="T41" s="70">
        <f>SUM(P41:S41)</f>
        <v>150000</v>
      </c>
      <c r="U41" s="68">
        <f>VLOOKUP(P39,$C$25:$G$37,2,0)</f>
        <v>150000</v>
      </c>
    </row>
    <row r="42" spans="3:22" x14ac:dyDescent="0.2">
      <c r="F42"/>
      <c r="G42"/>
      <c r="O42" s="19" t="s">
        <v>5</v>
      </c>
      <c r="P42" s="21">
        <v>0</v>
      </c>
      <c r="Q42" s="21">
        <v>0</v>
      </c>
      <c r="R42" s="21">
        <v>0</v>
      </c>
      <c r="S42" s="64">
        <v>0</v>
      </c>
      <c r="T42" s="43">
        <f t="shared" ref="T42:T44" si="6">SUM(P42:S42)</f>
        <v>0</v>
      </c>
      <c r="U42" s="68">
        <f>VLOOKUP(P39,$C$25:$G$37,3,0)</f>
        <v>0</v>
      </c>
    </row>
    <row r="43" spans="3:22" x14ac:dyDescent="0.2">
      <c r="F43"/>
      <c r="G43"/>
      <c r="O43" s="19" t="s">
        <v>6</v>
      </c>
      <c r="P43" s="21">
        <v>0</v>
      </c>
      <c r="Q43" s="21">
        <v>110000</v>
      </c>
      <c r="R43" s="21">
        <v>0</v>
      </c>
      <c r="S43" s="64">
        <v>0</v>
      </c>
      <c r="T43" s="43">
        <f t="shared" si="6"/>
        <v>110000</v>
      </c>
      <c r="U43" s="68">
        <f>VLOOKUP(P39,$C$25:$G$37,4,0)</f>
        <v>110000</v>
      </c>
      <c r="V43" s="16" t="s">
        <v>55</v>
      </c>
    </row>
    <row r="44" spans="3:22" x14ac:dyDescent="0.2">
      <c r="F44"/>
      <c r="G44"/>
      <c r="O44" s="20" t="s">
        <v>7</v>
      </c>
      <c r="P44" s="60">
        <v>0</v>
      </c>
      <c r="Q44" s="60">
        <v>0</v>
      </c>
      <c r="R44" s="60">
        <v>0</v>
      </c>
      <c r="S44" s="65">
        <v>0</v>
      </c>
      <c r="T44" s="44">
        <f t="shared" si="6"/>
        <v>0</v>
      </c>
      <c r="U44" s="69">
        <f>VLOOKUP(P39,$C$25:$G$37,5,0)</f>
        <v>0</v>
      </c>
      <c r="V44" s="71">
        <f>SUMPRODUCT($D$8:$G$11,P41:S44)</f>
        <v>2178400</v>
      </c>
    </row>
    <row r="45" spans="3:22" x14ac:dyDescent="0.2">
      <c r="F45"/>
      <c r="G45"/>
    </row>
    <row r="46" spans="3:22" x14ac:dyDescent="0.2">
      <c r="F46"/>
      <c r="G46"/>
      <c r="O46" s="16" t="s">
        <v>10</v>
      </c>
      <c r="P46" s="32">
        <v>1500000</v>
      </c>
      <c r="Q46" s="32">
        <v>750000</v>
      </c>
      <c r="R46" s="32">
        <v>1250000</v>
      </c>
      <c r="S46" s="33">
        <v>1000000</v>
      </c>
      <c r="V46" s="16" t="s">
        <v>55</v>
      </c>
    </row>
    <row r="47" spans="3:22" x14ac:dyDescent="0.2">
      <c r="O47" s="16" t="s">
        <v>20</v>
      </c>
      <c r="P47" s="13">
        <f>P27+SUM(P20:P23)+SUM(P41:P44)</f>
        <v>24000</v>
      </c>
      <c r="Q47" s="13">
        <f t="shared" ref="Q47:S47" si="7">Q27+SUM(Q20:Q23)+SUM(Q41:Q44)</f>
        <v>180000</v>
      </c>
      <c r="R47" s="13">
        <f>R27+SUM(R20:R23)+SUM(R41:R44)</f>
        <v>160000</v>
      </c>
      <c r="S47" s="14">
        <f t="shared" si="7"/>
        <v>136000</v>
      </c>
      <c r="V47" s="71">
        <f>SUMPRODUCT($D$19:$G$19,P47:S47)</f>
        <v>3440800</v>
      </c>
    </row>
    <row r="49" spans="15:22" x14ac:dyDescent="0.2">
      <c r="O49" s="46" t="s">
        <v>25</v>
      </c>
      <c r="P49" s="32">
        <v>24000</v>
      </c>
      <c r="Q49" s="32">
        <v>180000</v>
      </c>
      <c r="R49" s="32">
        <v>160000</v>
      </c>
      <c r="S49" s="33">
        <v>170000</v>
      </c>
      <c r="V49" s="16" t="s">
        <v>55</v>
      </c>
    </row>
    <row r="50" spans="15:22" x14ac:dyDescent="0.2">
      <c r="O50" s="16" t="s">
        <v>44</v>
      </c>
      <c r="P50" s="30">
        <v>24000</v>
      </c>
      <c r="Q50" s="30">
        <v>180000</v>
      </c>
      <c r="R50" s="30">
        <v>160000</v>
      </c>
      <c r="S50" s="67">
        <v>136000</v>
      </c>
      <c r="V50" s="71">
        <f>SUMPRODUCT($D$21:$G$21,P50:S50)</f>
        <v>5459200</v>
      </c>
    </row>
    <row r="52" spans="15:22" x14ac:dyDescent="0.2">
      <c r="O52" s="16" t="s">
        <v>41</v>
      </c>
      <c r="P52" s="17" t="s">
        <v>0</v>
      </c>
      <c r="Q52" s="17" t="s">
        <v>1</v>
      </c>
      <c r="R52" s="17" t="s">
        <v>2</v>
      </c>
      <c r="S52" s="18" t="s">
        <v>3</v>
      </c>
      <c r="T52" s="16" t="s">
        <v>43</v>
      </c>
    </row>
    <row r="53" spans="15:22" x14ac:dyDescent="0.2">
      <c r="O53" s="19" t="s">
        <v>0</v>
      </c>
      <c r="P53" s="21">
        <v>0</v>
      </c>
      <c r="Q53" s="21">
        <v>0</v>
      </c>
      <c r="R53" s="21">
        <v>0</v>
      </c>
      <c r="S53" s="64">
        <v>0</v>
      </c>
      <c r="T53" s="43">
        <f>SUM(P53:S53)</f>
        <v>0</v>
      </c>
    </row>
    <row r="54" spans="15:22" x14ac:dyDescent="0.2">
      <c r="O54" s="19" t="s">
        <v>1</v>
      </c>
      <c r="P54" s="21">
        <v>0</v>
      </c>
      <c r="Q54" s="21">
        <v>0</v>
      </c>
      <c r="R54" s="21">
        <v>0</v>
      </c>
      <c r="S54" s="64">
        <v>0</v>
      </c>
      <c r="T54" s="43">
        <f t="shared" ref="T54:T56" si="8">SUM(P54:S54)</f>
        <v>0</v>
      </c>
    </row>
    <row r="55" spans="15:22" x14ac:dyDescent="0.2">
      <c r="O55" s="19" t="s">
        <v>2</v>
      </c>
      <c r="P55" s="21">
        <v>0</v>
      </c>
      <c r="Q55" s="21">
        <v>0</v>
      </c>
      <c r="R55" s="21">
        <v>0</v>
      </c>
      <c r="S55" s="64">
        <v>0</v>
      </c>
      <c r="T55" s="43">
        <f t="shared" si="8"/>
        <v>0</v>
      </c>
      <c r="V55" s="16" t="s">
        <v>55</v>
      </c>
    </row>
    <row r="56" spans="15:22" x14ac:dyDescent="0.2">
      <c r="O56" s="20" t="s">
        <v>3</v>
      </c>
      <c r="P56" s="60">
        <v>0</v>
      </c>
      <c r="Q56" s="60">
        <v>0</v>
      </c>
      <c r="R56" s="60">
        <v>0</v>
      </c>
      <c r="S56" s="65">
        <v>0</v>
      </c>
      <c r="T56" s="44">
        <f t="shared" si="8"/>
        <v>0</v>
      </c>
      <c r="V56" s="71">
        <f>SUMPRODUCT($D$14:$G$17,P53:S56)</f>
        <v>0</v>
      </c>
    </row>
    <row r="58" spans="15:22" x14ac:dyDescent="0.2">
      <c r="O58" s="16" t="s">
        <v>45</v>
      </c>
      <c r="P58" s="13">
        <f>T53</f>
        <v>0</v>
      </c>
      <c r="Q58" s="13">
        <f>T54</f>
        <v>0</v>
      </c>
      <c r="R58" s="13">
        <f>T55</f>
        <v>0</v>
      </c>
      <c r="S58" s="14">
        <f>T56</f>
        <v>0</v>
      </c>
    </row>
    <row r="60" spans="15:22" x14ac:dyDescent="0.2">
      <c r="O60" s="16" t="s">
        <v>52</v>
      </c>
      <c r="P60" s="13">
        <f>P47-P50-P58</f>
        <v>0</v>
      </c>
      <c r="Q60" s="13">
        <f>Q47-Q50-Q58</f>
        <v>0</v>
      </c>
      <c r="R60" s="13">
        <f>R47-R50-R58</f>
        <v>0</v>
      </c>
      <c r="S60" s="14">
        <f>S47-S50-S58</f>
        <v>0</v>
      </c>
    </row>
    <row r="62" spans="15:22" x14ac:dyDescent="0.2">
      <c r="O62" s="46" t="s">
        <v>61</v>
      </c>
      <c r="P62" s="32">
        <v>1000000</v>
      </c>
      <c r="Q62" s="32">
        <v>800000</v>
      </c>
      <c r="R62" s="32">
        <v>1000000</v>
      </c>
      <c r="S62" s="33">
        <v>900000</v>
      </c>
      <c r="V62" s="16" t="s">
        <v>55</v>
      </c>
    </row>
    <row r="63" spans="15:22" x14ac:dyDescent="0.2">
      <c r="O63" s="16" t="s">
        <v>53</v>
      </c>
      <c r="P63" s="13">
        <f>P35+P50</f>
        <v>24000</v>
      </c>
      <c r="Q63" s="13">
        <f t="shared" ref="Q63:S63" si="9">Q35+Q50</f>
        <v>180000</v>
      </c>
      <c r="R63" s="13">
        <f t="shared" si="9"/>
        <v>160000</v>
      </c>
      <c r="S63" s="14">
        <f t="shared" si="9"/>
        <v>136000</v>
      </c>
      <c r="V63" s="71">
        <f>SUMPRODUCT($D$23:$G$23,P63:S63)</f>
        <v>2118000</v>
      </c>
    </row>
    <row r="65" spans="15:19" x14ac:dyDescent="0.2">
      <c r="O65" s="16" t="s">
        <v>58</v>
      </c>
      <c r="P65" s="71">
        <f>SUM(P63:S63)</f>
        <v>500000</v>
      </c>
      <c r="Q65" s="16" t="s">
        <v>65</v>
      </c>
    </row>
    <row r="66" spans="15:19" x14ac:dyDescent="0.2">
      <c r="O66" s="16" t="s">
        <v>54</v>
      </c>
      <c r="P66" s="72">
        <v>500000</v>
      </c>
      <c r="Q66" s="71">
        <f>P65-P66</f>
        <v>0</v>
      </c>
    </row>
    <row r="68" spans="15:19" x14ac:dyDescent="0.2">
      <c r="O68" s="16" t="s">
        <v>59</v>
      </c>
      <c r="P68" s="30">
        <v>0</v>
      </c>
      <c r="Q68" s="30">
        <v>0</v>
      </c>
      <c r="R68" s="30">
        <v>0</v>
      </c>
      <c r="S68" s="67">
        <v>0</v>
      </c>
    </row>
    <row r="69" spans="15:19" x14ac:dyDescent="0.2">
      <c r="O69" s="16" t="s">
        <v>64</v>
      </c>
      <c r="P69" s="71">
        <f>SUM(P68:S68)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2E8B-699F-B34E-9BE3-02647CF258ED}">
  <dimension ref="H17:H20"/>
  <sheetViews>
    <sheetView workbookViewId="0">
      <selection activeCell="H22" sqref="H22"/>
    </sheetView>
  </sheetViews>
  <sheetFormatPr baseColWidth="10" defaultRowHeight="16" x14ac:dyDescent="0.2"/>
  <sheetData>
    <row r="17" spans="8:8" x14ac:dyDescent="0.2">
      <c r="H17" t="s">
        <v>62</v>
      </c>
    </row>
    <row r="20" spans="8:8" x14ac:dyDescent="0.2">
      <c r="H20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8C6C-5B11-1E40-904E-DE6936468200}">
  <dimension ref="G20:L27"/>
  <sheetViews>
    <sheetView workbookViewId="0">
      <selection activeCell="L20" sqref="L20:L23"/>
    </sheetView>
  </sheetViews>
  <sheetFormatPr baseColWidth="10" defaultRowHeight="16" x14ac:dyDescent="0.2"/>
  <sheetData>
    <row r="20" spans="7:12" x14ac:dyDescent="0.2">
      <c r="G20" t="s">
        <v>46</v>
      </c>
      <c r="H20">
        <v>12</v>
      </c>
      <c r="I20">
        <f>H27</f>
        <v>38</v>
      </c>
      <c r="J20">
        <f>SUM(H20:H23)</f>
        <v>103</v>
      </c>
      <c r="K20">
        <f>H20/J20</f>
        <v>0.11650485436893204</v>
      </c>
      <c r="L20">
        <f>K20*I20</f>
        <v>4.4271844660194173</v>
      </c>
    </row>
    <row r="21" spans="7:12" x14ac:dyDescent="0.2">
      <c r="G21" t="s">
        <v>47</v>
      </c>
      <c r="H21">
        <v>45</v>
      </c>
      <c r="I21">
        <f>H27</f>
        <v>38</v>
      </c>
      <c r="J21">
        <f>J20</f>
        <v>103</v>
      </c>
      <c r="K21">
        <f>H21/J21</f>
        <v>0.43689320388349512</v>
      </c>
      <c r="L21">
        <f>K21*I21</f>
        <v>16.601941747572816</v>
      </c>
    </row>
    <row r="22" spans="7:12" x14ac:dyDescent="0.2">
      <c r="G22" t="s">
        <v>48</v>
      </c>
      <c r="H22">
        <v>17</v>
      </c>
      <c r="I22">
        <f>H27</f>
        <v>38</v>
      </c>
      <c r="J22">
        <f>J21</f>
        <v>103</v>
      </c>
      <c r="K22">
        <f>H22/J22</f>
        <v>0.1650485436893204</v>
      </c>
      <c r="L22">
        <f>K22*I22</f>
        <v>6.2718446601941755</v>
      </c>
    </row>
    <row r="23" spans="7:12" x14ac:dyDescent="0.2">
      <c r="G23" t="s">
        <v>48</v>
      </c>
      <c r="H23">
        <v>29</v>
      </c>
      <c r="I23">
        <f>H27</f>
        <v>38</v>
      </c>
      <c r="J23">
        <f>J22</f>
        <v>103</v>
      </c>
      <c r="K23">
        <f>H23/J23</f>
        <v>0.28155339805825241</v>
      </c>
      <c r="L23">
        <f>K23*I23</f>
        <v>10.699029126213592</v>
      </c>
    </row>
    <row r="26" spans="7:12" x14ac:dyDescent="0.2">
      <c r="G26" t="s">
        <v>49</v>
      </c>
      <c r="H26">
        <v>65</v>
      </c>
    </row>
    <row r="27" spans="7:12" x14ac:dyDescent="0.2">
      <c r="G27" t="s">
        <v>50</v>
      </c>
      <c r="H27">
        <f>SUM(H20:H23)-H26</f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0B6A-7156-4643-BFCC-B4B1541D176F}">
  <dimension ref="E9:AR47"/>
  <sheetViews>
    <sheetView topLeftCell="I1" zoomScale="91" workbookViewId="0">
      <selection activeCell="AH61" sqref="AH61"/>
    </sheetView>
  </sheetViews>
  <sheetFormatPr baseColWidth="10" defaultRowHeight="16" x14ac:dyDescent="0.2"/>
  <cols>
    <col min="5" max="13" width="10.83203125" style="1"/>
    <col min="35" max="44" width="10.83203125" style="1"/>
  </cols>
  <sheetData>
    <row r="9" spans="7:44" x14ac:dyDescent="0.2">
      <c r="G9" s="51" t="s">
        <v>26</v>
      </c>
      <c r="H9" s="7" t="s">
        <v>27</v>
      </c>
      <c r="I9" s="7" t="s">
        <v>28</v>
      </c>
      <c r="J9" s="7" t="s">
        <v>29</v>
      </c>
      <c r="K9" s="7" t="s">
        <v>30</v>
      </c>
      <c r="L9" s="45" t="s">
        <v>31</v>
      </c>
      <c r="Z9" s="51" t="s">
        <v>26</v>
      </c>
      <c r="AA9" s="7" t="s">
        <v>27</v>
      </c>
      <c r="AB9" s="7" t="s">
        <v>28</v>
      </c>
      <c r="AC9" s="45" t="s">
        <v>31</v>
      </c>
      <c r="AJ9" s="51" t="s">
        <v>26</v>
      </c>
      <c r="AK9" s="7" t="s">
        <v>27</v>
      </c>
      <c r="AL9" s="7" t="s">
        <v>28</v>
      </c>
      <c r="AM9" s="7" t="s">
        <v>29</v>
      </c>
      <c r="AN9" s="7" t="s">
        <v>30</v>
      </c>
      <c r="AO9" s="45" t="s">
        <v>31</v>
      </c>
    </row>
    <row r="10" spans="7:44" x14ac:dyDescent="0.2">
      <c r="G10" s="47">
        <v>6</v>
      </c>
      <c r="H10" s="9">
        <v>4</v>
      </c>
      <c r="I10" s="9">
        <v>5</v>
      </c>
      <c r="J10" s="9">
        <v>0</v>
      </c>
      <c r="K10" s="9">
        <v>0</v>
      </c>
      <c r="L10" s="48">
        <v>0</v>
      </c>
      <c r="Z10" s="51">
        <v>0</v>
      </c>
      <c r="AA10" s="7">
        <v>8.5</v>
      </c>
      <c r="AB10" s="7">
        <v>4.5</v>
      </c>
      <c r="AC10" s="45"/>
      <c r="AJ10" s="51">
        <v>0</v>
      </c>
      <c r="AK10" s="7">
        <v>8.5</v>
      </c>
      <c r="AL10" s="7">
        <v>4.5</v>
      </c>
      <c r="AM10" s="7">
        <v>0</v>
      </c>
      <c r="AN10" s="7">
        <v>0</v>
      </c>
      <c r="AO10" s="45"/>
    </row>
    <row r="11" spans="7:44" x14ac:dyDescent="0.2">
      <c r="G11" s="24">
        <v>2</v>
      </c>
      <c r="H11" s="3">
        <v>-1</v>
      </c>
      <c r="I11" s="3">
        <v>4</v>
      </c>
      <c r="J11" s="3">
        <v>1</v>
      </c>
      <c r="K11" s="3">
        <v>0</v>
      </c>
      <c r="L11" s="49">
        <v>20</v>
      </c>
      <c r="Z11" s="47">
        <v>6</v>
      </c>
      <c r="AA11" s="9">
        <v>4</v>
      </c>
      <c r="AB11" s="9">
        <v>5</v>
      </c>
      <c r="AC11" s="48">
        <f>SUMPRODUCT($Z$10:$AB$10,Z11:AB11)</f>
        <v>56.5</v>
      </c>
      <c r="AJ11" s="47">
        <v>6</v>
      </c>
      <c r="AK11" s="9">
        <v>4</v>
      </c>
      <c r="AL11" s="9">
        <v>5</v>
      </c>
      <c r="AM11" s="9">
        <v>0</v>
      </c>
      <c r="AN11" s="9">
        <v>0</v>
      </c>
      <c r="AO11" s="48">
        <f>SUMPRODUCT($AJ$10:$AN$10,AJ11:AN11)</f>
        <v>56.5</v>
      </c>
    </row>
    <row r="12" spans="7:44" x14ac:dyDescent="0.2">
      <c r="G12" s="24">
        <v>2</v>
      </c>
      <c r="H12" s="3">
        <v>6</v>
      </c>
      <c r="I12" s="3">
        <v>2</v>
      </c>
      <c r="J12" s="3">
        <v>0</v>
      </c>
      <c r="K12" s="3">
        <v>0</v>
      </c>
      <c r="L12" s="49">
        <v>60</v>
      </c>
      <c r="Z12" s="24">
        <v>2</v>
      </c>
      <c r="AA12" s="3">
        <v>-1</v>
      </c>
      <c r="AB12" s="3">
        <v>4</v>
      </c>
      <c r="AC12" s="49">
        <f t="shared" ref="AC12:AC14" si="0">SUMPRODUCT($Z$10:$AB$10,Z12:AB12)</f>
        <v>9.5</v>
      </c>
      <c r="AE12" t="s">
        <v>38</v>
      </c>
      <c r="AF12" s="63">
        <v>20</v>
      </c>
      <c r="AJ12" s="24">
        <v>2</v>
      </c>
      <c r="AK12" s="3">
        <v>-1</v>
      </c>
      <c r="AL12" s="3">
        <v>4</v>
      </c>
      <c r="AM12" s="3">
        <v>1</v>
      </c>
      <c r="AN12" s="3">
        <v>0</v>
      </c>
      <c r="AO12" s="49">
        <f t="shared" ref="AO12:AO14" si="1">SUMPRODUCT($AJ$10:$AN$10,AJ12:AN12)</f>
        <v>9.5</v>
      </c>
      <c r="AQ12" s="1" t="s">
        <v>38</v>
      </c>
      <c r="AR12" s="63">
        <v>20</v>
      </c>
    </row>
    <row r="13" spans="7:44" x14ac:dyDescent="0.2">
      <c r="G13" s="25">
        <v>1</v>
      </c>
      <c r="H13" s="5">
        <v>1</v>
      </c>
      <c r="I13" s="5">
        <v>3</v>
      </c>
      <c r="J13" s="5">
        <v>0</v>
      </c>
      <c r="K13" s="5">
        <v>-1</v>
      </c>
      <c r="L13" s="50">
        <v>22</v>
      </c>
      <c r="M13" s="1" t="s">
        <v>32</v>
      </c>
      <c r="Z13" s="24">
        <v>2</v>
      </c>
      <c r="AA13" s="3">
        <v>6</v>
      </c>
      <c r="AB13" s="3">
        <v>2</v>
      </c>
      <c r="AC13" s="49">
        <f t="shared" si="0"/>
        <v>60</v>
      </c>
      <c r="AE13" t="s">
        <v>39</v>
      </c>
      <c r="AF13" s="49">
        <v>60</v>
      </c>
      <c r="AJ13" s="24">
        <v>2</v>
      </c>
      <c r="AK13" s="3">
        <v>6</v>
      </c>
      <c r="AL13" s="3">
        <v>2</v>
      </c>
      <c r="AM13" s="3">
        <v>0</v>
      </c>
      <c r="AN13" s="3">
        <v>0</v>
      </c>
      <c r="AO13" s="49">
        <f t="shared" si="1"/>
        <v>60</v>
      </c>
      <c r="AQ13" s="1" t="s">
        <v>39</v>
      </c>
      <c r="AR13" s="49">
        <v>60</v>
      </c>
    </row>
    <row r="14" spans="7:44" x14ac:dyDescent="0.2">
      <c r="Z14" s="25">
        <v>1</v>
      </c>
      <c r="AA14" s="5">
        <v>1</v>
      </c>
      <c r="AB14" s="5">
        <v>3</v>
      </c>
      <c r="AC14" s="50">
        <f t="shared" si="0"/>
        <v>22</v>
      </c>
      <c r="AE14" t="s">
        <v>40</v>
      </c>
      <c r="AF14" s="50">
        <v>22</v>
      </c>
      <c r="AJ14" s="25">
        <v>1</v>
      </c>
      <c r="AK14" s="5">
        <v>1</v>
      </c>
      <c r="AL14" s="5">
        <v>3</v>
      </c>
      <c r="AM14" s="5">
        <v>0</v>
      </c>
      <c r="AN14" s="5">
        <v>-1</v>
      </c>
      <c r="AO14" s="50">
        <f t="shared" si="1"/>
        <v>22</v>
      </c>
      <c r="AQ14" s="1" t="s">
        <v>40</v>
      </c>
      <c r="AR14" s="50">
        <v>22</v>
      </c>
    </row>
    <row r="16" spans="7:44" x14ac:dyDescent="0.2">
      <c r="G16" s="51" t="s">
        <v>26</v>
      </c>
      <c r="H16" s="7" t="s">
        <v>27</v>
      </c>
      <c r="I16" s="7" t="s">
        <v>28</v>
      </c>
      <c r="J16" s="7" t="s">
        <v>29</v>
      </c>
      <c r="K16" s="7" t="s">
        <v>30</v>
      </c>
      <c r="L16" s="45" t="s">
        <v>31</v>
      </c>
    </row>
    <row r="17" spans="6:12" x14ac:dyDescent="0.2">
      <c r="G17" s="47">
        <v>6</v>
      </c>
      <c r="H17" s="9">
        <v>4</v>
      </c>
      <c r="I17" s="55">
        <v>5</v>
      </c>
      <c r="J17" s="9">
        <v>0</v>
      </c>
      <c r="K17" s="9">
        <v>0</v>
      </c>
      <c r="L17" s="48">
        <v>0</v>
      </c>
    </row>
    <row r="18" spans="6:12" x14ac:dyDescent="0.2">
      <c r="G18" s="24">
        <v>2</v>
      </c>
      <c r="H18" s="3">
        <v>-1</v>
      </c>
      <c r="I18" s="56">
        <v>4</v>
      </c>
      <c r="J18" s="3">
        <v>1</v>
      </c>
      <c r="K18" s="3">
        <v>0</v>
      </c>
      <c r="L18" s="49">
        <v>20</v>
      </c>
    </row>
    <row r="19" spans="6:12" x14ac:dyDescent="0.2">
      <c r="G19" s="24">
        <v>2</v>
      </c>
      <c r="H19" s="3">
        <v>6</v>
      </c>
      <c r="I19" s="56">
        <v>2</v>
      </c>
      <c r="J19" s="3">
        <v>0</v>
      </c>
      <c r="K19" s="3">
        <v>0</v>
      </c>
      <c r="L19" s="49">
        <v>60</v>
      </c>
    </row>
    <row r="20" spans="6:12" x14ac:dyDescent="0.2">
      <c r="G20" s="52">
        <f>G13*-1</f>
        <v>-1</v>
      </c>
      <c r="H20" s="53">
        <f t="shared" ref="H20:L20" si="2">H13*-1</f>
        <v>-1</v>
      </c>
      <c r="I20" s="53">
        <f t="shared" si="2"/>
        <v>-3</v>
      </c>
      <c r="J20" s="53">
        <f t="shared" si="2"/>
        <v>0</v>
      </c>
      <c r="K20" s="53">
        <f t="shared" si="2"/>
        <v>1</v>
      </c>
      <c r="L20" s="54">
        <f t="shared" si="2"/>
        <v>-22</v>
      </c>
    </row>
    <row r="21" spans="6:12" x14ac:dyDescent="0.2">
      <c r="F21" s="1" t="s">
        <v>33</v>
      </c>
      <c r="G21" s="1">
        <f>G17/G20</f>
        <v>-6</v>
      </c>
      <c r="H21" s="1">
        <f>H17/H20</f>
        <v>-4</v>
      </c>
      <c r="I21" s="1">
        <f>I17/I20</f>
        <v>-1.6666666666666667</v>
      </c>
    </row>
    <row r="23" spans="6:12" x14ac:dyDescent="0.2">
      <c r="G23" s="51" t="s">
        <v>26</v>
      </c>
      <c r="H23" s="7" t="s">
        <v>27</v>
      </c>
      <c r="I23" s="7" t="s">
        <v>28</v>
      </c>
      <c r="J23" s="7" t="s">
        <v>29</v>
      </c>
      <c r="K23" s="7" t="s">
        <v>30</v>
      </c>
      <c r="L23" s="45" t="s">
        <v>31</v>
      </c>
    </row>
    <row r="24" spans="6:12" x14ac:dyDescent="0.2">
      <c r="F24" s="55">
        <v>5</v>
      </c>
      <c r="G24" s="47">
        <f t="shared" ref="G24:L24" si="3">G17-$F24*G$27</f>
        <v>4.3333333333333339</v>
      </c>
      <c r="H24" s="9">
        <f t="shared" si="3"/>
        <v>2.3333333333333335</v>
      </c>
      <c r="I24" s="55">
        <f t="shared" si="3"/>
        <v>0</v>
      </c>
      <c r="J24" s="9">
        <f t="shared" si="3"/>
        <v>0</v>
      </c>
      <c r="K24" s="9">
        <f t="shared" si="3"/>
        <v>1.6666666666666665</v>
      </c>
      <c r="L24" s="48">
        <f t="shared" si="3"/>
        <v>-36.666666666666664</v>
      </c>
    </row>
    <row r="25" spans="6:12" x14ac:dyDescent="0.2">
      <c r="F25" s="56">
        <v>4</v>
      </c>
      <c r="G25" s="24">
        <f t="shared" ref="G25:L25" si="4">G18-$F25*G$27</f>
        <v>0.66666666666666674</v>
      </c>
      <c r="H25" s="3">
        <f t="shared" si="4"/>
        <v>-2.333333333333333</v>
      </c>
      <c r="I25" s="56">
        <f t="shared" si="4"/>
        <v>0</v>
      </c>
      <c r="J25" s="3">
        <f t="shared" si="4"/>
        <v>1</v>
      </c>
      <c r="K25" s="3">
        <f t="shared" si="4"/>
        <v>1.3333333333333333</v>
      </c>
      <c r="L25" s="49">
        <f t="shared" si="4"/>
        <v>-9.3333333333333321</v>
      </c>
    </row>
    <row r="26" spans="6:12" x14ac:dyDescent="0.2">
      <c r="F26" s="56">
        <v>2</v>
      </c>
      <c r="G26" s="24">
        <f>G19-$F26*G$27</f>
        <v>1.3333333333333335</v>
      </c>
      <c r="H26" s="3">
        <f t="shared" ref="H26:L26" si="5">H19-$F26*H$27</f>
        <v>5.333333333333333</v>
      </c>
      <c r="I26" s="56">
        <f t="shared" si="5"/>
        <v>0</v>
      </c>
      <c r="J26" s="3">
        <f t="shared" si="5"/>
        <v>0</v>
      </c>
      <c r="K26" s="3">
        <f t="shared" si="5"/>
        <v>0.66666666666666663</v>
      </c>
      <c r="L26" s="49">
        <f t="shared" si="5"/>
        <v>45.333333333333336</v>
      </c>
    </row>
    <row r="27" spans="6:12" x14ac:dyDescent="0.2">
      <c r="F27" s="53">
        <v>-3</v>
      </c>
      <c r="G27" s="52">
        <f>G20/$F27</f>
        <v>0.33333333333333331</v>
      </c>
      <c r="H27" s="53">
        <f t="shared" ref="H27:L27" si="6">H20/$F27</f>
        <v>0.33333333333333331</v>
      </c>
      <c r="I27" s="53">
        <f t="shared" si="6"/>
        <v>1</v>
      </c>
      <c r="J27" s="53">
        <f t="shared" si="6"/>
        <v>0</v>
      </c>
      <c r="K27" s="53">
        <f t="shared" si="6"/>
        <v>-0.33333333333333331</v>
      </c>
      <c r="L27" s="54">
        <f t="shared" si="6"/>
        <v>7.333333333333333</v>
      </c>
    </row>
    <row r="30" spans="6:12" x14ac:dyDescent="0.2">
      <c r="G30" s="51" t="s">
        <v>26</v>
      </c>
      <c r="H30" s="7" t="s">
        <v>27</v>
      </c>
      <c r="I30" s="7" t="s">
        <v>28</v>
      </c>
      <c r="J30" s="7" t="s">
        <v>29</v>
      </c>
      <c r="K30" s="7" t="s">
        <v>30</v>
      </c>
      <c r="L30" s="45" t="s">
        <v>31</v>
      </c>
    </row>
    <row r="31" spans="6:12" x14ac:dyDescent="0.2">
      <c r="G31" s="57">
        <v>4.3333333333333339</v>
      </c>
      <c r="H31" s="55">
        <v>2.3333333333333335</v>
      </c>
      <c r="I31" s="30">
        <v>0</v>
      </c>
      <c r="J31" s="30">
        <v>0</v>
      </c>
      <c r="K31" s="30">
        <v>1.6666666666666665</v>
      </c>
      <c r="L31" s="31">
        <v>-36.666666666666664</v>
      </c>
    </row>
    <row r="32" spans="6:12" x14ac:dyDescent="0.2">
      <c r="G32" s="61">
        <v>0.66666666666666674</v>
      </c>
      <c r="H32" s="56">
        <v>-2.333333333333333</v>
      </c>
      <c r="I32" s="56">
        <v>0</v>
      </c>
      <c r="J32" s="56">
        <v>1</v>
      </c>
      <c r="K32" s="56">
        <v>1.3333333333333333</v>
      </c>
      <c r="L32" s="62">
        <v>-9.3333333333333321</v>
      </c>
    </row>
    <row r="33" spans="6:12" x14ac:dyDescent="0.2">
      <c r="G33" s="58">
        <v>1.3333333333333335</v>
      </c>
      <c r="H33" s="56">
        <v>5.333333333333333</v>
      </c>
      <c r="I33" s="21">
        <v>0</v>
      </c>
      <c r="J33" s="21">
        <v>0</v>
      </c>
      <c r="K33" s="21">
        <v>0.66666666666666663</v>
      </c>
      <c r="L33" s="22">
        <v>45.333333333333336</v>
      </c>
    </row>
    <row r="34" spans="6:12" x14ac:dyDescent="0.2">
      <c r="G34" s="59">
        <v>0.33333333333333331</v>
      </c>
      <c r="H34" s="53">
        <v>0.33333333333333331</v>
      </c>
      <c r="I34" s="60">
        <v>1</v>
      </c>
      <c r="J34" s="60">
        <v>0</v>
      </c>
      <c r="K34" s="60">
        <v>-0.33333333333333331</v>
      </c>
      <c r="L34" s="23">
        <v>7.333333333333333</v>
      </c>
    </row>
    <row r="35" spans="6:12" x14ac:dyDescent="0.2">
      <c r="F35" s="1" t="s">
        <v>33</v>
      </c>
      <c r="G35" s="1">
        <f>G31/G32</f>
        <v>6.5</v>
      </c>
      <c r="H35" s="1">
        <f>H31/H32</f>
        <v>-1.0000000000000002</v>
      </c>
      <c r="K35" s="1">
        <f>K31/K32</f>
        <v>1.25</v>
      </c>
    </row>
    <row r="37" spans="6:12" x14ac:dyDescent="0.2">
      <c r="G37" s="51" t="s">
        <v>26</v>
      </c>
      <c r="H37" s="7" t="s">
        <v>27</v>
      </c>
      <c r="I37" s="7" t="s">
        <v>28</v>
      </c>
      <c r="J37" s="7" t="s">
        <v>29</v>
      </c>
      <c r="K37" s="7" t="s">
        <v>30</v>
      </c>
      <c r="L37" s="45" t="s">
        <v>31</v>
      </c>
    </row>
    <row r="38" spans="6:12" x14ac:dyDescent="0.2">
      <c r="F38" s="55">
        <v>2.3333333333333335</v>
      </c>
      <c r="G38" s="57">
        <f t="shared" ref="G38:L38" si="7">G31-$F38*G$39</f>
        <v>5.0000000000000009</v>
      </c>
      <c r="H38" s="55">
        <f t="shared" si="7"/>
        <v>0</v>
      </c>
      <c r="I38" s="30">
        <f t="shared" si="7"/>
        <v>0</v>
      </c>
      <c r="J38" s="30">
        <f t="shared" si="7"/>
        <v>1.0000000000000002</v>
      </c>
      <c r="K38" s="30">
        <f t="shared" si="7"/>
        <v>3</v>
      </c>
      <c r="L38" s="31">
        <f t="shared" si="7"/>
        <v>-46</v>
      </c>
    </row>
    <row r="39" spans="6:12" x14ac:dyDescent="0.2">
      <c r="F39" s="56">
        <v>-2.333333333333333</v>
      </c>
      <c r="G39" s="61">
        <f>G32/$F39</f>
        <v>-0.28571428571428581</v>
      </c>
      <c r="H39" s="56">
        <f t="shared" ref="H39:L39" si="8">H32/$F39</f>
        <v>1</v>
      </c>
      <c r="I39" s="56">
        <f t="shared" si="8"/>
        <v>0</v>
      </c>
      <c r="J39" s="56">
        <f t="shared" si="8"/>
        <v>-0.4285714285714286</v>
      </c>
      <c r="K39" s="56">
        <f t="shared" si="8"/>
        <v>-0.57142857142857151</v>
      </c>
      <c r="L39" s="62">
        <f t="shared" si="8"/>
        <v>4</v>
      </c>
    </row>
    <row r="40" spans="6:12" x14ac:dyDescent="0.2">
      <c r="F40" s="56">
        <v>5.333333333333333</v>
      </c>
      <c r="G40" s="58">
        <f t="shared" ref="G40:L40" si="9">G33-$F40*G$39</f>
        <v>2.8571428571428577</v>
      </c>
      <c r="H40" s="56">
        <f t="shared" si="9"/>
        <v>0</v>
      </c>
      <c r="I40" s="21">
        <f t="shared" si="9"/>
        <v>0</v>
      </c>
      <c r="J40" s="21">
        <f t="shared" si="9"/>
        <v>2.2857142857142856</v>
      </c>
      <c r="K40" s="21">
        <f t="shared" si="9"/>
        <v>3.7142857142857144</v>
      </c>
      <c r="L40" s="22">
        <f t="shared" si="9"/>
        <v>24.000000000000004</v>
      </c>
    </row>
    <row r="41" spans="6:12" x14ac:dyDescent="0.2">
      <c r="F41" s="53">
        <v>0.33333333333333331</v>
      </c>
      <c r="G41" s="59">
        <f>G34-$F41*G$39</f>
        <v>0.4285714285714286</v>
      </c>
      <c r="H41" s="53">
        <f t="shared" ref="H41:L41" si="10">H34-$F41*H$39</f>
        <v>0</v>
      </c>
      <c r="I41" s="60">
        <f t="shared" si="10"/>
        <v>1</v>
      </c>
      <c r="J41" s="60">
        <f t="shared" si="10"/>
        <v>0.14285714285714285</v>
      </c>
      <c r="K41" s="60">
        <f t="shared" si="10"/>
        <v>-0.14285714285714282</v>
      </c>
      <c r="L41" s="23">
        <f t="shared" si="10"/>
        <v>6</v>
      </c>
    </row>
    <row r="44" spans="6:12" x14ac:dyDescent="0.2">
      <c r="G44" s="2" t="s">
        <v>34</v>
      </c>
      <c r="H44" s="1">
        <f>L38*-1</f>
        <v>46</v>
      </c>
    </row>
    <row r="45" spans="6:12" x14ac:dyDescent="0.2">
      <c r="G45" s="2" t="s">
        <v>35</v>
      </c>
      <c r="H45" s="1">
        <v>0</v>
      </c>
    </row>
    <row r="46" spans="6:12" x14ac:dyDescent="0.2">
      <c r="G46" s="2" t="s">
        <v>36</v>
      </c>
      <c r="H46" s="1">
        <v>4</v>
      </c>
    </row>
    <row r="47" spans="6:12" x14ac:dyDescent="0.2">
      <c r="G47" s="2" t="s">
        <v>37</v>
      </c>
      <c r="H47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2021-06-03T20:18:50Z</dcterms:created>
  <dcterms:modified xsi:type="dcterms:W3CDTF">2021-06-05T22:26:47Z</dcterms:modified>
</cp:coreProperties>
</file>