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amsneed/Downloads/"/>
    </mc:Choice>
  </mc:AlternateContent>
  <xr:revisionPtr revIDLastSave="0" documentId="8_{60E945E0-A396-F64B-B4F3-F2CD0A6A0E60}" xr6:coauthVersionLast="47" xr6:coauthVersionMax="47" xr10:uidLastSave="{00000000-0000-0000-0000-000000000000}"/>
  <bookViews>
    <workbookView xWindow="0" yWindow="500" windowWidth="28800" windowHeight="16100" activeTab="8"/>
  </bookViews>
  <sheets>
    <sheet name="Record" sheetId="1" r:id="rId1"/>
    <sheet name="Sort_DB" sheetId="2" r:id="rId2"/>
    <sheet name="Filter_DB" sheetId="3" r:id="rId3"/>
    <sheet name="Filter_Advance" sheetId="4" r:id="rId4"/>
    <sheet name="Pivot_Table" sheetId="5" r:id="rId5"/>
    <sheet name="Qx" sheetId="6" r:id="rId6"/>
    <sheet name="Annuity" sheetId="7" r:id="rId7"/>
    <sheet name="Rate" sheetId="8" r:id="rId8"/>
    <sheet name="Adam_Sneed_Final" sheetId="9" r:id="rId9"/>
  </sheets>
  <definedNames>
    <definedName name="_xlnm._FilterDatabase" localSheetId="2" hidden="1">Filter_DB!$B$9:$I$19</definedName>
    <definedName name="_xlnm.Criteria" localSheetId="3">Filter_Advance!$E$1:$F$3</definedName>
    <definedName name="_xlnm.Print_Titles" localSheetId="6">Annuity!$2:$13</definedName>
    <definedName name="rate">OFFSET(Rate!$B$1,Rate!$G$2-1,1,6,1)</definedName>
    <definedName name="Year">OFFSET(Rate!$B$1,Rate!$G$2-1,0,6,1)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3" i="9" l="1"/>
  <c r="E30" i="9"/>
  <c r="E29" i="9"/>
  <c r="E32" i="9" s="1"/>
  <c r="E12" i="9"/>
  <c r="E9" i="9"/>
  <c r="E8" i="9"/>
  <c r="E6" i="9"/>
  <c r="G7" i="7"/>
  <c r="G5" i="7"/>
  <c r="E31" i="9"/>
  <c r="C24" i="9" s="1"/>
  <c r="E20" i="9"/>
  <c r="E10" i="9"/>
  <c r="E11" i="9" s="1"/>
  <c r="E16" i="9" s="1"/>
  <c r="C28" i="8"/>
  <c r="G2" i="8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H3" i="3"/>
  <c r="H2" i="3"/>
  <c r="H1" i="3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H6" i="3" l="1"/>
  <c r="E13" i="9"/>
  <c r="G3" i="7" s="1"/>
  <c r="B14" i="7" s="1"/>
  <c r="C14" i="7" s="1"/>
  <c r="D14" i="7" s="1"/>
  <c r="H4" i="3"/>
  <c r="H5" i="3"/>
  <c r="G14" i="7"/>
  <c r="B15" i="7"/>
  <c r="E14" i="9"/>
  <c r="E15" i="9" s="1"/>
  <c r="E17" i="9" s="1"/>
  <c r="G4" i="7" s="1"/>
  <c r="C15" i="7" l="1"/>
  <c r="D15" i="7" s="1"/>
  <c r="B16" i="7"/>
  <c r="E15" i="7"/>
  <c r="G15" i="7" s="1"/>
  <c r="C16" i="7" l="1"/>
  <c r="B17" i="7"/>
  <c r="D16" i="7"/>
  <c r="E16" i="7"/>
  <c r="G16" i="7" s="1"/>
  <c r="C17" i="7" l="1"/>
  <c r="B18" i="7"/>
  <c r="E17" i="7"/>
  <c r="G17" i="7" s="1"/>
  <c r="D17" i="7"/>
  <c r="C18" i="7" l="1"/>
  <c r="D18" i="7" s="1"/>
  <c r="B19" i="7"/>
  <c r="E18" i="7"/>
  <c r="G18" i="7" s="1"/>
  <c r="C19" i="7" l="1"/>
  <c r="D19" i="7" s="1"/>
  <c r="E19" i="7"/>
  <c r="G19" i="7" s="1"/>
  <c r="B20" i="7"/>
  <c r="B21" i="7" l="1"/>
  <c r="C20" i="7"/>
  <c r="D20" i="7" s="1"/>
  <c r="E20" i="7"/>
  <c r="G20" i="7"/>
  <c r="C21" i="7" l="1"/>
  <c r="D21" i="7" s="1"/>
  <c r="E21" i="7"/>
  <c r="G21" i="7" s="1"/>
  <c r="B22" i="7"/>
  <c r="C22" i="7" l="1"/>
  <c r="D22" i="7" s="1"/>
  <c r="B23" i="7"/>
  <c r="E22" i="7"/>
  <c r="G22" i="7" s="1"/>
  <c r="C23" i="7" l="1"/>
  <c r="D23" i="7" s="1"/>
  <c r="E23" i="7"/>
  <c r="G23" i="7" s="1"/>
  <c r="B24" i="7"/>
  <c r="C24" i="7" l="1"/>
  <c r="B25" i="7"/>
  <c r="D24" i="7"/>
  <c r="E24" i="7"/>
  <c r="G24" i="7" s="1"/>
  <c r="C25" i="7" l="1"/>
  <c r="D25" i="7" s="1"/>
  <c r="B26" i="7"/>
  <c r="E25" i="7"/>
  <c r="G25" i="7" s="1"/>
  <c r="C26" i="7" l="1"/>
  <c r="D26" i="7" s="1"/>
  <c r="B27" i="7"/>
  <c r="E26" i="7"/>
  <c r="G26" i="7" s="1"/>
  <c r="C27" i="7" l="1"/>
  <c r="D27" i="7" s="1"/>
  <c r="B28" i="7"/>
  <c r="E27" i="7"/>
  <c r="G27" i="7"/>
  <c r="C28" i="7" l="1"/>
  <c r="D28" i="7" s="1"/>
  <c r="B29" i="7"/>
  <c r="E28" i="7"/>
  <c r="G28" i="7" s="1"/>
  <c r="E29" i="7" l="1"/>
  <c r="G29" i="7" s="1"/>
  <c r="C29" i="7"/>
  <c r="D29" i="7" s="1"/>
  <c r="B30" i="7"/>
  <c r="C30" i="7" l="1"/>
  <c r="D30" i="7" s="1"/>
  <c r="B31" i="7"/>
  <c r="E30" i="7"/>
  <c r="G30" i="7" s="1"/>
  <c r="C31" i="7" l="1"/>
  <c r="D31" i="7" s="1"/>
  <c r="B32" i="7"/>
  <c r="E31" i="7"/>
  <c r="G31" i="7" s="1"/>
  <c r="C32" i="7" l="1"/>
  <c r="D32" i="7" s="1"/>
  <c r="B33" i="7"/>
  <c r="E32" i="7"/>
  <c r="G32" i="7" s="1"/>
  <c r="C33" i="7" l="1"/>
  <c r="B34" i="7"/>
  <c r="E33" i="7"/>
  <c r="G33" i="7" s="1"/>
  <c r="D33" i="7"/>
  <c r="C34" i="7" l="1"/>
  <c r="B35" i="7"/>
  <c r="D34" i="7"/>
  <c r="E34" i="7"/>
  <c r="G34" i="7" s="1"/>
  <c r="C35" i="7" l="1"/>
  <c r="D35" i="7" s="1"/>
  <c r="E35" i="7"/>
  <c r="G35" i="7" s="1"/>
  <c r="B36" i="7"/>
  <c r="C36" i="7" l="1"/>
  <c r="D36" i="7" s="1"/>
  <c r="B37" i="7"/>
  <c r="E36" i="7"/>
  <c r="G36" i="7"/>
  <c r="E37" i="7" l="1"/>
  <c r="C37" i="7"/>
  <c r="D37" i="7" s="1"/>
  <c r="B38" i="7"/>
  <c r="G37" i="7"/>
  <c r="B39" i="7" l="1"/>
  <c r="C38" i="7"/>
  <c r="D38" i="7" s="1"/>
  <c r="E38" i="7"/>
  <c r="G38" i="7" s="1"/>
  <c r="C39" i="7" l="1"/>
  <c r="D39" i="7" s="1"/>
  <c r="E39" i="7"/>
  <c r="G39" i="7" s="1"/>
  <c r="B40" i="7"/>
  <c r="C40" i="7" l="1"/>
  <c r="D40" i="7" s="1"/>
  <c r="B41" i="7"/>
  <c r="E40" i="7"/>
  <c r="G40" i="7" s="1"/>
  <c r="C41" i="7" l="1"/>
  <c r="D41" i="7" s="1"/>
  <c r="B42" i="7"/>
  <c r="E41" i="7"/>
  <c r="G41" i="7" s="1"/>
  <c r="C42" i="7" l="1"/>
  <c r="D42" i="7" s="1"/>
  <c r="B43" i="7"/>
  <c r="E42" i="7"/>
  <c r="G42" i="7"/>
  <c r="C43" i="7" l="1"/>
  <c r="D43" i="7" s="1"/>
  <c r="B44" i="7"/>
  <c r="E43" i="7"/>
  <c r="G43" i="7"/>
  <c r="C44" i="7" l="1"/>
  <c r="B45" i="7"/>
  <c r="D44" i="7"/>
  <c r="E44" i="7"/>
  <c r="G44" i="7" s="1"/>
  <c r="C45" i="7" l="1"/>
  <c r="E45" i="7"/>
  <c r="G45" i="7" s="1"/>
  <c r="B46" i="7"/>
  <c r="D45" i="7"/>
  <c r="B47" i="7" l="1"/>
  <c r="C46" i="7"/>
  <c r="E46" i="7"/>
  <c r="G46" i="7" s="1"/>
  <c r="D46" i="7"/>
  <c r="B48" i="7" l="1"/>
  <c r="C47" i="7"/>
  <c r="D47" i="7" s="1"/>
  <c r="E47" i="7"/>
  <c r="G47" i="7" s="1"/>
  <c r="C48" i="7" l="1"/>
  <c r="D48" i="7" s="1"/>
  <c r="B49" i="7"/>
  <c r="E48" i="7"/>
  <c r="G48" i="7" s="1"/>
  <c r="C49" i="7" l="1"/>
  <c r="D49" i="7" s="1"/>
  <c r="B50" i="7"/>
  <c r="E49" i="7"/>
  <c r="G49" i="7"/>
  <c r="C50" i="7" l="1"/>
  <c r="B51" i="7"/>
  <c r="D50" i="7"/>
  <c r="E50" i="7"/>
  <c r="G50" i="7" s="1"/>
  <c r="C51" i="7" l="1"/>
  <c r="D51" i="7"/>
  <c r="E51" i="7"/>
  <c r="G51" i="7" s="1"/>
  <c r="B52" i="7"/>
  <c r="C52" i="7" l="1"/>
  <c r="D52" i="7" s="1"/>
  <c r="B53" i="7"/>
  <c r="E52" i="7"/>
  <c r="G52" i="7"/>
  <c r="C53" i="7" l="1"/>
  <c r="D53" i="7" s="1"/>
  <c r="E53" i="7"/>
  <c r="G53" i="7" s="1"/>
  <c r="B54" i="7"/>
  <c r="C54" i="7" l="1"/>
  <c r="D54" i="7" s="1"/>
  <c r="B55" i="7"/>
  <c r="E54" i="7"/>
  <c r="G54" i="7" s="1"/>
  <c r="C55" i="7" l="1"/>
  <c r="D55" i="7" s="1"/>
  <c r="E55" i="7"/>
  <c r="G55" i="7" s="1"/>
  <c r="B56" i="7"/>
  <c r="B57" i="7" l="1"/>
  <c r="C56" i="7"/>
  <c r="D56" i="7" s="1"/>
  <c r="E56" i="7"/>
  <c r="G56" i="7" s="1"/>
  <c r="C57" i="7" l="1"/>
  <c r="D57" i="7" s="1"/>
  <c r="B58" i="7"/>
  <c r="E57" i="7"/>
  <c r="G57" i="7" s="1"/>
  <c r="C58" i="7" l="1"/>
  <c r="D58" i="7" s="1"/>
  <c r="B59" i="7"/>
  <c r="E58" i="7"/>
  <c r="G58" i="7" s="1"/>
  <c r="C59" i="7" l="1"/>
  <c r="B60" i="7"/>
  <c r="E59" i="7"/>
  <c r="G59" i="7" s="1"/>
  <c r="D59" i="7"/>
  <c r="C60" i="7" l="1"/>
  <c r="D60" i="7" s="1"/>
  <c r="B61" i="7"/>
  <c r="E60" i="7"/>
  <c r="G60" i="7" s="1"/>
  <c r="C61" i="7" l="1"/>
  <c r="D61" i="7" s="1"/>
  <c r="E61" i="7"/>
  <c r="G61" i="7" s="1"/>
  <c r="B62" i="7"/>
  <c r="C62" i="7" l="1"/>
  <c r="D62" i="7" s="1"/>
  <c r="B63" i="7"/>
  <c r="E62" i="7"/>
  <c r="G62" i="7"/>
  <c r="C63" i="7" l="1"/>
  <c r="D63" i="7" s="1"/>
  <c r="B64" i="7"/>
  <c r="E63" i="7"/>
  <c r="G63" i="7" s="1"/>
  <c r="C64" i="7" l="1"/>
  <c r="D64" i="7" s="1"/>
  <c r="B65" i="7"/>
  <c r="E64" i="7"/>
  <c r="G64" i="7" s="1"/>
  <c r="C65" i="7" l="1"/>
  <c r="D65" i="7" s="1"/>
  <c r="B66" i="7"/>
  <c r="E65" i="7"/>
  <c r="G65" i="7"/>
  <c r="B67" i="7" l="1"/>
  <c r="C66" i="7"/>
  <c r="D66" i="7"/>
  <c r="E66" i="7"/>
  <c r="G66" i="7" s="1"/>
  <c r="C67" i="7" l="1"/>
  <c r="D67" i="7" s="1"/>
  <c r="E67" i="7"/>
  <c r="G67" i="7" s="1"/>
  <c r="B68" i="7"/>
  <c r="C68" i="7" l="1"/>
  <c r="D68" i="7" s="1"/>
  <c r="B69" i="7"/>
  <c r="E68" i="7"/>
  <c r="G68" i="7" s="1"/>
  <c r="C69" i="7" l="1"/>
  <c r="D69" i="7" s="1"/>
  <c r="E69" i="7"/>
  <c r="G69" i="7" s="1"/>
  <c r="B70" i="7"/>
  <c r="C70" i="7" l="1"/>
  <c r="B71" i="7"/>
  <c r="E70" i="7"/>
  <c r="G70" i="7" s="1"/>
  <c r="D70" i="7"/>
  <c r="C71" i="7" l="1"/>
  <c r="D71" i="7" s="1"/>
  <c r="E71" i="7"/>
  <c r="G71" i="7" s="1"/>
  <c r="B72" i="7"/>
  <c r="C72" i="7" l="1"/>
  <c r="D72" i="7" s="1"/>
  <c r="B73" i="7"/>
  <c r="E72" i="7"/>
  <c r="G72" i="7" s="1"/>
  <c r="C73" i="7" l="1"/>
  <c r="D73" i="7" s="1"/>
  <c r="B74" i="7"/>
  <c r="E73" i="7"/>
  <c r="G73" i="7" s="1"/>
  <c r="B75" i="7" l="1"/>
  <c r="C74" i="7"/>
  <c r="E74" i="7"/>
  <c r="G74" i="7" s="1"/>
  <c r="D74" i="7"/>
  <c r="C75" i="7" l="1"/>
  <c r="D75" i="7" s="1"/>
  <c r="E75" i="7"/>
  <c r="G75" i="7" s="1"/>
  <c r="B76" i="7"/>
  <c r="C76" i="7" l="1"/>
  <c r="D76" i="7" s="1"/>
  <c r="B77" i="7"/>
  <c r="E76" i="7"/>
  <c r="G76" i="7"/>
  <c r="C77" i="7" l="1"/>
  <c r="D77" i="7" s="1"/>
  <c r="B78" i="7"/>
  <c r="E77" i="7"/>
  <c r="G77" i="7" s="1"/>
  <c r="C78" i="7" l="1"/>
  <c r="D78" i="7" s="1"/>
  <c r="B79" i="7"/>
  <c r="E78" i="7"/>
  <c r="G78" i="7" s="1"/>
  <c r="C79" i="7" l="1"/>
  <c r="D79" i="7"/>
  <c r="B80" i="7"/>
  <c r="E79" i="7"/>
  <c r="G79" i="7" s="1"/>
  <c r="C80" i="7" l="1"/>
  <c r="D80" i="7" s="1"/>
  <c r="B81" i="7"/>
  <c r="E80" i="7"/>
  <c r="G80" i="7" s="1"/>
  <c r="C81" i="7" l="1"/>
  <c r="D81" i="7" s="1"/>
  <c r="B82" i="7"/>
  <c r="E81" i="7"/>
  <c r="G81" i="7" s="1"/>
  <c r="C82" i="7" l="1"/>
  <c r="D82" i="7" s="1"/>
  <c r="B83" i="7"/>
  <c r="E82" i="7"/>
  <c r="G82" i="7" s="1"/>
  <c r="E83" i="7" l="1"/>
  <c r="C83" i="7"/>
  <c r="B84" i="7"/>
  <c r="G83" i="7"/>
  <c r="D83" i="7"/>
  <c r="B85" i="7" l="1"/>
  <c r="C84" i="7"/>
  <c r="D84" i="7" s="1"/>
  <c r="E84" i="7"/>
  <c r="G84" i="7" s="1"/>
  <c r="C85" i="7" l="1"/>
  <c r="E85" i="7"/>
  <c r="G85" i="7" s="1"/>
  <c r="D85" i="7"/>
  <c r="B86" i="7"/>
  <c r="C86" i="7" l="1"/>
  <c r="D86" i="7" s="1"/>
  <c r="E86" i="7"/>
  <c r="G86" i="7" s="1"/>
  <c r="B87" i="7"/>
  <c r="C87" i="7" l="1"/>
  <c r="D87" i="7" s="1"/>
  <c r="E87" i="7"/>
  <c r="B88" i="7"/>
  <c r="G87" i="7"/>
  <c r="C88" i="7" l="1"/>
  <c r="D88" i="7" s="1"/>
  <c r="B89" i="7"/>
  <c r="E88" i="7"/>
  <c r="G88" i="7" s="1"/>
  <c r="C89" i="7" l="1"/>
  <c r="E89" i="7"/>
  <c r="D89" i="7"/>
  <c r="G89" i="7"/>
  <c r="B90" i="7"/>
  <c r="C90" i="7" l="1"/>
  <c r="D90" i="7"/>
  <c r="G90" i="7"/>
  <c r="B91" i="7"/>
  <c r="E90" i="7"/>
  <c r="C91" i="7" l="1"/>
  <c r="E91" i="7"/>
  <c r="B92" i="7"/>
  <c r="G91" i="7"/>
  <c r="D91" i="7"/>
  <c r="D92" i="7" l="1"/>
  <c r="C92" i="7"/>
  <c r="B93" i="7"/>
  <c r="E92" i="7"/>
  <c r="G92" i="7"/>
  <c r="E93" i="7" l="1"/>
  <c r="D93" i="7"/>
  <c r="C93" i="7"/>
  <c r="G93" i="7"/>
  <c r="B94" i="7"/>
  <c r="D94" i="7" l="1"/>
  <c r="C94" i="7"/>
  <c r="G94" i="7"/>
  <c r="E94" i="7"/>
  <c r="B95" i="7"/>
  <c r="C95" i="7" l="1"/>
  <c r="E95" i="7"/>
  <c r="B96" i="7"/>
  <c r="G95" i="7"/>
  <c r="D95" i="7"/>
  <c r="D96" i="7" l="1"/>
  <c r="C96" i="7"/>
  <c r="B97" i="7"/>
  <c r="E96" i="7"/>
  <c r="G96" i="7"/>
  <c r="C97" i="7" l="1"/>
  <c r="E97" i="7"/>
  <c r="D97" i="7"/>
  <c r="B98" i="7"/>
  <c r="G97" i="7"/>
  <c r="C98" i="7" l="1"/>
  <c r="D98" i="7"/>
  <c r="G98" i="7"/>
  <c r="B99" i="7"/>
  <c r="E98" i="7"/>
  <c r="C99" i="7" l="1"/>
  <c r="E99" i="7"/>
  <c r="B100" i="7"/>
  <c r="G99" i="7"/>
  <c r="D99" i="7"/>
  <c r="C100" i="7" l="1"/>
  <c r="D100" i="7"/>
  <c r="G100" i="7"/>
  <c r="E100" i="7"/>
  <c r="B101" i="7"/>
  <c r="E101" i="7" l="1"/>
  <c r="C101" i="7"/>
  <c r="D101" i="7"/>
  <c r="B102" i="7"/>
  <c r="G101" i="7"/>
  <c r="D102" i="7" l="1"/>
  <c r="G102" i="7"/>
  <c r="E102" i="7"/>
  <c r="C102" i="7"/>
  <c r="B103" i="7"/>
  <c r="C103" i="7" l="1"/>
  <c r="E103" i="7"/>
  <c r="B104" i="7"/>
  <c r="G103" i="7"/>
  <c r="D103" i="7"/>
  <c r="D104" i="7" l="1"/>
  <c r="C104" i="7"/>
  <c r="B105" i="7"/>
  <c r="G104" i="7"/>
  <c r="E104" i="7"/>
  <c r="C105" i="7" l="1"/>
  <c r="E105" i="7"/>
  <c r="D105" i="7"/>
  <c r="B106" i="7"/>
  <c r="G105" i="7"/>
  <c r="D106" i="7" l="1"/>
  <c r="C106" i="7"/>
  <c r="G106" i="7"/>
  <c r="E106" i="7"/>
  <c r="B107" i="7"/>
  <c r="C107" i="7" l="1"/>
  <c r="E107" i="7"/>
  <c r="B108" i="7"/>
  <c r="G107" i="7"/>
  <c r="D107" i="7"/>
  <c r="C108" i="7" l="1"/>
  <c r="D108" i="7"/>
  <c r="B109" i="7"/>
  <c r="G108" i="7"/>
  <c r="E108" i="7"/>
  <c r="D109" i="7" l="1"/>
  <c r="C109" i="7"/>
  <c r="G109" i="7"/>
  <c r="E109" i="7"/>
  <c r="B110" i="7"/>
  <c r="E110" i="7" l="1"/>
  <c r="B111" i="7"/>
  <c r="G110" i="7"/>
  <c r="D110" i="7"/>
  <c r="C110" i="7"/>
  <c r="D111" i="7" l="1"/>
  <c r="B112" i="7"/>
  <c r="C111" i="7"/>
  <c r="E111" i="7"/>
  <c r="G111" i="7"/>
  <c r="G112" i="7" l="1"/>
  <c r="C112" i="7"/>
  <c r="E112" i="7"/>
  <c r="B113" i="7"/>
  <c r="D112" i="7"/>
  <c r="C113" i="7" l="1"/>
  <c r="D113" i="7"/>
  <c r="B114" i="7"/>
  <c r="G113" i="7"/>
  <c r="E113" i="7"/>
  <c r="B115" i="7" l="1"/>
  <c r="C114" i="7"/>
  <c r="D114" i="7"/>
  <c r="E114" i="7"/>
  <c r="G114" i="7"/>
  <c r="D115" i="7" l="1"/>
  <c r="C115" i="7"/>
  <c r="G115" i="7"/>
  <c r="B116" i="7"/>
  <c r="E115" i="7"/>
  <c r="C116" i="7" l="1"/>
  <c r="E116" i="7"/>
  <c r="B117" i="7"/>
  <c r="G116" i="7"/>
  <c r="D116" i="7"/>
  <c r="D117" i="7" l="1"/>
  <c r="C117" i="7"/>
  <c r="E117" i="7"/>
  <c r="B118" i="7"/>
  <c r="G117" i="7"/>
  <c r="C118" i="7" l="1"/>
  <c r="G118" i="7"/>
  <c r="E118" i="7"/>
  <c r="D118" i="7"/>
  <c r="B119" i="7"/>
  <c r="D119" i="7" l="1"/>
  <c r="G119" i="7"/>
  <c r="C119" i="7"/>
  <c r="B120" i="7"/>
  <c r="E119" i="7"/>
  <c r="B121" i="7" l="1"/>
  <c r="D120" i="7"/>
  <c r="G120" i="7"/>
  <c r="C120" i="7"/>
  <c r="E120" i="7"/>
  <c r="C121" i="7" l="1"/>
  <c r="D121" i="7"/>
  <c r="B122" i="7"/>
  <c r="G121" i="7"/>
  <c r="E121" i="7"/>
  <c r="C122" i="7" l="1"/>
  <c r="B123" i="7"/>
  <c r="G122" i="7"/>
  <c r="D122" i="7"/>
  <c r="E122" i="7"/>
  <c r="D123" i="7" l="1"/>
  <c r="C123" i="7"/>
  <c r="E123" i="7"/>
  <c r="B124" i="7"/>
  <c r="G123" i="7"/>
  <c r="D124" i="7" l="1"/>
  <c r="C124" i="7"/>
  <c r="G124" i="7"/>
  <c r="E124" i="7"/>
  <c r="B125" i="7"/>
  <c r="D125" i="7" l="1"/>
  <c r="C125" i="7"/>
  <c r="G125" i="7"/>
  <c r="B126" i="7"/>
  <c r="E125" i="7"/>
  <c r="C126" i="7" l="1"/>
  <c r="E126" i="7"/>
  <c r="D126" i="7"/>
  <c r="B127" i="7"/>
  <c r="G126" i="7"/>
  <c r="D127" i="7" l="1"/>
  <c r="C127" i="7"/>
  <c r="B128" i="7"/>
  <c r="G127" i="7"/>
  <c r="E127" i="7"/>
  <c r="G128" i="7" l="1"/>
  <c r="C128" i="7"/>
  <c r="B129" i="7"/>
  <c r="D128" i="7"/>
  <c r="E128" i="7"/>
  <c r="C129" i="7" l="1"/>
  <c r="D129" i="7"/>
  <c r="E129" i="7"/>
  <c r="B130" i="7"/>
  <c r="G129" i="7"/>
  <c r="B131" i="7" l="1"/>
  <c r="D130" i="7"/>
  <c r="G130" i="7"/>
  <c r="C130" i="7"/>
  <c r="E130" i="7"/>
  <c r="D131" i="7" l="1"/>
  <c r="C131" i="7"/>
  <c r="B132" i="7"/>
  <c r="G131" i="7"/>
  <c r="E131" i="7"/>
  <c r="C132" i="7" l="1"/>
  <c r="E132" i="7"/>
  <c r="D132" i="7"/>
  <c r="B133" i="7"/>
  <c r="G132" i="7"/>
  <c r="D133" i="7" l="1"/>
  <c r="E133" i="7"/>
  <c r="C133" i="7"/>
  <c r="B134" i="7"/>
  <c r="G133" i="7"/>
  <c r="C134" i="7" l="1"/>
  <c r="G134" i="7"/>
  <c r="B135" i="7"/>
  <c r="D134" i="7"/>
  <c r="E134" i="7"/>
  <c r="D135" i="7" l="1"/>
  <c r="C135" i="7"/>
  <c r="G135" i="7"/>
  <c r="E135" i="7"/>
  <c r="B136" i="7"/>
  <c r="C136" i="7" l="1"/>
  <c r="B137" i="7"/>
  <c r="G136" i="7"/>
  <c r="E136" i="7"/>
  <c r="D136" i="7"/>
  <c r="C137" i="7" l="1"/>
  <c r="D137" i="7"/>
  <c r="B138" i="7"/>
  <c r="G137" i="7"/>
  <c r="E137" i="7"/>
  <c r="C138" i="7" l="1"/>
  <c r="E138" i="7"/>
  <c r="D138" i="7"/>
  <c r="B139" i="7"/>
  <c r="G138" i="7"/>
  <c r="D139" i="7" l="1"/>
  <c r="E139" i="7"/>
  <c r="B140" i="7"/>
  <c r="G139" i="7"/>
  <c r="C139" i="7"/>
  <c r="D140" i="7" l="1"/>
  <c r="C140" i="7"/>
  <c r="B141" i="7"/>
  <c r="E140" i="7"/>
  <c r="G140" i="7"/>
  <c r="D141" i="7" l="1"/>
  <c r="C141" i="7"/>
  <c r="G141" i="7"/>
  <c r="E141" i="7"/>
  <c r="B142" i="7"/>
  <c r="E142" i="7" l="1"/>
  <c r="C142" i="7"/>
  <c r="B143" i="7"/>
  <c r="G142" i="7"/>
  <c r="D142" i="7"/>
  <c r="D143" i="7" l="1"/>
  <c r="C143" i="7"/>
  <c r="B144" i="7"/>
  <c r="G143" i="7"/>
  <c r="E143" i="7"/>
  <c r="C144" i="7" l="1"/>
  <c r="G144" i="7"/>
  <c r="E144" i="7"/>
  <c r="D144" i="7"/>
  <c r="B145" i="7"/>
  <c r="C145" i="7" l="1"/>
  <c r="D145" i="7"/>
  <c r="B146" i="7"/>
  <c r="G145" i="7"/>
  <c r="E145" i="7"/>
  <c r="C146" i="7" l="1"/>
  <c r="B147" i="7"/>
  <c r="D146" i="7"/>
  <c r="E146" i="7"/>
  <c r="G146" i="7"/>
  <c r="D147" i="7" l="1"/>
  <c r="G147" i="7"/>
  <c r="E147" i="7"/>
  <c r="C147" i="7"/>
  <c r="B148" i="7"/>
  <c r="E148" i="7" l="1"/>
  <c r="B149" i="7"/>
  <c r="G148" i="7"/>
  <c r="C148" i="7"/>
  <c r="D148" i="7"/>
  <c r="D149" i="7" l="1"/>
  <c r="E149" i="7"/>
  <c r="C149" i="7"/>
  <c r="B150" i="7"/>
  <c r="G149" i="7"/>
  <c r="C150" i="7" l="1"/>
  <c r="G150" i="7"/>
  <c r="E150" i="7"/>
  <c r="D150" i="7"/>
  <c r="B151" i="7"/>
  <c r="D151" i="7" l="1"/>
  <c r="G151" i="7"/>
  <c r="C151" i="7"/>
  <c r="B152" i="7"/>
  <c r="E151" i="7"/>
  <c r="C152" i="7" l="1"/>
  <c r="B153" i="7"/>
  <c r="D152" i="7"/>
  <c r="E152" i="7"/>
  <c r="G152" i="7"/>
  <c r="C153" i="7" l="1"/>
  <c r="D153" i="7"/>
  <c r="B154" i="7"/>
  <c r="G153" i="7"/>
  <c r="E153" i="7"/>
  <c r="C154" i="7" l="1"/>
  <c r="B155" i="7"/>
  <c r="G154" i="7"/>
  <c r="E154" i="7"/>
  <c r="D154" i="7"/>
  <c r="D155" i="7" l="1"/>
  <c r="C155" i="7"/>
  <c r="E155" i="7"/>
  <c r="B156" i="7"/>
  <c r="G155" i="7"/>
  <c r="D156" i="7" l="1"/>
  <c r="C156" i="7"/>
  <c r="G156" i="7"/>
  <c r="E156" i="7"/>
  <c r="B157" i="7"/>
  <c r="D157" i="7" l="1"/>
  <c r="G157" i="7"/>
  <c r="B158" i="7"/>
  <c r="E157" i="7"/>
  <c r="C157" i="7"/>
  <c r="E158" i="7" l="1"/>
  <c r="C158" i="7"/>
  <c r="D158" i="7"/>
  <c r="G158" i="7"/>
  <c r="B159" i="7"/>
  <c r="D159" i="7" l="1"/>
  <c r="C159" i="7"/>
  <c r="B160" i="7"/>
  <c r="G159" i="7"/>
  <c r="E159" i="7"/>
  <c r="G160" i="7" l="1"/>
  <c r="C160" i="7"/>
  <c r="B161" i="7"/>
  <c r="E160" i="7"/>
  <c r="D160" i="7"/>
  <c r="C161" i="7" l="1"/>
  <c r="D161" i="7"/>
  <c r="E161" i="7"/>
  <c r="B162" i="7"/>
  <c r="G161" i="7"/>
  <c r="C162" i="7" l="1"/>
  <c r="B163" i="7"/>
  <c r="D162" i="7"/>
  <c r="G162" i="7"/>
  <c r="E162" i="7"/>
  <c r="D163" i="7" l="1"/>
  <c r="C163" i="7"/>
  <c r="B164" i="7"/>
  <c r="G163" i="7"/>
  <c r="E163" i="7"/>
  <c r="C164" i="7" l="1"/>
  <c r="E164" i="7"/>
  <c r="D164" i="7"/>
  <c r="G164" i="7"/>
  <c r="B165" i="7"/>
  <c r="D165" i="7" l="1"/>
  <c r="E165" i="7"/>
  <c r="C165" i="7"/>
  <c r="B166" i="7"/>
  <c r="G165" i="7"/>
  <c r="G166" i="7" l="1"/>
  <c r="C166" i="7"/>
  <c r="B167" i="7"/>
  <c r="E166" i="7"/>
  <c r="D166" i="7"/>
  <c r="D167" i="7" l="1"/>
  <c r="G167" i="7"/>
  <c r="C167" i="7"/>
  <c r="E167" i="7"/>
  <c r="B168" i="7"/>
  <c r="C168" i="7" l="1"/>
  <c r="B169" i="7"/>
  <c r="G168" i="7"/>
  <c r="E168" i="7"/>
  <c r="D168" i="7"/>
  <c r="C169" i="7" l="1"/>
  <c r="D169" i="7"/>
  <c r="B170" i="7"/>
  <c r="G169" i="7"/>
  <c r="E169" i="7"/>
  <c r="C170" i="7" l="1"/>
  <c r="E170" i="7"/>
  <c r="D170" i="7"/>
  <c r="G170" i="7"/>
  <c r="B171" i="7"/>
  <c r="D171" i="7" l="1"/>
  <c r="C171" i="7"/>
  <c r="E171" i="7"/>
  <c r="B172" i="7"/>
  <c r="G171" i="7"/>
  <c r="C172" i="7" l="1"/>
  <c r="D172" i="7"/>
  <c r="B173" i="7"/>
  <c r="G172" i="7"/>
  <c r="E172" i="7"/>
  <c r="D173" i="7" l="1"/>
  <c r="C173" i="7"/>
  <c r="G173" i="7"/>
  <c r="E173" i="7"/>
  <c r="B174" i="7"/>
  <c r="E174" i="7" l="1"/>
  <c r="C174" i="7"/>
  <c r="B175" i="7"/>
  <c r="G174" i="7"/>
  <c r="D174" i="7"/>
  <c r="D175" i="7" l="1"/>
  <c r="B176" i="7"/>
  <c r="G175" i="7"/>
  <c r="C175" i="7"/>
  <c r="E175" i="7"/>
  <c r="G176" i="7" l="1"/>
  <c r="C176" i="7"/>
  <c r="E176" i="7"/>
  <c r="D176" i="7"/>
  <c r="B177" i="7"/>
  <c r="C177" i="7" l="1"/>
  <c r="D177" i="7"/>
  <c r="B178" i="7"/>
  <c r="G177" i="7"/>
  <c r="E177" i="7"/>
  <c r="B179" i="7" l="1"/>
  <c r="C178" i="7"/>
  <c r="D178" i="7"/>
  <c r="G178" i="7"/>
  <c r="E178" i="7"/>
  <c r="D179" i="7" l="1"/>
  <c r="C179" i="7"/>
  <c r="G179" i="7"/>
  <c r="E179" i="7"/>
  <c r="B180" i="7"/>
  <c r="C180" i="7" l="1"/>
  <c r="E180" i="7"/>
  <c r="B181" i="7"/>
  <c r="G180" i="7"/>
  <c r="D180" i="7"/>
  <c r="D181" i="7" l="1"/>
  <c r="C181" i="7"/>
  <c r="E181" i="7"/>
  <c r="B182" i="7"/>
  <c r="G181" i="7"/>
  <c r="C182" i="7" l="1"/>
  <c r="G182" i="7"/>
  <c r="E182" i="7"/>
  <c r="D182" i="7"/>
  <c r="B183" i="7"/>
  <c r="D183" i="7" l="1"/>
  <c r="G183" i="7"/>
  <c r="B184" i="7"/>
  <c r="C183" i="7"/>
  <c r="E183" i="7"/>
  <c r="B185" i="7" l="1"/>
  <c r="D184" i="7"/>
  <c r="C184" i="7"/>
  <c r="G184" i="7"/>
  <c r="E184" i="7"/>
  <c r="C185" i="7" l="1"/>
  <c r="D185" i="7"/>
  <c r="B186" i="7"/>
  <c r="G185" i="7"/>
  <c r="E185" i="7"/>
  <c r="C186" i="7" l="1"/>
  <c r="B187" i="7"/>
  <c r="G186" i="7"/>
  <c r="E186" i="7"/>
  <c r="D186" i="7"/>
  <c r="D187" i="7" l="1"/>
  <c r="C187" i="7"/>
  <c r="E187" i="7"/>
  <c r="B188" i="7"/>
  <c r="G187" i="7"/>
  <c r="D188" i="7" l="1"/>
  <c r="C188" i="7"/>
  <c r="G188" i="7"/>
  <c r="E188" i="7"/>
  <c r="B189" i="7"/>
  <c r="D189" i="7" l="1"/>
  <c r="C189" i="7"/>
  <c r="G189" i="7"/>
  <c r="B190" i="7"/>
  <c r="E189" i="7"/>
  <c r="C190" i="7" l="1"/>
  <c r="E190" i="7"/>
  <c r="D190" i="7"/>
  <c r="B191" i="7"/>
  <c r="G190" i="7"/>
  <c r="D191" i="7" l="1"/>
  <c r="C191" i="7"/>
  <c r="B192" i="7"/>
  <c r="G191" i="7"/>
  <c r="E191" i="7"/>
  <c r="G192" i="7" l="1"/>
  <c r="C192" i="7"/>
  <c r="B193" i="7"/>
  <c r="E192" i="7"/>
  <c r="D192" i="7"/>
  <c r="C193" i="7" l="1"/>
  <c r="D193" i="7"/>
  <c r="B194" i="7"/>
  <c r="E193" i="7"/>
  <c r="G193" i="7"/>
  <c r="B195" i="7" l="1"/>
  <c r="D194" i="7"/>
  <c r="G194" i="7"/>
  <c r="E194" i="7"/>
  <c r="C194" i="7"/>
  <c r="D195" i="7" l="1"/>
  <c r="C195" i="7"/>
  <c r="B196" i="7"/>
  <c r="G195" i="7"/>
  <c r="E195" i="7"/>
  <c r="C196" i="7" l="1"/>
  <c r="E196" i="7"/>
  <c r="B197" i="7"/>
  <c r="D196" i="7"/>
  <c r="G196" i="7"/>
  <c r="D197" i="7" l="1"/>
  <c r="E197" i="7"/>
  <c r="C197" i="7"/>
  <c r="B198" i="7"/>
  <c r="G197" i="7"/>
  <c r="C198" i="7" l="1"/>
  <c r="G198" i="7"/>
  <c r="B199" i="7"/>
  <c r="E198" i="7"/>
  <c r="D198" i="7"/>
  <c r="D199" i="7" l="1"/>
  <c r="C199" i="7"/>
  <c r="G199" i="7"/>
  <c r="E199" i="7"/>
  <c r="B200" i="7"/>
  <c r="C200" i="7" l="1"/>
  <c r="B201" i="7"/>
  <c r="G200" i="7"/>
  <c r="E200" i="7"/>
  <c r="D200" i="7"/>
  <c r="E201" i="7"/>
  <c r="C201" i="7" l="1"/>
  <c r="D201" i="7"/>
  <c r="B202" i="7"/>
  <c r="E202" i="7"/>
  <c r="G201" i="7"/>
  <c r="E203" i="7" l="1"/>
  <c r="C202" i="7"/>
  <c r="B203" i="7"/>
  <c r="D202" i="7"/>
  <c r="G202" i="7"/>
  <c r="D203" i="7" l="1"/>
  <c r="B204" i="7"/>
  <c r="C203" i="7"/>
  <c r="G203" i="7"/>
  <c r="E204" i="7"/>
  <c r="D204" i="7" l="1"/>
  <c r="C204" i="7"/>
  <c r="E205" i="7"/>
  <c r="B205" i="7"/>
  <c r="G204" i="7"/>
  <c r="D205" i="7" l="1"/>
  <c r="E206" i="7"/>
  <c r="C205" i="7"/>
  <c r="G205" i="7"/>
  <c r="B206" i="7"/>
  <c r="C206" i="7" l="1"/>
  <c r="B207" i="7"/>
  <c r="G206" i="7"/>
  <c r="D206" i="7"/>
  <c r="E207" i="7"/>
  <c r="D207" i="7" l="1"/>
  <c r="C207" i="7"/>
  <c r="B208" i="7"/>
  <c r="E208" i="7"/>
  <c r="G207" i="7"/>
  <c r="C208" i="7" l="1"/>
  <c r="G208" i="7"/>
  <c r="E209" i="7"/>
  <c r="D208" i="7"/>
  <c r="B209" i="7"/>
  <c r="C209" i="7" l="1"/>
  <c r="D209" i="7"/>
  <c r="B210" i="7"/>
  <c r="G209" i="7"/>
  <c r="G8" i="7" s="1"/>
  <c r="G9" i="7" s="1"/>
  <c r="E18" i="9" s="1"/>
  <c r="E21" i="9" s="1"/>
  <c r="E210" i="7"/>
  <c r="C210" i="7" l="1"/>
  <c r="B211" i="7"/>
  <c r="D210" i="7"/>
  <c r="E211" i="7"/>
  <c r="G210" i="7"/>
  <c r="D211" i="7" l="1"/>
  <c r="E212" i="7"/>
  <c r="C211" i="7"/>
  <c r="G211" i="7"/>
  <c r="B212" i="7"/>
  <c r="E213" i="7" l="1"/>
  <c r="C212" i="7"/>
  <c r="B213" i="7"/>
  <c r="D212" i="7"/>
  <c r="B214" i="7" l="1"/>
  <c r="C213" i="7"/>
  <c r="D213" i="7"/>
  <c r="E214" i="7"/>
  <c r="C214" i="7" l="1"/>
  <c r="E215" i="7"/>
  <c r="B215" i="7"/>
  <c r="D214" i="7"/>
  <c r="E216" i="7" l="1"/>
  <c r="C215" i="7"/>
  <c r="D215" i="7"/>
  <c r="B216" i="7"/>
  <c r="C216" i="7" l="1"/>
  <c r="E217" i="7"/>
  <c r="B217" i="7"/>
  <c r="C217" i="7" l="1"/>
  <c r="E218" i="7"/>
  <c r="B218" i="7"/>
  <c r="C218" i="7" l="1"/>
  <c r="E219" i="7"/>
  <c r="B219" i="7"/>
  <c r="E220" i="7" l="1"/>
  <c r="C219" i="7"/>
  <c r="B220" i="7"/>
  <c r="B221" i="7" l="1"/>
  <c r="B222" i="7" s="1"/>
  <c r="B223" i="7" s="1"/>
  <c r="B224" i="7" s="1"/>
  <c r="B225" i="7" s="1"/>
  <c r="B226" i="7" s="1"/>
  <c r="B227" i="7" s="1"/>
  <c r="B228" i="7" s="1"/>
  <c r="B229" i="7" s="1"/>
  <c r="B230" i="7" s="1"/>
  <c r="C220" i="7"/>
</calcChain>
</file>

<file path=xl/sharedStrings.xml><?xml version="1.0" encoding="utf-8"?>
<sst xmlns="http://purl.oclc.org/ooxml/spreadsheetml/main" count="154" uniqueCount="76">
  <si>
    <t>Valuation Date</t>
  </si>
  <si>
    <t>Employee Database</t>
  </si>
  <si>
    <t>ID</t>
  </si>
  <si>
    <t>Name</t>
  </si>
  <si>
    <t>Salary</t>
  </si>
  <si>
    <t>PY Salary</t>
  </si>
  <si>
    <t>Date of Birth</t>
  </si>
  <si>
    <t>Date of Hire</t>
  </si>
  <si>
    <t>Age</t>
  </si>
  <si>
    <t>Service</t>
  </si>
  <si>
    <t>Klendshoj,Roxanne</t>
  </si>
  <si>
    <t>Woolley,Jeanne M</t>
  </si>
  <si>
    <t>Bartho,Jerome Fion</t>
  </si>
  <si>
    <t>Benson,Scott G</t>
  </si>
  <si>
    <t>Aho,Diane</t>
  </si>
  <si>
    <t>Larson,DeeAnn Smith</t>
  </si>
  <si>
    <t>Nelson,Susann</t>
  </si>
  <si>
    <t>Asche,Tracy A</t>
  </si>
  <si>
    <t>Carlson,Robert Lee</t>
  </si>
  <si>
    <t>Donovan,Richard</t>
  </si>
  <si>
    <t>Number of Records</t>
  </si>
  <si>
    <t>Total Salary of Current Year</t>
  </si>
  <si>
    <t>Average salary of Current Year</t>
  </si>
  <si>
    <t>Maximum Age</t>
  </si>
  <si>
    <t>Minimum Age</t>
  </si>
  <si>
    <t>Average Service</t>
  </si>
  <si>
    <t>&gt;50</t>
  </si>
  <si>
    <t>&gt;80000</t>
  </si>
  <si>
    <t>&lt;40</t>
  </si>
  <si>
    <t>Age by Service Table with total Salaries plus total PY Salaries</t>
  </si>
  <si>
    <t>0-5</t>
  </si>
  <si>
    <t>6-10</t>
  </si>
  <si>
    <t>11-20</t>
  </si>
  <si>
    <t>20+</t>
  </si>
  <si>
    <t>Grand Total</t>
  </si>
  <si>
    <t>45-49</t>
  </si>
  <si>
    <t>Sum of Salary24</t>
  </si>
  <si>
    <t>Count of Service</t>
  </si>
  <si>
    <t>55-59</t>
  </si>
  <si>
    <t>60-64</t>
  </si>
  <si>
    <t>Mortality Table</t>
  </si>
  <si>
    <t>qx</t>
  </si>
  <si>
    <t>Life Annuity</t>
  </si>
  <si>
    <t>Current Age</t>
  </si>
  <si>
    <t>Annual Benefit</t>
  </si>
  <si>
    <t>Interest Rate</t>
  </si>
  <si>
    <t>Contract Year</t>
  </si>
  <si>
    <t>Annuity Facter</t>
  </si>
  <si>
    <t>Annuity Value</t>
  </si>
  <si>
    <t>Excel Calculation</t>
  </si>
  <si>
    <t>Qx</t>
  </si>
  <si>
    <t>px</t>
  </si>
  <si>
    <t>tpx</t>
  </si>
  <si>
    <t>Discount value</t>
  </si>
  <si>
    <t>The rate in a year is used to calculate annuity value for the contracts made in that year</t>
  </si>
  <si>
    <t>Starting row</t>
  </si>
  <si>
    <t>Year</t>
  </si>
  <si>
    <t>Rate</t>
  </si>
  <si>
    <t>For example, if a plan is termindated in 2019 and the annuity contract is purchased in the same year, the the rate of 4.00% is used to determine the annuity value.</t>
  </si>
  <si>
    <t>Current Year Info</t>
  </si>
  <si>
    <t>Benefit Statement</t>
  </si>
  <si>
    <t>Date of Participation</t>
  </si>
  <si>
    <t>Date of Normal Retirement</t>
  </si>
  <si>
    <t>Age Last Birthday</t>
  </si>
  <si>
    <t>Service since the participation date</t>
  </si>
  <si>
    <t>Early Retirement factor</t>
  </si>
  <si>
    <t>Early Retirement Benefit</t>
  </si>
  <si>
    <t>Annuity purchase value</t>
  </si>
  <si>
    <t>Retirement Goal</t>
  </si>
  <si>
    <t>Achieved Goal Percentage</t>
  </si>
  <si>
    <r>
      <t xml:space="preserve">identification Number -- </t>
    </r>
    <r>
      <rPr>
        <sz val="11"/>
        <color rgb="FF000000"/>
        <rFont val="Calibri"/>
        <family val="2"/>
      </rPr>
      <t>input item</t>
    </r>
  </si>
  <si>
    <t>reference year</t>
  </si>
  <si>
    <t>find ,</t>
  </si>
  <si>
    <t>valuation date</t>
  </si>
  <si>
    <t>beginning of year</t>
  </si>
  <si>
    <t>beginning of month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</si>
</sst>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 &quot;* #,##0&quot; &quot;;&quot; &quot;* &quot;(&quot;#,##0&quot;)&quot;;&quot; &quot;* &quot;-&quot;#&quot; &quot;;&quot; &quot;@&quot; &quot;"/>
    <numFmt numFmtId="165" formatCode="0.000000"/>
    <numFmt numFmtId="166" formatCode="0.0000"/>
    <numFmt numFmtId="167" formatCode="&quot; &quot;* #,##0.00&quot; &quot;;&quot; &quot;* &quot;(&quot;#,##0.00&quot;)&quot;;&quot; &quot;* &quot;-&quot;#&quot; &quot;;&quot; &quot;@&quot; &quot;"/>
  </numFmts>
  <fonts count="1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B0F0"/>
      <name val="Calibri"/>
      <family val="2"/>
    </font>
    <font>
      <b/>
      <sz val="11"/>
      <color rgb="FFFF0000"/>
      <name val="Calibri"/>
      <family val="2"/>
    </font>
    <font>
      <b/>
      <sz val="11"/>
      <color rgb="FF9BC2E6"/>
      <name val="Calibri"/>
      <family val="2"/>
    </font>
    <font>
      <b/>
      <sz val="12"/>
      <color rgb="FF806000"/>
      <name val="Calibri"/>
      <family val="2"/>
    </font>
    <font>
      <sz val="11"/>
      <color rgb="FFFFFFFF"/>
      <name val="Calibri"/>
      <family val="2"/>
    </font>
    <font>
      <b/>
      <sz val="12"/>
      <color rgb="FFFF0000"/>
      <name val="Calibri"/>
      <family val="2"/>
    </font>
    <font>
      <b/>
      <sz val="11"/>
      <color rgb="FF00B0F0"/>
      <name val="Calibri"/>
      <family val="2"/>
    </font>
    <font>
      <b/>
      <sz val="14"/>
      <color rgb="FF0070C0"/>
      <name val="Calibri"/>
      <family val="2"/>
    </font>
    <font>
      <b/>
      <sz val="18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rgb="FFDBDBDB"/>
        <bgColor rgb="FFDBDBDB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medium">
        <color rgb="FF000000"/>
      </start>
      <end/>
      <top/>
      <bottom/>
      <diagonal/>
    </border>
    <border>
      <start style="medium">
        <color rgb="FF000000"/>
      </start>
      <end/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 style="medium">
        <color rgb="FF000000"/>
      </bottom>
      <diagonal/>
    </border>
    <border>
      <start/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/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/>
      <diagonal/>
    </border>
    <border>
      <start/>
      <end/>
      <top/>
      <bottom style="medium">
        <color rgb="FF000000"/>
      </bottom>
      <diagonal/>
    </border>
    <border>
      <start style="medium">
        <color rgb="FF000000"/>
      </start>
      <end/>
      <top style="medium">
        <color rgb="FF000000"/>
      </top>
      <bottom/>
      <diagonal/>
    </border>
    <border>
      <start/>
      <end style="medium">
        <color rgb="FF000000"/>
      </end>
      <top style="medium">
        <color rgb="FF000000"/>
      </top>
      <bottom/>
      <diagonal/>
    </border>
    <border>
      <start/>
      <end style="medium">
        <color rgb="FF000000"/>
      </end>
      <top/>
      <bottom/>
      <diagonal/>
    </border>
    <border>
      <start style="medium">
        <color rgb="FF000000"/>
      </start>
      <end/>
      <top/>
      <bottom style="medium">
        <color rgb="FF000000"/>
      </bottom>
      <diagonal/>
    </border>
    <border>
      <start/>
      <end style="medium">
        <color rgb="FF000000"/>
      </end>
      <top/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14" fontId="2" fillId="2" borderId="0" xfId="0" applyNumberFormat="1" applyFont="1" applyFill="1"/>
    <xf numFmtId="0" fontId="4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5" borderId="0" xfId="0" applyFill="1"/>
    <xf numFmtId="3" fontId="0" fillId="5" borderId="0" xfId="0" applyNumberFormat="1" applyFill="1"/>
    <xf numFmtId="14" fontId="0" fillId="5" borderId="0" xfId="0" applyNumberFormat="1" applyFill="1"/>
    <xf numFmtId="1" fontId="0" fillId="5" borderId="0" xfId="0" applyNumberFormat="1" applyFill="1"/>
    <xf numFmtId="0" fontId="3" fillId="3" borderId="1" xfId="0" applyFont="1" applyFill="1" applyBorder="1" applyAlignment="1">
      <alignment horizontal="center"/>
    </xf>
    <xf numFmtId="3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0" fontId="4" fillId="0" borderId="3" xfId="0" applyFont="1" applyBorder="1" applyAlignment="1">
      <alignment horizontal="center"/>
    </xf>
    <xf numFmtId="0" fontId="5" fillId="7" borderId="1" xfId="0" applyFont="1" applyFill="1" applyBorder="1"/>
    <xf numFmtId="0" fontId="0" fillId="8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1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164" fontId="4" fillId="0" borderId="8" xfId="0" applyNumberFormat="1" applyFont="1" applyBorder="1"/>
    <xf numFmtId="164" fontId="6" fillId="0" borderId="7" xfId="0" applyNumberFormat="1" applyFont="1" applyBorder="1"/>
    <xf numFmtId="0" fontId="7" fillId="9" borderId="9" xfId="0" applyFont="1" applyFill="1" applyBorder="1" applyAlignment="1">
      <alignment horizontal="center"/>
    </xf>
    <xf numFmtId="164" fontId="4" fillId="0" borderId="0" xfId="0" applyNumberFormat="1" applyFont="1"/>
    <xf numFmtId="164" fontId="6" fillId="0" borderId="9" xfId="0" applyNumberFormat="1" applyFont="1" applyBorder="1"/>
    <xf numFmtId="0" fontId="7" fillId="9" borderId="2" xfId="0" applyFont="1" applyFill="1" applyBorder="1" applyAlignment="1">
      <alignment horizontal="center"/>
    </xf>
    <xf numFmtId="164" fontId="4" fillId="0" borderId="10" xfId="0" applyNumberFormat="1" applyFont="1" applyBorder="1"/>
    <xf numFmtId="164" fontId="6" fillId="0" borderId="2" xfId="0" applyNumberFormat="1" applyFont="1" applyBorder="1"/>
    <xf numFmtId="164" fontId="4" fillId="0" borderId="11" xfId="0" applyNumberFormat="1" applyFont="1" applyBorder="1"/>
    <xf numFmtId="164" fontId="4" fillId="0" borderId="12" xfId="0" applyNumberFormat="1" applyFont="1" applyBorder="1"/>
    <xf numFmtId="164" fontId="4" fillId="0" borderId="3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164" fontId="4" fillId="0" borderId="15" xfId="0" applyNumberFormat="1" applyFont="1" applyBorder="1"/>
    <xf numFmtId="0" fontId="2" fillId="6" borderId="1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/>
    <xf numFmtId="0" fontId="0" fillId="2" borderId="0" xfId="0" applyFill="1"/>
    <xf numFmtId="3" fontId="0" fillId="2" borderId="0" xfId="0" applyNumberFormat="1" applyFill="1"/>
    <xf numFmtId="10" fontId="1" fillId="2" borderId="0" xfId="2" applyNumberFormat="1" applyFill="1"/>
    <xf numFmtId="166" fontId="4" fillId="0" borderId="0" xfId="0" applyNumberFormat="1" applyFont="1"/>
    <xf numFmtId="164" fontId="4" fillId="0" borderId="0" xfId="1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9" fillId="0" borderId="0" xfId="0" applyFont="1"/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11" borderId="7" xfId="0" applyNumberFormat="1" applyFill="1" applyBorder="1" applyAlignment="1">
      <alignment horizontal="center"/>
    </xf>
    <xf numFmtId="10" fontId="0" fillId="11" borderId="9" xfId="0" applyNumberForma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1" fillId="0" borderId="1" xfId="2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8" fillId="4" borderId="1" xfId="0" applyFont="1" applyFill="1" applyBorder="1" applyAlignment="1">
      <alignment horizontal="center" wrapText="1"/>
    </xf>
    <xf numFmtId="0" fontId="10" fillId="1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0" fillId="14" borderId="11" xfId="0" applyFill="1" applyBorder="1"/>
    <xf numFmtId="0" fontId="0" fillId="14" borderId="8" xfId="0" applyFill="1" applyBorder="1"/>
    <xf numFmtId="0" fontId="0" fillId="14" borderId="12" xfId="0" applyFill="1" applyBorder="1"/>
    <xf numFmtId="0" fontId="0" fillId="14" borderId="3" xfId="0" applyFill="1" applyBorder="1"/>
    <xf numFmtId="0" fontId="0" fillId="14" borderId="13" xfId="0" applyFill="1" applyBorder="1"/>
    <xf numFmtId="0" fontId="4" fillId="0" borderId="1" xfId="0" applyFon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164" fontId="1" fillId="0" borderId="1" xfId="1" applyNumberFormat="1" applyFill="1" applyBorder="1"/>
    <xf numFmtId="0" fontId="0" fillId="0" borderId="1" xfId="0" applyBorder="1"/>
    <xf numFmtId="166" fontId="0" fillId="0" borderId="1" xfId="0" applyNumberFormat="1" applyBorder="1"/>
    <xf numFmtId="167" fontId="0" fillId="0" borderId="1" xfId="0" applyNumberFormat="1" applyBorder="1"/>
    <xf numFmtId="164" fontId="0" fillId="0" borderId="1" xfId="0" applyNumberFormat="1" applyBorder="1"/>
    <xf numFmtId="10" fontId="1" fillId="0" borderId="1" xfId="2" applyNumberFormat="1" applyFill="1" applyBorder="1"/>
    <xf numFmtId="0" fontId="0" fillId="14" borderId="14" xfId="0" applyFill="1" applyBorder="1"/>
    <xf numFmtId="0" fontId="0" fillId="14" borderId="10" xfId="0" applyFill="1" applyBorder="1"/>
    <xf numFmtId="0" fontId="0" fillId="14" borderId="15" xfId="0" applyFill="1" applyBorder="1"/>
    <xf numFmtId="14" fontId="9" fillId="0" borderId="0" xfId="0" applyNumberFormat="1" applyFont="1"/>
    <xf numFmtId="14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13" fillId="0" borderId="0" xfId="0" applyFont="1"/>
    <xf numFmtId="0" fontId="12" fillId="0" borderId="1" xfId="0" applyFont="1" applyFill="1" applyBorder="1" applyAlignment="1">
      <alignment horizontal="center"/>
    </xf>
  </cellXfs>
  <cellStyles count="3">
    <cellStyle name="Comma" xfId="1" builtinId="3" customBuiltin="1"/>
    <cellStyle name="Normal" xfId="0" builtinId="0" customBuiltin="1"/>
    <cellStyle name="Percent" xfId="2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oleObject" Target="NULL" TargetMode="Externa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1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en-US" sz="1400" b="1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Interest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Rate</c:v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Lit>
              <c:formatCode>General</c:formatCode>
              <c:ptCount val="6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</c:numLit>
          </c:xVal>
          <c:yVal>
            <c:numLit>
              <c:formatCode>General</c:formatCode>
              <c:ptCount val="6"/>
              <c:pt idx="0">
                <c:v>6.5000000000000002E-2</c:v>
              </c:pt>
              <c:pt idx="1">
                <c:v>7.2499999999999995E-2</c:v>
              </c:pt>
              <c:pt idx="2">
                <c:v>6.5000000000000002E-2</c:v>
              </c:pt>
              <c:pt idx="3">
                <c:v>0.04</c:v>
              </c:pt>
              <c:pt idx="4">
                <c:v>4.4999999999999998E-2</c:v>
              </c:pt>
              <c:pt idx="5">
                <c:v>0.04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F89-9F47-83A8-DB26963E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59103"/>
        <c:axId val="444748783"/>
      </c:scatterChart>
      <c:valAx>
        <c:axId val="4447487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BFBFBF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100" b="1" i="0" u="none" strike="noStrike" kern="1200" baseline="0%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100" b="1" i="0" u="none" strike="noStrike" kern="1200" cap="none" spc="0" baseline="0%">
                    <a:solidFill>
                      <a:srgbClr val="595959"/>
                    </a:solidFill>
                    <a:uFillTx/>
                    <a:latin typeface="Calibri"/>
                  </a:rPr>
                  <a:t>Rate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38103" cap="flat">
            <a:solidFill>
              <a:srgbClr val="00B0F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5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44759103"/>
        <c:crosses val="autoZero"/>
        <c:crossBetween val="midCat"/>
        <c:majorUnit val="0.02"/>
      </c:valAx>
      <c:valAx>
        <c:axId val="44475910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50" b="1" i="0" u="none" strike="noStrike" kern="1200" baseline="0%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50" b="1" i="0" u="none" strike="noStrike" kern="1200" cap="none" spc="0" baseline="0%">
                    <a:solidFill>
                      <a:srgbClr val="595959"/>
                    </a:solidFill>
                    <a:uFillTx/>
                    <a:latin typeface="Calibri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7781519960587771"/>
              <c:y val="0.92520757946065912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5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44748783"/>
        <c:crosses val="autoZero"/>
        <c:crossBetween val="midCat"/>
      </c:valAx>
      <c:spPr>
        <a:solidFill>
          <a:srgbClr val="D9D9D9"/>
        </a:solidFill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externalData r:id="rId1">
    <c:autoUpdate val="0"/>
  </c:externalData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4</xdr:col>
      <xdr:colOff>109535</xdr:colOff>
      <xdr:row>2</xdr:row>
      <xdr:rowOff>104771</xdr:rowOff>
    </xdr:from>
    <xdr:ext cx="6872996" cy="440337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7D88C092-D77D-01ED-409C-ACD3F5CEC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B1:I14"/>
  <sheetViews>
    <sheetView workbookViewId="0"/>
  </sheetViews>
  <sheetFormatPr baseColWidth="10" defaultColWidth="8.83203125" defaultRowHeight="15" x14ac:dyDescent="0.2"/>
  <cols>
    <col min="1" max="2" width="8.83203125" customWidth="1"/>
    <col min="3" max="3" width="20.5" customWidth="1"/>
    <col min="4" max="5" width="8.83203125" customWidth="1"/>
    <col min="6" max="6" width="12.5" customWidth="1"/>
    <col min="7" max="7" width="11.5" customWidth="1"/>
    <col min="8" max="8" width="9.5" bestFit="1" customWidth="1"/>
    <col min="9" max="9" width="8.83203125" customWidth="1"/>
  </cols>
  <sheetData>
    <row r="1" spans="2:9" ht="16" x14ac:dyDescent="0.2">
      <c r="B1" s="1" t="s">
        <v>0</v>
      </c>
      <c r="G1" s="2" t="d">
        <v>2019-01-01</v>
      </c>
    </row>
    <row r="2" spans="2:9" ht="16" thickBot="1" x14ac:dyDescent="0.25"/>
    <row r="3" spans="2:9" ht="20" thickBot="1" x14ac:dyDescent="0.3">
      <c r="B3" s="9" t="s">
        <v>1</v>
      </c>
      <c r="C3" s="9"/>
      <c r="D3" s="9"/>
      <c r="E3" s="9"/>
      <c r="F3" s="9"/>
      <c r="G3" s="9"/>
      <c r="H3" s="9"/>
      <c r="I3" s="9"/>
    </row>
    <row r="4" spans="2:9" ht="16" thickBot="1" x14ac:dyDescent="0.2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4" t="s">
        <v>9</v>
      </c>
    </row>
    <row r="5" spans="2:9" x14ac:dyDescent="0.2">
      <c r="B5" s="5">
        <v>50001</v>
      </c>
      <c r="C5" s="5" t="s">
        <v>10</v>
      </c>
      <c r="D5" s="6">
        <v>110000</v>
      </c>
      <c r="E5" s="6">
        <v>101000</v>
      </c>
      <c r="F5" s="7" t="d">
        <v>1972-03-05</v>
      </c>
      <c r="G5" s="7" t="d">
        <v>1992-03-02</v>
      </c>
      <c r="H5" s="8">
        <f t="shared" ref="H5:H14" si="0">($G$1-F5)/365.25-1</f>
        <v>45.82546201232033</v>
      </c>
      <c r="I5" s="8">
        <f t="shared" ref="I5:I14" si="1">($G$1-G5)/365.25</f>
        <v>26.833675564681723</v>
      </c>
    </row>
    <row r="6" spans="2:9" x14ac:dyDescent="0.2">
      <c r="B6" s="5">
        <v>50002</v>
      </c>
      <c r="C6" s="5" t="s">
        <v>11</v>
      </c>
      <c r="D6" s="6">
        <v>99000</v>
      </c>
      <c r="E6" s="6">
        <v>91000</v>
      </c>
      <c r="F6" s="7" t="d">
        <v>1954-03-02</v>
      </c>
      <c r="G6" s="7" t="d">
        <v>2016-09-03</v>
      </c>
      <c r="H6" s="8">
        <f t="shared" si="0"/>
        <v>63.83504449007529</v>
      </c>
      <c r="I6" s="8">
        <f t="shared" si="1"/>
        <v>2.3271731690622861</v>
      </c>
    </row>
    <row r="7" spans="2:9" x14ac:dyDescent="0.2">
      <c r="B7" s="5">
        <v>50003</v>
      </c>
      <c r="C7" s="5" t="s">
        <v>12</v>
      </c>
      <c r="D7" s="6">
        <v>98000</v>
      </c>
      <c r="E7" s="6">
        <v>90000</v>
      </c>
      <c r="F7" s="7" t="d">
        <v>1956-05-09</v>
      </c>
      <c r="G7" s="7" t="d">
        <v>2004-01-03</v>
      </c>
      <c r="H7" s="8">
        <f t="shared" si="0"/>
        <v>61.647501711156742</v>
      </c>
      <c r="I7" s="8">
        <f t="shared" si="1"/>
        <v>14.99520876112252</v>
      </c>
    </row>
    <row r="8" spans="2:9" x14ac:dyDescent="0.2">
      <c r="B8" s="5">
        <v>50004</v>
      </c>
      <c r="C8" s="5" t="s">
        <v>13</v>
      </c>
      <c r="D8" s="6">
        <v>97000</v>
      </c>
      <c r="E8" s="6">
        <v>89000</v>
      </c>
      <c r="F8" s="7" t="d">
        <v>1955-09-09</v>
      </c>
      <c r="G8" s="7" t="d">
        <v>2011-10-09</v>
      </c>
      <c r="H8" s="8">
        <f t="shared" si="0"/>
        <v>62.312799452429843</v>
      </c>
      <c r="I8" s="8">
        <f t="shared" si="1"/>
        <v>7.2306639288158792</v>
      </c>
    </row>
    <row r="9" spans="2:9" x14ac:dyDescent="0.2">
      <c r="B9" s="5">
        <v>50005</v>
      </c>
      <c r="C9" s="5" t="s">
        <v>14</v>
      </c>
      <c r="D9" s="6">
        <v>96000</v>
      </c>
      <c r="E9" s="6">
        <v>88000</v>
      </c>
      <c r="F9" s="7" t="d">
        <v>1972-06-08</v>
      </c>
      <c r="G9" s="7" t="d">
        <v>2012-03-05</v>
      </c>
      <c r="H9" s="8">
        <f t="shared" si="0"/>
        <v>45.565366187542779</v>
      </c>
      <c r="I9" s="8">
        <f t="shared" si="1"/>
        <v>6.8254620123203287</v>
      </c>
    </row>
    <row r="10" spans="2:9" x14ac:dyDescent="0.2">
      <c r="B10" s="5">
        <v>50006</v>
      </c>
      <c r="C10" s="5" t="s">
        <v>15</v>
      </c>
      <c r="D10" s="6">
        <v>95000</v>
      </c>
      <c r="E10" s="6">
        <v>87000</v>
      </c>
      <c r="F10" s="7" t="d">
        <v>1963-03-02</v>
      </c>
      <c r="G10" s="7" t="d">
        <v>1999-01-03</v>
      </c>
      <c r="H10" s="8">
        <f t="shared" si="0"/>
        <v>54.835728952772072</v>
      </c>
      <c r="I10" s="8">
        <f t="shared" si="1"/>
        <v>19.994524298425734</v>
      </c>
    </row>
    <row r="11" spans="2:9" x14ac:dyDescent="0.2">
      <c r="B11" s="5">
        <v>50007</v>
      </c>
      <c r="C11" s="5" t="s">
        <v>16</v>
      </c>
      <c r="D11" s="6">
        <v>100000</v>
      </c>
      <c r="E11" s="6">
        <v>92000</v>
      </c>
      <c r="F11" s="7" t="d">
        <v>1954-12-12</v>
      </c>
      <c r="G11" s="7" t="d">
        <v>1989-08-23</v>
      </c>
      <c r="H11" s="8">
        <f t="shared" si="0"/>
        <v>63.054757015742638</v>
      </c>
      <c r="I11" s="8">
        <f t="shared" si="1"/>
        <v>29.357973990417523</v>
      </c>
    </row>
    <row r="12" spans="2:9" x14ac:dyDescent="0.2">
      <c r="B12" s="5">
        <v>50008</v>
      </c>
      <c r="C12" s="5" t="s">
        <v>17</v>
      </c>
      <c r="D12" s="6">
        <v>93000</v>
      </c>
      <c r="E12" s="6">
        <v>85000</v>
      </c>
      <c r="F12" s="7" t="d">
        <v>1958-11-02</v>
      </c>
      <c r="G12" s="7" t="d">
        <v>2017-12-09</v>
      </c>
      <c r="H12" s="8">
        <f t="shared" si="0"/>
        <v>59.164271047227928</v>
      </c>
      <c r="I12" s="8">
        <f t="shared" si="1"/>
        <v>1.0622861054072552</v>
      </c>
    </row>
    <row r="13" spans="2:9" x14ac:dyDescent="0.2">
      <c r="B13" s="5">
        <v>50009</v>
      </c>
      <c r="C13" s="5" t="s">
        <v>18</v>
      </c>
      <c r="D13" s="6">
        <v>92000</v>
      </c>
      <c r="E13" s="6">
        <v>84000</v>
      </c>
      <c r="F13" s="7" t="d">
        <v>1956-08-27</v>
      </c>
      <c r="G13" s="7" t="d">
        <v>2000-08-29</v>
      </c>
      <c r="H13" s="8">
        <f t="shared" si="0"/>
        <v>61.346338124572213</v>
      </c>
      <c r="I13" s="8">
        <f t="shared" si="1"/>
        <v>18.340862422997947</v>
      </c>
    </row>
    <row r="14" spans="2:9" x14ac:dyDescent="0.2">
      <c r="B14" s="5">
        <v>50010</v>
      </c>
      <c r="C14" s="5" t="s">
        <v>19</v>
      </c>
      <c r="D14" s="6">
        <v>91000</v>
      </c>
      <c r="E14" s="6">
        <v>83000</v>
      </c>
      <c r="F14" s="7" t="d">
        <v>1962-09-02</v>
      </c>
      <c r="G14" s="7" t="d">
        <v>1989-02-07</v>
      </c>
      <c r="H14" s="8">
        <f t="shared" si="0"/>
        <v>55.331279945242983</v>
      </c>
      <c r="I14" s="8">
        <f t="shared" si="1"/>
        <v>29.897330595482547</v>
      </c>
    </row>
  </sheetData>
  <mergeCells count="1">
    <mergeCell ref="B3:I3"/>
  </mergeCells>
  <pageMargins left="0.7" right="0.7" top="0.75" bottom="0.75" header="0.3" footer="0.3"/>
  <pageSetup paperSize="0" orientation="landscape" horizontalDpi="0" verticalDpi="0" copies="0"/>
  <headerFooter>
    <oddFooter>&amp;LWeek 8 - Final.xlsx
Record&amp;R3/11/2023
3:20 PM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B1:I14"/>
  <sheetViews>
    <sheetView workbookViewId="0"/>
  </sheetViews>
  <sheetFormatPr baseColWidth="10" defaultColWidth="8.83203125" defaultRowHeight="15" x14ac:dyDescent="0.2"/>
  <cols>
    <col min="1" max="2" width="8.83203125" customWidth="1"/>
    <col min="3" max="3" width="20.5" customWidth="1"/>
    <col min="4" max="5" width="8.83203125" customWidth="1"/>
    <col min="6" max="6" width="12.5" customWidth="1"/>
    <col min="7" max="7" width="11.5" customWidth="1"/>
    <col min="8" max="8" width="9.5" bestFit="1" customWidth="1"/>
    <col min="9" max="9" width="8.83203125" customWidth="1"/>
  </cols>
  <sheetData>
    <row r="1" spans="2:9" ht="16" x14ac:dyDescent="0.2">
      <c r="B1" s="1" t="s">
        <v>0</v>
      </c>
      <c r="G1" s="2" t="d">
        <v>2019-01-01</v>
      </c>
    </row>
    <row r="2" spans="2:9" ht="16" thickBot="1" x14ac:dyDescent="0.25"/>
    <row r="3" spans="2:9" ht="20" thickBot="1" x14ac:dyDescent="0.3">
      <c r="B3" s="9" t="s">
        <v>1</v>
      </c>
      <c r="C3" s="9"/>
      <c r="D3" s="9"/>
      <c r="E3" s="9"/>
      <c r="F3" s="9"/>
      <c r="G3" s="9"/>
      <c r="H3" s="9"/>
      <c r="I3" s="9"/>
    </row>
    <row r="4" spans="2:9" ht="16" thickBot="1" x14ac:dyDescent="0.2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4" t="s">
        <v>9</v>
      </c>
    </row>
    <row r="5" spans="2:9" x14ac:dyDescent="0.2">
      <c r="B5" s="5">
        <v>50002</v>
      </c>
      <c r="C5" s="5" t="s">
        <v>11</v>
      </c>
      <c r="D5" s="6">
        <v>99000</v>
      </c>
      <c r="E5" s="6">
        <v>91000</v>
      </c>
      <c r="F5" s="7" t="d">
        <v>1954-03-02</v>
      </c>
      <c r="G5" s="7" t="d">
        <v>2016-09-03</v>
      </c>
      <c r="H5" s="8">
        <f t="shared" ref="H5:H14" si="0">($G$1-F5)/365.25-1</f>
        <v>63.83504449007529</v>
      </c>
      <c r="I5" s="8">
        <f t="shared" ref="I5:I14" si="1">($G$1-G5)/365.25</f>
        <v>2.3271731690622861</v>
      </c>
    </row>
    <row r="6" spans="2:9" x14ac:dyDescent="0.2">
      <c r="B6" s="5">
        <v>50007</v>
      </c>
      <c r="C6" s="5" t="s">
        <v>16</v>
      </c>
      <c r="D6" s="6">
        <v>100000</v>
      </c>
      <c r="E6" s="6">
        <v>92000</v>
      </c>
      <c r="F6" s="7" t="d">
        <v>1954-12-12</v>
      </c>
      <c r="G6" s="7" t="d">
        <v>1989-08-23</v>
      </c>
      <c r="H6" s="8">
        <f t="shared" si="0"/>
        <v>63.054757015742638</v>
      </c>
      <c r="I6" s="8">
        <f t="shared" si="1"/>
        <v>29.357973990417523</v>
      </c>
    </row>
    <row r="7" spans="2:9" x14ac:dyDescent="0.2">
      <c r="B7" s="5">
        <v>50004</v>
      </c>
      <c r="C7" s="5" t="s">
        <v>13</v>
      </c>
      <c r="D7" s="6">
        <v>97000</v>
      </c>
      <c r="E7" s="6">
        <v>89000</v>
      </c>
      <c r="F7" s="7" t="d">
        <v>1955-09-09</v>
      </c>
      <c r="G7" s="7" t="d">
        <v>2011-10-09</v>
      </c>
      <c r="H7" s="8">
        <f t="shared" si="0"/>
        <v>62.312799452429843</v>
      </c>
      <c r="I7" s="8">
        <f t="shared" si="1"/>
        <v>7.2306639288158792</v>
      </c>
    </row>
    <row r="8" spans="2:9" x14ac:dyDescent="0.2">
      <c r="B8" s="5">
        <v>50003</v>
      </c>
      <c r="C8" s="5" t="s">
        <v>12</v>
      </c>
      <c r="D8" s="6">
        <v>98000</v>
      </c>
      <c r="E8" s="6">
        <v>90000</v>
      </c>
      <c r="F8" s="7" t="d">
        <v>1956-05-09</v>
      </c>
      <c r="G8" s="7" t="d">
        <v>2004-01-03</v>
      </c>
      <c r="H8" s="8">
        <f t="shared" si="0"/>
        <v>61.647501711156742</v>
      </c>
      <c r="I8" s="8">
        <f t="shared" si="1"/>
        <v>14.99520876112252</v>
      </c>
    </row>
    <row r="9" spans="2:9" x14ac:dyDescent="0.2">
      <c r="B9" s="5">
        <v>50009</v>
      </c>
      <c r="C9" s="5" t="s">
        <v>18</v>
      </c>
      <c r="D9" s="6">
        <v>92000</v>
      </c>
      <c r="E9" s="6">
        <v>84000</v>
      </c>
      <c r="F9" s="7" t="d">
        <v>1956-08-27</v>
      </c>
      <c r="G9" s="7" t="d">
        <v>2000-08-29</v>
      </c>
      <c r="H9" s="8">
        <f t="shared" si="0"/>
        <v>61.346338124572213</v>
      </c>
      <c r="I9" s="8">
        <f t="shared" si="1"/>
        <v>18.340862422997947</v>
      </c>
    </row>
    <row r="10" spans="2:9" x14ac:dyDescent="0.2">
      <c r="B10" s="5">
        <v>50008</v>
      </c>
      <c r="C10" s="5" t="s">
        <v>17</v>
      </c>
      <c r="D10" s="6">
        <v>93000</v>
      </c>
      <c r="E10" s="6">
        <v>85000</v>
      </c>
      <c r="F10" s="7" t="d">
        <v>1958-11-02</v>
      </c>
      <c r="G10" s="7" t="d">
        <v>2017-12-09</v>
      </c>
      <c r="H10" s="8">
        <f t="shared" si="0"/>
        <v>59.164271047227928</v>
      </c>
      <c r="I10" s="8">
        <f t="shared" si="1"/>
        <v>1.0622861054072552</v>
      </c>
    </row>
    <row r="11" spans="2:9" x14ac:dyDescent="0.2">
      <c r="B11" s="5">
        <v>50010</v>
      </c>
      <c r="C11" s="5" t="s">
        <v>19</v>
      </c>
      <c r="D11" s="6">
        <v>91000</v>
      </c>
      <c r="E11" s="6">
        <v>83000</v>
      </c>
      <c r="F11" s="7" t="d">
        <v>1962-09-02</v>
      </c>
      <c r="G11" s="7" t="d">
        <v>1989-02-07</v>
      </c>
      <c r="H11" s="8">
        <f t="shared" si="0"/>
        <v>55.331279945242983</v>
      </c>
      <c r="I11" s="8">
        <f t="shared" si="1"/>
        <v>29.897330595482547</v>
      </c>
    </row>
    <row r="12" spans="2:9" x14ac:dyDescent="0.2">
      <c r="B12" s="5">
        <v>50006</v>
      </c>
      <c r="C12" s="5" t="s">
        <v>15</v>
      </c>
      <c r="D12" s="6">
        <v>95000</v>
      </c>
      <c r="E12" s="6">
        <v>87000</v>
      </c>
      <c r="F12" s="7" t="d">
        <v>1963-03-02</v>
      </c>
      <c r="G12" s="7" t="d">
        <v>1999-01-03</v>
      </c>
      <c r="H12" s="8">
        <f t="shared" si="0"/>
        <v>54.835728952772072</v>
      </c>
      <c r="I12" s="8">
        <f t="shared" si="1"/>
        <v>19.994524298425734</v>
      </c>
    </row>
    <row r="13" spans="2:9" x14ac:dyDescent="0.2">
      <c r="B13" s="5">
        <v>50001</v>
      </c>
      <c r="C13" s="5" t="s">
        <v>10</v>
      </c>
      <c r="D13" s="6">
        <v>110000</v>
      </c>
      <c r="E13" s="6">
        <v>101000</v>
      </c>
      <c r="F13" s="7" t="d">
        <v>1972-03-05</v>
      </c>
      <c r="G13" s="7" t="d">
        <v>1992-03-02</v>
      </c>
      <c r="H13" s="8">
        <f t="shared" si="0"/>
        <v>45.82546201232033</v>
      </c>
      <c r="I13" s="8">
        <f t="shared" si="1"/>
        <v>26.833675564681723</v>
      </c>
    </row>
    <row r="14" spans="2:9" x14ac:dyDescent="0.2">
      <c r="B14" s="5">
        <v>50005</v>
      </c>
      <c r="C14" s="5" t="s">
        <v>14</v>
      </c>
      <c r="D14" s="6">
        <v>96000</v>
      </c>
      <c r="E14" s="6">
        <v>88000</v>
      </c>
      <c r="F14" s="7" t="d">
        <v>1972-06-08</v>
      </c>
      <c r="G14" s="7" t="d">
        <v>2012-03-05</v>
      </c>
      <c r="H14" s="8">
        <f t="shared" si="0"/>
        <v>45.565366187542779</v>
      </c>
      <c r="I14" s="8">
        <f t="shared" si="1"/>
        <v>6.8254620123203287</v>
      </c>
    </row>
  </sheetData>
  <sortState xmlns:xlrd2="http://schemas.microsoft.com/office/spreadsheetml/2017/richdata2" ref="B5:I14">
    <sortCondition descending="1" ref="H5:H14"/>
    <sortCondition ref="C5:C14"/>
  </sortState>
  <mergeCells count="1">
    <mergeCell ref="B3:I3"/>
  </mergeCells>
  <pageMargins left="0.7" right="0.7" top="0.75" bottom="0.75" header="0.3" footer="0.3"/>
  <pageSetup paperSize="0" orientation="landscape" horizontalDpi="0" verticalDpi="0" copies="0"/>
  <headerFooter>
    <oddFooter>&amp;LWeek 8 - Final.xlsx
Sort DB&amp;R3/11/2023
3:20 PM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B1:I19"/>
  <sheetViews>
    <sheetView workbookViewId="0"/>
  </sheetViews>
  <sheetFormatPr baseColWidth="10" defaultColWidth="8.83203125" defaultRowHeight="15" x14ac:dyDescent="0.2"/>
  <cols>
    <col min="1" max="1" width="8.83203125" customWidth="1"/>
    <col min="2" max="2" width="11.83203125" customWidth="1"/>
    <col min="3" max="3" width="20.5" customWidth="1"/>
    <col min="4" max="5" width="8.83203125" customWidth="1"/>
    <col min="6" max="6" width="14.1640625" customWidth="1"/>
    <col min="7" max="7" width="13.6640625" customWidth="1"/>
    <col min="8" max="8" width="9.5" bestFit="1" customWidth="1"/>
    <col min="9" max="9" width="8.83203125" customWidth="1"/>
  </cols>
  <sheetData>
    <row r="1" spans="2:9" ht="16" x14ac:dyDescent="0.2">
      <c r="B1" s="1" t="s">
        <v>0</v>
      </c>
      <c r="F1" t="s">
        <v>20</v>
      </c>
      <c r="H1">
        <f>COUNT(B10:B19)</f>
        <v>10</v>
      </c>
    </row>
    <row r="2" spans="2:9" ht="16" x14ac:dyDescent="0.2">
      <c r="B2" s="2" t="d">
        <v>2019-01-01</v>
      </c>
      <c r="F2" t="s">
        <v>21</v>
      </c>
      <c r="H2" s="10">
        <f>SUM(D10:D19)</f>
        <v>971000</v>
      </c>
    </row>
    <row r="3" spans="2:9" ht="16" x14ac:dyDescent="0.2">
      <c r="B3" s="11"/>
      <c r="F3" t="s">
        <v>22</v>
      </c>
      <c r="H3" s="10">
        <f>AVERAGE(D10:D19)</f>
        <v>97100</v>
      </c>
    </row>
    <row r="4" spans="2:9" ht="16" x14ac:dyDescent="0.2">
      <c r="B4" s="11"/>
      <c r="F4" t="s">
        <v>23</v>
      </c>
      <c r="H4" s="12">
        <f>MAX(H10:H19)</f>
        <v>63.83504449007529</v>
      </c>
    </row>
    <row r="5" spans="2:9" ht="16" x14ac:dyDescent="0.2">
      <c r="B5" s="11"/>
      <c r="F5" t="s">
        <v>24</v>
      </c>
      <c r="H5" s="12">
        <f>MIN(H10:H19)</f>
        <v>45.565366187542779</v>
      </c>
    </row>
    <row r="6" spans="2:9" ht="16" x14ac:dyDescent="0.2">
      <c r="B6" s="11"/>
      <c r="F6" t="s">
        <v>25</v>
      </c>
      <c r="H6" s="12">
        <f>AVERAGE(I10:I19)</f>
        <v>15.686516084873375</v>
      </c>
    </row>
    <row r="7" spans="2:9" ht="17" thickBot="1" x14ac:dyDescent="0.25">
      <c r="B7" s="11"/>
    </row>
    <row r="8" spans="2:9" ht="20" thickBot="1" x14ac:dyDescent="0.3">
      <c r="B8" s="9" t="s">
        <v>1</v>
      </c>
      <c r="C8" s="9"/>
      <c r="D8" s="9"/>
      <c r="E8" s="9"/>
      <c r="F8" s="9"/>
      <c r="G8" s="9"/>
      <c r="H8" s="9"/>
      <c r="I8" s="9"/>
    </row>
    <row r="9" spans="2:9" ht="16" thickBot="1" x14ac:dyDescent="0.25"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4" t="s">
        <v>8</v>
      </c>
      <c r="I9" s="4" t="s">
        <v>9</v>
      </c>
    </row>
    <row r="10" spans="2:9" x14ac:dyDescent="0.2">
      <c r="B10" s="5">
        <v>50001</v>
      </c>
      <c r="C10" s="5" t="s">
        <v>10</v>
      </c>
      <c r="D10" s="6">
        <v>110000</v>
      </c>
      <c r="E10" s="6">
        <v>101000</v>
      </c>
      <c r="F10" s="7" t="d">
        <v>1972-03-05</v>
      </c>
      <c r="G10" s="7" t="d">
        <v>1992-03-02</v>
      </c>
      <c r="H10" s="8">
        <f t="shared" ref="H10:H19" si="0">($B$2-F10)/365.25-1</f>
        <v>45.82546201232033</v>
      </c>
      <c r="I10" s="8">
        <f t="shared" ref="I10:I19" si="1">($B$2-G10)/365.25</f>
        <v>26.833675564681723</v>
      </c>
    </row>
    <row r="11" spans="2:9" x14ac:dyDescent="0.2">
      <c r="B11" s="5">
        <v>50002</v>
      </c>
      <c r="C11" s="5" t="s">
        <v>11</v>
      </c>
      <c r="D11" s="6">
        <v>99000</v>
      </c>
      <c r="E11" s="6">
        <v>91000</v>
      </c>
      <c r="F11" s="7" t="d">
        <v>1954-03-02</v>
      </c>
      <c r="G11" s="7" t="d">
        <v>2016-09-03</v>
      </c>
      <c r="H11" s="8">
        <f t="shared" si="0"/>
        <v>63.83504449007529</v>
      </c>
      <c r="I11" s="8">
        <f t="shared" si="1"/>
        <v>2.3271731690622861</v>
      </c>
    </row>
    <row r="12" spans="2:9" x14ac:dyDescent="0.2">
      <c r="B12" s="5">
        <v>50003</v>
      </c>
      <c r="C12" s="5" t="s">
        <v>12</v>
      </c>
      <c r="D12" s="6">
        <v>98000</v>
      </c>
      <c r="E12" s="6">
        <v>90000</v>
      </c>
      <c r="F12" s="7" t="d">
        <v>1956-05-09</v>
      </c>
      <c r="G12" s="7" t="d">
        <v>2004-01-03</v>
      </c>
      <c r="H12" s="8">
        <f t="shared" si="0"/>
        <v>61.647501711156742</v>
      </c>
      <c r="I12" s="8">
        <f t="shared" si="1"/>
        <v>14.99520876112252</v>
      </c>
    </row>
    <row r="13" spans="2:9" x14ac:dyDescent="0.2">
      <c r="B13" s="5">
        <v>50004</v>
      </c>
      <c r="C13" s="5" t="s">
        <v>13</v>
      </c>
      <c r="D13" s="6">
        <v>97000</v>
      </c>
      <c r="E13" s="6">
        <v>89000</v>
      </c>
      <c r="F13" s="7" t="d">
        <v>1955-09-09</v>
      </c>
      <c r="G13" s="7" t="d">
        <v>2011-10-09</v>
      </c>
      <c r="H13" s="8">
        <f t="shared" si="0"/>
        <v>62.312799452429843</v>
      </c>
      <c r="I13" s="8">
        <f t="shared" si="1"/>
        <v>7.2306639288158792</v>
      </c>
    </row>
    <row r="14" spans="2:9" x14ac:dyDescent="0.2">
      <c r="B14" s="5">
        <v>50005</v>
      </c>
      <c r="C14" s="5" t="s">
        <v>14</v>
      </c>
      <c r="D14" s="6">
        <v>96000</v>
      </c>
      <c r="E14" s="6">
        <v>88000</v>
      </c>
      <c r="F14" s="7" t="d">
        <v>1972-06-08</v>
      </c>
      <c r="G14" s="7" t="d">
        <v>2012-03-05</v>
      </c>
      <c r="H14" s="8">
        <f t="shared" si="0"/>
        <v>45.565366187542779</v>
      </c>
      <c r="I14" s="8">
        <f t="shared" si="1"/>
        <v>6.8254620123203287</v>
      </c>
    </row>
    <row r="15" spans="2:9" x14ac:dyDescent="0.2">
      <c r="B15" s="5">
        <v>50006</v>
      </c>
      <c r="C15" s="5" t="s">
        <v>15</v>
      </c>
      <c r="D15" s="6">
        <v>95000</v>
      </c>
      <c r="E15" s="6">
        <v>87000</v>
      </c>
      <c r="F15" s="7" t="d">
        <v>1963-03-02</v>
      </c>
      <c r="G15" s="7" t="d">
        <v>1999-01-03</v>
      </c>
      <c r="H15" s="8">
        <f t="shared" si="0"/>
        <v>54.835728952772072</v>
      </c>
      <c r="I15" s="8">
        <f t="shared" si="1"/>
        <v>19.994524298425734</v>
      </c>
    </row>
    <row r="16" spans="2:9" x14ac:dyDescent="0.2">
      <c r="B16" s="5">
        <v>50007</v>
      </c>
      <c r="C16" s="5" t="s">
        <v>16</v>
      </c>
      <c r="D16" s="6">
        <v>100000</v>
      </c>
      <c r="E16" s="6">
        <v>92000</v>
      </c>
      <c r="F16" s="7" t="d">
        <v>1954-12-12</v>
      </c>
      <c r="G16" s="7" t="d">
        <v>1989-08-23</v>
      </c>
      <c r="H16" s="8">
        <f t="shared" si="0"/>
        <v>63.054757015742638</v>
      </c>
      <c r="I16" s="8">
        <f t="shared" si="1"/>
        <v>29.357973990417523</v>
      </c>
    </row>
    <row r="17" spans="2:9" x14ac:dyDescent="0.2">
      <c r="B17" s="5">
        <v>50008</v>
      </c>
      <c r="C17" s="5" t="s">
        <v>17</v>
      </c>
      <c r="D17" s="6">
        <v>93000</v>
      </c>
      <c r="E17" s="6">
        <v>85000</v>
      </c>
      <c r="F17" s="7" t="d">
        <v>1958-11-02</v>
      </c>
      <c r="G17" s="7" t="d">
        <v>2017-12-09</v>
      </c>
      <c r="H17" s="8">
        <f t="shared" si="0"/>
        <v>59.164271047227928</v>
      </c>
      <c r="I17" s="8">
        <f t="shared" si="1"/>
        <v>1.0622861054072552</v>
      </c>
    </row>
    <row r="18" spans="2:9" x14ac:dyDescent="0.2">
      <c r="B18" s="5">
        <v>50009</v>
      </c>
      <c r="C18" s="5" t="s">
        <v>18</v>
      </c>
      <c r="D18" s="6">
        <v>92000</v>
      </c>
      <c r="E18" s="6">
        <v>84000</v>
      </c>
      <c r="F18" s="7" t="d">
        <v>1956-08-27</v>
      </c>
      <c r="G18" s="7" t="d">
        <v>2000-08-29</v>
      </c>
      <c r="H18" s="8">
        <f t="shared" si="0"/>
        <v>61.346338124572213</v>
      </c>
      <c r="I18" s="8">
        <f t="shared" si="1"/>
        <v>18.340862422997947</v>
      </c>
    </row>
    <row r="19" spans="2:9" x14ac:dyDescent="0.2">
      <c r="B19" s="5">
        <v>50010</v>
      </c>
      <c r="C19" s="5" t="s">
        <v>19</v>
      </c>
      <c r="D19" s="6">
        <v>91000</v>
      </c>
      <c r="E19" s="6">
        <v>83000</v>
      </c>
      <c r="F19" s="7" t="d">
        <v>1962-09-02</v>
      </c>
      <c r="G19" s="7" t="d">
        <v>1989-02-07</v>
      </c>
      <c r="H19" s="8">
        <f t="shared" si="0"/>
        <v>55.331279945242983</v>
      </c>
      <c r="I19" s="8">
        <f t="shared" si="1"/>
        <v>29.897330595482547</v>
      </c>
    </row>
  </sheetData>
  <autoFilter ref="B9:I19"/>
  <mergeCells count="1">
    <mergeCell ref="B8:I8"/>
  </mergeCells>
  <pageMargins left="0.7" right="0.7" top="0.75" bottom="0.75" header="0.3" footer="0.3"/>
  <pageSetup paperSize="0" orientation="landscape" horizontalDpi="0" verticalDpi="0" copies="0"/>
  <headerFooter>
    <oddFooter>&amp;LWeek 8 - Final.xlsx
Filter DB&amp;R3/11/2023
3:20 PM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B1:I16"/>
  <sheetViews>
    <sheetView workbookViewId="0"/>
  </sheetViews>
  <sheetFormatPr baseColWidth="10" defaultColWidth="8.83203125" defaultRowHeight="15" x14ac:dyDescent="0.2"/>
  <cols>
    <col min="1" max="1" width="8.83203125" customWidth="1"/>
    <col min="2" max="2" width="10.6640625" customWidth="1"/>
    <col min="3" max="3" width="20.5" customWidth="1"/>
    <col min="4" max="5" width="8.83203125" customWidth="1"/>
    <col min="6" max="6" width="12.5" customWidth="1"/>
    <col min="7" max="7" width="11.5" customWidth="1"/>
    <col min="8" max="8" width="9.5" bestFit="1" customWidth="1"/>
    <col min="9" max="9" width="8.83203125" customWidth="1"/>
  </cols>
  <sheetData>
    <row r="1" spans="2:9" ht="17" thickBot="1" x14ac:dyDescent="0.25">
      <c r="B1" s="1" t="s">
        <v>0</v>
      </c>
      <c r="E1" s="4" t="s">
        <v>8</v>
      </c>
      <c r="F1" s="4" t="s">
        <v>4</v>
      </c>
      <c r="G1" s="13"/>
    </row>
    <row r="2" spans="2:9" ht="16" x14ac:dyDescent="0.2">
      <c r="B2" s="2" t="d">
        <v>2019-01-01</v>
      </c>
      <c r="E2" t="s">
        <v>26</v>
      </c>
      <c r="F2" t="s">
        <v>27</v>
      </c>
    </row>
    <row r="3" spans="2:9" ht="16" x14ac:dyDescent="0.2">
      <c r="B3" s="11"/>
      <c r="E3" t="s">
        <v>28</v>
      </c>
    </row>
    <row r="4" spans="2:9" ht="17" thickBot="1" x14ac:dyDescent="0.25">
      <c r="B4" s="11"/>
    </row>
    <row r="5" spans="2:9" ht="20" thickBot="1" x14ac:dyDescent="0.3">
      <c r="B5" s="9" t="s">
        <v>1</v>
      </c>
      <c r="C5" s="9"/>
      <c r="D5" s="9"/>
      <c r="E5" s="9"/>
      <c r="F5" s="9"/>
      <c r="G5" s="9"/>
      <c r="H5" s="9"/>
      <c r="I5" s="9"/>
    </row>
    <row r="6" spans="2:9" ht="16" thickBot="1" x14ac:dyDescent="0.25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4" t="s">
        <v>8</v>
      </c>
      <c r="I6" s="4" t="s">
        <v>9</v>
      </c>
    </row>
    <row r="7" spans="2:9" hidden="1" x14ac:dyDescent="0.2">
      <c r="B7" s="5">
        <v>50001</v>
      </c>
      <c r="C7" s="5" t="s">
        <v>10</v>
      </c>
      <c r="D7" s="6">
        <v>110000</v>
      </c>
      <c r="E7" s="6">
        <v>101000</v>
      </c>
      <c r="F7" s="7" t="d">
        <v>1972-03-05</v>
      </c>
      <c r="G7" s="7" t="d">
        <v>1992-03-02</v>
      </c>
      <c r="H7" s="8">
        <f t="shared" ref="H7:H16" si="0">($B$2-F7)/365.25-1</f>
        <v>45.82546201232033</v>
      </c>
      <c r="I7" s="8">
        <f t="shared" ref="I7:I16" si="1">($B$2-G7)/365.25</f>
        <v>26.833675564681723</v>
      </c>
    </row>
    <row r="8" spans="2:9" x14ac:dyDescent="0.2">
      <c r="B8" s="5">
        <v>50002</v>
      </c>
      <c r="C8" s="5" t="s">
        <v>11</v>
      </c>
      <c r="D8" s="6">
        <v>99000</v>
      </c>
      <c r="E8" s="6">
        <v>91000</v>
      </c>
      <c r="F8" s="7" t="d">
        <v>1954-03-02</v>
      </c>
      <c r="G8" s="7" t="d">
        <v>2016-09-03</v>
      </c>
      <c r="H8" s="8">
        <f t="shared" si="0"/>
        <v>63.83504449007529</v>
      </c>
      <c r="I8" s="8">
        <f t="shared" si="1"/>
        <v>2.3271731690622861</v>
      </c>
    </row>
    <row r="9" spans="2:9" x14ac:dyDescent="0.2">
      <c r="B9" s="5">
        <v>50003</v>
      </c>
      <c r="C9" s="5" t="s">
        <v>12</v>
      </c>
      <c r="D9" s="6">
        <v>98000</v>
      </c>
      <c r="E9" s="6">
        <v>90000</v>
      </c>
      <c r="F9" s="7" t="d">
        <v>1956-05-09</v>
      </c>
      <c r="G9" s="7" t="d">
        <v>2004-01-03</v>
      </c>
      <c r="H9" s="8">
        <f t="shared" si="0"/>
        <v>61.647501711156742</v>
      </c>
      <c r="I9" s="8">
        <f t="shared" si="1"/>
        <v>14.99520876112252</v>
      </c>
    </row>
    <row r="10" spans="2:9" x14ac:dyDescent="0.2">
      <c r="B10" s="5">
        <v>50004</v>
      </c>
      <c r="C10" s="5" t="s">
        <v>13</v>
      </c>
      <c r="D10" s="6">
        <v>97000</v>
      </c>
      <c r="E10" s="6">
        <v>89000</v>
      </c>
      <c r="F10" s="7" t="d">
        <v>1955-09-09</v>
      </c>
      <c r="G10" s="7" t="d">
        <v>2011-10-09</v>
      </c>
      <c r="H10" s="8">
        <f t="shared" si="0"/>
        <v>62.312799452429843</v>
      </c>
      <c r="I10" s="8">
        <f t="shared" si="1"/>
        <v>7.2306639288158792</v>
      </c>
    </row>
    <row r="11" spans="2:9" hidden="1" x14ac:dyDescent="0.2">
      <c r="B11" s="5">
        <v>50005</v>
      </c>
      <c r="C11" s="5" t="s">
        <v>14</v>
      </c>
      <c r="D11" s="6">
        <v>96000</v>
      </c>
      <c r="E11" s="6">
        <v>88000</v>
      </c>
      <c r="F11" s="7" t="d">
        <v>1972-06-08</v>
      </c>
      <c r="G11" s="7" t="d">
        <v>2012-03-05</v>
      </c>
      <c r="H11" s="8">
        <f t="shared" si="0"/>
        <v>45.565366187542779</v>
      </c>
      <c r="I11" s="8">
        <f t="shared" si="1"/>
        <v>6.8254620123203287</v>
      </c>
    </row>
    <row r="12" spans="2:9" x14ac:dyDescent="0.2">
      <c r="B12" s="5">
        <v>50006</v>
      </c>
      <c r="C12" s="5" t="s">
        <v>15</v>
      </c>
      <c r="D12" s="6">
        <v>95000</v>
      </c>
      <c r="E12" s="6">
        <v>87000</v>
      </c>
      <c r="F12" s="7" t="d">
        <v>1963-03-02</v>
      </c>
      <c r="G12" s="7" t="d">
        <v>1999-01-03</v>
      </c>
      <c r="H12" s="8">
        <f t="shared" si="0"/>
        <v>54.835728952772072</v>
      </c>
      <c r="I12" s="8">
        <f t="shared" si="1"/>
        <v>19.994524298425734</v>
      </c>
    </row>
    <row r="13" spans="2:9" x14ac:dyDescent="0.2">
      <c r="B13" s="5">
        <v>50007</v>
      </c>
      <c r="C13" s="5" t="s">
        <v>16</v>
      </c>
      <c r="D13" s="6">
        <v>100000</v>
      </c>
      <c r="E13" s="6">
        <v>92000</v>
      </c>
      <c r="F13" s="7" t="d">
        <v>1954-12-12</v>
      </c>
      <c r="G13" s="7" t="d">
        <v>1989-08-23</v>
      </c>
      <c r="H13" s="8">
        <f t="shared" si="0"/>
        <v>63.054757015742638</v>
      </c>
      <c r="I13" s="8">
        <f t="shared" si="1"/>
        <v>29.357973990417523</v>
      </c>
    </row>
    <row r="14" spans="2:9" x14ac:dyDescent="0.2">
      <c r="B14" s="5">
        <v>50008</v>
      </c>
      <c r="C14" s="5" t="s">
        <v>17</v>
      </c>
      <c r="D14" s="6">
        <v>93000</v>
      </c>
      <c r="E14" s="6">
        <v>85000</v>
      </c>
      <c r="F14" s="7" t="d">
        <v>1958-11-02</v>
      </c>
      <c r="G14" s="7" t="d">
        <v>2017-12-09</v>
      </c>
      <c r="H14" s="8">
        <f t="shared" si="0"/>
        <v>59.164271047227928</v>
      </c>
      <c r="I14" s="8">
        <f t="shared" si="1"/>
        <v>1.0622861054072552</v>
      </c>
    </row>
    <row r="15" spans="2:9" x14ac:dyDescent="0.2">
      <c r="B15" s="5">
        <v>50009</v>
      </c>
      <c r="C15" s="5" t="s">
        <v>18</v>
      </c>
      <c r="D15" s="6">
        <v>92000</v>
      </c>
      <c r="E15" s="6">
        <v>84000</v>
      </c>
      <c r="F15" s="7" t="d">
        <v>1956-08-27</v>
      </c>
      <c r="G15" s="7" t="d">
        <v>2000-08-29</v>
      </c>
      <c r="H15" s="8">
        <f t="shared" si="0"/>
        <v>61.346338124572213</v>
      </c>
      <c r="I15" s="8">
        <f t="shared" si="1"/>
        <v>18.340862422997947</v>
      </c>
    </row>
    <row r="16" spans="2:9" x14ac:dyDescent="0.2">
      <c r="B16" s="5">
        <v>50010</v>
      </c>
      <c r="C16" s="5" t="s">
        <v>19</v>
      </c>
      <c r="D16" s="6">
        <v>91000</v>
      </c>
      <c r="E16" s="6">
        <v>83000</v>
      </c>
      <c r="F16" s="7" t="d">
        <v>1962-09-02</v>
      </c>
      <c r="G16" s="7" t="d">
        <v>1989-02-07</v>
      </c>
      <c r="H16" s="8">
        <f t="shared" si="0"/>
        <v>55.331279945242983</v>
      </c>
      <c r="I16" s="8">
        <f t="shared" si="1"/>
        <v>29.897330595482547</v>
      </c>
    </row>
  </sheetData>
  <mergeCells count="1">
    <mergeCell ref="B5:I5"/>
  </mergeCells>
  <pageMargins left="0.7" right="0.7" top="0.75" bottom="0.75" header="0.3" footer="0.3"/>
  <pageSetup paperSize="0" orientation="landscape" horizontalDpi="0" verticalDpi="0" copies="0"/>
  <headerFooter>
    <oddFooter>&amp;LWeek 8 - Final.xlsx
Filter Advance&amp;R3/11/2023
3:20 PM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>
      <selection sqref="A1:F1"/>
    </sheetView>
  </sheetViews>
  <sheetFormatPr baseColWidth="10" defaultColWidth="8.83203125" defaultRowHeight="15" x14ac:dyDescent="0.2"/>
  <cols>
    <col min="1" max="1" width="17.5" customWidth="1"/>
    <col min="2" max="2" width="11.5" bestFit="1" customWidth="1"/>
    <col min="3" max="3" width="11.6640625" bestFit="1" customWidth="1"/>
    <col min="4" max="4" width="11.5" bestFit="1" customWidth="1"/>
    <col min="5" max="5" width="11.6640625" bestFit="1" customWidth="1"/>
    <col min="6" max="6" width="13.33203125" bestFit="1" customWidth="1"/>
    <col min="7" max="7" width="11.33203125" bestFit="1" customWidth="1"/>
    <col min="8" max="8" width="15" customWidth="1"/>
    <col min="9" max="9" width="15.5" customWidth="1"/>
    <col min="10" max="10" width="20" customWidth="1"/>
    <col min="11" max="11" width="20.5" customWidth="1"/>
    <col min="12" max="12" width="11.33203125" bestFit="1" customWidth="1"/>
    <col min="13" max="13" width="12.83203125" bestFit="1" customWidth="1"/>
    <col min="14" max="14" width="15.5" bestFit="1" customWidth="1"/>
    <col min="15" max="15" width="12.83203125" bestFit="1" customWidth="1"/>
    <col min="16" max="16" width="15.5" bestFit="1" customWidth="1"/>
    <col min="17" max="17" width="12.83203125" bestFit="1" customWidth="1"/>
    <col min="18" max="18" width="15.5" bestFit="1" customWidth="1"/>
    <col min="19" max="19" width="12.83203125" bestFit="1" customWidth="1"/>
    <col min="20" max="20" width="15.5" bestFit="1" customWidth="1"/>
    <col min="21" max="21" width="12.83203125" bestFit="1" customWidth="1"/>
    <col min="22" max="22" width="20.5" bestFit="1" customWidth="1"/>
    <col min="23" max="23" width="18" bestFit="1" customWidth="1"/>
    <col min="24" max="24" width="8.83203125" customWidth="1"/>
  </cols>
  <sheetData>
    <row r="1" spans="1:6" ht="17" thickBot="1" x14ac:dyDescent="0.25">
      <c r="A1" s="37" t="s">
        <v>29</v>
      </c>
      <c r="B1" s="37"/>
      <c r="C1" s="37"/>
      <c r="D1" s="37"/>
      <c r="E1" s="37"/>
      <c r="F1" s="37"/>
    </row>
    <row r="2" spans="1:6" ht="16" thickBot="1" x14ac:dyDescent="0.25"/>
    <row r="3" spans="1:6" ht="16" thickBot="1" x14ac:dyDescent="0.25">
      <c r="A3" s="14"/>
      <c r="B3" s="15" t="s">
        <v>9</v>
      </c>
      <c r="C3" s="16"/>
      <c r="D3" s="16"/>
      <c r="E3" s="16"/>
      <c r="F3" s="17"/>
    </row>
    <row r="4" spans="1:6" ht="16" thickBot="1" x14ac:dyDescent="0.25">
      <c r="A4" s="18" t="s">
        <v>8</v>
      </c>
      <c r="B4" s="19" t="s">
        <v>30</v>
      </c>
      <c r="C4" s="20" t="s">
        <v>31</v>
      </c>
      <c r="D4" s="20" t="s">
        <v>32</v>
      </c>
      <c r="E4" s="20" t="s">
        <v>33</v>
      </c>
      <c r="F4" s="21" t="s">
        <v>34</v>
      </c>
    </row>
    <row r="5" spans="1:6" x14ac:dyDescent="0.2">
      <c r="A5" s="22" t="s">
        <v>35</v>
      </c>
      <c r="B5" s="23"/>
      <c r="C5" s="23"/>
      <c r="D5" s="23"/>
      <c r="E5" s="23"/>
      <c r="F5" s="24"/>
    </row>
    <row r="6" spans="1:6" x14ac:dyDescent="0.2">
      <c r="A6" s="25" t="s">
        <v>36</v>
      </c>
      <c r="B6" s="26">
        <v>0</v>
      </c>
      <c r="C6" s="26">
        <v>184000</v>
      </c>
      <c r="D6" s="26">
        <v>0</v>
      </c>
      <c r="E6" s="26">
        <v>211000</v>
      </c>
      <c r="F6" s="27">
        <v>395000</v>
      </c>
    </row>
    <row r="7" spans="1:6" ht="16" thickBot="1" x14ac:dyDescent="0.25">
      <c r="A7" s="28" t="s">
        <v>37</v>
      </c>
      <c r="B7" s="29"/>
      <c r="C7" s="29">
        <v>1</v>
      </c>
      <c r="D7" s="29"/>
      <c r="E7" s="29">
        <v>1</v>
      </c>
      <c r="F7" s="30">
        <v>2</v>
      </c>
    </row>
    <row r="8" spans="1:6" x14ac:dyDescent="0.2">
      <c r="A8" s="22" t="s">
        <v>38</v>
      </c>
      <c r="B8" s="31"/>
      <c r="C8" s="23"/>
      <c r="D8" s="23"/>
      <c r="E8" s="32"/>
      <c r="F8" s="24"/>
    </row>
    <row r="9" spans="1:6" x14ac:dyDescent="0.2">
      <c r="A9" s="25" t="s">
        <v>36</v>
      </c>
      <c r="B9" s="33">
        <v>0</v>
      </c>
      <c r="C9" s="26">
        <v>0</v>
      </c>
      <c r="D9" s="26">
        <v>182000</v>
      </c>
      <c r="E9" s="34">
        <v>174000</v>
      </c>
      <c r="F9" s="27">
        <v>356000</v>
      </c>
    </row>
    <row r="10" spans="1:6" ht="16" thickBot="1" x14ac:dyDescent="0.25">
      <c r="A10" s="28" t="s">
        <v>37</v>
      </c>
      <c r="B10" s="35"/>
      <c r="C10" s="29"/>
      <c r="D10" s="29">
        <v>1</v>
      </c>
      <c r="E10" s="36">
        <v>1</v>
      </c>
      <c r="F10" s="30">
        <v>2</v>
      </c>
    </row>
    <row r="11" spans="1:6" x14ac:dyDescent="0.2">
      <c r="A11" s="22" t="s">
        <v>39</v>
      </c>
      <c r="B11" s="31"/>
      <c r="C11" s="23"/>
      <c r="D11" s="23"/>
      <c r="E11" s="32"/>
      <c r="F11" s="24"/>
    </row>
    <row r="12" spans="1:6" x14ac:dyDescent="0.2">
      <c r="A12" s="25" t="s">
        <v>36</v>
      </c>
      <c r="B12" s="33">
        <v>368000</v>
      </c>
      <c r="C12" s="26">
        <v>186000</v>
      </c>
      <c r="D12" s="26">
        <v>364000</v>
      </c>
      <c r="E12" s="34">
        <v>192000</v>
      </c>
      <c r="F12" s="27">
        <v>1110000</v>
      </c>
    </row>
    <row r="13" spans="1:6" ht="16" thickBot="1" x14ac:dyDescent="0.25">
      <c r="A13" s="28" t="s">
        <v>37</v>
      </c>
      <c r="B13" s="35">
        <v>2</v>
      </c>
      <c r="C13" s="29">
        <v>1</v>
      </c>
      <c r="D13" s="29">
        <v>2</v>
      </c>
      <c r="E13" s="36">
        <v>1</v>
      </c>
      <c r="F13" s="30">
        <v>6</v>
      </c>
    </row>
  </sheetData>
  <mergeCells count="1">
    <mergeCell ref="A1:F1"/>
  </mergeCells>
  <pageMargins left="0.7" right="0.7" top="0.75" bottom="0.75" header="0.3" footer="0.3"/>
  <pageSetup paperSize="0" orientation="landscape" horizontalDpi="0" verticalDpi="0" copies="0"/>
  <headerFooter>
    <oddFooter>&amp;LWeek 8 - Final.xlsx
Pivot Table&amp;R3/11/2023
4:10 PM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B1:C119"/>
  <sheetViews>
    <sheetView workbookViewId="0"/>
  </sheetViews>
  <sheetFormatPr baseColWidth="10" defaultColWidth="8.83203125" defaultRowHeight="15" x14ac:dyDescent="0.2"/>
  <cols>
    <col min="1" max="1" width="8.83203125" customWidth="1"/>
  </cols>
  <sheetData>
    <row r="1" spans="2:3" ht="16" thickBot="1" x14ac:dyDescent="0.25"/>
    <row r="2" spans="2:3" ht="17" thickBot="1" x14ac:dyDescent="0.25">
      <c r="B2" s="41" t="s">
        <v>40</v>
      </c>
      <c r="C2" s="41"/>
    </row>
    <row r="3" spans="2:3" x14ac:dyDescent="0.2">
      <c r="B3" s="38" t="s">
        <v>8</v>
      </c>
      <c r="C3" s="38" t="s">
        <v>41</v>
      </c>
    </row>
    <row r="4" spans="2:3" x14ac:dyDescent="0.2">
      <c r="B4" s="39">
        <v>5</v>
      </c>
      <c r="C4" s="39">
        <v>2.3699999999999999E-4</v>
      </c>
    </row>
    <row r="5" spans="2:3" x14ac:dyDescent="0.2">
      <c r="B5" s="40">
        <v>6</v>
      </c>
      <c r="C5" s="39">
        <v>2.2699999999999999E-4</v>
      </c>
    </row>
    <row r="6" spans="2:3" x14ac:dyDescent="0.2">
      <c r="B6" s="40">
        <v>7</v>
      </c>
      <c r="C6" s="39">
        <v>2.1699999999999999E-4</v>
      </c>
    </row>
    <row r="7" spans="2:3" x14ac:dyDescent="0.2">
      <c r="B7" s="40">
        <v>8</v>
      </c>
      <c r="C7" s="39">
        <v>2.0100000000000001E-4</v>
      </c>
    </row>
    <row r="8" spans="2:3" x14ac:dyDescent="0.2">
      <c r="B8" s="40">
        <v>9</v>
      </c>
      <c r="C8" s="39">
        <v>1.94E-4</v>
      </c>
    </row>
    <row r="9" spans="2:3" x14ac:dyDescent="0.2">
      <c r="B9" s="40">
        <v>10</v>
      </c>
      <c r="C9" s="39">
        <v>1.9699999999999999E-4</v>
      </c>
    </row>
    <row r="10" spans="2:3" x14ac:dyDescent="0.2">
      <c r="B10" s="40">
        <v>11</v>
      </c>
      <c r="C10" s="39">
        <v>2.0799999999999999E-4</v>
      </c>
    </row>
    <row r="11" spans="2:3" x14ac:dyDescent="0.2">
      <c r="B11" s="40">
        <v>12</v>
      </c>
      <c r="C11" s="39">
        <v>2.2599999999999999E-4</v>
      </c>
    </row>
    <row r="12" spans="2:3" x14ac:dyDescent="0.2">
      <c r="B12" s="40">
        <v>13</v>
      </c>
      <c r="C12" s="39">
        <v>2.5500000000000002E-4</v>
      </c>
    </row>
    <row r="13" spans="2:3" x14ac:dyDescent="0.2">
      <c r="B13" s="40">
        <v>14</v>
      </c>
      <c r="C13" s="39">
        <v>2.9700000000000001E-4</v>
      </c>
    </row>
    <row r="14" spans="2:3" x14ac:dyDescent="0.2">
      <c r="B14" s="40">
        <v>15</v>
      </c>
      <c r="C14" s="39">
        <v>3.4499999999999998E-4</v>
      </c>
    </row>
    <row r="15" spans="2:3" x14ac:dyDescent="0.2">
      <c r="B15" s="40">
        <v>16</v>
      </c>
      <c r="C15" s="39">
        <v>3.9100000000000002E-4</v>
      </c>
    </row>
    <row r="16" spans="2:3" x14ac:dyDescent="0.2">
      <c r="B16" s="40">
        <v>17</v>
      </c>
      <c r="C16" s="39">
        <v>4.2999999999999999E-4</v>
      </c>
    </row>
    <row r="17" spans="2:3" x14ac:dyDescent="0.2">
      <c r="B17" s="40">
        <v>18</v>
      </c>
      <c r="C17" s="39">
        <v>4.6000000000000001E-4</v>
      </c>
    </row>
    <row r="18" spans="2:3" x14ac:dyDescent="0.2">
      <c r="B18" s="40">
        <v>19</v>
      </c>
      <c r="C18" s="39">
        <v>4.84E-4</v>
      </c>
    </row>
    <row r="19" spans="2:3" x14ac:dyDescent="0.2">
      <c r="B19" s="40">
        <v>20</v>
      </c>
      <c r="C19" s="39">
        <v>5.0699999999999996E-4</v>
      </c>
    </row>
    <row r="20" spans="2:3" x14ac:dyDescent="0.2">
      <c r="B20" s="40">
        <v>21</v>
      </c>
      <c r="C20" s="39">
        <v>5.2999999999999998E-4</v>
      </c>
    </row>
    <row r="21" spans="2:3" x14ac:dyDescent="0.2">
      <c r="B21" s="40">
        <v>22</v>
      </c>
      <c r="C21" s="39">
        <v>5.5599999999999996E-4</v>
      </c>
    </row>
    <row r="22" spans="2:3" x14ac:dyDescent="0.2">
      <c r="B22" s="40">
        <v>23</v>
      </c>
      <c r="C22" s="39">
        <v>5.8900000000000001E-4</v>
      </c>
    </row>
    <row r="23" spans="2:3" x14ac:dyDescent="0.2">
      <c r="B23" s="40">
        <v>24</v>
      </c>
      <c r="C23" s="39">
        <v>6.2399999999999999E-4</v>
      </c>
    </row>
    <row r="24" spans="2:3" x14ac:dyDescent="0.2">
      <c r="B24" s="40">
        <v>25</v>
      </c>
      <c r="C24" s="39">
        <v>6.6100000000000002E-4</v>
      </c>
    </row>
    <row r="25" spans="2:3" x14ac:dyDescent="0.2">
      <c r="B25" s="40">
        <v>26</v>
      </c>
      <c r="C25" s="39">
        <v>6.96E-4</v>
      </c>
    </row>
    <row r="26" spans="2:3" x14ac:dyDescent="0.2">
      <c r="B26" s="40">
        <v>27</v>
      </c>
      <c r="C26" s="39">
        <v>7.27E-4</v>
      </c>
    </row>
    <row r="27" spans="2:3" x14ac:dyDescent="0.2">
      <c r="B27" s="40">
        <v>28</v>
      </c>
      <c r="C27" s="39">
        <v>7.54E-4</v>
      </c>
    </row>
    <row r="28" spans="2:3" x14ac:dyDescent="0.2">
      <c r="B28" s="40">
        <v>29</v>
      </c>
      <c r="C28" s="39">
        <v>7.7899999999999996E-4</v>
      </c>
    </row>
    <row r="29" spans="2:3" x14ac:dyDescent="0.2">
      <c r="B29" s="40">
        <v>30</v>
      </c>
      <c r="C29" s="39">
        <v>8.0099999999999995E-4</v>
      </c>
    </row>
    <row r="30" spans="2:3" x14ac:dyDescent="0.2">
      <c r="B30" s="40">
        <v>31</v>
      </c>
      <c r="C30" s="39">
        <v>8.2100000000000001E-4</v>
      </c>
    </row>
    <row r="31" spans="2:3" x14ac:dyDescent="0.2">
      <c r="B31" s="40">
        <v>32</v>
      </c>
      <c r="C31" s="39">
        <v>8.3900000000000001E-4</v>
      </c>
    </row>
    <row r="32" spans="2:3" x14ac:dyDescent="0.2">
      <c r="B32" s="40">
        <v>33</v>
      </c>
      <c r="C32" s="39">
        <v>8.4800000000000001E-4</v>
      </c>
    </row>
    <row r="33" spans="2:3" x14ac:dyDescent="0.2">
      <c r="B33" s="40">
        <v>34</v>
      </c>
      <c r="C33" s="39">
        <v>8.4900000000000004E-4</v>
      </c>
    </row>
    <row r="34" spans="2:3" x14ac:dyDescent="0.2">
      <c r="B34" s="40">
        <v>35</v>
      </c>
      <c r="C34" s="39">
        <v>8.5099999999999998E-4</v>
      </c>
    </row>
    <row r="35" spans="2:3" x14ac:dyDescent="0.2">
      <c r="B35" s="40">
        <v>36</v>
      </c>
      <c r="C35" s="39">
        <v>8.6200000000000003E-4</v>
      </c>
    </row>
    <row r="36" spans="2:3" x14ac:dyDescent="0.2">
      <c r="B36" s="40">
        <v>37</v>
      </c>
      <c r="C36" s="39">
        <v>8.9099999999999997E-4</v>
      </c>
    </row>
    <row r="37" spans="2:3" x14ac:dyDescent="0.2">
      <c r="B37" s="40">
        <v>38</v>
      </c>
      <c r="C37" s="39">
        <v>9.3899999999999995E-4</v>
      </c>
    </row>
    <row r="38" spans="2:3" x14ac:dyDescent="0.2">
      <c r="B38" s="40">
        <v>39</v>
      </c>
      <c r="C38" s="39">
        <v>9.990000000000001E-4</v>
      </c>
    </row>
    <row r="39" spans="2:3" x14ac:dyDescent="0.2">
      <c r="B39" s="40">
        <v>40</v>
      </c>
      <c r="C39" s="39">
        <v>1.072E-3</v>
      </c>
    </row>
    <row r="40" spans="2:3" x14ac:dyDescent="0.2">
      <c r="B40" s="40">
        <v>41</v>
      </c>
      <c r="C40" s="39">
        <v>1.1559999999999999E-3</v>
      </c>
    </row>
    <row r="41" spans="2:3" x14ac:dyDescent="0.2">
      <c r="B41" s="40">
        <v>42</v>
      </c>
      <c r="C41" s="39">
        <v>1.2520000000000001E-3</v>
      </c>
    </row>
    <row r="42" spans="2:3" x14ac:dyDescent="0.2">
      <c r="B42" s="40">
        <v>43</v>
      </c>
      <c r="C42" s="39">
        <v>1.3519999999999999E-3</v>
      </c>
    </row>
    <row r="43" spans="2:3" x14ac:dyDescent="0.2">
      <c r="B43" s="40">
        <v>44</v>
      </c>
      <c r="C43" s="39">
        <v>1.4580000000000001E-3</v>
      </c>
    </row>
    <row r="44" spans="2:3" x14ac:dyDescent="0.2">
      <c r="B44" s="40">
        <v>45</v>
      </c>
      <c r="C44" s="39">
        <v>1.578E-3</v>
      </c>
    </row>
    <row r="45" spans="2:3" x14ac:dyDescent="0.2">
      <c r="B45" s="40">
        <v>46</v>
      </c>
      <c r="C45" s="39">
        <v>1.722E-3</v>
      </c>
    </row>
    <row r="46" spans="2:3" x14ac:dyDescent="0.2">
      <c r="B46" s="40">
        <v>47</v>
      </c>
      <c r="C46" s="39">
        <v>1.8990000000000001E-3</v>
      </c>
    </row>
    <row r="47" spans="2:3" x14ac:dyDescent="0.2">
      <c r="B47" s="40">
        <v>48</v>
      </c>
      <c r="C47" s="39">
        <v>2.1020000000000001E-3</v>
      </c>
    </row>
    <row r="48" spans="2:3" x14ac:dyDescent="0.2">
      <c r="B48" s="40">
        <v>49</v>
      </c>
      <c r="C48" s="39">
        <v>2.3259999999999999E-3</v>
      </c>
    </row>
    <row r="49" spans="2:3" x14ac:dyDescent="0.2">
      <c r="B49" s="40">
        <v>50</v>
      </c>
      <c r="C49" s="39">
        <v>2.5790000000000001E-3</v>
      </c>
    </row>
    <row r="50" spans="2:3" x14ac:dyDescent="0.2">
      <c r="B50" s="40">
        <v>51</v>
      </c>
      <c r="C50" s="39">
        <v>2.872E-3</v>
      </c>
    </row>
    <row r="51" spans="2:3" x14ac:dyDescent="0.2">
      <c r="B51" s="40">
        <v>52</v>
      </c>
      <c r="C51" s="39">
        <v>3.2130000000000001E-3</v>
      </c>
    </row>
    <row r="52" spans="2:3" x14ac:dyDescent="0.2">
      <c r="B52" s="40">
        <v>53</v>
      </c>
      <c r="C52" s="39">
        <v>3.5839999999999999E-3</v>
      </c>
    </row>
    <row r="53" spans="2:3" x14ac:dyDescent="0.2">
      <c r="B53" s="40">
        <v>54</v>
      </c>
      <c r="C53" s="39">
        <v>3.9789999999999999E-3</v>
      </c>
    </row>
    <row r="54" spans="2:3" x14ac:dyDescent="0.2">
      <c r="B54" s="40">
        <v>55</v>
      </c>
      <c r="C54" s="39">
        <v>4.4250000000000001E-3</v>
      </c>
    </row>
    <row r="55" spans="2:3" x14ac:dyDescent="0.2">
      <c r="B55" s="40">
        <v>56</v>
      </c>
      <c r="C55" s="39">
        <v>4.9490000000000003E-3</v>
      </c>
    </row>
    <row r="56" spans="2:3" x14ac:dyDescent="0.2">
      <c r="B56" s="40">
        <v>57</v>
      </c>
      <c r="C56" s="39">
        <v>5.581E-3</v>
      </c>
    </row>
    <row r="57" spans="2:3" x14ac:dyDescent="0.2">
      <c r="B57" s="40">
        <v>58</v>
      </c>
      <c r="C57" s="39">
        <v>6.3E-3</v>
      </c>
    </row>
    <row r="58" spans="2:3" x14ac:dyDescent="0.2">
      <c r="B58" s="40">
        <v>59</v>
      </c>
      <c r="C58" s="39">
        <v>7.0899999999999999E-3</v>
      </c>
    </row>
    <row r="59" spans="2:3" x14ac:dyDescent="0.2">
      <c r="B59" s="40">
        <v>60</v>
      </c>
      <c r="C59" s="39">
        <v>7.9760000000000005E-3</v>
      </c>
    </row>
    <row r="60" spans="2:3" x14ac:dyDescent="0.2">
      <c r="B60" s="40">
        <v>61</v>
      </c>
      <c r="C60" s="39">
        <v>8.9859999999999992E-3</v>
      </c>
    </row>
    <row r="61" spans="2:3" x14ac:dyDescent="0.2">
      <c r="B61" s="40">
        <v>62</v>
      </c>
      <c r="C61" s="39">
        <v>1.0147E-2</v>
      </c>
    </row>
    <row r="62" spans="2:3" x14ac:dyDescent="0.2">
      <c r="B62" s="40">
        <v>63</v>
      </c>
      <c r="C62" s="39">
        <v>1.1471E-2</v>
      </c>
    </row>
    <row r="63" spans="2:3" x14ac:dyDescent="0.2">
      <c r="B63" s="40">
        <v>64</v>
      </c>
      <c r="C63" s="39">
        <v>1.294E-2</v>
      </c>
    </row>
    <row r="64" spans="2:3" x14ac:dyDescent="0.2">
      <c r="B64" s="40">
        <v>65</v>
      </c>
      <c r="C64" s="39">
        <v>1.4534999999999999E-2</v>
      </c>
    </row>
    <row r="65" spans="2:3" x14ac:dyDescent="0.2">
      <c r="B65" s="40">
        <v>66</v>
      </c>
      <c r="C65" s="39">
        <v>1.6239E-2</v>
      </c>
    </row>
    <row r="66" spans="2:3" x14ac:dyDescent="0.2">
      <c r="B66" s="40">
        <v>67</v>
      </c>
      <c r="C66" s="39">
        <v>1.8034000000000001E-2</v>
      </c>
    </row>
    <row r="67" spans="2:3" x14ac:dyDescent="0.2">
      <c r="B67" s="40">
        <v>68</v>
      </c>
      <c r="C67" s="39">
        <v>1.9859000000000002E-2</v>
      </c>
    </row>
    <row r="68" spans="2:3" x14ac:dyDescent="0.2">
      <c r="B68" s="40">
        <v>69</v>
      </c>
      <c r="C68" s="39">
        <v>2.1728999999999998E-2</v>
      </c>
    </row>
    <row r="69" spans="2:3" x14ac:dyDescent="0.2">
      <c r="B69" s="40">
        <v>70</v>
      </c>
      <c r="C69" s="39">
        <v>2.3730000000000001E-2</v>
      </c>
    </row>
    <row r="70" spans="2:3" x14ac:dyDescent="0.2">
      <c r="B70" s="40">
        <v>71</v>
      </c>
      <c r="C70" s="39">
        <v>2.5950999999999998E-2</v>
      </c>
    </row>
    <row r="71" spans="2:3" x14ac:dyDescent="0.2">
      <c r="B71" s="40">
        <v>72</v>
      </c>
      <c r="C71" s="39">
        <v>2.8480999999999999E-2</v>
      </c>
    </row>
    <row r="72" spans="2:3" x14ac:dyDescent="0.2">
      <c r="B72" s="40">
        <v>73</v>
      </c>
      <c r="C72" s="39">
        <v>3.1201E-2</v>
      </c>
    </row>
    <row r="73" spans="2:3" x14ac:dyDescent="0.2">
      <c r="B73" s="40">
        <v>74</v>
      </c>
      <c r="C73" s="39">
        <v>3.4050999999999998E-2</v>
      </c>
    </row>
    <row r="74" spans="2:3" x14ac:dyDescent="0.2">
      <c r="B74" s="40">
        <v>75</v>
      </c>
      <c r="C74" s="39">
        <v>3.7211000000000001E-2</v>
      </c>
    </row>
    <row r="75" spans="2:3" x14ac:dyDescent="0.2">
      <c r="B75" s="40">
        <v>76</v>
      </c>
      <c r="C75" s="39">
        <v>4.0857999999999998E-2</v>
      </c>
    </row>
    <row r="76" spans="2:3" x14ac:dyDescent="0.2">
      <c r="B76" s="40">
        <v>77</v>
      </c>
      <c r="C76" s="39">
        <v>4.5171000000000003E-2</v>
      </c>
    </row>
    <row r="77" spans="2:3" x14ac:dyDescent="0.2">
      <c r="B77" s="40">
        <v>78</v>
      </c>
      <c r="C77" s="39">
        <v>5.0210999999999999E-2</v>
      </c>
    </row>
    <row r="78" spans="2:3" x14ac:dyDescent="0.2">
      <c r="B78" s="40">
        <v>79</v>
      </c>
      <c r="C78" s="39">
        <v>5.5861000000000001E-2</v>
      </c>
    </row>
    <row r="79" spans="2:3" x14ac:dyDescent="0.2">
      <c r="B79" s="40">
        <v>80</v>
      </c>
      <c r="C79" s="39">
        <v>6.2026999999999999E-2</v>
      </c>
    </row>
    <row r="80" spans="2:3" x14ac:dyDescent="0.2">
      <c r="B80" s="40">
        <v>81</v>
      </c>
      <c r="C80" s="39">
        <v>6.8614999999999995E-2</v>
      </c>
    </row>
    <row r="81" spans="2:3" x14ac:dyDescent="0.2">
      <c r="B81" s="40">
        <v>82</v>
      </c>
      <c r="C81" s="39">
        <v>7.5532000000000002E-2</v>
      </c>
    </row>
    <row r="82" spans="2:3" x14ac:dyDescent="0.2">
      <c r="B82" s="40">
        <v>83</v>
      </c>
      <c r="C82" s="39">
        <v>8.251E-2</v>
      </c>
    </row>
    <row r="83" spans="2:3" x14ac:dyDescent="0.2">
      <c r="B83" s="40">
        <v>84</v>
      </c>
      <c r="C83" s="39">
        <v>8.9612999999999998E-2</v>
      </c>
    </row>
    <row r="84" spans="2:3" x14ac:dyDescent="0.2">
      <c r="B84" s="40">
        <v>85</v>
      </c>
      <c r="C84" s="39">
        <v>9.7239999999999993E-2</v>
      </c>
    </row>
    <row r="85" spans="2:3" x14ac:dyDescent="0.2">
      <c r="B85" s="40">
        <v>86</v>
      </c>
      <c r="C85" s="39">
        <v>0.105792</v>
      </c>
    </row>
    <row r="86" spans="2:3" x14ac:dyDescent="0.2">
      <c r="B86" s="40">
        <v>87</v>
      </c>
      <c r="C86" s="39">
        <v>0.115671</v>
      </c>
    </row>
    <row r="87" spans="2:3" x14ac:dyDescent="0.2">
      <c r="B87" s="40">
        <v>88</v>
      </c>
      <c r="C87" s="39">
        <v>0.12698000000000001</v>
      </c>
    </row>
    <row r="88" spans="2:3" x14ac:dyDescent="0.2">
      <c r="B88" s="40">
        <v>89</v>
      </c>
      <c r="C88" s="39">
        <v>0.13945199999999999</v>
      </c>
    </row>
    <row r="89" spans="2:3" x14ac:dyDescent="0.2">
      <c r="B89" s="40">
        <v>90</v>
      </c>
      <c r="C89" s="39">
        <v>0.15293100000000001</v>
      </c>
    </row>
    <row r="90" spans="2:3" x14ac:dyDescent="0.2">
      <c r="B90" s="40">
        <v>91</v>
      </c>
      <c r="C90" s="39">
        <v>0.16725999999999999</v>
      </c>
    </row>
    <row r="91" spans="2:3" x14ac:dyDescent="0.2">
      <c r="B91" s="40">
        <v>92</v>
      </c>
      <c r="C91" s="39">
        <v>0.182281</v>
      </c>
    </row>
    <row r="92" spans="2:3" x14ac:dyDescent="0.2">
      <c r="B92" s="40">
        <v>93</v>
      </c>
      <c r="C92" s="39">
        <v>0.19839200000000001</v>
      </c>
    </row>
    <row r="93" spans="2:3" x14ac:dyDescent="0.2">
      <c r="B93" s="40">
        <v>94</v>
      </c>
      <c r="C93" s="39">
        <v>0.2157</v>
      </c>
    </row>
    <row r="94" spans="2:3" x14ac:dyDescent="0.2">
      <c r="B94" s="40">
        <v>95</v>
      </c>
      <c r="C94" s="39">
        <v>0.23360600000000001</v>
      </c>
    </row>
    <row r="95" spans="2:3" x14ac:dyDescent="0.2">
      <c r="B95" s="40">
        <v>96</v>
      </c>
      <c r="C95" s="39">
        <v>0.25151000000000001</v>
      </c>
    </row>
    <row r="96" spans="2:3" x14ac:dyDescent="0.2">
      <c r="B96" s="40">
        <v>97</v>
      </c>
      <c r="C96" s="39">
        <v>0.26881500000000003</v>
      </c>
    </row>
    <row r="97" spans="2:3" x14ac:dyDescent="0.2">
      <c r="B97" s="40">
        <v>98</v>
      </c>
      <c r="C97" s="39">
        <v>0.285277</v>
      </c>
    </row>
    <row r="98" spans="2:3" x14ac:dyDescent="0.2">
      <c r="B98" s="40">
        <v>99</v>
      </c>
      <c r="C98" s="39">
        <v>0.30129800000000001</v>
      </c>
    </row>
    <row r="99" spans="2:3" x14ac:dyDescent="0.2">
      <c r="B99" s="40">
        <v>100</v>
      </c>
      <c r="C99" s="39">
        <v>0.31723800000000002</v>
      </c>
    </row>
    <row r="100" spans="2:3" x14ac:dyDescent="0.2">
      <c r="B100" s="40">
        <v>101</v>
      </c>
      <c r="C100" s="39">
        <v>0.33346100000000001</v>
      </c>
    </row>
    <row r="101" spans="2:3" x14ac:dyDescent="0.2">
      <c r="B101" s="40">
        <v>102</v>
      </c>
      <c r="C101" s="39">
        <v>0.35032999999999997</v>
      </c>
    </row>
    <row r="102" spans="2:3" x14ac:dyDescent="0.2">
      <c r="B102" s="40">
        <v>103</v>
      </c>
      <c r="C102" s="39">
        <v>0.36854199999999998</v>
      </c>
    </row>
    <row r="103" spans="2:3" x14ac:dyDescent="0.2">
      <c r="B103" s="40">
        <v>104</v>
      </c>
      <c r="C103" s="39">
        <v>0.38785500000000001</v>
      </c>
    </row>
    <row r="104" spans="2:3" x14ac:dyDescent="0.2">
      <c r="B104" s="40">
        <v>105</v>
      </c>
      <c r="C104" s="39">
        <v>0.40722399999999997</v>
      </c>
    </row>
    <row r="105" spans="2:3" x14ac:dyDescent="0.2">
      <c r="B105" s="40">
        <v>106</v>
      </c>
      <c r="C105" s="39">
        <v>0.42559900000000001</v>
      </c>
    </row>
    <row r="106" spans="2:3" x14ac:dyDescent="0.2">
      <c r="B106" s="40">
        <v>107</v>
      </c>
      <c r="C106" s="39">
        <v>0.44193500000000002</v>
      </c>
    </row>
    <row r="107" spans="2:3" x14ac:dyDescent="0.2">
      <c r="B107" s="40">
        <v>108</v>
      </c>
      <c r="C107" s="39">
        <v>0.45755299999999999</v>
      </c>
    </row>
    <row r="108" spans="2:3" x14ac:dyDescent="0.2">
      <c r="B108" s="40">
        <v>109</v>
      </c>
      <c r="C108" s="39">
        <v>0.47315000000000002</v>
      </c>
    </row>
    <row r="109" spans="2:3" x14ac:dyDescent="0.2">
      <c r="B109" s="40">
        <v>110</v>
      </c>
      <c r="C109" s="39">
        <v>0.48674499999999998</v>
      </c>
    </row>
    <row r="110" spans="2:3" x14ac:dyDescent="0.2">
      <c r="B110" s="40">
        <v>111</v>
      </c>
      <c r="C110" s="39">
        <v>0.49635600000000002</v>
      </c>
    </row>
    <row r="111" spans="2:3" x14ac:dyDescent="0.2">
      <c r="B111" s="40">
        <v>112</v>
      </c>
      <c r="C111" s="39">
        <v>0.5</v>
      </c>
    </row>
    <row r="112" spans="2:3" x14ac:dyDescent="0.2">
      <c r="B112" s="40">
        <v>113</v>
      </c>
      <c r="C112" s="39">
        <v>0.5</v>
      </c>
    </row>
    <row r="113" spans="2:3" x14ac:dyDescent="0.2">
      <c r="B113" s="40">
        <v>114</v>
      </c>
      <c r="C113" s="39">
        <v>0.5</v>
      </c>
    </row>
    <row r="114" spans="2:3" x14ac:dyDescent="0.2">
      <c r="B114" s="40">
        <v>115</v>
      </c>
      <c r="C114" s="39">
        <v>0.5</v>
      </c>
    </row>
    <row r="115" spans="2:3" x14ac:dyDescent="0.2">
      <c r="B115" s="40">
        <v>116</v>
      </c>
      <c r="C115" s="39">
        <v>0.5</v>
      </c>
    </row>
    <row r="116" spans="2:3" x14ac:dyDescent="0.2">
      <c r="B116" s="40">
        <v>117</v>
      </c>
      <c r="C116" s="39">
        <v>0.5</v>
      </c>
    </row>
    <row r="117" spans="2:3" x14ac:dyDescent="0.2">
      <c r="B117" s="40">
        <v>118</v>
      </c>
      <c r="C117" s="39">
        <v>0.5</v>
      </c>
    </row>
    <row r="118" spans="2:3" x14ac:dyDescent="0.2">
      <c r="B118" s="40">
        <v>119</v>
      </c>
      <c r="C118" s="39">
        <v>0.5</v>
      </c>
    </row>
    <row r="119" spans="2:3" x14ac:dyDescent="0.2">
      <c r="B119" s="40">
        <v>120</v>
      </c>
      <c r="C119" s="39">
        <v>1</v>
      </c>
    </row>
  </sheetData>
  <mergeCells count="1">
    <mergeCell ref="B2:C2"/>
  </mergeCells>
  <pageMargins left="0.7" right="0.7" top="0.75" bottom="0.75" header="0.3" footer="0.3"/>
  <pageSetup paperSize="0" fitToHeight="2" orientation="portrait" horizontalDpi="0" verticalDpi="0" copies="0"/>
  <headerFooter>
    <oddFooter>&amp;LWeek 8 - Final.xlsx
Qx&amp;C
&amp;R3/11/2023
4:40 PM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B1:G230"/>
  <sheetViews>
    <sheetView workbookViewId="0"/>
  </sheetViews>
  <sheetFormatPr baseColWidth="10" defaultColWidth="8.83203125" defaultRowHeight="15" x14ac:dyDescent="0.2"/>
  <cols>
    <col min="1" max="4" width="8.83203125" customWidth="1"/>
    <col min="5" max="5" width="10.83203125" customWidth="1"/>
    <col min="6" max="6" width="8.83203125" customWidth="1"/>
    <col min="7" max="7" width="15.33203125" customWidth="1"/>
    <col min="8" max="8" width="8.83203125" customWidth="1"/>
  </cols>
  <sheetData>
    <row r="1" spans="2:7" ht="16" thickBot="1" x14ac:dyDescent="0.25"/>
    <row r="2" spans="2:7" ht="17" thickBot="1" x14ac:dyDescent="0.25">
      <c r="B2" s="52" t="s">
        <v>42</v>
      </c>
      <c r="C2" s="52"/>
      <c r="D2" s="52"/>
      <c r="E2" s="52"/>
      <c r="F2" s="52"/>
      <c r="G2" s="52"/>
    </row>
    <row r="3" spans="2:7" x14ac:dyDescent="0.2">
      <c r="B3" s="42" t="s">
        <v>43</v>
      </c>
      <c r="G3" s="43">
        <f>Adam_Sneed_Final!E13</f>
        <v>46</v>
      </c>
    </row>
    <row r="4" spans="2:7" x14ac:dyDescent="0.2">
      <c r="B4" s="42" t="s">
        <v>44</v>
      </c>
      <c r="G4" s="44">
        <f>Adam_Sneed_Final!E17</f>
        <v>4540.8</v>
      </c>
    </row>
    <row r="5" spans="2:7" x14ac:dyDescent="0.2">
      <c r="B5" s="42" t="s">
        <v>45</v>
      </c>
      <c r="G5" s="45">
        <f>VLOOKUP(G7,Rate!B4:C24,2)</f>
        <v>0.04</v>
      </c>
    </row>
    <row r="7" spans="2:7" x14ac:dyDescent="0.2">
      <c r="B7" s="42" t="s">
        <v>46</v>
      </c>
      <c r="C7" s="42"/>
      <c r="D7" s="42"/>
      <c r="E7" s="42"/>
      <c r="F7" s="42"/>
      <c r="G7" s="42">
        <f>Rate!B28</f>
        <v>2019</v>
      </c>
    </row>
    <row r="8" spans="2:7" x14ac:dyDescent="0.2">
      <c r="B8" s="42" t="s">
        <v>47</v>
      </c>
      <c r="C8" s="42"/>
      <c r="D8" s="42"/>
      <c r="E8" s="42"/>
      <c r="F8" s="42"/>
      <c r="G8" s="46">
        <f>SUM(G14:G209)</f>
        <v>18.683688719905774</v>
      </c>
    </row>
    <row r="9" spans="2:7" x14ac:dyDescent="0.2">
      <c r="B9" s="42" t="s">
        <v>48</v>
      </c>
      <c r="C9" s="42"/>
      <c r="D9" s="42"/>
      <c r="E9" s="42"/>
      <c r="F9" s="42"/>
      <c r="G9" s="47">
        <f>G8*G4</f>
        <v>84838.893739348146</v>
      </c>
    </row>
    <row r="10" spans="2:7" ht="16" thickBot="1" x14ac:dyDescent="0.25"/>
    <row r="11" spans="2:7" ht="17" thickBot="1" x14ac:dyDescent="0.25">
      <c r="B11" s="41" t="s">
        <v>49</v>
      </c>
      <c r="C11" s="41"/>
      <c r="D11" s="41"/>
      <c r="E11" s="41"/>
      <c r="F11" s="41"/>
      <c r="G11" s="41"/>
    </row>
    <row r="13" spans="2:7" x14ac:dyDescent="0.2">
      <c r="B13" s="48" t="s">
        <v>8</v>
      </c>
      <c r="C13" s="48" t="s">
        <v>50</v>
      </c>
      <c r="D13" s="48" t="s">
        <v>51</v>
      </c>
      <c r="E13" s="48" t="s">
        <v>52</v>
      </c>
      <c r="F13" s="48"/>
      <c r="G13" s="48" t="s">
        <v>53</v>
      </c>
    </row>
    <row r="14" spans="2:7" x14ac:dyDescent="0.2">
      <c r="B14" s="49">
        <f>IF(G3="",65,G3)</f>
        <v>46</v>
      </c>
      <c r="C14" s="50">
        <f>IF(B14="","",VLOOKUP(B14,Qx!$B$4:$C$119,2))</f>
        <v>1.722E-3</v>
      </c>
      <c r="D14" s="50">
        <f t="shared" ref="D14:D77" si="0">IF(B14="","",1-C14)</f>
        <v>0.998278</v>
      </c>
      <c r="E14" s="50">
        <v>1</v>
      </c>
      <c r="F14" s="49"/>
      <c r="G14" s="51">
        <f t="shared" ref="G14:G45" si="1">IF(B14="","",E14/(1+$G$5)^(B14-$B$14))</f>
        <v>1</v>
      </c>
    </row>
    <row r="15" spans="2:7" x14ac:dyDescent="0.2">
      <c r="B15" s="49">
        <f t="shared" ref="B15:B78" si="2">IF(B14&gt;=120,"",B14+1)</f>
        <v>47</v>
      </c>
      <c r="C15" s="50">
        <f>IF(B15="","",VLOOKUP(B15,Qx!$B$4:$C$119,2))</f>
        <v>1.8990000000000001E-3</v>
      </c>
      <c r="D15" s="50">
        <f t="shared" si="0"/>
        <v>0.99810100000000002</v>
      </c>
      <c r="E15" s="50">
        <f t="shared" ref="E15:E46" si="3">IF(B15="","",E14*D14)</f>
        <v>0.998278</v>
      </c>
      <c r="F15" s="49"/>
      <c r="G15" s="51">
        <f t="shared" si="1"/>
        <v>0.9598826923076923</v>
      </c>
    </row>
    <row r="16" spans="2:7" x14ac:dyDescent="0.2">
      <c r="B16" s="49">
        <f t="shared" si="2"/>
        <v>48</v>
      </c>
      <c r="C16" s="50">
        <f>IF(B16="","",VLOOKUP(B16,Qx!$B$4:$C$119,2))</f>
        <v>2.1020000000000001E-3</v>
      </c>
      <c r="D16" s="50">
        <f t="shared" si="0"/>
        <v>0.99789799999999995</v>
      </c>
      <c r="E16" s="50">
        <f t="shared" si="3"/>
        <v>0.99638227007800007</v>
      </c>
      <c r="F16" s="49"/>
      <c r="G16" s="51">
        <f t="shared" si="1"/>
        <v>0.92121141834134612</v>
      </c>
    </row>
    <row r="17" spans="2:7" x14ac:dyDescent="0.2">
      <c r="B17" s="49">
        <f t="shared" si="2"/>
        <v>49</v>
      </c>
      <c r="C17" s="50">
        <f>IF(B17="","",VLOOKUP(B17,Qx!$B$4:$C$119,2))</f>
        <v>2.3259999999999999E-3</v>
      </c>
      <c r="D17" s="50">
        <f t="shared" si="0"/>
        <v>0.99767399999999995</v>
      </c>
      <c r="E17" s="50">
        <f t="shared" si="3"/>
        <v>0.99428787454629608</v>
      </c>
      <c r="F17" s="49"/>
      <c r="G17" s="51">
        <f t="shared" si="1"/>
        <v>0.88391829994230053</v>
      </c>
    </row>
    <row r="18" spans="2:7" x14ac:dyDescent="0.2">
      <c r="B18" s="49">
        <f t="shared" si="2"/>
        <v>50</v>
      </c>
      <c r="C18" s="50">
        <f>IF(B18="","",VLOOKUP(B18,Qx!$B$4:$C$119,2))</f>
        <v>2.5790000000000001E-3</v>
      </c>
      <c r="D18" s="50">
        <f t="shared" si="0"/>
        <v>0.997421</v>
      </c>
      <c r="E18" s="50">
        <f t="shared" si="3"/>
        <v>0.9919751609501013</v>
      </c>
      <c r="F18" s="49"/>
      <c r="G18" s="51">
        <f t="shared" si="1"/>
        <v>0.84794452497753325</v>
      </c>
    </row>
    <row r="19" spans="2:7" x14ac:dyDescent="0.2">
      <c r="B19" s="49">
        <f t="shared" si="2"/>
        <v>51</v>
      </c>
      <c r="C19" s="50">
        <f>IF(B19="","",VLOOKUP(B19,Qx!$B$4:$C$119,2))</f>
        <v>2.872E-3</v>
      </c>
      <c r="D19" s="50">
        <f t="shared" si="0"/>
        <v>0.99712800000000001</v>
      </c>
      <c r="E19" s="50">
        <f t="shared" si="3"/>
        <v>0.98941685701001103</v>
      </c>
      <c r="F19" s="49"/>
      <c r="G19" s="51">
        <f t="shared" si="1"/>
        <v>0.8132285346611694</v>
      </c>
    </row>
    <row r="20" spans="2:7" x14ac:dyDescent="0.2">
      <c r="B20" s="49">
        <f t="shared" si="2"/>
        <v>52</v>
      </c>
      <c r="C20" s="50">
        <f>IF(B20="","",VLOOKUP(B20,Qx!$B$4:$C$119,2))</f>
        <v>3.2130000000000001E-3</v>
      </c>
      <c r="D20" s="50">
        <f t="shared" si="0"/>
        <v>0.99678699999999998</v>
      </c>
      <c r="E20" s="50">
        <f t="shared" si="3"/>
        <v>0.98657525179667827</v>
      </c>
      <c r="F20" s="49"/>
      <c r="G20" s="51">
        <f t="shared" si="1"/>
        <v>0.77970475222079083</v>
      </c>
    </row>
    <row r="21" spans="2:7" x14ac:dyDescent="0.2">
      <c r="B21" s="49">
        <f t="shared" si="2"/>
        <v>53</v>
      </c>
      <c r="C21" s="50">
        <f>IF(B21="","",VLOOKUP(B21,Qx!$B$4:$C$119,2))</f>
        <v>3.5839999999999999E-3</v>
      </c>
      <c r="D21" s="50">
        <f t="shared" si="0"/>
        <v>0.99641599999999997</v>
      </c>
      <c r="E21" s="50">
        <f t="shared" si="3"/>
        <v>0.98340538551265555</v>
      </c>
      <c r="F21" s="49"/>
      <c r="G21" s="51">
        <f t="shared" si="1"/>
        <v>0.74730727004990916</v>
      </c>
    </row>
    <row r="22" spans="2:7" x14ac:dyDescent="0.2">
      <c r="B22" s="49">
        <f t="shared" si="2"/>
        <v>54</v>
      </c>
      <c r="C22" s="50">
        <f>IF(B22="","",VLOOKUP(B22,Qx!$B$4:$C$119,2))</f>
        <v>3.9789999999999999E-3</v>
      </c>
      <c r="D22" s="50">
        <f t="shared" si="0"/>
        <v>0.99602100000000005</v>
      </c>
      <c r="E22" s="50">
        <f t="shared" si="3"/>
        <v>0.97988086061097812</v>
      </c>
      <c r="F22" s="49"/>
      <c r="G22" s="51">
        <f t="shared" si="1"/>
        <v>0.71598934691735594</v>
      </c>
    </row>
    <row r="23" spans="2:7" x14ac:dyDescent="0.2">
      <c r="B23" s="49">
        <f t="shared" si="2"/>
        <v>55</v>
      </c>
      <c r="C23" s="50">
        <f>IF(B23="","",VLOOKUP(B23,Qx!$B$4:$C$119,2))</f>
        <v>4.4250000000000001E-3</v>
      </c>
      <c r="D23" s="50">
        <f t="shared" si="0"/>
        <v>0.99557499999999999</v>
      </c>
      <c r="E23" s="50">
        <f t="shared" si="3"/>
        <v>0.97598191466660711</v>
      </c>
      <c r="F23" s="49"/>
      <c r="G23" s="51">
        <f t="shared" si="1"/>
        <v>0.68571194740958819</v>
      </c>
    </row>
    <row r="24" spans="2:7" x14ac:dyDescent="0.2">
      <c r="B24" s="49">
        <f t="shared" si="2"/>
        <v>56</v>
      </c>
      <c r="C24" s="50">
        <f>IF(B24="","",VLOOKUP(B24,Qx!$B$4:$C$119,2))</f>
        <v>4.9490000000000003E-3</v>
      </c>
      <c r="D24" s="50">
        <f t="shared" si="0"/>
        <v>0.99505100000000002</v>
      </c>
      <c r="E24" s="50">
        <f t="shared" si="3"/>
        <v>0.97166319469420737</v>
      </c>
      <c r="F24" s="49"/>
      <c r="G24" s="51">
        <f t="shared" si="1"/>
        <v>0.65642083850221222</v>
      </c>
    </row>
    <row r="25" spans="2:7" x14ac:dyDescent="0.2">
      <c r="B25" s="49">
        <f t="shared" si="2"/>
        <v>57</v>
      </c>
      <c r="C25" s="50">
        <f>IF(B25="","",VLOOKUP(B25,Qx!$B$4:$C$119,2))</f>
        <v>5.581E-3</v>
      </c>
      <c r="D25" s="50">
        <f t="shared" si="0"/>
        <v>0.99441900000000005</v>
      </c>
      <c r="E25" s="50">
        <f t="shared" si="3"/>
        <v>0.96685443354366574</v>
      </c>
      <c r="F25" s="49"/>
      <c r="G25" s="51">
        <f t="shared" si="1"/>
        <v>0.62805020362737007</v>
      </c>
    </row>
    <row r="26" spans="2:7" x14ac:dyDescent="0.2">
      <c r="B26" s="49">
        <f t="shared" si="2"/>
        <v>58</v>
      </c>
      <c r="C26" s="50">
        <f>IF(B26="","",VLOOKUP(B26,Qx!$B$4:$C$119,2))</f>
        <v>6.3E-3</v>
      </c>
      <c r="D26" s="50">
        <f t="shared" si="0"/>
        <v>0.99370000000000003</v>
      </c>
      <c r="E26" s="50">
        <f t="shared" si="3"/>
        <v>0.96145841895005857</v>
      </c>
      <c r="F26" s="49"/>
      <c r="G26" s="51">
        <f t="shared" si="1"/>
        <v>0.60052409177012078</v>
      </c>
    </row>
    <row r="27" spans="2:7" x14ac:dyDescent="0.2">
      <c r="B27" s="49">
        <f t="shared" si="2"/>
        <v>59</v>
      </c>
      <c r="C27" s="50">
        <f>IF(B27="","",VLOOKUP(B27,Qx!$B$4:$C$119,2))</f>
        <v>7.0899999999999999E-3</v>
      </c>
      <c r="D27" s="50">
        <f t="shared" si="0"/>
        <v>0.99290999999999996</v>
      </c>
      <c r="E27" s="50">
        <f t="shared" si="3"/>
        <v>0.95540123091067319</v>
      </c>
      <c r="F27" s="49"/>
      <c r="G27" s="51">
        <f t="shared" si="1"/>
        <v>0.57378922114612407</v>
      </c>
    </row>
    <row r="28" spans="2:7" x14ac:dyDescent="0.2">
      <c r="B28" s="49">
        <f t="shared" si="2"/>
        <v>60</v>
      </c>
      <c r="C28" s="50">
        <f>IF(B28="","",VLOOKUP(B28,Qx!$B$4:$C$119,2))</f>
        <v>7.9760000000000005E-3</v>
      </c>
      <c r="D28" s="50">
        <f t="shared" si="0"/>
        <v>0.99202400000000002</v>
      </c>
      <c r="E28" s="50">
        <f t="shared" si="3"/>
        <v>0.94862743618351653</v>
      </c>
      <c r="F28" s="49"/>
      <c r="G28" s="51">
        <f t="shared" si="1"/>
        <v>0.5478087072771135</v>
      </c>
    </row>
    <row r="29" spans="2:7" x14ac:dyDescent="0.2">
      <c r="B29" s="49">
        <f t="shared" si="2"/>
        <v>61</v>
      </c>
      <c r="C29" s="50">
        <f>IF(B29="","",VLOOKUP(B29,Qx!$B$4:$C$119,2))</f>
        <v>8.9859999999999992E-3</v>
      </c>
      <c r="D29" s="50">
        <f t="shared" si="0"/>
        <v>0.99101399999999995</v>
      </c>
      <c r="E29" s="50">
        <f t="shared" si="3"/>
        <v>0.94106118375251679</v>
      </c>
      <c r="F29" s="49"/>
      <c r="G29" s="51">
        <f t="shared" si="1"/>
        <v>0.52253787021910691</v>
      </c>
    </row>
    <row r="30" spans="2:7" x14ac:dyDescent="0.2">
      <c r="B30" s="49">
        <f t="shared" si="2"/>
        <v>62</v>
      </c>
      <c r="C30" s="50">
        <f>IF(B30="","",VLOOKUP(B30,Qx!$B$4:$C$119,2))</f>
        <v>1.0147E-2</v>
      </c>
      <c r="D30" s="50">
        <f t="shared" si="0"/>
        <v>0.98985299999999998</v>
      </c>
      <c r="E30" s="50">
        <f t="shared" si="3"/>
        <v>0.93260480795531664</v>
      </c>
      <c r="F30" s="49"/>
      <c r="G30" s="51">
        <f t="shared" si="1"/>
        <v>0.49792533165126729</v>
      </c>
    </row>
    <row r="31" spans="2:7" x14ac:dyDescent="0.2">
      <c r="B31" s="49">
        <f t="shared" si="2"/>
        <v>63</v>
      </c>
      <c r="C31" s="50">
        <f>IF(B31="","",VLOOKUP(B31,Qx!$B$4:$C$119,2))</f>
        <v>1.1471E-2</v>
      </c>
      <c r="D31" s="50">
        <f t="shared" si="0"/>
        <v>0.98852899999999999</v>
      </c>
      <c r="E31" s="50">
        <f t="shared" si="3"/>
        <v>0.92314166696899402</v>
      </c>
      <c r="F31" s="49"/>
      <c r="G31" s="51">
        <f t="shared" si="1"/>
        <v>0.4739162339528864</v>
      </c>
    </row>
    <row r="32" spans="2:7" x14ac:dyDescent="0.2">
      <c r="B32" s="49">
        <f t="shared" si="2"/>
        <v>64</v>
      </c>
      <c r="C32" s="50">
        <f>IF(B32="","",VLOOKUP(B32,Qx!$B$4:$C$119,2))</f>
        <v>1.294E-2</v>
      </c>
      <c r="D32" s="50">
        <f t="shared" si="0"/>
        <v>0.98706000000000005</v>
      </c>
      <c r="E32" s="50">
        <f t="shared" si="3"/>
        <v>0.91255230890719263</v>
      </c>
      <c r="F32" s="49"/>
      <c r="G32" s="51">
        <f t="shared" si="1"/>
        <v>0.45046148157039684</v>
      </c>
    </row>
    <row r="33" spans="2:7" x14ac:dyDescent="0.2">
      <c r="B33" s="49">
        <f t="shared" si="2"/>
        <v>65</v>
      </c>
      <c r="C33" s="50">
        <f>IF(B33="","",VLOOKUP(B33,Qx!$B$4:$C$119,2))</f>
        <v>1.4534999999999999E-2</v>
      </c>
      <c r="D33" s="50">
        <f t="shared" si="0"/>
        <v>0.98546500000000004</v>
      </c>
      <c r="E33" s="50">
        <f t="shared" si="3"/>
        <v>0.90074388202993361</v>
      </c>
      <c r="F33" s="49"/>
      <c r="G33" s="51">
        <f t="shared" si="1"/>
        <v>0.42753125961430383</v>
      </c>
    </row>
    <row r="34" spans="2:7" x14ac:dyDescent="0.2">
      <c r="B34" s="49">
        <f t="shared" si="2"/>
        <v>66</v>
      </c>
      <c r="C34" s="50">
        <f>IF(B34="","",VLOOKUP(B34,Qx!$B$4:$C$119,2))</f>
        <v>1.6239E-2</v>
      </c>
      <c r="D34" s="50">
        <f t="shared" si="0"/>
        <v>0.983761</v>
      </c>
      <c r="E34" s="50">
        <f t="shared" si="3"/>
        <v>0.88765156970462855</v>
      </c>
      <c r="F34" s="49"/>
      <c r="G34" s="51">
        <f t="shared" si="1"/>
        <v>0.40511258918827875</v>
      </c>
    </row>
    <row r="35" spans="2:7" x14ac:dyDescent="0.2">
      <c r="B35" s="49">
        <f t="shared" si="2"/>
        <v>67</v>
      </c>
      <c r="C35" s="50">
        <f>IF(B35="","",VLOOKUP(B35,Qx!$B$4:$C$119,2))</f>
        <v>1.8034000000000001E-2</v>
      </c>
      <c r="D35" s="50">
        <f t="shared" si="0"/>
        <v>0.98196600000000001</v>
      </c>
      <c r="E35" s="50">
        <f t="shared" si="3"/>
        <v>0.87323699586419512</v>
      </c>
      <c r="F35" s="49"/>
      <c r="G35" s="51">
        <f t="shared" si="1"/>
        <v>0.38320573639658673</v>
      </c>
    </row>
    <row r="36" spans="2:7" x14ac:dyDescent="0.2">
      <c r="B36" s="49">
        <f t="shared" si="2"/>
        <v>68</v>
      </c>
      <c r="C36" s="50">
        <f>IF(B36="","",VLOOKUP(B36,Qx!$B$4:$C$119,2))</f>
        <v>1.9859000000000002E-2</v>
      </c>
      <c r="D36" s="50">
        <f t="shared" si="0"/>
        <v>0.98014100000000004</v>
      </c>
      <c r="E36" s="50">
        <f t="shared" si="3"/>
        <v>0.85748903988078018</v>
      </c>
      <c r="F36" s="49"/>
      <c r="G36" s="51">
        <f t="shared" si="1"/>
        <v>0.36182211937154873</v>
      </c>
    </row>
    <row r="37" spans="2:7" x14ac:dyDescent="0.2">
      <c r="B37" s="49">
        <f t="shared" si="2"/>
        <v>69</v>
      </c>
      <c r="C37" s="50">
        <f>IF(B37="","",VLOOKUP(B37,Qx!$B$4:$C$119,2))</f>
        <v>2.1728999999999998E-2</v>
      </c>
      <c r="D37" s="50">
        <f t="shared" si="0"/>
        <v>0.978271</v>
      </c>
      <c r="E37" s="50">
        <f t="shared" si="3"/>
        <v>0.84046016503778775</v>
      </c>
      <c r="F37" s="49"/>
      <c r="G37" s="51">
        <f t="shared" si="1"/>
        <v>0.34099682106052809</v>
      </c>
    </row>
    <row r="38" spans="2:7" x14ac:dyDescent="0.2">
      <c r="B38" s="49">
        <f t="shared" si="2"/>
        <v>70</v>
      </c>
      <c r="C38" s="50">
        <f>IF(B38="","",VLOOKUP(B38,Qx!$B$4:$C$119,2))</f>
        <v>2.3730000000000001E-2</v>
      </c>
      <c r="D38" s="50">
        <f t="shared" si="0"/>
        <v>0.97626999999999997</v>
      </c>
      <c r="E38" s="50">
        <f t="shared" si="3"/>
        <v>0.82219780611168169</v>
      </c>
      <c r="F38" s="49"/>
      <c r="G38" s="51">
        <f t="shared" si="1"/>
        <v>0.32075702032279213</v>
      </c>
    </row>
    <row r="39" spans="2:7" x14ac:dyDescent="0.2">
      <c r="B39" s="49">
        <f t="shared" si="2"/>
        <v>71</v>
      </c>
      <c r="C39" s="50">
        <f>IF(B39="","",VLOOKUP(B39,Qx!$B$4:$C$119,2))</f>
        <v>2.5950999999999998E-2</v>
      </c>
      <c r="D39" s="50">
        <f t="shared" si="0"/>
        <v>0.97404900000000005</v>
      </c>
      <c r="E39" s="50">
        <f t="shared" si="3"/>
        <v>0.80268705217265146</v>
      </c>
      <c r="F39" s="49"/>
      <c r="G39" s="51">
        <f t="shared" si="1"/>
        <v>0.30110140022166559</v>
      </c>
    </row>
    <row r="40" spans="2:7" x14ac:dyDescent="0.2">
      <c r="B40" s="49">
        <f t="shared" si="2"/>
        <v>72</v>
      </c>
      <c r="C40" s="50">
        <f>IF(B40="","",VLOOKUP(B40,Qx!$B$4:$C$119,2))</f>
        <v>2.8480999999999999E-2</v>
      </c>
      <c r="D40" s="50">
        <f t="shared" si="0"/>
        <v>0.97151900000000002</v>
      </c>
      <c r="E40" s="50">
        <f t="shared" si="3"/>
        <v>0.78185652048171905</v>
      </c>
      <c r="F40" s="49"/>
      <c r="G40" s="51">
        <f t="shared" si="1"/>
        <v>0.282007228638955</v>
      </c>
    </row>
    <row r="41" spans="2:7" x14ac:dyDescent="0.2">
      <c r="B41" s="49">
        <f t="shared" si="2"/>
        <v>73</v>
      </c>
      <c r="C41" s="50">
        <f>IF(B41="","",VLOOKUP(B41,Qx!$B$4:$C$119,2))</f>
        <v>3.1201E-2</v>
      </c>
      <c r="D41" s="50">
        <f t="shared" si="0"/>
        <v>0.96879899999999997</v>
      </c>
      <c r="E41" s="50">
        <f t="shared" si="3"/>
        <v>0.75958846492187926</v>
      </c>
      <c r="F41" s="49"/>
      <c r="G41" s="51">
        <f t="shared" si="1"/>
        <v>0.26343786611547015</v>
      </c>
    </row>
    <row r="42" spans="2:7" x14ac:dyDescent="0.2">
      <c r="B42" s="49">
        <f t="shared" si="2"/>
        <v>74</v>
      </c>
      <c r="C42" s="50">
        <f>IF(B42="","",VLOOKUP(B42,Qx!$B$4:$C$119,2))</f>
        <v>3.4050999999999998E-2</v>
      </c>
      <c r="D42" s="50">
        <f t="shared" si="0"/>
        <v>0.96594899999999995</v>
      </c>
      <c r="E42" s="50">
        <f t="shared" si="3"/>
        <v>0.73588854522785163</v>
      </c>
      <c r="F42" s="49"/>
      <c r="G42" s="51">
        <f t="shared" si="1"/>
        <v>0.24540225120653969</v>
      </c>
    </row>
    <row r="43" spans="2:7" x14ac:dyDescent="0.2">
      <c r="B43" s="49">
        <f t="shared" si="2"/>
        <v>75</v>
      </c>
      <c r="C43" s="50">
        <f>IF(B43="","",VLOOKUP(B43,Qx!$B$4:$C$119,2))</f>
        <v>3.7211000000000001E-2</v>
      </c>
      <c r="D43" s="50">
        <f t="shared" si="0"/>
        <v>0.96278900000000001</v>
      </c>
      <c r="E43" s="50">
        <f t="shared" si="3"/>
        <v>0.71083080437429802</v>
      </c>
      <c r="F43" s="49"/>
      <c r="G43" s="51">
        <f t="shared" si="1"/>
        <v>0.22792890302952479</v>
      </c>
    </row>
    <row r="44" spans="2:7" x14ac:dyDescent="0.2">
      <c r="B44" s="49">
        <f t="shared" si="2"/>
        <v>76</v>
      </c>
      <c r="C44" s="50">
        <f>IF(B44="","",VLOOKUP(B44,Qx!$B$4:$C$119,2))</f>
        <v>4.0857999999999998E-2</v>
      </c>
      <c r="D44" s="50">
        <f t="shared" si="0"/>
        <v>0.95914200000000005</v>
      </c>
      <c r="E44" s="50">
        <f t="shared" si="3"/>
        <v>0.68438007931272604</v>
      </c>
      <c r="F44" s="49"/>
      <c r="G44" s="51">
        <f t="shared" si="1"/>
        <v>0.21100715444124343</v>
      </c>
    </row>
    <row r="45" spans="2:7" x14ac:dyDescent="0.2">
      <c r="B45" s="49">
        <f t="shared" si="2"/>
        <v>77</v>
      </c>
      <c r="C45" s="50">
        <f>IF(B45="","",VLOOKUP(B45,Qx!$B$4:$C$119,2))</f>
        <v>4.5171000000000003E-2</v>
      </c>
      <c r="D45" s="50">
        <f t="shared" si="0"/>
        <v>0.95482900000000004</v>
      </c>
      <c r="E45" s="50">
        <f t="shared" si="3"/>
        <v>0.65641767803216666</v>
      </c>
      <c r="F45" s="49"/>
      <c r="G45" s="51">
        <f t="shared" si="1"/>
        <v>0.19460175396642607</v>
      </c>
    </row>
    <row r="46" spans="2:7" x14ac:dyDescent="0.2">
      <c r="B46" s="49">
        <f t="shared" si="2"/>
        <v>78</v>
      </c>
      <c r="C46" s="50">
        <f>IF(B46="","",VLOOKUP(B46,Qx!$B$4:$C$119,2))</f>
        <v>5.0210999999999999E-2</v>
      </c>
      <c r="D46" s="50">
        <f t="shared" si="0"/>
        <v>0.94978899999999999</v>
      </c>
      <c r="E46" s="50">
        <f t="shared" si="3"/>
        <v>0.62676663509777564</v>
      </c>
      <c r="F46" s="49"/>
      <c r="G46" s="51">
        <f t="shared" ref="G46:G77" si="4">IF(B46="","",E46/(1+$G$5)^(B46-$B$14))</f>
        <v>0.17866480590193135</v>
      </c>
    </row>
    <row r="47" spans="2:7" x14ac:dyDescent="0.2">
      <c r="B47" s="49">
        <f t="shared" si="2"/>
        <v>79</v>
      </c>
      <c r="C47" s="50">
        <f>IF(B47="","",VLOOKUP(B47,Qx!$B$4:$C$119,2))</f>
        <v>5.5861000000000001E-2</v>
      </c>
      <c r="D47" s="50">
        <f t="shared" si="0"/>
        <v>0.94413899999999995</v>
      </c>
      <c r="E47" s="50">
        <f t="shared" ref="E47:E78" si="5">IF(B47="","",E46*D46)</f>
        <v>0.59529605558288123</v>
      </c>
      <c r="F47" s="49"/>
      <c r="G47" s="51">
        <f t="shared" si="4"/>
        <v>0.16316718012768219</v>
      </c>
    </row>
    <row r="48" spans="2:7" x14ac:dyDescent="0.2">
      <c r="B48" s="49">
        <f t="shared" si="2"/>
        <v>80</v>
      </c>
      <c r="C48" s="50">
        <f>IF(B48="","",VLOOKUP(B48,Qx!$B$4:$C$119,2))</f>
        <v>6.2026999999999999E-2</v>
      </c>
      <c r="D48" s="50">
        <f t="shared" si="0"/>
        <v>0.93797299999999995</v>
      </c>
      <c r="E48" s="50">
        <f t="shared" si="5"/>
        <v>0.5620422226219659</v>
      </c>
      <c r="F48" s="49"/>
      <c r="G48" s="51">
        <f t="shared" si="4"/>
        <v>0.14812740219093243</v>
      </c>
    </row>
    <row r="49" spans="2:7" x14ac:dyDescent="0.2">
      <c r="B49" s="49">
        <f t="shared" si="2"/>
        <v>81</v>
      </c>
      <c r="C49" s="50">
        <f>IF(B49="","",VLOOKUP(B49,Qx!$B$4:$C$119,2))</f>
        <v>6.8614999999999995E-2</v>
      </c>
      <c r="D49" s="50">
        <f t="shared" si="0"/>
        <v>0.93138500000000002</v>
      </c>
      <c r="E49" s="50">
        <f t="shared" si="5"/>
        <v>0.52718042967939316</v>
      </c>
      <c r="F49" s="49"/>
      <c r="G49" s="51">
        <f t="shared" si="4"/>
        <v>0.1335956767454187</v>
      </c>
    </row>
    <row r="50" spans="2:7" x14ac:dyDescent="0.2">
      <c r="B50" s="49">
        <f t="shared" si="2"/>
        <v>82</v>
      </c>
      <c r="C50" s="50">
        <f>IF(B50="","",VLOOKUP(B50,Qx!$B$4:$C$119,2))</f>
        <v>7.5532000000000002E-2</v>
      </c>
      <c r="D50" s="50">
        <f t="shared" si="0"/>
        <v>0.92446799999999996</v>
      </c>
      <c r="E50" s="50">
        <f t="shared" si="5"/>
        <v>0.49100794449694163</v>
      </c>
      <c r="F50" s="49"/>
      <c r="G50" s="51">
        <f t="shared" si="4"/>
        <v>0.11964327825531904</v>
      </c>
    </row>
    <row r="51" spans="2:7" x14ac:dyDescent="0.2">
      <c r="B51" s="49">
        <f t="shared" si="2"/>
        <v>83</v>
      </c>
      <c r="C51" s="50">
        <f>IF(B51="","",VLOOKUP(B51,Qx!$B$4:$C$119,2))</f>
        <v>8.251E-2</v>
      </c>
      <c r="D51" s="50">
        <f t="shared" si="0"/>
        <v>0.91749000000000003</v>
      </c>
      <c r="E51" s="50">
        <f t="shared" si="5"/>
        <v>0.45392113243319859</v>
      </c>
      <c r="F51" s="49"/>
      <c r="G51" s="51">
        <f t="shared" si="4"/>
        <v>0.10635229054051754</v>
      </c>
    </row>
    <row r="52" spans="2:7" x14ac:dyDescent="0.2">
      <c r="B52" s="49">
        <f t="shared" si="2"/>
        <v>84</v>
      </c>
      <c r="C52" s="50">
        <f>IF(B52="","",VLOOKUP(B52,Qx!$B$4:$C$119,2))</f>
        <v>8.9612999999999998E-2</v>
      </c>
      <c r="D52" s="50">
        <f t="shared" si="0"/>
        <v>0.91038700000000006</v>
      </c>
      <c r="E52" s="50">
        <f t="shared" si="5"/>
        <v>0.41646809979613542</v>
      </c>
      <c r="F52" s="49"/>
      <c r="G52" s="51">
        <f t="shared" si="4"/>
        <v>9.3824195238480249E-2</v>
      </c>
    </row>
    <row r="53" spans="2:7" x14ac:dyDescent="0.2">
      <c r="B53" s="49">
        <f t="shared" si="2"/>
        <v>85</v>
      </c>
      <c r="C53" s="50">
        <f>IF(B53="","",VLOOKUP(B53,Qx!$B$4:$C$119,2))</f>
        <v>9.7239999999999993E-2</v>
      </c>
      <c r="D53" s="50">
        <f t="shared" si="0"/>
        <v>0.90276000000000001</v>
      </c>
      <c r="E53" s="50">
        <f t="shared" si="5"/>
        <v>0.37914714396910437</v>
      </c>
      <c r="F53" s="49"/>
      <c r="G53" s="51">
        <f t="shared" si="4"/>
        <v>8.2131084260167631E-2</v>
      </c>
    </row>
    <row r="54" spans="2:7" x14ac:dyDescent="0.2">
      <c r="B54" s="49">
        <f t="shared" si="2"/>
        <v>86</v>
      </c>
      <c r="C54" s="50">
        <f>IF(B54="","",VLOOKUP(B54,Qx!$B$4:$C$119,2))</f>
        <v>0.105792</v>
      </c>
      <c r="D54" s="50">
        <f t="shared" si="0"/>
        <v>0.894208</v>
      </c>
      <c r="E54" s="50">
        <f t="shared" si="5"/>
        <v>0.34227887568954868</v>
      </c>
      <c r="F54" s="49"/>
      <c r="G54" s="51">
        <f t="shared" si="4"/>
        <v>7.1292940025681636E-2</v>
      </c>
    </row>
    <row r="55" spans="2:7" x14ac:dyDescent="0.2">
      <c r="B55" s="49">
        <f t="shared" si="2"/>
        <v>87</v>
      </c>
      <c r="C55" s="50">
        <f>IF(B55="","",VLOOKUP(B55,Qx!$B$4:$C$119,2))</f>
        <v>0.115671</v>
      </c>
      <c r="D55" s="50">
        <f t="shared" si="0"/>
        <v>0.88432900000000003</v>
      </c>
      <c r="E55" s="50">
        <f t="shared" si="5"/>
        <v>0.30606850887259995</v>
      </c>
      <c r="F55" s="49"/>
      <c r="G55" s="51">
        <f t="shared" si="4"/>
        <v>6.1298766648543015E-2</v>
      </c>
    </row>
    <row r="56" spans="2:7" x14ac:dyDescent="0.2">
      <c r="B56" s="49">
        <f t="shared" si="2"/>
        <v>88</v>
      </c>
      <c r="C56" s="50">
        <f>IF(B56="","",VLOOKUP(B56,Qx!$B$4:$C$119,2))</f>
        <v>0.12698000000000001</v>
      </c>
      <c r="D56" s="50">
        <f t="shared" si="0"/>
        <v>0.87302000000000002</v>
      </c>
      <c r="E56" s="50">
        <f t="shared" si="5"/>
        <v>0.27066525838279748</v>
      </c>
      <c r="F56" s="49"/>
      <c r="G56" s="51">
        <f t="shared" si="4"/>
        <v>5.2123343280326348E-2</v>
      </c>
    </row>
    <row r="57" spans="2:7" x14ac:dyDescent="0.2">
      <c r="B57" s="49">
        <f t="shared" si="2"/>
        <v>89</v>
      </c>
      <c r="C57" s="50">
        <f>IF(B57="","",VLOOKUP(B57,Qx!$B$4:$C$119,2))</f>
        <v>0.13945199999999999</v>
      </c>
      <c r="D57" s="50">
        <f t="shared" si="0"/>
        <v>0.86054799999999998</v>
      </c>
      <c r="E57" s="50">
        <f t="shared" si="5"/>
        <v>0.23629618387334986</v>
      </c>
      <c r="F57" s="49"/>
      <c r="G57" s="51">
        <f t="shared" si="4"/>
        <v>4.3754539567875485E-2</v>
      </c>
    </row>
    <row r="58" spans="2:7" x14ac:dyDescent="0.2">
      <c r="B58" s="49">
        <f t="shared" si="2"/>
        <v>90</v>
      </c>
      <c r="C58" s="50">
        <f>IF(B58="","",VLOOKUP(B58,Qx!$B$4:$C$119,2))</f>
        <v>0.15293100000000001</v>
      </c>
      <c r="D58" s="50">
        <f t="shared" si="0"/>
        <v>0.84706899999999996</v>
      </c>
      <c r="E58" s="50">
        <f t="shared" si="5"/>
        <v>0.20334420843984347</v>
      </c>
      <c r="F58" s="49"/>
      <c r="G58" s="51">
        <f t="shared" si="4"/>
        <v>3.6204693765438563E-2</v>
      </c>
    </row>
    <row r="59" spans="2:7" x14ac:dyDescent="0.2">
      <c r="B59" s="49">
        <f t="shared" si="2"/>
        <v>91</v>
      </c>
      <c r="C59" s="50">
        <f>IF(B59="","",VLOOKUP(B59,Qx!$B$4:$C$119,2))</f>
        <v>0.16725999999999999</v>
      </c>
      <c r="D59" s="50">
        <f t="shared" si="0"/>
        <v>0.83274000000000004</v>
      </c>
      <c r="E59" s="50">
        <f t="shared" si="5"/>
        <v>0.17224657529892975</v>
      </c>
      <c r="F59" s="49"/>
      <c r="G59" s="51">
        <f t="shared" si="4"/>
        <v>2.948834013768873E-2</v>
      </c>
    </row>
    <row r="60" spans="2:7" x14ac:dyDescent="0.2">
      <c r="B60" s="49">
        <f t="shared" si="2"/>
        <v>92</v>
      </c>
      <c r="C60" s="50">
        <f>IF(B60="","",VLOOKUP(B60,Qx!$B$4:$C$119,2))</f>
        <v>0.182281</v>
      </c>
      <c r="D60" s="50">
        <f t="shared" si="0"/>
        <v>0.81771899999999997</v>
      </c>
      <c r="E60" s="50">
        <f t="shared" si="5"/>
        <v>0.14343661311443076</v>
      </c>
      <c r="F60" s="49"/>
      <c r="G60" s="51">
        <f t="shared" si="4"/>
        <v>2.3611654198325876E-2</v>
      </c>
    </row>
    <row r="61" spans="2:7" x14ac:dyDescent="0.2">
      <c r="B61" s="49">
        <f t="shared" si="2"/>
        <v>93</v>
      </c>
      <c r="C61" s="50">
        <f>IF(B61="","",VLOOKUP(B61,Qx!$B$4:$C$119,2))</f>
        <v>0.19839200000000001</v>
      </c>
      <c r="D61" s="50">
        <f t="shared" si="0"/>
        <v>0.80160799999999999</v>
      </c>
      <c r="E61" s="50">
        <f t="shared" si="5"/>
        <v>0.1172908438393192</v>
      </c>
      <c r="F61" s="49"/>
      <c r="G61" s="51">
        <f t="shared" si="4"/>
        <v>1.8565094480193112E-2</v>
      </c>
    </row>
    <row r="62" spans="2:7" x14ac:dyDescent="0.2">
      <c r="B62" s="49">
        <f t="shared" si="2"/>
        <v>94</v>
      </c>
      <c r="C62" s="50">
        <f>IF(B62="","",VLOOKUP(B62,Qx!$B$4:$C$119,2))</f>
        <v>0.2157</v>
      </c>
      <c r="D62" s="50">
        <f t="shared" si="0"/>
        <v>0.7843</v>
      </c>
      <c r="E62" s="50">
        <f t="shared" si="5"/>
        <v>9.402127874834898E-2</v>
      </c>
      <c r="F62" s="49"/>
      <c r="G62" s="51">
        <f t="shared" si="4"/>
        <v>1.4309546400075613E-2</v>
      </c>
    </row>
    <row r="63" spans="2:7" x14ac:dyDescent="0.2">
      <c r="B63" s="49">
        <f t="shared" si="2"/>
        <v>95</v>
      </c>
      <c r="C63" s="50">
        <f>IF(B63="","",VLOOKUP(B63,Qx!$B$4:$C$119,2))</f>
        <v>0.23360600000000001</v>
      </c>
      <c r="D63" s="50">
        <f t="shared" si="0"/>
        <v>0.76639400000000002</v>
      </c>
      <c r="E63" s="50">
        <f t="shared" si="5"/>
        <v>7.3740888922330106E-2</v>
      </c>
      <c r="F63" s="49"/>
      <c r="G63" s="51">
        <f t="shared" si="4"/>
        <v>1.0791324270749329E-2</v>
      </c>
    </row>
    <row r="64" spans="2:7" x14ac:dyDescent="0.2">
      <c r="B64" s="49">
        <f t="shared" si="2"/>
        <v>96</v>
      </c>
      <c r="C64" s="50">
        <f>IF(B64="","",VLOOKUP(B64,Qx!$B$4:$C$119,2))</f>
        <v>0.25151000000000001</v>
      </c>
      <c r="D64" s="50">
        <f t="shared" si="0"/>
        <v>0.74848999999999999</v>
      </c>
      <c r="E64" s="50">
        <f t="shared" si="5"/>
        <v>5.651457482474026E-2</v>
      </c>
      <c r="F64" s="49"/>
      <c r="G64" s="51">
        <f t="shared" si="4"/>
        <v>7.9523136280352513E-3</v>
      </c>
    </row>
    <row r="65" spans="2:7" x14ac:dyDescent="0.2">
      <c r="B65" s="49">
        <f t="shared" si="2"/>
        <v>97</v>
      </c>
      <c r="C65" s="50">
        <f>IF(B65="","",VLOOKUP(B65,Qx!$B$4:$C$119,2))</f>
        <v>0.26881500000000003</v>
      </c>
      <c r="D65" s="50">
        <f t="shared" si="0"/>
        <v>0.73118499999999997</v>
      </c>
      <c r="E65" s="50">
        <f t="shared" si="5"/>
        <v>4.2300594110569835E-2</v>
      </c>
      <c r="F65" s="49"/>
      <c r="G65" s="51">
        <f t="shared" si="4"/>
        <v>5.7232954110077927E-3</v>
      </c>
    </row>
    <row r="66" spans="2:7" x14ac:dyDescent="0.2">
      <c r="B66" s="49">
        <f t="shared" si="2"/>
        <v>98</v>
      </c>
      <c r="C66" s="50">
        <f>IF(B66="","",VLOOKUP(B66,Qx!$B$4:$C$119,2))</f>
        <v>0.285277</v>
      </c>
      <c r="D66" s="50">
        <f t="shared" si="0"/>
        <v>0.714723</v>
      </c>
      <c r="E66" s="50">
        <f t="shared" si="5"/>
        <v>3.0929559904737003E-2</v>
      </c>
      <c r="F66" s="49"/>
      <c r="G66" s="51">
        <f t="shared" si="4"/>
        <v>4.0238343799016661E-3</v>
      </c>
    </row>
    <row r="67" spans="2:7" x14ac:dyDescent="0.2">
      <c r="B67" s="49">
        <f t="shared" si="2"/>
        <v>99</v>
      </c>
      <c r="C67" s="50">
        <f>IF(B67="","",VLOOKUP(B67,Qx!$B$4:$C$119,2))</f>
        <v>0.30129800000000001</v>
      </c>
      <c r="D67" s="50">
        <f t="shared" si="0"/>
        <v>0.69870199999999993</v>
      </c>
      <c r="E67" s="50">
        <f t="shared" si="5"/>
        <v>2.2106067843793344E-2</v>
      </c>
      <c r="F67" s="49"/>
      <c r="G67" s="51">
        <f t="shared" si="4"/>
        <v>2.765314403371594E-3</v>
      </c>
    </row>
    <row r="68" spans="2:7" x14ac:dyDescent="0.2">
      <c r="B68" s="49">
        <f t="shared" si="2"/>
        <v>100</v>
      </c>
      <c r="C68" s="50">
        <f>IF(B68="","",VLOOKUP(B68,Qx!$B$4:$C$119,2))</f>
        <v>0.31723800000000002</v>
      </c>
      <c r="D68" s="50">
        <f t="shared" si="0"/>
        <v>0.68276199999999998</v>
      </c>
      <c r="E68" s="50">
        <f t="shared" si="5"/>
        <v>1.5445553814594096E-2</v>
      </c>
      <c r="F68" s="49"/>
      <c r="G68" s="51">
        <f t="shared" si="4"/>
        <v>1.8578179848697494E-3</v>
      </c>
    </row>
    <row r="69" spans="2:7" x14ac:dyDescent="0.2">
      <c r="B69" s="49">
        <f t="shared" si="2"/>
        <v>101</v>
      </c>
      <c r="C69" s="50">
        <f>IF(B69="","",VLOOKUP(B69,Qx!$B$4:$C$119,2))</f>
        <v>0.33346100000000001</v>
      </c>
      <c r="D69" s="50">
        <f t="shared" si="0"/>
        <v>0.66653899999999999</v>
      </c>
      <c r="E69" s="50">
        <f t="shared" si="5"/>
        <v>1.0545637213559894E-2</v>
      </c>
      <c r="F69" s="49"/>
      <c r="G69" s="51">
        <f t="shared" si="4"/>
        <v>1.2196610797938845E-3</v>
      </c>
    </row>
    <row r="70" spans="2:7" x14ac:dyDescent="0.2">
      <c r="B70" s="49">
        <f t="shared" si="2"/>
        <v>102</v>
      </c>
      <c r="C70" s="50">
        <f>IF(B70="","",VLOOKUP(B70,Qx!$B$4:$C$119,2))</f>
        <v>0.35032999999999997</v>
      </c>
      <c r="D70" s="50">
        <f t="shared" si="0"/>
        <v>0.64966999999999997</v>
      </c>
      <c r="E70" s="50">
        <f t="shared" si="5"/>
        <v>7.0290784826889984E-3</v>
      </c>
      <c r="F70" s="49"/>
      <c r="G70" s="51">
        <f t="shared" si="4"/>
        <v>7.8168430429301542E-4</v>
      </c>
    </row>
    <row r="71" spans="2:7" x14ac:dyDescent="0.2">
      <c r="B71" s="49">
        <f t="shared" si="2"/>
        <v>103</v>
      </c>
      <c r="C71" s="50">
        <f>IF(B71="","",VLOOKUP(B71,Qx!$B$4:$C$119,2))</f>
        <v>0.36854199999999998</v>
      </c>
      <c r="D71" s="50">
        <f t="shared" si="0"/>
        <v>0.63145800000000007</v>
      </c>
      <c r="E71" s="50">
        <f t="shared" si="5"/>
        <v>4.5665814178485614E-3</v>
      </c>
      <c r="F71" s="49"/>
      <c r="G71" s="51">
        <f t="shared" si="4"/>
        <v>4.883046557404261E-4</v>
      </c>
    </row>
    <row r="72" spans="2:7" x14ac:dyDescent="0.2">
      <c r="B72" s="49">
        <f t="shared" si="2"/>
        <v>104</v>
      </c>
      <c r="C72" s="50">
        <f>IF(B72="","",VLOOKUP(B72,Qx!$B$4:$C$119,2))</f>
        <v>0.38785500000000001</v>
      </c>
      <c r="D72" s="50">
        <f t="shared" si="0"/>
        <v>0.61214499999999994</v>
      </c>
      <c r="E72" s="50">
        <f t="shared" si="5"/>
        <v>2.8836043689518171E-3</v>
      </c>
      <c r="F72" s="49"/>
      <c r="G72" s="51">
        <f t="shared" si="4"/>
        <v>2.9648450125436355E-4</v>
      </c>
    </row>
    <row r="73" spans="2:7" x14ac:dyDescent="0.2">
      <c r="B73" s="49">
        <f t="shared" si="2"/>
        <v>105</v>
      </c>
      <c r="C73" s="50">
        <f>IF(B73="","",VLOOKUP(B73,Qx!$B$4:$C$119,2))</f>
        <v>0.40722399999999997</v>
      </c>
      <c r="D73" s="50">
        <f t="shared" si="0"/>
        <v>0.59277599999999997</v>
      </c>
      <c r="E73" s="50">
        <f t="shared" si="5"/>
        <v>1.7651839964320098E-3</v>
      </c>
      <c r="F73" s="49"/>
      <c r="G73" s="51">
        <f t="shared" si="4"/>
        <v>1.7451106251956957E-4</v>
      </c>
    </row>
    <row r="74" spans="2:7" x14ac:dyDescent="0.2">
      <c r="B74" s="49">
        <f t="shared" si="2"/>
        <v>106</v>
      </c>
      <c r="C74" s="50">
        <f>IF(B74="","",VLOOKUP(B74,Qx!$B$4:$C$119,2))</f>
        <v>0.42559900000000001</v>
      </c>
      <c r="D74" s="50">
        <f t="shared" si="0"/>
        <v>0.57440099999999994</v>
      </c>
      <c r="E74" s="50">
        <f t="shared" si="5"/>
        <v>1.046358708668981E-3</v>
      </c>
      <c r="F74" s="49"/>
      <c r="G74" s="51">
        <f t="shared" si="4"/>
        <v>9.946727845778877E-5</v>
      </c>
    </row>
    <row r="75" spans="2:7" x14ac:dyDescent="0.2">
      <c r="B75" s="49">
        <f t="shared" si="2"/>
        <v>107</v>
      </c>
      <c r="C75" s="50">
        <f>IF(B75="","",VLOOKUP(B75,Qx!$B$4:$C$119,2))</f>
        <v>0.44193500000000002</v>
      </c>
      <c r="D75" s="50">
        <f t="shared" si="0"/>
        <v>0.55806500000000003</v>
      </c>
      <c r="E75" s="50">
        <f t="shared" si="5"/>
        <v>6.0102948861817131E-4</v>
      </c>
      <c r="F75" s="49"/>
      <c r="G75" s="51">
        <f t="shared" si="4"/>
        <v>5.4936638666761848E-5</v>
      </c>
    </row>
    <row r="76" spans="2:7" x14ac:dyDescent="0.2">
      <c r="B76" s="49">
        <f t="shared" si="2"/>
        <v>108</v>
      </c>
      <c r="C76" s="50">
        <f>IF(B76="","",VLOOKUP(B76,Qx!$B$4:$C$119,2))</f>
        <v>0.45755299999999999</v>
      </c>
      <c r="D76" s="50">
        <f t="shared" si="0"/>
        <v>0.54244700000000001</v>
      </c>
      <c r="E76" s="50">
        <f t="shared" si="5"/>
        <v>3.3541352156569982E-4</v>
      </c>
      <c r="F76" s="49"/>
      <c r="G76" s="51">
        <f t="shared" si="4"/>
        <v>2.9479053132275442E-5</v>
      </c>
    </row>
    <row r="77" spans="2:7" x14ac:dyDescent="0.2">
      <c r="B77" s="49">
        <f t="shared" si="2"/>
        <v>109</v>
      </c>
      <c r="C77" s="50">
        <f>IF(B77="","",VLOOKUP(B77,Qx!$B$4:$C$119,2))</f>
        <v>0.47315000000000002</v>
      </c>
      <c r="D77" s="50">
        <f t="shared" si="0"/>
        <v>0.52685000000000004</v>
      </c>
      <c r="E77" s="50">
        <f t="shared" si="5"/>
        <v>1.8194405853274917E-4</v>
      </c>
      <c r="F77" s="49"/>
      <c r="G77" s="51">
        <f t="shared" si="4"/>
        <v>1.5375792244657133E-5</v>
      </c>
    </row>
    <row r="78" spans="2:7" x14ac:dyDescent="0.2">
      <c r="B78" s="49">
        <f t="shared" si="2"/>
        <v>110</v>
      </c>
      <c r="C78" s="50">
        <f>IF(B78="","",VLOOKUP(B78,Qx!$B$4:$C$119,2))</f>
        <v>0.48674499999999998</v>
      </c>
      <c r="D78" s="50">
        <f t="shared" ref="D78:D141" si="6">IF(B78="","",1-C78)</f>
        <v>0.51325500000000002</v>
      </c>
      <c r="E78" s="50">
        <f t="shared" si="5"/>
        <v>9.5857227237978909E-5</v>
      </c>
      <c r="F78" s="49"/>
      <c r="G78" s="51">
        <f t="shared" ref="G78:G109" si="7">IF(B78="","",E78/(1+$G$5)^(B78-$B$14))</f>
        <v>7.7891693693246254E-6</v>
      </c>
    </row>
    <row r="79" spans="2:7" x14ac:dyDescent="0.2">
      <c r="B79" s="49">
        <f t="shared" ref="B79:B142" si="8">IF(B78&gt;=120,"",B78+1)</f>
        <v>111</v>
      </c>
      <c r="C79" s="50">
        <f>IF(B79="","",VLOOKUP(B79,Qx!$B$4:$C$119,2))</f>
        <v>0.49635600000000002</v>
      </c>
      <c r="D79" s="50">
        <f t="shared" si="6"/>
        <v>0.50364399999999998</v>
      </c>
      <c r="E79" s="50">
        <f t="shared" ref="E79:E110" si="9">IF(B79="","",E78*D78)</f>
        <v>4.9199201166028864E-5</v>
      </c>
      <c r="F79" s="49"/>
      <c r="G79" s="51">
        <f t="shared" si="7"/>
        <v>3.8440674275506822E-6</v>
      </c>
    </row>
    <row r="80" spans="2:7" x14ac:dyDescent="0.2">
      <c r="B80" s="49">
        <f t="shared" si="8"/>
        <v>112</v>
      </c>
      <c r="C80" s="50">
        <f>IF(B80="","",VLOOKUP(B80,Qx!$B$4:$C$119,2))</f>
        <v>0.5</v>
      </c>
      <c r="D80" s="50">
        <f t="shared" si="6"/>
        <v>0.5</v>
      </c>
      <c r="E80" s="50">
        <f t="shared" si="9"/>
        <v>2.477888247206344E-5</v>
      </c>
      <c r="F80" s="49"/>
      <c r="G80" s="51">
        <f t="shared" si="7"/>
        <v>1.861578361039746E-6</v>
      </c>
    </row>
    <row r="81" spans="2:7" x14ac:dyDescent="0.2">
      <c r="B81" s="49">
        <f t="shared" si="8"/>
        <v>113</v>
      </c>
      <c r="C81" s="50">
        <f>IF(B81="","",VLOOKUP(B81,Qx!$B$4:$C$119,2))</f>
        <v>0.5</v>
      </c>
      <c r="D81" s="50">
        <f t="shared" si="6"/>
        <v>0.5</v>
      </c>
      <c r="E81" s="50">
        <f t="shared" si="9"/>
        <v>1.238944123603172E-5</v>
      </c>
      <c r="F81" s="49"/>
      <c r="G81" s="51">
        <f t="shared" si="7"/>
        <v>8.9498959665372411E-7</v>
      </c>
    </row>
    <row r="82" spans="2:7" x14ac:dyDescent="0.2">
      <c r="B82" s="49">
        <f t="shared" si="8"/>
        <v>114</v>
      </c>
      <c r="C82" s="50">
        <f>IF(B82="","",VLOOKUP(B82,Qx!$B$4:$C$119,2))</f>
        <v>0.5</v>
      </c>
      <c r="D82" s="50">
        <f t="shared" si="6"/>
        <v>0.5</v>
      </c>
      <c r="E82" s="50">
        <f t="shared" si="9"/>
        <v>6.1947206180158601E-6</v>
      </c>
      <c r="F82" s="49"/>
      <c r="G82" s="51">
        <f t="shared" si="7"/>
        <v>4.30283459929675E-7</v>
      </c>
    </row>
    <row r="83" spans="2:7" x14ac:dyDescent="0.2">
      <c r="B83" s="49">
        <f t="shared" si="8"/>
        <v>115</v>
      </c>
      <c r="C83" s="50">
        <f>IF(B83="","",VLOOKUP(B83,Qx!$B$4:$C$119,2))</f>
        <v>0.5</v>
      </c>
      <c r="D83" s="50">
        <f t="shared" si="6"/>
        <v>0.5</v>
      </c>
      <c r="E83" s="50">
        <f t="shared" si="9"/>
        <v>3.09736030900793E-6</v>
      </c>
      <c r="F83" s="49"/>
      <c r="G83" s="51">
        <f t="shared" si="7"/>
        <v>2.0686704804311296E-7</v>
      </c>
    </row>
    <row r="84" spans="2:7" x14ac:dyDescent="0.2">
      <c r="B84" s="49">
        <f t="shared" si="8"/>
        <v>116</v>
      </c>
      <c r="C84" s="50">
        <f>IF(B84="","",VLOOKUP(B84,Qx!$B$4:$C$119,2))</f>
        <v>0.5</v>
      </c>
      <c r="D84" s="50">
        <f t="shared" si="6"/>
        <v>0.5</v>
      </c>
      <c r="E84" s="50">
        <f t="shared" si="9"/>
        <v>1.548680154503965E-6</v>
      </c>
      <c r="F84" s="49"/>
      <c r="G84" s="51">
        <f t="shared" si="7"/>
        <v>9.945531155918892E-8</v>
      </c>
    </row>
    <row r="85" spans="2:7" x14ac:dyDescent="0.2">
      <c r="B85" s="49">
        <f t="shared" si="8"/>
        <v>117</v>
      </c>
      <c r="C85" s="50">
        <f>IF(B85="","",VLOOKUP(B85,Qx!$B$4:$C$119,2))</f>
        <v>0.5</v>
      </c>
      <c r="D85" s="50">
        <f t="shared" si="6"/>
        <v>0.5</v>
      </c>
      <c r="E85" s="50">
        <f t="shared" si="9"/>
        <v>7.7434007725198251E-7</v>
      </c>
      <c r="F85" s="49"/>
      <c r="G85" s="51">
        <f t="shared" si="7"/>
        <v>4.781505363422545E-8</v>
      </c>
    </row>
    <row r="86" spans="2:7" x14ac:dyDescent="0.2">
      <c r="B86" s="49">
        <f t="shared" si="8"/>
        <v>118</v>
      </c>
      <c r="C86" s="50">
        <f>IF(B86="","",VLOOKUP(B86,Qx!$B$4:$C$119,2))</f>
        <v>0.5</v>
      </c>
      <c r="D86" s="50">
        <f t="shared" si="6"/>
        <v>0.5</v>
      </c>
      <c r="E86" s="50">
        <f t="shared" si="9"/>
        <v>3.8717003862599125E-7</v>
      </c>
      <c r="F86" s="49"/>
      <c r="G86" s="51">
        <f t="shared" si="7"/>
        <v>2.2988006554916075E-8</v>
      </c>
    </row>
    <row r="87" spans="2:7" x14ac:dyDescent="0.2">
      <c r="B87" s="49">
        <f t="shared" si="8"/>
        <v>119</v>
      </c>
      <c r="C87" s="50">
        <f>IF(B87="","",VLOOKUP(B87,Qx!$B$4:$C$119,2))</f>
        <v>0.5</v>
      </c>
      <c r="D87" s="50">
        <f t="shared" si="6"/>
        <v>0.5</v>
      </c>
      <c r="E87" s="50">
        <f t="shared" si="9"/>
        <v>1.9358501931299563E-7</v>
      </c>
      <c r="F87" s="49"/>
      <c r="G87" s="51">
        <f t="shared" si="7"/>
        <v>1.1051926228325036E-8</v>
      </c>
    </row>
    <row r="88" spans="2:7" x14ac:dyDescent="0.2">
      <c r="B88" s="49">
        <f t="shared" si="8"/>
        <v>120</v>
      </c>
      <c r="C88" s="50">
        <f>IF(B88="","",VLOOKUP(B88,Qx!$B$4:$C$119,2))</f>
        <v>1</v>
      </c>
      <c r="D88" s="50">
        <f t="shared" si="6"/>
        <v>0</v>
      </c>
      <c r="E88" s="50">
        <f t="shared" si="9"/>
        <v>9.6792509656497813E-8</v>
      </c>
      <c r="F88" s="49"/>
      <c r="G88" s="51">
        <f t="shared" si="7"/>
        <v>5.3134260713101126E-9</v>
      </c>
    </row>
    <row r="89" spans="2:7" x14ac:dyDescent="0.2">
      <c r="B89" s="49" t="str">
        <f t="shared" si="8"/>
        <v/>
      </c>
      <c r="C89" s="50" t="str">
        <f>IF(B89="","",VLOOKUP(B89,Qx!$B$4:$C$119,2))</f>
        <v/>
      </c>
      <c r="D89" s="50" t="str">
        <f t="shared" si="6"/>
        <v/>
      </c>
      <c r="E89" s="50" t="str">
        <f t="shared" si="9"/>
        <v/>
      </c>
      <c r="F89" s="49"/>
      <c r="G89" s="51" t="str">
        <f t="shared" si="7"/>
        <v/>
      </c>
    </row>
    <row r="90" spans="2:7" x14ac:dyDescent="0.2">
      <c r="B90" s="49" t="str">
        <f t="shared" si="8"/>
        <v/>
      </c>
      <c r="C90" s="50" t="str">
        <f>IF(B90="","",VLOOKUP(B90,Qx!$B$4:$C$119,2))</f>
        <v/>
      </c>
      <c r="D90" s="50" t="str">
        <f t="shared" si="6"/>
        <v/>
      </c>
      <c r="E90" s="50" t="str">
        <f t="shared" si="9"/>
        <v/>
      </c>
      <c r="F90" s="49"/>
      <c r="G90" s="51" t="str">
        <f t="shared" si="7"/>
        <v/>
      </c>
    </row>
    <row r="91" spans="2:7" x14ac:dyDescent="0.2">
      <c r="B91" s="49" t="str">
        <f t="shared" si="8"/>
        <v/>
      </c>
      <c r="C91" s="50" t="str">
        <f>IF(B91="","",VLOOKUP(B91,Qx!$B$4:$C$119,2))</f>
        <v/>
      </c>
      <c r="D91" s="50" t="str">
        <f t="shared" si="6"/>
        <v/>
      </c>
      <c r="E91" s="50" t="str">
        <f t="shared" si="9"/>
        <v/>
      </c>
      <c r="F91" s="49"/>
      <c r="G91" s="51" t="str">
        <f t="shared" si="7"/>
        <v/>
      </c>
    </row>
    <row r="92" spans="2:7" x14ac:dyDescent="0.2">
      <c r="B92" s="49" t="str">
        <f t="shared" si="8"/>
        <v/>
      </c>
      <c r="C92" s="50" t="str">
        <f>IF(B92="","",VLOOKUP(B92,Qx!$B$4:$C$119,2))</f>
        <v/>
      </c>
      <c r="D92" s="50" t="str">
        <f t="shared" si="6"/>
        <v/>
      </c>
      <c r="E92" s="50" t="str">
        <f t="shared" si="9"/>
        <v/>
      </c>
      <c r="F92" s="49"/>
      <c r="G92" s="51" t="str">
        <f t="shared" si="7"/>
        <v/>
      </c>
    </row>
    <row r="93" spans="2:7" x14ac:dyDescent="0.2">
      <c r="B93" s="49" t="str">
        <f t="shared" si="8"/>
        <v/>
      </c>
      <c r="C93" s="50" t="str">
        <f>IF(B93="","",VLOOKUP(B93,Qx!$B$4:$C$119,2))</f>
        <v/>
      </c>
      <c r="D93" s="50" t="str">
        <f t="shared" si="6"/>
        <v/>
      </c>
      <c r="E93" s="50" t="str">
        <f t="shared" si="9"/>
        <v/>
      </c>
      <c r="F93" s="49"/>
      <c r="G93" s="51" t="str">
        <f t="shared" si="7"/>
        <v/>
      </c>
    </row>
    <row r="94" spans="2:7" x14ac:dyDescent="0.2">
      <c r="B94" s="49" t="str">
        <f t="shared" si="8"/>
        <v/>
      </c>
      <c r="C94" s="50" t="str">
        <f>IF(B94="","",VLOOKUP(B94,Qx!$B$4:$C$119,2))</f>
        <v/>
      </c>
      <c r="D94" s="50" t="str">
        <f t="shared" si="6"/>
        <v/>
      </c>
      <c r="E94" s="50" t="str">
        <f t="shared" si="9"/>
        <v/>
      </c>
      <c r="F94" s="49"/>
      <c r="G94" s="51" t="str">
        <f t="shared" si="7"/>
        <v/>
      </c>
    </row>
    <row r="95" spans="2:7" x14ac:dyDescent="0.2">
      <c r="B95" s="49" t="str">
        <f t="shared" si="8"/>
        <v/>
      </c>
      <c r="C95" s="50" t="str">
        <f>IF(B95="","",VLOOKUP(B95,Qx!$B$4:$C$119,2))</f>
        <v/>
      </c>
      <c r="D95" s="50" t="str">
        <f t="shared" si="6"/>
        <v/>
      </c>
      <c r="E95" s="50" t="str">
        <f t="shared" si="9"/>
        <v/>
      </c>
      <c r="F95" s="49"/>
      <c r="G95" s="51" t="str">
        <f t="shared" si="7"/>
        <v/>
      </c>
    </row>
    <row r="96" spans="2:7" x14ac:dyDescent="0.2">
      <c r="B96" s="49" t="str">
        <f t="shared" si="8"/>
        <v/>
      </c>
      <c r="C96" s="50" t="str">
        <f>IF(B96="","",VLOOKUP(B96,Qx!$B$4:$C$119,2))</f>
        <v/>
      </c>
      <c r="D96" s="50" t="str">
        <f t="shared" si="6"/>
        <v/>
      </c>
      <c r="E96" s="50" t="str">
        <f t="shared" si="9"/>
        <v/>
      </c>
      <c r="F96" s="49"/>
      <c r="G96" s="51" t="str">
        <f t="shared" si="7"/>
        <v/>
      </c>
    </row>
    <row r="97" spans="2:7" x14ac:dyDescent="0.2">
      <c r="B97" s="49" t="str">
        <f t="shared" si="8"/>
        <v/>
      </c>
      <c r="C97" s="50" t="str">
        <f>IF(B97="","",VLOOKUP(B97,Qx!$B$4:$C$119,2))</f>
        <v/>
      </c>
      <c r="D97" s="50" t="str">
        <f t="shared" si="6"/>
        <v/>
      </c>
      <c r="E97" s="50" t="str">
        <f t="shared" si="9"/>
        <v/>
      </c>
      <c r="F97" s="49"/>
      <c r="G97" s="51" t="str">
        <f t="shared" si="7"/>
        <v/>
      </c>
    </row>
    <row r="98" spans="2:7" x14ac:dyDescent="0.2">
      <c r="B98" s="49" t="str">
        <f t="shared" si="8"/>
        <v/>
      </c>
      <c r="C98" s="50" t="str">
        <f>IF(B98="","",VLOOKUP(B98,Qx!$B$4:$C$119,2))</f>
        <v/>
      </c>
      <c r="D98" s="50" t="str">
        <f t="shared" si="6"/>
        <v/>
      </c>
      <c r="E98" s="50" t="str">
        <f t="shared" si="9"/>
        <v/>
      </c>
      <c r="F98" s="49"/>
      <c r="G98" s="51" t="str">
        <f t="shared" si="7"/>
        <v/>
      </c>
    </row>
    <row r="99" spans="2:7" x14ac:dyDescent="0.2">
      <c r="B99" s="49" t="str">
        <f t="shared" si="8"/>
        <v/>
      </c>
      <c r="C99" s="50" t="str">
        <f>IF(B99="","",VLOOKUP(B99,Qx!$B$4:$C$119,2))</f>
        <v/>
      </c>
      <c r="D99" s="50" t="str">
        <f t="shared" si="6"/>
        <v/>
      </c>
      <c r="E99" s="50" t="str">
        <f t="shared" si="9"/>
        <v/>
      </c>
      <c r="F99" s="49"/>
      <c r="G99" s="51" t="str">
        <f t="shared" si="7"/>
        <v/>
      </c>
    </row>
    <row r="100" spans="2:7" x14ac:dyDescent="0.2">
      <c r="B100" s="49" t="str">
        <f t="shared" si="8"/>
        <v/>
      </c>
      <c r="C100" s="50" t="str">
        <f>IF(B100="","",VLOOKUP(B100,Qx!$B$4:$C$119,2))</f>
        <v/>
      </c>
      <c r="D100" s="50" t="str">
        <f t="shared" si="6"/>
        <v/>
      </c>
      <c r="E100" s="50" t="str">
        <f t="shared" si="9"/>
        <v/>
      </c>
      <c r="F100" s="49"/>
      <c r="G100" s="51" t="str">
        <f t="shared" si="7"/>
        <v/>
      </c>
    </row>
    <row r="101" spans="2:7" x14ac:dyDescent="0.2">
      <c r="B101" s="49" t="str">
        <f t="shared" si="8"/>
        <v/>
      </c>
      <c r="C101" s="50" t="str">
        <f>IF(B101="","",VLOOKUP(B101,Qx!$B$4:$C$119,2))</f>
        <v/>
      </c>
      <c r="D101" s="50" t="str">
        <f t="shared" si="6"/>
        <v/>
      </c>
      <c r="E101" s="50" t="str">
        <f t="shared" si="9"/>
        <v/>
      </c>
      <c r="F101" s="49"/>
      <c r="G101" s="51" t="str">
        <f t="shared" si="7"/>
        <v/>
      </c>
    </row>
    <row r="102" spans="2:7" x14ac:dyDescent="0.2">
      <c r="B102" s="49" t="str">
        <f t="shared" si="8"/>
        <v/>
      </c>
      <c r="C102" s="50" t="str">
        <f>IF(B102="","",VLOOKUP(B102,Qx!$B$4:$C$119,2))</f>
        <v/>
      </c>
      <c r="D102" s="50" t="str">
        <f t="shared" si="6"/>
        <v/>
      </c>
      <c r="E102" s="50" t="str">
        <f t="shared" si="9"/>
        <v/>
      </c>
      <c r="F102" s="49"/>
      <c r="G102" s="51" t="str">
        <f t="shared" si="7"/>
        <v/>
      </c>
    </row>
    <row r="103" spans="2:7" x14ac:dyDescent="0.2">
      <c r="B103" s="49" t="str">
        <f t="shared" si="8"/>
        <v/>
      </c>
      <c r="C103" s="50" t="str">
        <f>IF(B103="","",VLOOKUP(B103,Qx!$B$4:$C$119,2))</f>
        <v/>
      </c>
      <c r="D103" s="50" t="str">
        <f t="shared" si="6"/>
        <v/>
      </c>
      <c r="E103" s="50" t="str">
        <f t="shared" si="9"/>
        <v/>
      </c>
      <c r="F103" s="49"/>
      <c r="G103" s="51" t="str">
        <f t="shared" si="7"/>
        <v/>
      </c>
    </row>
    <row r="104" spans="2:7" x14ac:dyDescent="0.2">
      <c r="B104" s="49" t="str">
        <f t="shared" si="8"/>
        <v/>
      </c>
      <c r="C104" s="50" t="str">
        <f>IF(B104="","",VLOOKUP(B104,Qx!$B$4:$C$119,2))</f>
        <v/>
      </c>
      <c r="D104" s="50" t="str">
        <f t="shared" si="6"/>
        <v/>
      </c>
      <c r="E104" s="50" t="str">
        <f t="shared" si="9"/>
        <v/>
      </c>
      <c r="F104" s="49"/>
      <c r="G104" s="51" t="str">
        <f t="shared" si="7"/>
        <v/>
      </c>
    </row>
    <row r="105" spans="2:7" x14ac:dyDescent="0.2">
      <c r="B105" s="49" t="str">
        <f t="shared" si="8"/>
        <v/>
      </c>
      <c r="C105" s="50" t="str">
        <f>IF(B105="","",VLOOKUP(B105,Qx!$B$4:$C$119,2))</f>
        <v/>
      </c>
      <c r="D105" s="50" t="str">
        <f t="shared" si="6"/>
        <v/>
      </c>
      <c r="E105" s="50" t="str">
        <f t="shared" si="9"/>
        <v/>
      </c>
      <c r="F105" s="49"/>
      <c r="G105" s="51" t="str">
        <f t="shared" si="7"/>
        <v/>
      </c>
    </row>
    <row r="106" spans="2:7" x14ac:dyDescent="0.2">
      <c r="B106" s="49" t="str">
        <f t="shared" si="8"/>
        <v/>
      </c>
      <c r="C106" s="50" t="str">
        <f>IF(B106="","",VLOOKUP(B106,Qx!$B$4:$C$119,2))</f>
        <v/>
      </c>
      <c r="D106" s="50" t="str">
        <f t="shared" si="6"/>
        <v/>
      </c>
      <c r="E106" s="50" t="str">
        <f t="shared" si="9"/>
        <v/>
      </c>
      <c r="F106" s="49"/>
      <c r="G106" s="51" t="str">
        <f t="shared" si="7"/>
        <v/>
      </c>
    </row>
    <row r="107" spans="2:7" x14ac:dyDescent="0.2">
      <c r="B107" s="49" t="str">
        <f t="shared" si="8"/>
        <v/>
      </c>
      <c r="C107" s="50" t="str">
        <f>IF(B107="","",VLOOKUP(B107,Qx!$B$4:$C$119,2))</f>
        <v/>
      </c>
      <c r="D107" s="50" t="str">
        <f t="shared" si="6"/>
        <v/>
      </c>
      <c r="E107" s="50" t="str">
        <f t="shared" si="9"/>
        <v/>
      </c>
      <c r="F107" s="49"/>
      <c r="G107" s="51" t="str">
        <f t="shared" si="7"/>
        <v/>
      </c>
    </row>
    <row r="108" spans="2:7" x14ac:dyDescent="0.2">
      <c r="B108" s="49" t="str">
        <f t="shared" si="8"/>
        <v/>
      </c>
      <c r="C108" s="50" t="str">
        <f>IF(B108="","",VLOOKUP(B108,Qx!$B$4:$C$119,2))</f>
        <v/>
      </c>
      <c r="D108" s="50" t="str">
        <f t="shared" si="6"/>
        <v/>
      </c>
      <c r="E108" s="50" t="str">
        <f t="shared" si="9"/>
        <v/>
      </c>
      <c r="F108" s="49"/>
      <c r="G108" s="51" t="str">
        <f t="shared" si="7"/>
        <v/>
      </c>
    </row>
    <row r="109" spans="2:7" x14ac:dyDescent="0.2">
      <c r="B109" s="49" t="str">
        <f t="shared" si="8"/>
        <v/>
      </c>
      <c r="C109" s="50" t="str">
        <f>IF(B109="","",VLOOKUP(B109,Qx!$B$4:$C$119,2))</f>
        <v/>
      </c>
      <c r="D109" s="50" t="str">
        <f t="shared" si="6"/>
        <v/>
      </c>
      <c r="E109" s="50" t="str">
        <f t="shared" si="9"/>
        <v/>
      </c>
      <c r="F109" s="49"/>
      <c r="G109" s="51" t="str">
        <f t="shared" si="7"/>
        <v/>
      </c>
    </row>
    <row r="110" spans="2:7" x14ac:dyDescent="0.2">
      <c r="B110" s="49" t="str">
        <f t="shared" si="8"/>
        <v/>
      </c>
      <c r="C110" s="50" t="str">
        <f>IF(B110="","",VLOOKUP(B110,Qx!$B$4:$C$119,2))</f>
        <v/>
      </c>
      <c r="D110" s="50" t="str">
        <f t="shared" si="6"/>
        <v/>
      </c>
      <c r="E110" s="50" t="str">
        <f t="shared" si="9"/>
        <v/>
      </c>
      <c r="F110" s="49"/>
      <c r="G110" s="51" t="str">
        <f t="shared" ref="G110:G141" si="10">IF(B110="","",E110/(1+$G$5)^(B110-$B$14))</f>
        <v/>
      </c>
    </row>
    <row r="111" spans="2:7" x14ac:dyDescent="0.2">
      <c r="B111" s="49" t="str">
        <f t="shared" si="8"/>
        <v/>
      </c>
      <c r="C111" s="50" t="str">
        <f>IF(B111="","",VLOOKUP(B111,Qx!$B$4:$C$119,2))</f>
        <v/>
      </c>
      <c r="D111" s="50" t="str">
        <f t="shared" si="6"/>
        <v/>
      </c>
      <c r="E111" s="50" t="str">
        <f t="shared" ref="E111:E142" si="11">IF(B111="","",E110*D110)</f>
        <v/>
      </c>
      <c r="F111" s="49"/>
      <c r="G111" s="51" t="str">
        <f t="shared" si="10"/>
        <v/>
      </c>
    </row>
    <row r="112" spans="2:7" x14ac:dyDescent="0.2">
      <c r="B112" s="49" t="str">
        <f t="shared" si="8"/>
        <v/>
      </c>
      <c r="C112" s="50" t="str">
        <f>IF(B112="","",VLOOKUP(B112,Qx!$B$4:$C$119,2))</f>
        <v/>
      </c>
      <c r="D112" s="50" t="str">
        <f t="shared" si="6"/>
        <v/>
      </c>
      <c r="E112" s="50" t="str">
        <f t="shared" si="11"/>
        <v/>
      </c>
      <c r="F112" s="49"/>
      <c r="G112" s="51" t="str">
        <f t="shared" si="10"/>
        <v/>
      </c>
    </row>
    <row r="113" spans="2:7" x14ac:dyDescent="0.2">
      <c r="B113" s="49" t="str">
        <f t="shared" si="8"/>
        <v/>
      </c>
      <c r="C113" s="50" t="str">
        <f>IF(B113="","",VLOOKUP(B113,Qx!$B$4:$C$119,2))</f>
        <v/>
      </c>
      <c r="D113" s="50" t="str">
        <f t="shared" si="6"/>
        <v/>
      </c>
      <c r="E113" s="50" t="str">
        <f t="shared" si="11"/>
        <v/>
      </c>
      <c r="F113" s="49"/>
      <c r="G113" s="51" t="str">
        <f t="shared" si="10"/>
        <v/>
      </c>
    </row>
    <row r="114" spans="2:7" x14ac:dyDescent="0.2">
      <c r="B114" s="49" t="str">
        <f t="shared" si="8"/>
        <v/>
      </c>
      <c r="C114" s="50" t="str">
        <f>IF(B114="","",VLOOKUP(B114,Qx!$B$4:$C$119,2))</f>
        <v/>
      </c>
      <c r="D114" s="50" t="str">
        <f t="shared" si="6"/>
        <v/>
      </c>
      <c r="E114" s="50" t="str">
        <f t="shared" si="11"/>
        <v/>
      </c>
      <c r="F114" s="49"/>
      <c r="G114" s="51" t="str">
        <f t="shared" si="10"/>
        <v/>
      </c>
    </row>
    <row r="115" spans="2:7" x14ac:dyDescent="0.2">
      <c r="B115" s="49" t="str">
        <f t="shared" si="8"/>
        <v/>
      </c>
      <c r="C115" s="50" t="str">
        <f>IF(B115="","",VLOOKUP(B115,Qx!$B$4:$C$119,2))</f>
        <v/>
      </c>
      <c r="D115" s="50" t="str">
        <f t="shared" si="6"/>
        <v/>
      </c>
      <c r="E115" s="50" t="str">
        <f t="shared" si="11"/>
        <v/>
      </c>
      <c r="F115" s="49"/>
      <c r="G115" s="51" t="str">
        <f t="shared" si="10"/>
        <v/>
      </c>
    </row>
    <row r="116" spans="2:7" x14ac:dyDescent="0.2">
      <c r="B116" s="49" t="str">
        <f t="shared" si="8"/>
        <v/>
      </c>
      <c r="C116" s="50" t="str">
        <f>IF(B116="","",VLOOKUP(B116,Qx!$B$4:$C$119,2))</f>
        <v/>
      </c>
      <c r="D116" s="50" t="str">
        <f t="shared" si="6"/>
        <v/>
      </c>
      <c r="E116" s="50" t="str">
        <f t="shared" si="11"/>
        <v/>
      </c>
      <c r="F116" s="49"/>
      <c r="G116" s="51" t="str">
        <f t="shared" si="10"/>
        <v/>
      </c>
    </row>
    <row r="117" spans="2:7" x14ac:dyDescent="0.2">
      <c r="B117" s="49" t="str">
        <f t="shared" si="8"/>
        <v/>
      </c>
      <c r="C117" s="50" t="str">
        <f>IF(B117="","",VLOOKUP(B117,Qx!$B$4:$C$119,2))</f>
        <v/>
      </c>
      <c r="D117" s="50" t="str">
        <f t="shared" si="6"/>
        <v/>
      </c>
      <c r="E117" s="50" t="str">
        <f t="shared" si="11"/>
        <v/>
      </c>
      <c r="F117" s="49"/>
      <c r="G117" s="51" t="str">
        <f t="shared" si="10"/>
        <v/>
      </c>
    </row>
    <row r="118" spans="2:7" x14ac:dyDescent="0.2">
      <c r="B118" s="49" t="str">
        <f t="shared" si="8"/>
        <v/>
      </c>
      <c r="C118" s="50" t="str">
        <f>IF(B118="","",VLOOKUP(B118,Qx!$B$4:$C$119,2))</f>
        <v/>
      </c>
      <c r="D118" s="50" t="str">
        <f t="shared" si="6"/>
        <v/>
      </c>
      <c r="E118" s="50" t="str">
        <f t="shared" si="11"/>
        <v/>
      </c>
      <c r="F118" s="49"/>
      <c r="G118" s="51" t="str">
        <f t="shared" si="10"/>
        <v/>
      </c>
    </row>
    <row r="119" spans="2:7" x14ac:dyDescent="0.2">
      <c r="B119" s="49" t="str">
        <f t="shared" si="8"/>
        <v/>
      </c>
      <c r="C119" s="50" t="str">
        <f>IF(B119="","",VLOOKUP(B119,Qx!$B$4:$C$119,2))</f>
        <v/>
      </c>
      <c r="D119" s="50" t="str">
        <f t="shared" si="6"/>
        <v/>
      </c>
      <c r="E119" s="50" t="str">
        <f t="shared" si="11"/>
        <v/>
      </c>
      <c r="F119" s="49"/>
      <c r="G119" s="51" t="str">
        <f t="shared" si="10"/>
        <v/>
      </c>
    </row>
    <row r="120" spans="2:7" x14ac:dyDescent="0.2">
      <c r="B120" s="49" t="str">
        <f t="shared" si="8"/>
        <v/>
      </c>
      <c r="C120" s="50" t="str">
        <f>IF(B120="","",VLOOKUP(B120,Qx!$B$4:$C$119,2))</f>
        <v/>
      </c>
      <c r="D120" s="50" t="str">
        <f t="shared" si="6"/>
        <v/>
      </c>
      <c r="E120" s="50" t="str">
        <f t="shared" si="11"/>
        <v/>
      </c>
      <c r="F120" s="49"/>
      <c r="G120" s="51" t="str">
        <f t="shared" si="10"/>
        <v/>
      </c>
    </row>
    <row r="121" spans="2:7" x14ac:dyDescent="0.2">
      <c r="B121" s="49" t="str">
        <f t="shared" si="8"/>
        <v/>
      </c>
      <c r="C121" s="50" t="str">
        <f>IF(B121="","",VLOOKUP(B121,Qx!$B$4:$C$119,2))</f>
        <v/>
      </c>
      <c r="D121" s="50" t="str">
        <f t="shared" si="6"/>
        <v/>
      </c>
      <c r="E121" s="50" t="str">
        <f t="shared" si="11"/>
        <v/>
      </c>
      <c r="F121" s="49"/>
      <c r="G121" s="51" t="str">
        <f t="shared" si="10"/>
        <v/>
      </c>
    </row>
    <row r="122" spans="2:7" x14ac:dyDescent="0.2">
      <c r="B122" s="49" t="str">
        <f t="shared" si="8"/>
        <v/>
      </c>
      <c r="C122" s="50" t="str">
        <f>IF(B122="","",VLOOKUP(B122,Qx!$B$4:$C$119,2))</f>
        <v/>
      </c>
      <c r="D122" s="50" t="str">
        <f t="shared" si="6"/>
        <v/>
      </c>
      <c r="E122" s="50" t="str">
        <f t="shared" si="11"/>
        <v/>
      </c>
      <c r="F122" s="49"/>
      <c r="G122" s="51" t="str">
        <f t="shared" si="10"/>
        <v/>
      </c>
    </row>
    <row r="123" spans="2:7" x14ac:dyDescent="0.2">
      <c r="B123" s="49" t="str">
        <f t="shared" si="8"/>
        <v/>
      </c>
      <c r="C123" s="50" t="str">
        <f>IF(B123="","",VLOOKUP(B123,Qx!$B$4:$C$119,2))</f>
        <v/>
      </c>
      <c r="D123" s="50" t="str">
        <f t="shared" si="6"/>
        <v/>
      </c>
      <c r="E123" s="50" t="str">
        <f t="shared" si="11"/>
        <v/>
      </c>
      <c r="F123" s="49"/>
      <c r="G123" s="51" t="str">
        <f t="shared" si="10"/>
        <v/>
      </c>
    </row>
    <row r="124" spans="2:7" x14ac:dyDescent="0.2">
      <c r="B124" s="49" t="str">
        <f t="shared" si="8"/>
        <v/>
      </c>
      <c r="C124" s="50" t="str">
        <f>IF(B124="","",VLOOKUP(B124,Qx!$B$4:$C$119,2))</f>
        <v/>
      </c>
      <c r="D124" s="50" t="str">
        <f t="shared" si="6"/>
        <v/>
      </c>
      <c r="E124" s="50" t="str">
        <f t="shared" si="11"/>
        <v/>
      </c>
      <c r="F124" s="49"/>
      <c r="G124" s="51" t="str">
        <f t="shared" si="10"/>
        <v/>
      </c>
    </row>
    <row r="125" spans="2:7" x14ac:dyDescent="0.2">
      <c r="B125" s="49" t="str">
        <f t="shared" si="8"/>
        <v/>
      </c>
      <c r="C125" s="50" t="str">
        <f>IF(B125="","",VLOOKUP(B125,Qx!$B$4:$C$119,2))</f>
        <v/>
      </c>
      <c r="D125" s="50" t="str">
        <f t="shared" si="6"/>
        <v/>
      </c>
      <c r="E125" s="50" t="str">
        <f t="shared" si="11"/>
        <v/>
      </c>
      <c r="F125" s="49"/>
      <c r="G125" s="51" t="str">
        <f t="shared" si="10"/>
        <v/>
      </c>
    </row>
    <row r="126" spans="2:7" x14ac:dyDescent="0.2">
      <c r="B126" s="49" t="str">
        <f t="shared" si="8"/>
        <v/>
      </c>
      <c r="C126" s="50" t="str">
        <f>IF(B126="","",VLOOKUP(B126,Qx!$B$4:$C$119,2))</f>
        <v/>
      </c>
      <c r="D126" s="50" t="str">
        <f t="shared" si="6"/>
        <v/>
      </c>
      <c r="E126" s="50" t="str">
        <f t="shared" si="11"/>
        <v/>
      </c>
      <c r="F126" s="49"/>
      <c r="G126" s="51" t="str">
        <f t="shared" si="10"/>
        <v/>
      </c>
    </row>
    <row r="127" spans="2:7" x14ac:dyDescent="0.2">
      <c r="B127" s="49" t="str">
        <f t="shared" si="8"/>
        <v/>
      </c>
      <c r="C127" s="50" t="str">
        <f>IF(B127="","",VLOOKUP(B127,Qx!$B$4:$C$119,2))</f>
        <v/>
      </c>
      <c r="D127" s="50" t="str">
        <f t="shared" si="6"/>
        <v/>
      </c>
      <c r="E127" s="50" t="str">
        <f t="shared" si="11"/>
        <v/>
      </c>
      <c r="F127" s="49"/>
      <c r="G127" s="51" t="str">
        <f t="shared" si="10"/>
        <v/>
      </c>
    </row>
    <row r="128" spans="2:7" x14ac:dyDescent="0.2">
      <c r="B128" s="49" t="str">
        <f t="shared" si="8"/>
        <v/>
      </c>
      <c r="C128" s="50" t="str">
        <f>IF(B128="","",VLOOKUP(B128,Qx!$B$4:$C$119,2))</f>
        <v/>
      </c>
      <c r="D128" s="50" t="str">
        <f t="shared" si="6"/>
        <v/>
      </c>
      <c r="E128" s="50" t="str">
        <f t="shared" si="11"/>
        <v/>
      </c>
      <c r="F128" s="49"/>
      <c r="G128" s="51" t="str">
        <f t="shared" si="10"/>
        <v/>
      </c>
    </row>
    <row r="129" spans="2:7" x14ac:dyDescent="0.2">
      <c r="B129" s="49" t="str">
        <f t="shared" si="8"/>
        <v/>
      </c>
      <c r="C129" s="50" t="str">
        <f>IF(B129="","",VLOOKUP(B129,Qx!$B$4:$C$119,2))</f>
        <v/>
      </c>
      <c r="D129" s="50" t="str">
        <f t="shared" si="6"/>
        <v/>
      </c>
      <c r="E129" s="50" t="str">
        <f t="shared" si="11"/>
        <v/>
      </c>
      <c r="F129" s="49"/>
      <c r="G129" s="51" t="str">
        <f t="shared" si="10"/>
        <v/>
      </c>
    </row>
    <row r="130" spans="2:7" x14ac:dyDescent="0.2">
      <c r="B130" s="49" t="str">
        <f t="shared" si="8"/>
        <v/>
      </c>
      <c r="C130" s="50" t="str">
        <f>IF(B130="","",VLOOKUP(B130,Qx!$B$4:$C$119,2))</f>
        <v/>
      </c>
      <c r="D130" s="50" t="str">
        <f t="shared" si="6"/>
        <v/>
      </c>
      <c r="E130" s="50" t="str">
        <f t="shared" si="11"/>
        <v/>
      </c>
      <c r="F130" s="49"/>
      <c r="G130" s="51" t="str">
        <f t="shared" si="10"/>
        <v/>
      </c>
    </row>
    <row r="131" spans="2:7" x14ac:dyDescent="0.2">
      <c r="B131" s="49" t="str">
        <f t="shared" si="8"/>
        <v/>
      </c>
      <c r="C131" s="50" t="str">
        <f>IF(B131="","",VLOOKUP(B131,Qx!$B$4:$C$119,2))</f>
        <v/>
      </c>
      <c r="D131" s="50" t="str">
        <f t="shared" si="6"/>
        <v/>
      </c>
      <c r="E131" s="50" t="str">
        <f t="shared" si="11"/>
        <v/>
      </c>
      <c r="F131" s="49"/>
      <c r="G131" s="51" t="str">
        <f t="shared" si="10"/>
        <v/>
      </c>
    </row>
    <row r="132" spans="2:7" x14ac:dyDescent="0.2">
      <c r="B132" s="49" t="str">
        <f t="shared" si="8"/>
        <v/>
      </c>
      <c r="C132" s="50" t="str">
        <f>IF(B132="","",VLOOKUP(B132,Qx!$B$4:$C$119,2))</f>
        <v/>
      </c>
      <c r="D132" s="50" t="str">
        <f t="shared" si="6"/>
        <v/>
      </c>
      <c r="E132" s="50" t="str">
        <f t="shared" si="11"/>
        <v/>
      </c>
      <c r="F132" s="49"/>
      <c r="G132" s="51" t="str">
        <f t="shared" si="10"/>
        <v/>
      </c>
    </row>
    <row r="133" spans="2:7" x14ac:dyDescent="0.2">
      <c r="B133" s="49" t="str">
        <f t="shared" si="8"/>
        <v/>
      </c>
      <c r="C133" s="50" t="str">
        <f>IF(B133="","",VLOOKUP(B133,Qx!$B$4:$C$119,2))</f>
        <v/>
      </c>
      <c r="D133" s="50" t="str">
        <f t="shared" si="6"/>
        <v/>
      </c>
      <c r="E133" s="50" t="str">
        <f t="shared" si="11"/>
        <v/>
      </c>
      <c r="F133" s="49"/>
      <c r="G133" s="51" t="str">
        <f t="shared" si="10"/>
        <v/>
      </c>
    </row>
    <row r="134" spans="2:7" x14ac:dyDescent="0.2">
      <c r="B134" s="49" t="str">
        <f t="shared" si="8"/>
        <v/>
      </c>
      <c r="C134" s="50" t="str">
        <f>IF(B134="","",VLOOKUP(B134,Qx!$B$4:$C$119,2))</f>
        <v/>
      </c>
      <c r="D134" s="50" t="str">
        <f t="shared" si="6"/>
        <v/>
      </c>
      <c r="E134" s="50" t="str">
        <f t="shared" si="11"/>
        <v/>
      </c>
      <c r="F134" s="49"/>
      <c r="G134" s="51" t="str">
        <f t="shared" si="10"/>
        <v/>
      </c>
    </row>
    <row r="135" spans="2:7" x14ac:dyDescent="0.2">
      <c r="B135" s="49" t="str">
        <f t="shared" si="8"/>
        <v/>
      </c>
      <c r="C135" s="50" t="str">
        <f>IF(B135="","",VLOOKUP(B135,Qx!$B$4:$C$119,2))</f>
        <v/>
      </c>
      <c r="D135" s="50" t="str">
        <f t="shared" si="6"/>
        <v/>
      </c>
      <c r="E135" s="50" t="str">
        <f t="shared" si="11"/>
        <v/>
      </c>
      <c r="F135" s="49"/>
      <c r="G135" s="51" t="str">
        <f t="shared" si="10"/>
        <v/>
      </c>
    </row>
    <row r="136" spans="2:7" x14ac:dyDescent="0.2">
      <c r="B136" s="49" t="str">
        <f t="shared" si="8"/>
        <v/>
      </c>
      <c r="C136" s="50" t="str">
        <f>IF(B136="","",VLOOKUP(B136,Qx!$B$4:$C$119,2))</f>
        <v/>
      </c>
      <c r="D136" s="50" t="str">
        <f t="shared" si="6"/>
        <v/>
      </c>
      <c r="E136" s="50" t="str">
        <f t="shared" si="11"/>
        <v/>
      </c>
      <c r="F136" s="49"/>
      <c r="G136" s="51" t="str">
        <f t="shared" si="10"/>
        <v/>
      </c>
    </row>
    <row r="137" spans="2:7" x14ac:dyDescent="0.2">
      <c r="B137" s="49" t="str">
        <f t="shared" si="8"/>
        <v/>
      </c>
      <c r="C137" s="50" t="str">
        <f>IF(B137="","",VLOOKUP(B137,Qx!$B$4:$C$119,2))</f>
        <v/>
      </c>
      <c r="D137" s="50" t="str">
        <f t="shared" si="6"/>
        <v/>
      </c>
      <c r="E137" s="50" t="str">
        <f t="shared" si="11"/>
        <v/>
      </c>
      <c r="F137" s="49"/>
      <c r="G137" s="51" t="str">
        <f t="shared" si="10"/>
        <v/>
      </c>
    </row>
    <row r="138" spans="2:7" x14ac:dyDescent="0.2">
      <c r="B138" s="49" t="str">
        <f t="shared" si="8"/>
        <v/>
      </c>
      <c r="C138" s="50" t="str">
        <f>IF(B138="","",VLOOKUP(B138,Qx!$B$4:$C$119,2))</f>
        <v/>
      </c>
      <c r="D138" s="50" t="str">
        <f t="shared" si="6"/>
        <v/>
      </c>
      <c r="E138" s="50" t="str">
        <f t="shared" si="11"/>
        <v/>
      </c>
      <c r="F138" s="49"/>
      <c r="G138" s="51" t="str">
        <f t="shared" si="10"/>
        <v/>
      </c>
    </row>
    <row r="139" spans="2:7" x14ac:dyDescent="0.2">
      <c r="B139" s="49" t="str">
        <f t="shared" si="8"/>
        <v/>
      </c>
      <c r="C139" s="50" t="str">
        <f>IF(B139="","",VLOOKUP(B139,Qx!$B$4:$C$119,2))</f>
        <v/>
      </c>
      <c r="D139" s="50" t="str">
        <f t="shared" si="6"/>
        <v/>
      </c>
      <c r="E139" s="50" t="str">
        <f t="shared" si="11"/>
        <v/>
      </c>
      <c r="F139" s="49"/>
      <c r="G139" s="51" t="str">
        <f t="shared" si="10"/>
        <v/>
      </c>
    </row>
    <row r="140" spans="2:7" x14ac:dyDescent="0.2">
      <c r="B140" s="49" t="str">
        <f t="shared" si="8"/>
        <v/>
      </c>
      <c r="C140" s="50" t="str">
        <f>IF(B140="","",VLOOKUP(B140,Qx!$B$4:$C$119,2))</f>
        <v/>
      </c>
      <c r="D140" s="50" t="str">
        <f t="shared" si="6"/>
        <v/>
      </c>
      <c r="E140" s="50" t="str">
        <f t="shared" si="11"/>
        <v/>
      </c>
      <c r="F140" s="49"/>
      <c r="G140" s="51" t="str">
        <f t="shared" si="10"/>
        <v/>
      </c>
    </row>
    <row r="141" spans="2:7" x14ac:dyDescent="0.2">
      <c r="B141" s="49" t="str">
        <f t="shared" si="8"/>
        <v/>
      </c>
      <c r="C141" s="50" t="str">
        <f>IF(B141="","",VLOOKUP(B141,Qx!$B$4:$C$119,2))</f>
        <v/>
      </c>
      <c r="D141" s="50" t="str">
        <f t="shared" si="6"/>
        <v/>
      </c>
      <c r="E141" s="50" t="str">
        <f t="shared" si="11"/>
        <v/>
      </c>
      <c r="F141" s="49"/>
      <c r="G141" s="51" t="str">
        <f t="shared" si="10"/>
        <v/>
      </c>
    </row>
    <row r="142" spans="2:7" x14ac:dyDescent="0.2">
      <c r="B142" s="49" t="str">
        <f t="shared" si="8"/>
        <v/>
      </c>
      <c r="C142" s="50" t="str">
        <f>IF(B142="","",VLOOKUP(B142,Qx!$B$4:$C$119,2))</f>
        <v/>
      </c>
      <c r="D142" s="50" t="str">
        <f t="shared" ref="D142:D205" si="12">IF(B142="","",1-C142)</f>
        <v/>
      </c>
      <c r="E142" s="50" t="str">
        <f t="shared" si="11"/>
        <v/>
      </c>
      <c r="F142" s="49"/>
      <c r="G142" s="51" t="str">
        <f t="shared" ref="G142:G173" si="13">IF(B142="","",E142/(1+$G$5)^(B142-$B$14))</f>
        <v/>
      </c>
    </row>
    <row r="143" spans="2:7" x14ac:dyDescent="0.2">
      <c r="B143" s="49" t="str">
        <f t="shared" ref="B143:B206" si="14">IF(B142&gt;=120,"",B142+1)</f>
        <v/>
      </c>
      <c r="C143" s="50" t="str">
        <f>IF(B143="","",VLOOKUP(B143,Qx!$B$4:$C$119,2))</f>
        <v/>
      </c>
      <c r="D143" s="50" t="str">
        <f t="shared" si="12"/>
        <v/>
      </c>
      <c r="E143" s="50" t="str">
        <f t="shared" ref="E143:E174" si="15">IF(B143="","",E142*D142)</f>
        <v/>
      </c>
      <c r="F143" s="49"/>
      <c r="G143" s="51" t="str">
        <f t="shared" si="13"/>
        <v/>
      </c>
    </row>
    <row r="144" spans="2:7" x14ac:dyDescent="0.2">
      <c r="B144" s="49" t="str">
        <f t="shared" si="14"/>
        <v/>
      </c>
      <c r="C144" s="50" t="str">
        <f>IF(B144="","",VLOOKUP(B144,Qx!$B$4:$C$119,2))</f>
        <v/>
      </c>
      <c r="D144" s="50" t="str">
        <f t="shared" si="12"/>
        <v/>
      </c>
      <c r="E144" s="50" t="str">
        <f t="shared" si="15"/>
        <v/>
      </c>
      <c r="F144" s="49"/>
      <c r="G144" s="51" t="str">
        <f t="shared" si="13"/>
        <v/>
      </c>
    </row>
    <row r="145" spans="2:7" x14ac:dyDescent="0.2">
      <c r="B145" s="49" t="str">
        <f t="shared" si="14"/>
        <v/>
      </c>
      <c r="C145" s="50" t="str">
        <f>IF(B145="","",VLOOKUP(B145,Qx!$B$4:$C$119,2))</f>
        <v/>
      </c>
      <c r="D145" s="50" t="str">
        <f t="shared" si="12"/>
        <v/>
      </c>
      <c r="E145" s="50" t="str">
        <f t="shared" si="15"/>
        <v/>
      </c>
      <c r="F145" s="49"/>
      <c r="G145" s="51" t="str">
        <f t="shared" si="13"/>
        <v/>
      </c>
    </row>
    <row r="146" spans="2:7" x14ac:dyDescent="0.2">
      <c r="B146" s="49" t="str">
        <f t="shared" si="14"/>
        <v/>
      </c>
      <c r="C146" s="50" t="str">
        <f>IF(B146="","",VLOOKUP(B146,Qx!$B$4:$C$119,2))</f>
        <v/>
      </c>
      <c r="D146" s="50" t="str">
        <f t="shared" si="12"/>
        <v/>
      </c>
      <c r="E146" s="50" t="str">
        <f t="shared" si="15"/>
        <v/>
      </c>
      <c r="F146" s="49"/>
      <c r="G146" s="51" t="str">
        <f t="shared" si="13"/>
        <v/>
      </c>
    </row>
    <row r="147" spans="2:7" x14ac:dyDescent="0.2">
      <c r="B147" s="49" t="str">
        <f t="shared" si="14"/>
        <v/>
      </c>
      <c r="C147" s="50" t="str">
        <f>IF(B147="","",VLOOKUP(B147,Qx!$B$4:$C$119,2))</f>
        <v/>
      </c>
      <c r="D147" s="50" t="str">
        <f t="shared" si="12"/>
        <v/>
      </c>
      <c r="E147" s="50" t="str">
        <f t="shared" si="15"/>
        <v/>
      </c>
      <c r="F147" s="49"/>
      <c r="G147" s="51" t="str">
        <f t="shared" si="13"/>
        <v/>
      </c>
    </row>
    <row r="148" spans="2:7" x14ac:dyDescent="0.2">
      <c r="B148" s="49" t="str">
        <f t="shared" si="14"/>
        <v/>
      </c>
      <c r="C148" s="50" t="str">
        <f>IF(B148="","",VLOOKUP(B148,Qx!$B$4:$C$119,2))</f>
        <v/>
      </c>
      <c r="D148" s="50" t="str">
        <f t="shared" si="12"/>
        <v/>
      </c>
      <c r="E148" s="50" t="str">
        <f t="shared" si="15"/>
        <v/>
      </c>
      <c r="F148" s="49"/>
      <c r="G148" s="51" t="str">
        <f t="shared" si="13"/>
        <v/>
      </c>
    </row>
    <row r="149" spans="2:7" x14ac:dyDescent="0.2">
      <c r="B149" s="49" t="str">
        <f t="shared" si="14"/>
        <v/>
      </c>
      <c r="C149" s="50" t="str">
        <f>IF(B149="","",VLOOKUP(B149,Qx!$B$4:$C$119,2))</f>
        <v/>
      </c>
      <c r="D149" s="50" t="str">
        <f t="shared" si="12"/>
        <v/>
      </c>
      <c r="E149" s="50" t="str">
        <f t="shared" si="15"/>
        <v/>
      </c>
      <c r="F149" s="49"/>
      <c r="G149" s="51" t="str">
        <f t="shared" si="13"/>
        <v/>
      </c>
    </row>
    <row r="150" spans="2:7" x14ac:dyDescent="0.2">
      <c r="B150" s="49" t="str">
        <f t="shared" si="14"/>
        <v/>
      </c>
      <c r="C150" s="50" t="str">
        <f>IF(B150="","",VLOOKUP(B150,Qx!$B$4:$C$119,2))</f>
        <v/>
      </c>
      <c r="D150" s="50" t="str">
        <f t="shared" si="12"/>
        <v/>
      </c>
      <c r="E150" s="50" t="str">
        <f t="shared" si="15"/>
        <v/>
      </c>
      <c r="F150" s="49"/>
      <c r="G150" s="51" t="str">
        <f t="shared" si="13"/>
        <v/>
      </c>
    </row>
    <row r="151" spans="2:7" x14ac:dyDescent="0.2">
      <c r="B151" s="49" t="str">
        <f t="shared" si="14"/>
        <v/>
      </c>
      <c r="C151" s="50" t="str">
        <f>IF(B151="","",VLOOKUP(B151,Qx!$B$4:$C$119,2))</f>
        <v/>
      </c>
      <c r="D151" s="50" t="str">
        <f t="shared" si="12"/>
        <v/>
      </c>
      <c r="E151" s="50" t="str">
        <f t="shared" si="15"/>
        <v/>
      </c>
      <c r="F151" s="49"/>
      <c r="G151" s="51" t="str">
        <f t="shared" si="13"/>
        <v/>
      </c>
    </row>
    <row r="152" spans="2:7" x14ac:dyDescent="0.2">
      <c r="B152" s="49" t="str">
        <f t="shared" si="14"/>
        <v/>
      </c>
      <c r="C152" s="50" t="str">
        <f>IF(B152="","",VLOOKUP(B152,Qx!$B$4:$C$119,2))</f>
        <v/>
      </c>
      <c r="D152" s="50" t="str">
        <f t="shared" si="12"/>
        <v/>
      </c>
      <c r="E152" s="50" t="str">
        <f t="shared" si="15"/>
        <v/>
      </c>
      <c r="F152" s="49"/>
      <c r="G152" s="51" t="str">
        <f t="shared" si="13"/>
        <v/>
      </c>
    </row>
    <row r="153" spans="2:7" x14ac:dyDescent="0.2">
      <c r="B153" s="49" t="str">
        <f t="shared" si="14"/>
        <v/>
      </c>
      <c r="C153" s="50" t="str">
        <f>IF(B153="","",VLOOKUP(B153,Qx!$B$4:$C$119,2))</f>
        <v/>
      </c>
      <c r="D153" s="50" t="str">
        <f t="shared" si="12"/>
        <v/>
      </c>
      <c r="E153" s="50" t="str">
        <f t="shared" si="15"/>
        <v/>
      </c>
      <c r="F153" s="49"/>
      <c r="G153" s="51" t="str">
        <f t="shared" si="13"/>
        <v/>
      </c>
    </row>
    <row r="154" spans="2:7" x14ac:dyDescent="0.2">
      <c r="B154" s="49" t="str">
        <f t="shared" si="14"/>
        <v/>
      </c>
      <c r="C154" s="50" t="str">
        <f>IF(B154="","",VLOOKUP(B154,Qx!$B$4:$C$119,2))</f>
        <v/>
      </c>
      <c r="D154" s="50" t="str">
        <f t="shared" si="12"/>
        <v/>
      </c>
      <c r="E154" s="50" t="str">
        <f t="shared" si="15"/>
        <v/>
      </c>
      <c r="F154" s="49"/>
      <c r="G154" s="51" t="str">
        <f t="shared" si="13"/>
        <v/>
      </c>
    </row>
    <row r="155" spans="2:7" x14ac:dyDescent="0.2">
      <c r="B155" s="49" t="str">
        <f t="shared" si="14"/>
        <v/>
      </c>
      <c r="C155" s="50" t="str">
        <f>IF(B155="","",VLOOKUP(B155,Qx!$B$4:$C$119,2))</f>
        <v/>
      </c>
      <c r="D155" s="50" t="str">
        <f t="shared" si="12"/>
        <v/>
      </c>
      <c r="E155" s="50" t="str">
        <f t="shared" si="15"/>
        <v/>
      </c>
      <c r="F155" s="49"/>
      <c r="G155" s="51" t="str">
        <f t="shared" si="13"/>
        <v/>
      </c>
    </row>
    <row r="156" spans="2:7" x14ac:dyDescent="0.2">
      <c r="B156" s="49" t="str">
        <f t="shared" si="14"/>
        <v/>
      </c>
      <c r="C156" s="50" t="str">
        <f>IF(B156="","",VLOOKUP(B156,Qx!$B$4:$C$119,2))</f>
        <v/>
      </c>
      <c r="D156" s="50" t="str">
        <f t="shared" si="12"/>
        <v/>
      </c>
      <c r="E156" s="50" t="str">
        <f t="shared" si="15"/>
        <v/>
      </c>
      <c r="F156" s="49"/>
      <c r="G156" s="51" t="str">
        <f t="shared" si="13"/>
        <v/>
      </c>
    </row>
    <row r="157" spans="2:7" x14ac:dyDescent="0.2">
      <c r="B157" s="49" t="str">
        <f t="shared" si="14"/>
        <v/>
      </c>
      <c r="C157" s="50" t="str">
        <f>IF(B157="","",VLOOKUP(B157,Qx!$B$4:$C$119,2))</f>
        <v/>
      </c>
      <c r="D157" s="50" t="str">
        <f t="shared" si="12"/>
        <v/>
      </c>
      <c r="E157" s="50" t="str">
        <f t="shared" si="15"/>
        <v/>
      </c>
      <c r="F157" s="49"/>
      <c r="G157" s="51" t="str">
        <f t="shared" si="13"/>
        <v/>
      </c>
    </row>
    <row r="158" spans="2:7" x14ac:dyDescent="0.2">
      <c r="B158" s="49" t="str">
        <f t="shared" si="14"/>
        <v/>
      </c>
      <c r="C158" s="50" t="str">
        <f>IF(B158="","",VLOOKUP(B158,Qx!$B$4:$C$119,2))</f>
        <v/>
      </c>
      <c r="D158" s="50" t="str">
        <f t="shared" si="12"/>
        <v/>
      </c>
      <c r="E158" s="50" t="str">
        <f t="shared" si="15"/>
        <v/>
      </c>
      <c r="F158" s="49"/>
      <c r="G158" s="51" t="str">
        <f t="shared" si="13"/>
        <v/>
      </c>
    </row>
    <row r="159" spans="2:7" x14ac:dyDescent="0.2">
      <c r="B159" s="49" t="str">
        <f t="shared" si="14"/>
        <v/>
      </c>
      <c r="C159" s="50" t="str">
        <f>IF(B159="","",VLOOKUP(B159,Qx!$B$4:$C$119,2))</f>
        <v/>
      </c>
      <c r="D159" s="50" t="str">
        <f t="shared" si="12"/>
        <v/>
      </c>
      <c r="E159" s="50" t="str">
        <f t="shared" si="15"/>
        <v/>
      </c>
      <c r="F159" s="49"/>
      <c r="G159" s="51" t="str">
        <f t="shared" si="13"/>
        <v/>
      </c>
    </row>
    <row r="160" spans="2:7" x14ac:dyDescent="0.2">
      <c r="B160" s="49" t="str">
        <f t="shared" si="14"/>
        <v/>
      </c>
      <c r="C160" s="50" t="str">
        <f>IF(B160="","",VLOOKUP(B160,Qx!$B$4:$C$119,2))</f>
        <v/>
      </c>
      <c r="D160" s="50" t="str">
        <f t="shared" si="12"/>
        <v/>
      </c>
      <c r="E160" s="50" t="str">
        <f t="shared" si="15"/>
        <v/>
      </c>
      <c r="F160" s="49"/>
      <c r="G160" s="51" t="str">
        <f t="shared" si="13"/>
        <v/>
      </c>
    </row>
    <row r="161" spans="2:7" x14ac:dyDescent="0.2">
      <c r="B161" s="49" t="str">
        <f t="shared" si="14"/>
        <v/>
      </c>
      <c r="C161" s="50" t="str">
        <f>IF(B161="","",VLOOKUP(B161,Qx!$B$4:$C$119,2))</f>
        <v/>
      </c>
      <c r="D161" s="50" t="str">
        <f t="shared" si="12"/>
        <v/>
      </c>
      <c r="E161" s="50" t="str">
        <f t="shared" si="15"/>
        <v/>
      </c>
      <c r="F161" s="49"/>
      <c r="G161" s="51" t="str">
        <f t="shared" si="13"/>
        <v/>
      </c>
    </row>
    <row r="162" spans="2:7" x14ac:dyDescent="0.2">
      <c r="B162" s="49" t="str">
        <f t="shared" si="14"/>
        <v/>
      </c>
      <c r="C162" s="50" t="str">
        <f>IF(B162="","",VLOOKUP(B162,Qx!$B$4:$C$119,2))</f>
        <v/>
      </c>
      <c r="D162" s="50" t="str">
        <f t="shared" si="12"/>
        <v/>
      </c>
      <c r="E162" s="50" t="str">
        <f t="shared" si="15"/>
        <v/>
      </c>
      <c r="F162" s="49"/>
      <c r="G162" s="51" t="str">
        <f t="shared" si="13"/>
        <v/>
      </c>
    </row>
    <row r="163" spans="2:7" x14ac:dyDescent="0.2">
      <c r="B163" s="49" t="str">
        <f t="shared" si="14"/>
        <v/>
      </c>
      <c r="C163" s="50" t="str">
        <f>IF(B163="","",VLOOKUP(B163,Qx!$B$4:$C$119,2))</f>
        <v/>
      </c>
      <c r="D163" s="50" t="str">
        <f t="shared" si="12"/>
        <v/>
      </c>
      <c r="E163" s="50" t="str">
        <f t="shared" si="15"/>
        <v/>
      </c>
      <c r="F163" s="49"/>
      <c r="G163" s="51" t="str">
        <f t="shared" si="13"/>
        <v/>
      </c>
    </row>
    <row r="164" spans="2:7" x14ac:dyDescent="0.2">
      <c r="B164" s="49" t="str">
        <f t="shared" si="14"/>
        <v/>
      </c>
      <c r="C164" s="50" t="str">
        <f>IF(B164="","",VLOOKUP(B164,Qx!$B$4:$C$119,2))</f>
        <v/>
      </c>
      <c r="D164" s="50" t="str">
        <f t="shared" si="12"/>
        <v/>
      </c>
      <c r="E164" s="50" t="str">
        <f t="shared" si="15"/>
        <v/>
      </c>
      <c r="F164" s="49"/>
      <c r="G164" s="51" t="str">
        <f t="shared" si="13"/>
        <v/>
      </c>
    </row>
    <row r="165" spans="2:7" x14ac:dyDescent="0.2">
      <c r="B165" s="49" t="str">
        <f t="shared" si="14"/>
        <v/>
      </c>
      <c r="C165" s="50" t="str">
        <f>IF(B165="","",VLOOKUP(B165,Qx!$B$4:$C$119,2))</f>
        <v/>
      </c>
      <c r="D165" s="50" t="str">
        <f t="shared" si="12"/>
        <v/>
      </c>
      <c r="E165" s="50" t="str">
        <f t="shared" si="15"/>
        <v/>
      </c>
      <c r="F165" s="49"/>
      <c r="G165" s="51" t="str">
        <f t="shared" si="13"/>
        <v/>
      </c>
    </row>
    <row r="166" spans="2:7" x14ac:dyDescent="0.2">
      <c r="B166" s="49" t="str">
        <f t="shared" si="14"/>
        <v/>
      </c>
      <c r="C166" s="50" t="str">
        <f>IF(B166="","",VLOOKUP(B166,Qx!$B$4:$C$119,2))</f>
        <v/>
      </c>
      <c r="D166" s="50" t="str">
        <f t="shared" si="12"/>
        <v/>
      </c>
      <c r="E166" s="50" t="str">
        <f t="shared" si="15"/>
        <v/>
      </c>
      <c r="F166" s="49"/>
      <c r="G166" s="51" t="str">
        <f t="shared" si="13"/>
        <v/>
      </c>
    </row>
    <row r="167" spans="2:7" x14ac:dyDescent="0.2">
      <c r="B167" s="49" t="str">
        <f t="shared" si="14"/>
        <v/>
      </c>
      <c r="C167" s="50" t="str">
        <f>IF(B167="","",VLOOKUP(B167,Qx!$B$4:$C$119,2))</f>
        <v/>
      </c>
      <c r="D167" s="50" t="str">
        <f t="shared" si="12"/>
        <v/>
      </c>
      <c r="E167" s="50" t="str">
        <f t="shared" si="15"/>
        <v/>
      </c>
      <c r="F167" s="49"/>
      <c r="G167" s="51" t="str">
        <f t="shared" si="13"/>
        <v/>
      </c>
    </row>
    <row r="168" spans="2:7" x14ac:dyDescent="0.2">
      <c r="B168" s="49" t="str">
        <f t="shared" si="14"/>
        <v/>
      </c>
      <c r="C168" s="50" t="str">
        <f>IF(B168="","",VLOOKUP(B168,Qx!$B$4:$C$119,2))</f>
        <v/>
      </c>
      <c r="D168" s="50" t="str">
        <f t="shared" si="12"/>
        <v/>
      </c>
      <c r="E168" s="50" t="str">
        <f t="shared" si="15"/>
        <v/>
      </c>
      <c r="F168" s="49"/>
      <c r="G168" s="51" t="str">
        <f t="shared" si="13"/>
        <v/>
      </c>
    </row>
    <row r="169" spans="2:7" x14ac:dyDescent="0.2">
      <c r="B169" s="49" t="str">
        <f t="shared" si="14"/>
        <v/>
      </c>
      <c r="C169" s="50" t="str">
        <f>IF(B169="","",VLOOKUP(B169,Qx!$B$4:$C$119,2))</f>
        <v/>
      </c>
      <c r="D169" s="50" t="str">
        <f t="shared" si="12"/>
        <v/>
      </c>
      <c r="E169" s="50" t="str">
        <f t="shared" si="15"/>
        <v/>
      </c>
      <c r="F169" s="49"/>
      <c r="G169" s="51" t="str">
        <f t="shared" si="13"/>
        <v/>
      </c>
    </row>
    <row r="170" spans="2:7" x14ac:dyDescent="0.2">
      <c r="B170" s="49" t="str">
        <f t="shared" si="14"/>
        <v/>
      </c>
      <c r="C170" s="50" t="str">
        <f>IF(B170="","",VLOOKUP(B170,Qx!$B$4:$C$119,2))</f>
        <v/>
      </c>
      <c r="D170" s="50" t="str">
        <f t="shared" si="12"/>
        <v/>
      </c>
      <c r="E170" s="50" t="str">
        <f t="shared" si="15"/>
        <v/>
      </c>
      <c r="F170" s="49"/>
      <c r="G170" s="51" t="str">
        <f t="shared" si="13"/>
        <v/>
      </c>
    </row>
    <row r="171" spans="2:7" x14ac:dyDescent="0.2">
      <c r="B171" s="49" t="str">
        <f t="shared" si="14"/>
        <v/>
      </c>
      <c r="C171" s="50" t="str">
        <f>IF(B171="","",VLOOKUP(B171,Qx!$B$4:$C$119,2))</f>
        <v/>
      </c>
      <c r="D171" s="50" t="str">
        <f t="shared" si="12"/>
        <v/>
      </c>
      <c r="E171" s="50" t="str">
        <f t="shared" si="15"/>
        <v/>
      </c>
      <c r="F171" s="49"/>
      <c r="G171" s="51" t="str">
        <f t="shared" si="13"/>
        <v/>
      </c>
    </row>
    <row r="172" spans="2:7" x14ac:dyDescent="0.2">
      <c r="B172" s="49" t="str">
        <f t="shared" si="14"/>
        <v/>
      </c>
      <c r="C172" s="50" t="str">
        <f>IF(B172="","",VLOOKUP(B172,Qx!$B$4:$C$119,2))</f>
        <v/>
      </c>
      <c r="D172" s="50" t="str">
        <f t="shared" si="12"/>
        <v/>
      </c>
      <c r="E172" s="50" t="str">
        <f t="shared" si="15"/>
        <v/>
      </c>
      <c r="F172" s="49"/>
      <c r="G172" s="51" t="str">
        <f t="shared" si="13"/>
        <v/>
      </c>
    </row>
    <row r="173" spans="2:7" x14ac:dyDescent="0.2">
      <c r="B173" s="49" t="str">
        <f t="shared" si="14"/>
        <v/>
      </c>
      <c r="C173" s="50" t="str">
        <f>IF(B173="","",VLOOKUP(B173,Qx!$B$4:$C$119,2))</f>
        <v/>
      </c>
      <c r="D173" s="50" t="str">
        <f t="shared" si="12"/>
        <v/>
      </c>
      <c r="E173" s="50" t="str">
        <f t="shared" si="15"/>
        <v/>
      </c>
      <c r="F173" s="49"/>
      <c r="G173" s="51" t="str">
        <f t="shared" si="13"/>
        <v/>
      </c>
    </row>
    <row r="174" spans="2:7" x14ac:dyDescent="0.2">
      <c r="B174" s="49" t="str">
        <f t="shared" si="14"/>
        <v/>
      </c>
      <c r="C174" s="50" t="str">
        <f>IF(B174="","",VLOOKUP(B174,Qx!$B$4:$C$119,2))</f>
        <v/>
      </c>
      <c r="D174" s="50" t="str">
        <f t="shared" si="12"/>
        <v/>
      </c>
      <c r="E174" s="50" t="str">
        <f t="shared" si="15"/>
        <v/>
      </c>
      <c r="F174" s="49"/>
      <c r="G174" s="51" t="str">
        <f t="shared" ref="G174:G205" si="16">IF(B174="","",E174/(1+$G$5)^(B174-$B$14))</f>
        <v/>
      </c>
    </row>
    <row r="175" spans="2:7" x14ac:dyDescent="0.2">
      <c r="B175" s="49" t="str">
        <f t="shared" si="14"/>
        <v/>
      </c>
      <c r="C175" s="50" t="str">
        <f>IF(B175="","",VLOOKUP(B175,Qx!$B$4:$C$119,2))</f>
        <v/>
      </c>
      <c r="D175" s="50" t="str">
        <f t="shared" si="12"/>
        <v/>
      </c>
      <c r="E175" s="50" t="str">
        <f t="shared" ref="E175:E200" si="17">IF(B175="","",E174*D174)</f>
        <v/>
      </c>
      <c r="F175" s="49"/>
      <c r="G175" s="51" t="str">
        <f t="shared" si="16"/>
        <v/>
      </c>
    </row>
    <row r="176" spans="2:7" x14ac:dyDescent="0.2">
      <c r="B176" s="49" t="str">
        <f t="shared" si="14"/>
        <v/>
      </c>
      <c r="C176" s="50" t="str">
        <f>IF(B176="","",VLOOKUP(B176,Qx!$B$4:$C$119,2))</f>
        <v/>
      </c>
      <c r="D176" s="50" t="str">
        <f t="shared" si="12"/>
        <v/>
      </c>
      <c r="E176" s="50" t="str">
        <f t="shared" si="17"/>
        <v/>
      </c>
      <c r="F176" s="49"/>
      <c r="G176" s="51" t="str">
        <f t="shared" si="16"/>
        <v/>
      </c>
    </row>
    <row r="177" spans="2:7" x14ac:dyDescent="0.2">
      <c r="B177" s="49" t="str">
        <f t="shared" si="14"/>
        <v/>
      </c>
      <c r="C177" s="50" t="str">
        <f>IF(B177="","",VLOOKUP(B177,Qx!$B$4:$C$119,2))</f>
        <v/>
      </c>
      <c r="D177" s="50" t="str">
        <f t="shared" si="12"/>
        <v/>
      </c>
      <c r="E177" s="50" t="str">
        <f t="shared" si="17"/>
        <v/>
      </c>
      <c r="F177" s="49"/>
      <c r="G177" s="51" t="str">
        <f t="shared" si="16"/>
        <v/>
      </c>
    </row>
    <row r="178" spans="2:7" x14ac:dyDescent="0.2">
      <c r="B178" s="49" t="str">
        <f t="shared" si="14"/>
        <v/>
      </c>
      <c r="C178" s="50" t="str">
        <f>IF(B178="","",VLOOKUP(B178,Qx!$B$4:$C$119,2))</f>
        <v/>
      </c>
      <c r="D178" s="50" t="str">
        <f t="shared" si="12"/>
        <v/>
      </c>
      <c r="E178" s="50" t="str">
        <f t="shared" si="17"/>
        <v/>
      </c>
      <c r="F178" s="49"/>
      <c r="G178" s="51" t="str">
        <f t="shared" si="16"/>
        <v/>
      </c>
    </row>
    <row r="179" spans="2:7" x14ac:dyDescent="0.2">
      <c r="B179" s="49" t="str">
        <f t="shared" si="14"/>
        <v/>
      </c>
      <c r="C179" s="50" t="str">
        <f>IF(B179="","",VLOOKUP(B179,Qx!$B$4:$C$119,2))</f>
        <v/>
      </c>
      <c r="D179" s="50" t="str">
        <f t="shared" si="12"/>
        <v/>
      </c>
      <c r="E179" s="50" t="str">
        <f t="shared" si="17"/>
        <v/>
      </c>
      <c r="F179" s="49"/>
      <c r="G179" s="51" t="str">
        <f t="shared" si="16"/>
        <v/>
      </c>
    </row>
    <row r="180" spans="2:7" x14ac:dyDescent="0.2">
      <c r="B180" s="49" t="str">
        <f t="shared" si="14"/>
        <v/>
      </c>
      <c r="C180" s="49" t="str">
        <f>IF(B180="","",VLOOKUP(B180,Qx!$B$4:$C$119,2))</f>
        <v/>
      </c>
      <c r="D180" s="49" t="str">
        <f t="shared" si="12"/>
        <v/>
      </c>
      <c r="E180" s="50" t="str">
        <f t="shared" si="17"/>
        <v/>
      </c>
      <c r="F180" s="49"/>
      <c r="G180" s="51" t="str">
        <f t="shared" si="16"/>
        <v/>
      </c>
    </row>
    <row r="181" spans="2:7" x14ac:dyDescent="0.2">
      <c r="B181" s="49" t="str">
        <f t="shared" si="14"/>
        <v/>
      </c>
      <c r="C181" s="49" t="str">
        <f>IF(B181="","",VLOOKUP(B181,Qx!$B$4:$C$119,2))</f>
        <v/>
      </c>
      <c r="D181" s="49" t="str">
        <f t="shared" si="12"/>
        <v/>
      </c>
      <c r="E181" s="50" t="str">
        <f t="shared" si="17"/>
        <v/>
      </c>
      <c r="F181" s="49"/>
      <c r="G181" s="51" t="str">
        <f t="shared" si="16"/>
        <v/>
      </c>
    </row>
    <row r="182" spans="2:7" x14ac:dyDescent="0.2">
      <c r="B182" s="49" t="str">
        <f t="shared" si="14"/>
        <v/>
      </c>
      <c r="C182" s="49" t="str">
        <f>IF(B182="","",VLOOKUP(B182,Qx!$B$4:$C$119,2))</f>
        <v/>
      </c>
      <c r="D182" s="49" t="str">
        <f t="shared" si="12"/>
        <v/>
      </c>
      <c r="E182" s="50" t="str">
        <f t="shared" si="17"/>
        <v/>
      </c>
      <c r="F182" s="49"/>
      <c r="G182" s="51" t="str">
        <f t="shared" si="16"/>
        <v/>
      </c>
    </row>
    <row r="183" spans="2:7" x14ac:dyDescent="0.2">
      <c r="B183" s="49" t="str">
        <f t="shared" si="14"/>
        <v/>
      </c>
      <c r="C183" s="49" t="str">
        <f>IF(B183="","",VLOOKUP(B183,Qx!$B$4:$C$119,2))</f>
        <v/>
      </c>
      <c r="D183" s="49" t="str">
        <f t="shared" si="12"/>
        <v/>
      </c>
      <c r="E183" s="50" t="str">
        <f t="shared" si="17"/>
        <v/>
      </c>
      <c r="F183" s="49"/>
      <c r="G183" s="51" t="str">
        <f t="shared" si="16"/>
        <v/>
      </c>
    </row>
    <row r="184" spans="2:7" x14ac:dyDescent="0.2">
      <c r="B184" s="49" t="str">
        <f t="shared" si="14"/>
        <v/>
      </c>
      <c r="C184" s="49" t="str">
        <f>IF(B184="","",VLOOKUP(B184,Qx!$B$4:$C$119,2))</f>
        <v/>
      </c>
      <c r="D184" s="49" t="str">
        <f t="shared" si="12"/>
        <v/>
      </c>
      <c r="E184" s="50" t="str">
        <f t="shared" si="17"/>
        <v/>
      </c>
      <c r="F184" s="49"/>
      <c r="G184" s="51" t="str">
        <f t="shared" si="16"/>
        <v/>
      </c>
    </row>
    <row r="185" spans="2:7" x14ac:dyDescent="0.2">
      <c r="B185" s="49" t="str">
        <f t="shared" si="14"/>
        <v/>
      </c>
      <c r="C185" s="49" t="str">
        <f>IF(B185="","",VLOOKUP(B185,Qx!$B$4:$C$119,2))</f>
        <v/>
      </c>
      <c r="D185" s="49" t="str">
        <f t="shared" si="12"/>
        <v/>
      </c>
      <c r="E185" s="50" t="str">
        <f t="shared" si="17"/>
        <v/>
      </c>
      <c r="F185" s="49"/>
      <c r="G185" s="51" t="str">
        <f t="shared" si="16"/>
        <v/>
      </c>
    </row>
    <row r="186" spans="2:7" x14ac:dyDescent="0.2">
      <c r="B186" s="49" t="str">
        <f t="shared" si="14"/>
        <v/>
      </c>
      <c r="C186" s="49" t="str">
        <f>IF(B186="","",VLOOKUP(B186,Qx!$B$4:$C$119,2))</f>
        <v/>
      </c>
      <c r="D186" s="49" t="str">
        <f t="shared" si="12"/>
        <v/>
      </c>
      <c r="E186" s="50" t="str">
        <f t="shared" si="17"/>
        <v/>
      </c>
      <c r="F186" s="49"/>
      <c r="G186" s="51" t="str">
        <f t="shared" si="16"/>
        <v/>
      </c>
    </row>
    <row r="187" spans="2:7" x14ac:dyDescent="0.2">
      <c r="B187" s="49" t="str">
        <f t="shared" si="14"/>
        <v/>
      </c>
      <c r="C187" s="49" t="str">
        <f>IF(B187="","",VLOOKUP(B187,Qx!$B$4:$C$119,2))</f>
        <v/>
      </c>
      <c r="D187" s="49" t="str">
        <f t="shared" si="12"/>
        <v/>
      </c>
      <c r="E187" s="50" t="str">
        <f t="shared" si="17"/>
        <v/>
      </c>
      <c r="F187" s="49"/>
      <c r="G187" s="51" t="str">
        <f t="shared" si="16"/>
        <v/>
      </c>
    </row>
    <row r="188" spans="2:7" x14ac:dyDescent="0.2">
      <c r="B188" s="49" t="str">
        <f t="shared" si="14"/>
        <v/>
      </c>
      <c r="C188" s="49" t="str">
        <f>IF(B188="","",VLOOKUP(B188,Qx!$B$4:$C$119,2))</f>
        <v/>
      </c>
      <c r="D188" s="49" t="str">
        <f t="shared" si="12"/>
        <v/>
      </c>
      <c r="E188" s="50" t="str">
        <f t="shared" si="17"/>
        <v/>
      </c>
      <c r="F188" s="49"/>
      <c r="G188" s="51" t="str">
        <f t="shared" si="16"/>
        <v/>
      </c>
    </row>
    <row r="189" spans="2:7" x14ac:dyDescent="0.2">
      <c r="B189" s="49" t="str">
        <f t="shared" si="14"/>
        <v/>
      </c>
      <c r="C189" s="49" t="str">
        <f>IF(B189="","",VLOOKUP(B189,Qx!$B$4:$C$119,2))</f>
        <v/>
      </c>
      <c r="D189" s="49" t="str">
        <f t="shared" si="12"/>
        <v/>
      </c>
      <c r="E189" s="50" t="str">
        <f t="shared" si="17"/>
        <v/>
      </c>
      <c r="F189" s="49"/>
      <c r="G189" s="51" t="str">
        <f t="shared" si="16"/>
        <v/>
      </c>
    </row>
    <row r="190" spans="2:7" x14ac:dyDescent="0.2">
      <c r="B190" s="49" t="str">
        <f t="shared" si="14"/>
        <v/>
      </c>
      <c r="C190" s="49" t="str">
        <f>IF(B190="","",VLOOKUP(B190,Qx!$B$4:$C$119,2))</f>
        <v/>
      </c>
      <c r="D190" s="49" t="str">
        <f t="shared" si="12"/>
        <v/>
      </c>
      <c r="E190" s="50" t="str">
        <f t="shared" si="17"/>
        <v/>
      </c>
      <c r="F190" s="49"/>
      <c r="G190" s="51" t="str">
        <f t="shared" si="16"/>
        <v/>
      </c>
    </row>
    <row r="191" spans="2:7" x14ac:dyDescent="0.2">
      <c r="B191" s="49" t="str">
        <f t="shared" si="14"/>
        <v/>
      </c>
      <c r="C191" s="49" t="str">
        <f>IF(B191="","",VLOOKUP(B191,Qx!$B$4:$C$119,2))</f>
        <v/>
      </c>
      <c r="D191" s="49" t="str">
        <f t="shared" si="12"/>
        <v/>
      </c>
      <c r="E191" s="50" t="str">
        <f t="shared" si="17"/>
        <v/>
      </c>
      <c r="F191" s="49"/>
      <c r="G191" s="51" t="str">
        <f t="shared" si="16"/>
        <v/>
      </c>
    </row>
    <row r="192" spans="2:7" x14ac:dyDescent="0.2">
      <c r="B192" s="49" t="str">
        <f t="shared" si="14"/>
        <v/>
      </c>
      <c r="C192" s="49" t="str">
        <f>IF(B192="","",VLOOKUP(B192,Qx!$B$4:$C$119,2))</f>
        <v/>
      </c>
      <c r="D192" s="49" t="str">
        <f t="shared" si="12"/>
        <v/>
      </c>
      <c r="E192" s="50" t="str">
        <f t="shared" si="17"/>
        <v/>
      </c>
      <c r="F192" s="49"/>
      <c r="G192" s="51" t="str">
        <f t="shared" si="16"/>
        <v/>
      </c>
    </row>
    <row r="193" spans="2:7" x14ac:dyDescent="0.2">
      <c r="B193" s="49" t="str">
        <f t="shared" si="14"/>
        <v/>
      </c>
      <c r="C193" s="49" t="str">
        <f>IF(B193="","",VLOOKUP(B193,Qx!$B$4:$C$119,2))</f>
        <v/>
      </c>
      <c r="D193" s="49" t="str">
        <f t="shared" si="12"/>
        <v/>
      </c>
      <c r="E193" s="50" t="str">
        <f t="shared" si="17"/>
        <v/>
      </c>
      <c r="F193" s="49"/>
      <c r="G193" s="51" t="str">
        <f t="shared" si="16"/>
        <v/>
      </c>
    </row>
    <row r="194" spans="2:7" x14ac:dyDescent="0.2">
      <c r="B194" s="49" t="str">
        <f t="shared" si="14"/>
        <v/>
      </c>
      <c r="C194" s="49" t="str">
        <f>IF(B194="","",VLOOKUP(B194,Qx!$B$4:$C$119,2))</f>
        <v/>
      </c>
      <c r="D194" s="49" t="str">
        <f t="shared" si="12"/>
        <v/>
      </c>
      <c r="E194" s="50" t="str">
        <f t="shared" si="17"/>
        <v/>
      </c>
      <c r="F194" s="49"/>
      <c r="G194" s="51" t="str">
        <f t="shared" si="16"/>
        <v/>
      </c>
    </row>
    <row r="195" spans="2:7" x14ac:dyDescent="0.2">
      <c r="B195" s="49" t="str">
        <f t="shared" si="14"/>
        <v/>
      </c>
      <c r="C195" s="49" t="str">
        <f>IF(B195="","",VLOOKUP(B195,Qx!$B$4:$C$119,2))</f>
        <v/>
      </c>
      <c r="D195" s="49" t="str">
        <f t="shared" si="12"/>
        <v/>
      </c>
      <c r="E195" s="50" t="str">
        <f t="shared" si="17"/>
        <v/>
      </c>
      <c r="F195" s="49"/>
      <c r="G195" s="51" t="str">
        <f t="shared" si="16"/>
        <v/>
      </c>
    </row>
    <row r="196" spans="2:7" x14ac:dyDescent="0.2">
      <c r="B196" s="49" t="str">
        <f t="shared" si="14"/>
        <v/>
      </c>
      <c r="C196" s="49" t="str">
        <f>IF(B196="","",VLOOKUP(B196,Qx!$B$4:$C$119,2))</f>
        <v/>
      </c>
      <c r="D196" s="49" t="str">
        <f t="shared" si="12"/>
        <v/>
      </c>
      <c r="E196" s="50" t="str">
        <f t="shared" si="17"/>
        <v/>
      </c>
      <c r="F196" s="49"/>
      <c r="G196" s="51" t="str">
        <f t="shared" si="16"/>
        <v/>
      </c>
    </row>
    <row r="197" spans="2:7" x14ac:dyDescent="0.2">
      <c r="B197" s="49" t="str">
        <f t="shared" si="14"/>
        <v/>
      </c>
      <c r="C197" s="49" t="str">
        <f>IF(B197="","",VLOOKUP(B197,Qx!$B$4:$C$119,2))</f>
        <v/>
      </c>
      <c r="D197" s="49" t="str">
        <f t="shared" si="12"/>
        <v/>
      </c>
      <c r="E197" s="50" t="str">
        <f t="shared" si="17"/>
        <v/>
      </c>
      <c r="F197" s="49"/>
      <c r="G197" s="51" t="str">
        <f t="shared" si="16"/>
        <v/>
      </c>
    </row>
    <row r="198" spans="2:7" x14ac:dyDescent="0.2">
      <c r="B198" s="49" t="str">
        <f t="shared" si="14"/>
        <v/>
      </c>
      <c r="C198" s="49" t="str">
        <f>IF(B198="","",VLOOKUP(B198,Qx!$B$4:$C$119,2))</f>
        <v/>
      </c>
      <c r="D198" s="49" t="str">
        <f t="shared" si="12"/>
        <v/>
      </c>
      <c r="E198" s="50" t="str">
        <f t="shared" si="17"/>
        <v/>
      </c>
      <c r="F198" s="49"/>
      <c r="G198" s="51" t="str">
        <f t="shared" si="16"/>
        <v/>
      </c>
    </row>
    <row r="199" spans="2:7" x14ac:dyDescent="0.2">
      <c r="B199" s="49" t="str">
        <f t="shared" si="14"/>
        <v/>
      </c>
      <c r="C199" s="49" t="str">
        <f>IF(B199="","",VLOOKUP(B199,Qx!$B$4:$C$119,2))</f>
        <v/>
      </c>
      <c r="D199" s="49" t="str">
        <f t="shared" si="12"/>
        <v/>
      </c>
      <c r="E199" s="50" t="str">
        <f t="shared" si="17"/>
        <v/>
      </c>
      <c r="F199" s="49"/>
      <c r="G199" s="51" t="str">
        <f t="shared" si="16"/>
        <v/>
      </c>
    </row>
    <row r="200" spans="2:7" x14ac:dyDescent="0.2">
      <c r="B200" s="49" t="str">
        <f t="shared" si="14"/>
        <v/>
      </c>
      <c r="C200" s="49" t="str">
        <f>IF(B200="","",VLOOKUP(B200,Qx!$B$4:$C$119,2))</f>
        <v/>
      </c>
      <c r="D200" s="49" t="str">
        <f t="shared" si="12"/>
        <v/>
      </c>
      <c r="E200" s="50" t="str">
        <f t="shared" si="17"/>
        <v/>
      </c>
      <c r="F200" s="49"/>
      <c r="G200" s="51" t="str">
        <f t="shared" si="16"/>
        <v/>
      </c>
    </row>
    <row r="201" spans="2:7" x14ac:dyDescent="0.2">
      <c r="B201" s="49" t="str">
        <f t="shared" si="14"/>
        <v/>
      </c>
      <c r="C201" s="49" t="str">
        <f>IF(B201="","",VLOOKUP(B201,Qx!$B$4:$C$119,2))</f>
        <v/>
      </c>
      <c r="D201" s="49" t="str">
        <f t="shared" si="12"/>
        <v/>
      </c>
      <c r="E201" s="49" t="str">
        <f t="shared" ref="E201:E220" si="18">IF(B200="","",E200*D200)</f>
        <v/>
      </c>
      <c r="F201" s="49"/>
      <c r="G201" s="51" t="str">
        <f t="shared" si="16"/>
        <v/>
      </c>
    </row>
    <row r="202" spans="2:7" x14ac:dyDescent="0.2">
      <c r="B202" s="49" t="str">
        <f t="shared" si="14"/>
        <v/>
      </c>
      <c r="C202" s="49" t="str">
        <f>IF(B202="","",VLOOKUP(B202,Qx!$B$4:$C$119,2))</f>
        <v/>
      </c>
      <c r="D202" s="49" t="str">
        <f t="shared" si="12"/>
        <v/>
      </c>
      <c r="E202" s="49" t="str">
        <f t="shared" si="18"/>
        <v/>
      </c>
      <c r="F202" s="49"/>
      <c r="G202" s="51" t="str">
        <f t="shared" si="16"/>
        <v/>
      </c>
    </row>
    <row r="203" spans="2:7" x14ac:dyDescent="0.2">
      <c r="B203" s="49" t="str">
        <f t="shared" si="14"/>
        <v/>
      </c>
      <c r="C203" s="49" t="str">
        <f>IF(B203="","",VLOOKUP(B203,Qx!$B$4:$C$119,2))</f>
        <v/>
      </c>
      <c r="D203" s="49" t="str">
        <f t="shared" si="12"/>
        <v/>
      </c>
      <c r="E203" s="49" t="str">
        <f t="shared" si="18"/>
        <v/>
      </c>
      <c r="F203" s="49"/>
      <c r="G203" s="51" t="str">
        <f t="shared" si="16"/>
        <v/>
      </c>
    </row>
    <row r="204" spans="2:7" x14ac:dyDescent="0.2">
      <c r="B204" s="49" t="str">
        <f t="shared" si="14"/>
        <v/>
      </c>
      <c r="C204" s="49" t="str">
        <f>IF(B204="","",VLOOKUP(B204,Qx!$B$4:$C$119,2))</f>
        <v/>
      </c>
      <c r="D204" s="49" t="str">
        <f t="shared" si="12"/>
        <v/>
      </c>
      <c r="E204" s="49" t="str">
        <f t="shared" si="18"/>
        <v/>
      </c>
      <c r="F204" s="49"/>
      <c r="G204" s="51" t="str">
        <f t="shared" si="16"/>
        <v/>
      </c>
    </row>
    <row r="205" spans="2:7" x14ac:dyDescent="0.2">
      <c r="B205" s="49" t="str">
        <f t="shared" si="14"/>
        <v/>
      </c>
      <c r="C205" s="49" t="str">
        <f>IF(B205="","",VLOOKUP(B205,Qx!$B$4:$C$119,2))</f>
        <v/>
      </c>
      <c r="D205" s="49" t="str">
        <f t="shared" si="12"/>
        <v/>
      </c>
      <c r="E205" s="49" t="str">
        <f t="shared" si="18"/>
        <v/>
      </c>
      <c r="F205" s="49"/>
      <c r="G205" s="51" t="str">
        <f t="shared" si="16"/>
        <v/>
      </c>
    </row>
    <row r="206" spans="2:7" x14ac:dyDescent="0.2">
      <c r="B206" s="49" t="str">
        <f t="shared" si="14"/>
        <v/>
      </c>
      <c r="C206" s="49" t="str">
        <f>IF(B206="","",VLOOKUP(B206,Qx!$B$4:$C$119,2))</f>
        <v/>
      </c>
      <c r="D206" s="49" t="str">
        <f t="shared" ref="D206:D269" si="19">IF(B206="","",1-C206)</f>
        <v/>
      </c>
      <c r="E206" s="49" t="str">
        <f t="shared" si="18"/>
        <v/>
      </c>
      <c r="F206" s="49"/>
      <c r="G206" s="51" t="str">
        <f t="shared" ref="G206:G211" si="20">IF(B206="","",E206/(1+$G$5)^(B206-$B$14))</f>
        <v/>
      </c>
    </row>
    <row r="207" spans="2:7" x14ac:dyDescent="0.2">
      <c r="B207" s="49" t="str">
        <f t="shared" ref="B207:B230" si="21">IF(B206&gt;=120,"",B206+1)</f>
        <v/>
      </c>
      <c r="C207" s="49" t="str">
        <f>IF(B207="","",VLOOKUP(B207,Qx!$B$4:$C$119,2))</f>
        <v/>
      </c>
      <c r="D207" s="49" t="str">
        <f t="shared" si="19"/>
        <v/>
      </c>
      <c r="E207" s="49" t="str">
        <f t="shared" si="18"/>
        <v/>
      </c>
      <c r="F207" s="49"/>
      <c r="G207" s="51" t="str">
        <f t="shared" si="20"/>
        <v/>
      </c>
    </row>
    <row r="208" spans="2:7" x14ac:dyDescent="0.2">
      <c r="B208" s="49" t="str">
        <f t="shared" si="21"/>
        <v/>
      </c>
      <c r="C208" s="49" t="str">
        <f>IF(B208="","",VLOOKUP(B208,Qx!$B$4:$C$119,2))</f>
        <v/>
      </c>
      <c r="D208" s="49" t="str">
        <f t="shared" si="19"/>
        <v/>
      </c>
      <c r="E208" s="49" t="str">
        <f t="shared" si="18"/>
        <v/>
      </c>
      <c r="F208" s="49"/>
      <c r="G208" s="51" t="str">
        <f t="shared" si="20"/>
        <v/>
      </c>
    </row>
    <row r="209" spans="2:7" x14ac:dyDescent="0.2">
      <c r="B209" s="49" t="str">
        <f t="shared" si="21"/>
        <v/>
      </c>
      <c r="C209" s="49" t="str">
        <f>IF(B209="","",VLOOKUP(B209,Qx!$B$4:$C$119,2))</f>
        <v/>
      </c>
      <c r="D209" s="49" t="str">
        <f t="shared" si="19"/>
        <v/>
      </c>
      <c r="E209" s="49" t="str">
        <f t="shared" si="18"/>
        <v/>
      </c>
      <c r="F209" s="49"/>
      <c r="G209" s="51" t="str">
        <f t="shared" si="20"/>
        <v/>
      </c>
    </row>
    <row r="210" spans="2:7" x14ac:dyDescent="0.2">
      <c r="B210" s="49" t="str">
        <f t="shared" si="21"/>
        <v/>
      </c>
      <c r="C210" s="49" t="str">
        <f>IF(B210="","",VLOOKUP(B210,Qx!$B$4:$C$119,2))</f>
        <v/>
      </c>
      <c r="D210" s="49" t="str">
        <f t="shared" si="19"/>
        <v/>
      </c>
      <c r="E210" s="49" t="str">
        <f t="shared" si="18"/>
        <v/>
      </c>
      <c r="F210" s="49"/>
      <c r="G210" s="51" t="str">
        <f t="shared" si="20"/>
        <v/>
      </c>
    </row>
    <row r="211" spans="2:7" x14ac:dyDescent="0.2">
      <c r="B211" s="49" t="str">
        <f t="shared" si="21"/>
        <v/>
      </c>
      <c r="C211" s="49" t="str">
        <f>IF(B211="","",VLOOKUP(B211,Qx!$B$4:$C$119,2))</f>
        <v/>
      </c>
      <c r="D211" s="49" t="str">
        <f t="shared" si="19"/>
        <v/>
      </c>
      <c r="E211" s="49" t="str">
        <f t="shared" si="18"/>
        <v/>
      </c>
      <c r="F211" s="49"/>
      <c r="G211" s="51" t="str">
        <f t="shared" si="20"/>
        <v/>
      </c>
    </row>
    <row r="212" spans="2:7" x14ac:dyDescent="0.2">
      <c r="B212" s="49" t="str">
        <f t="shared" si="21"/>
        <v/>
      </c>
      <c r="C212" s="49" t="str">
        <f>IF(B212="","",VLOOKUP(B212,Qx!$B$4:$C$119,2))</f>
        <v/>
      </c>
      <c r="D212" s="49" t="str">
        <f t="shared" si="19"/>
        <v/>
      </c>
      <c r="E212" s="49" t="str">
        <f t="shared" si="18"/>
        <v/>
      </c>
      <c r="F212" s="49"/>
      <c r="G212" s="49"/>
    </row>
    <row r="213" spans="2:7" x14ac:dyDescent="0.2">
      <c r="B213" s="49" t="str">
        <f t="shared" si="21"/>
        <v/>
      </c>
      <c r="C213" s="49" t="str">
        <f>IF(B213="","",VLOOKUP(B213,Qx!$B$4:$C$119,2))</f>
        <v/>
      </c>
      <c r="D213" s="49" t="str">
        <f t="shared" si="19"/>
        <v/>
      </c>
      <c r="E213" s="49" t="str">
        <f t="shared" si="18"/>
        <v/>
      </c>
      <c r="F213" s="49"/>
      <c r="G213" s="49"/>
    </row>
    <row r="214" spans="2:7" x14ac:dyDescent="0.2">
      <c r="B214" s="49" t="str">
        <f t="shared" si="21"/>
        <v/>
      </c>
      <c r="C214" s="49" t="str">
        <f>IF(B214="","",VLOOKUP(B214,Qx!$B$4:$C$119,2))</f>
        <v/>
      </c>
      <c r="D214" s="49" t="str">
        <f t="shared" si="19"/>
        <v/>
      </c>
      <c r="E214" s="49" t="str">
        <f t="shared" si="18"/>
        <v/>
      </c>
      <c r="F214" s="49"/>
      <c r="G214" s="49"/>
    </row>
    <row r="215" spans="2:7" x14ac:dyDescent="0.2">
      <c r="B215" s="49" t="str">
        <f t="shared" si="21"/>
        <v/>
      </c>
      <c r="C215" s="49" t="str">
        <f>IF(B215="","",VLOOKUP(B215,Qx!$B$4:$C$119,2))</f>
        <v/>
      </c>
      <c r="D215" s="49" t="str">
        <f t="shared" si="19"/>
        <v/>
      </c>
      <c r="E215" s="49" t="str">
        <f t="shared" si="18"/>
        <v/>
      </c>
      <c r="F215" s="49"/>
      <c r="G215" s="49"/>
    </row>
    <row r="216" spans="2:7" x14ac:dyDescent="0.2">
      <c r="B216" s="49" t="str">
        <f t="shared" si="21"/>
        <v/>
      </c>
      <c r="C216" s="49" t="str">
        <f>IF(B216="","",VLOOKUP(B216,Qx!$B$4:$C$119,2))</f>
        <v/>
      </c>
      <c r="D216" s="49"/>
      <c r="E216" s="49" t="str">
        <f t="shared" si="18"/>
        <v/>
      </c>
      <c r="F216" s="49"/>
      <c r="G216" s="49"/>
    </row>
    <row r="217" spans="2:7" x14ac:dyDescent="0.2">
      <c r="B217" s="49" t="str">
        <f t="shared" si="21"/>
        <v/>
      </c>
      <c r="C217" s="49" t="str">
        <f>IF(B217="","",VLOOKUP(B217,Qx!$B$4:$C$119,2))</f>
        <v/>
      </c>
      <c r="D217" s="49"/>
      <c r="E217" s="49" t="str">
        <f t="shared" si="18"/>
        <v/>
      </c>
      <c r="F217" s="49"/>
      <c r="G217" s="49"/>
    </row>
    <row r="218" spans="2:7" x14ac:dyDescent="0.2">
      <c r="B218" s="49" t="str">
        <f t="shared" si="21"/>
        <v/>
      </c>
      <c r="C218" s="49" t="str">
        <f>IF(B218="","",VLOOKUP(B218,Qx!$B$4:$C$119,2))</f>
        <v/>
      </c>
      <c r="D218" s="49"/>
      <c r="E218" s="49" t="str">
        <f t="shared" si="18"/>
        <v/>
      </c>
      <c r="F218" s="49"/>
      <c r="G218" s="49"/>
    </row>
    <row r="219" spans="2:7" x14ac:dyDescent="0.2">
      <c r="B219" s="49" t="str">
        <f t="shared" si="21"/>
        <v/>
      </c>
      <c r="C219" s="49" t="str">
        <f>IF(B219="","",VLOOKUP(B219,Qx!$B$4:$C$119,2))</f>
        <v/>
      </c>
      <c r="D219" s="49"/>
      <c r="E219" s="49" t="str">
        <f t="shared" si="18"/>
        <v/>
      </c>
      <c r="F219" s="49"/>
      <c r="G219" s="49"/>
    </row>
    <row r="220" spans="2:7" x14ac:dyDescent="0.2">
      <c r="B220" s="49" t="str">
        <f t="shared" si="21"/>
        <v/>
      </c>
      <c r="C220" s="49" t="str">
        <f>IF(B220="","",VLOOKUP(B220,Qx!$B$4:$C$119,2))</f>
        <v/>
      </c>
      <c r="D220" s="49"/>
      <c r="E220" s="49" t="str">
        <f t="shared" si="18"/>
        <v/>
      </c>
      <c r="F220" s="49"/>
      <c r="G220" s="49"/>
    </row>
    <row r="221" spans="2:7" x14ac:dyDescent="0.2">
      <c r="B221" t="str">
        <f t="shared" si="21"/>
        <v/>
      </c>
    </row>
    <row r="222" spans="2:7" x14ac:dyDescent="0.2">
      <c r="B222" t="str">
        <f t="shared" si="21"/>
        <v/>
      </c>
    </row>
    <row r="223" spans="2:7" x14ac:dyDescent="0.2">
      <c r="B223" t="str">
        <f t="shared" si="21"/>
        <v/>
      </c>
    </row>
    <row r="224" spans="2:7" x14ac:dyDescent="0.2">
      <c r="B224" t="str">
        <f t="shared" si="21"/>
        <v/>
      </c>
    </row>
    <row r="225" spans="2:2" x14ac:dyDescent="0.2">
      <c r="B225" t="str">
        <f t="shared" si="21"/>
        <v/>
      </c>
    </row>
    <row r="226" spans="2:2" x14ac:dyDescent="0.2">
      <c r="B226" t="str">
        <f t="shared" si="21"/>
        <v/>
      </c>
    </row>
    <row r="227" spans="2:2" x14ac:dyDescent="0.2">
      <c r="B227" t="str">
        <f t="shared" si="21"/>
        <v/>
      </c>
    </row>
    <row r="228" spans="2:2" x14ac:dyDescent="0.2">
      <c r="B228" t="str">
        <f t="shared" si="21"/>
        <v/>
      </c>
    </row>
    <row r="229" spans="2:2" x14ac:dyDescent="0.2">
      <c r="B229" t="str">
        <f t="shared" si="21"/>
        <v/>
      </c>
    </row>
    <row r="230" spans="2:2" x14ac:dyDescent="0.2">
      <c r="B230" t="str">
        <f t="shared" si="21"/>
        <v/>
      </c>
    </row>
  </sheetData>
  <mergeCells count="2">
    <mergeCell ref="B2:G2"/>
    <mergeCell ref="B11:G11"/>
  </mergeCells>
  <pageMargins left="0.7" right="0.7" top="0.75" bottom="0.75" header="0.3" footer="0.3"/>
  <pageSetup paperSize="0" fitToHeight="3" orientation="portrait" horizontalDpi="0" verticalDpi="0" copies="0"/>
  <headerFooter>
    <oddFooter>&amp;LWeek 8 - Final.xlsx
Annuity&amp;R3/12/2023
12:35 AM</oddFooter>
  </headerFooter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workbookViewId="0"/>
  </sheetViews>
  <sheetFormatPr baseColWidth="10" defaultColWidth="8.83203125" defaultRowHeight="15" x14ac:dyDescent="0.2"/>
  <cols>
    <col min="1" max="1" width="5" customWidth="1"/>
    <col min="2" max="2" width="13.5" customWidth="1"/>
    <col min="3" max="3" width="8.83203125" customWidth="1"/>
    <col min="4" max="4" width="15.5" customWidth="1"/>
    <col min="5" max="5" width="8.83203125" customWidth="1"/>
    <col min="6" max="6" width="13.1640625" customWidth="1"/>
    <col min="7" max="7" width="8.83203125" customWidth="1"/>
  </cols>
  <sheetData>
    <row r="1" spans="1:7" ht="16" thickBot="1" x14ac:dyDescent="0.25"/>
    <row r="2" spans="1:7" ht="18.75" customHeight="1" thickBot="1" x14ac:dyDescent="0.25">
      <c r="B2" s="64" t="s">
        <v>45</v>
      </c>
      <c r="C2" s="64"/>
      <c r="D2" s="66" t="s">
        <v>54</v>
      </c>
      <c r="F2" s="53" t="s">
        <v>55</v>
      </c>
      <c r="G2" s="53">
        <f>INDEX(A4:B24,MATCH(B28,B4:B24,0),1)-2</f>
        <v>6</v>
      </c>
    </row>
    <row r="3" spans="1:7" ht="16" thickBot="1" x14ac:dyDescent="0.25">
      <c r="B3" s="54" t="s">
        <v>56</v>
      </c>
      <c r="C3" s="54" t="s">
        <v>57</v>
      </c>
      <c r="D3" s="66"/>
    </row>
    <row r="4" spans="1:7" ht="16" thickBot="1" x14ac:dyDescent="0.25">
      <c r="A4" s="49">
        <v>1</v>
      </c>
      <c r="B4" s="55">
        <v>2012</v>
      </c>
      <c r="C4" s="56">
        <v>0.04</v>
      </c>
      <c r="D4" s="66"/>
    </row>
    <row r="5" spans="1:7" ht="16" thickBot="1" x14ac:dyDescent="0.25">
      <c r="A5" s="49">
        <v>2</v>
      </c>
      <c r="B5" s="55">
        <v>2013</v>
      </c>
      <c r="C5" s="57">
        <v>7.4999999999999997E-2</v>
      </c>
      <c r="D5" s="66"/>
    </row>
    <row r="6" spans="1:7" ht="16" thickBot="1" x14ac:dyDescent="0.25">
      <c r="A6" s="49">
        <v>3</v>
      </c>
      <c r="B6" s="55">
        <v>2014</v>
      </c>
      <c r="C6" s="57">
        <v>6.5000000000000002E-2</v>
      </c>
      <c r="D6" s="66"/>
    </row>
    <row r="7" spans="1:7" ht="16" thickBot="1" x14ac:dyDescent="0.25">
      <c r="A7" s="49">
        <v>4</v>
      </c>
      <c r="B7" s="55">
        <v>2015</v>
      </c>
      <c r="C7" s="57">
        <v>7.2499999999999995E-2</v>
      </c>
      <c r="D7" s="66"/>
    </row>
    <row r="8" spans="1:7" ht="16" thickBot="1" x14ac:dyDescent="0.25">
      <c r="A8" s="49">
        <v>5</v>
      </c>
      <c r="B8" s="55">
        <v>2016</v>
      </c>
      <c r="C8" s="57">
        <v>6.5000000000000002E-2</v>
      </c>
      <c r="D8" s="66"/>
    </row>
    <row r="9" spans="1:7" ht="16" thickBot="1" x14ac:dyDescent="0.25">
      <c r="A9" s="49">
        <v>6</v>
      </c>
      <c r="B9" s="55">
        <v>2017</v>
      </c>
      <c r="C9" s="57">
        <v>0.04</v>
      </c>
      <c r="D9" s="66"/>
    </row>
    <row r="10" spans="1:7" ht="16" thickBot="1" x14ac:dyDescent="0.25">
      <c r="A10" s="49">
        <v>7</v>
      </c>
      <c r="B10" s="55">
        <v>2018</v>
      </c>
      <c r="C10" s="57">
        <v>4.4999999999999998E-2</v>
      </c>
      <c r="D10" s="67" t="s">
        <v>58</v>
      </c>
    </row>
    <row r="11" spans="1:7" ht="16" thickBot="1" x14ac:dyDescent="0.25">
      <c r="A11" s="49">
        <v>8</v>
      </c>
      <c r="B11" s="55">
        <v>2019</v>
      </c>
      <c r="C11" s="57">
        <v>0.04</v>
      </c>
      <c r="D11" s="67"/>
    </row>
    <row r="12" spans="1:7" ht="16" thickBot="1" x14ac:dyDescent="0.25">
      <c r="A12" s="49">
        <v>9</v>
      </c>
      <c r="B12" s="55">
        <v>2020</v>
      </c>
      <c r="C12" s="58"/>
      <c r="D12" s="67"/>
    </row>
    <row r="13" spans="1:7" ht="16" thickBot="1" x14ac:dyDescent="0.25">
      <c r="A13" s="49">
        <v>10</v>
      </c>
      <c r="B13" s="55">
        <v>2021</v>
      </c>
      <c r="C13" s="58"/>
      <c r="D13" s="67"/>
    </row>
    <row r="14" spans="1:7" ht="16" thickBot="1" x14ac:dyDescent="0.25">
      <c r="A14" s="49">
        <v>11</v>
      </c>
      <c r="B14" s="55">
        <v>2022</v>
      </c>
      <c r="C14" s="58"/>
      <c r="D14" s="67"/>
    </row>
    <row r="15" spans="1:7" ht="16" thickBot="1" x14ac:dyDescent="0.25">
      <c r="A15" s="49">
        <v>12</v>
      </c>
      <c r="B15" s="55">
        <v>2023</v>
      </c>
      <c r="C15" s="58"/>
      <c r="D15" s="67"/>
    </row>
    <row r="16" spans="1:7" ht="16" thickBot="1" x14ac:dyDescent="0.25">
      <c r="A16" s="49">
        <v>13</v>
      </c>
      <c r="B16" s="55">
        <v>2024</v>
      </c>
      <c r="C16" s="58"/>
      <c r="D16" s="67"/>
    </row>
    <row r="17" spans="1:4" ht="16" thickBot="1" x14ac:dyDescent="0.25">
      <c r="A17" s="49">
        <v>14</v>
      </c>
      <c r="B17" s="55">
        <v>2025</v>
      </c>
      <c r="C17" s="58"/>
      <c r="D17" s="67"/>
    </row>
    <row r="18" spans="1:4" ht="16" thickBot="1" x14ac:dyDescent="0.25">
      <c r="A18" s="49">
        <v>15</v>
      </c>
      <c r="B18" s="55">
        <v>2026</v>
      </c>
      <c r="C18" s="58"/>
      <c r="D18" s="67"/>
    </row>
    <row r="19" spans="1:4" ht="16" thickBot="1" x14ac:dyDescent="0.25">
      <c r="A19" s="49">
        <v>16</v>
      </c>
      <c r="B19" s="55">
        <v>2027</v>
      </c>
      <c r="C19" s="58"/>
      <c r="D19" s="67"/>
    </row>
    <row r="20" spans="1:4" ht="16" thickBot="1" x14ac:dyDescent="0.25">
      <c r="A20" s="49">
        <v>17</v>
      </c>
      <c r="B20" s="55">
        <v>2028</v>
      </c>
      <c r="C20" s="58"/>
      <c r="D20" s="67"/>
    </row>
    <row r="21" spans="1:4" ht="16" thickBot="1" x14ac:dyDescent="0.25">
      <c r="A21" s="49">
        <v>18</v>
      </c>
      <c r="B21" s="55">
        <v>2029</v>
      </c>
      <c r="C21" s="58"/>
      <c r="D21" s="67"/>
    </row>
    <row r="22" spans="1:4" ht="16" thickBot="1" x14ac:dyDescent="0.25">
      <c r="A22" s="49">
        <v>19</v>
      </c>
      <c r="B22" s="55">
        <v>2030</v>
      </c>
      <c r="C22" s="58"/>
      <c r="D22" s="67"/>
    </row>
    <row r="23" spans="1:4" ht="16" thickBot="1" x14ac:dyDescent="0.25">
      <c r="A23" s="49">
        <v>20</v>
      </c>
      <c r="B23" s="55">
        <v>2031</v>
      </c>
      <c r="C23" s="58"/>
      <c r="D23" s="67"/>
    </row>
    <row r="24" spans="1:4" ht="16" thickBot="1" x14ac:dyDescent="0.25">
      <c r="A24" s="49">
        <v>21</v>
      </c>
      <c r="B24" s="59">
        <v>2032</v>
      </c>
      <c r="C24" s="60"/>
      <c r="D24" s="67"/>
    </row>
    <row r="25" spans="1:4" ht="16" thickBot="1" x14ac:dyDescent="0.25"/>
    <row r="26" spans="1:4" ht="17" thickBot="1" x14ac:dyDescent="0.25">
      <c r="B26" s="68" t="s">
        <v>59</v>
      </c>
      <c r="C26" s="68"/>
    </row>
    <row r="27" spans="1:4" ht="16" thickBot="1" x14ac:dyDescent="0.25">
      <c r="B27" s="61" t="s">
        <v>46</v>
      </c>
      <c r="C27" s="61" t="s">
        <v>57</v>
      </c>
    </row>
    <row r="28" spans="1:4" ht="16" thickBot="1" x14ac:dyDescent="0.25">
      <c r="B28" s="62">
        <v>2019</v>
      </c>
      <c r="C28" s="63">
        <f>VLOOKUP(B28,B4:C24,2)</f>
        <v>0.04</v>
      </c>
    </row>
  </sheetData>
  <mergeCells count="4">
    <mergeCell ref="B2:C2"/>
    <mergeCell ref="D2:D9"/>
    <mergeCell ref="D10:D24"/>
    <mergeCell ref="B26:C26"/>
  </mergeCells>
  <pageMargins left="0.7" right="0.7" top="0.75" bottom="0.75" header="0.3" footer="0.3"/>
  <pageSetup paperSize="0" orientation="landscape" horizontalDpi="0" verticalDpi="0" copies="0"/>
  <headerFooter>
    <oddFooter>&amp;LWeek 8 - Final.xlsx
Rate&amp;R3/12/2023
2:00 PM</oddFooter>
  </headerFooter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tabSelected="1" workbookViewId="0"/>
  </sheetViews>
  <sheetFormatPr baseColWidth="10" defaultColWidth="8.83203125" defaultRowHeight="15" x14ac:dyDescent="0.2"/>
  <cols>
    <col min="1" max="1" width="8.6640625" customWidth="1"/>
    <col min="2" max="2" width="2.83203125" customWidth="1"/>
    <col min="3" max="3" width="32.1640625" customWidth="1"/>
    <col min="4" max="4" width="15.5" customWidth="1"/>
    <col min="5" max="5" width="24.1640625" customWidth="1"/>
    <col min="6" max="6" width="3" customWidth="1"/>
    <col min="7" max="7" width="8.83203125" customWidth="1"/>
  </cols>
  <sheetData>
    <row r="2" spans="2:6" ht="16" thickBot="1" x14ac:dyDescent="0.25"/>
    <row r="3" spans="2:6" ht="16" thickBot="1" x14ac:dyDescent="0.25">
      <c r="B3" s="69"/>
      <c r="C3" s="70"/>
      <c r="D3" s="70"/>
      <c r="E3" s="70"/>
      <c r="F3" s="71"/>
    </row>
    <row r="4" spans="2:6" ht="20" thickBot="1" x14ac:dyDescent="0.3">
      <c r="B4" s="72"/>
      <c r="C4" s="90" t="s">
        <v>60</v>
      </c>
      <c r="D4" s="90"/>
      <c r="E4" s="90"/>
      <c r="F4" s="73"/>
    </row>
    <row r="5" spans="2:6" ht="16" thickBot="1" x14ac:dyDescent="0.25">
      <c r="B5" s="72"/>
      <c r="F5" s="73"/>
    </row>
    <row r="6" spans="2:6" ht="16" thickBot="1" x14ac:dyDescent="0.25">
      <c r="B6" s="72"/>
      <c r="C6" s="42" t="s">
        <v>3</v>
      </c>
      <c r="E6" s="74" t="str">
        <f>RIGHT(VLOOKUP(E27,Record!B5:I14,2),LEN(VLOOKUP(E27,Record!B5:I14,2))-FIND(",",VLOOKUP(E27,Record!B5:I14,2)))&amp;" "&amp;LEFT(VLOOKUP(E27,Record!B5:I14,2),FIND(",",VLOOKUP(E27,Record!B5:I14,2))-1)</f>
        <v>Diane Aho</v>
      </c>
      <c r="F6" s="73"/>
    </row>
    <row r="7" spans="2:6" ht="16" thickBot="1" x14ac:dyDescent="0.25">
      <c r="B7" s="72"/>
      <c r="C7" s="42"/>
      <c r="F7" s="73"/>
    </row>
    <row r="8" spans="2:6" ht="16" thickBot="1" x14ac:dyDescent="0.25">
      <c r="B8" s="72"/>
      <c r="C8" s="42" t="s">
        <v>6</v>
      </c>
      <c r="E8" s="75" t="d">
        <f>VLOOKUP(E27,Record!B5:I14,5)</f>
        <v>1972-06-08</v>
      </c>
      <c r="F8" s="73"/>
    </row>
    <row r="9" spans="2:6" ht="16" thickBot="1" x14ac:dyDescent="0.25">
      <c r="B9" s="72"/>
      <c r="C9" s="42" t="s">
        <v>7</v>
      </c>
      <c r="E9" s="75" t="d">
        <f>VLOOKUP(E27,Record!B5:I14,6)</f>
        <v>2012-03-05</v>
      </c>
      <c r="F9" s="73"/>
    </row>
    <row r="10" spans="2:6" ht="16" thickBot="1" x14ac:dyDescent="0.25">
      <c r="B10" s="72"/>
      <c r="C10" s="42" t="s">
        <v>61</v>
      </c>
      <c r="E10" s="76" t="str">
        <f>IF(MONTH(E9)&gt;7,"1/1/"&amp;YEAR(E9)+1,"7/1/"&amp;YEAR(E9)+1)</f>
        <v>7/1/2013</v>
      </c>
      <c r="F10" s="73"/>
    </row>
    <row r="11" spans="2:6" ht="16" thickBot="1" x14ac:dyDescent="0.25">
      <c r="B11" s="72"/>
      <c r="C11" s="42" t="s">
        <v>62</v>
      </c>
      <c r="E11" s="75" t="d">
        <f>EOMONTH(MAX(EDATE((E8),12*65),EDATE((E10),12*5)),0)+1</f>
        <v>2037-07-01</v>
      </c>
      <c r="F11" s="73"/>
    </row>
    <row r="12" spans="2:6" ht="16" thickBot="1" x14ac:dyDescent="0.25">
      <c r="B12" s="72"/>
      <c r="C12" s="42" t="s">
        <v>4</v>
      </c>
      <c r="E12" s="77">
        <f>VLOOKUP(E27,Record!B5:I14,3)</f>
        <v>96000</v>
      </c>
      <c r="F12" s="73"/>
    </row>
    <row r="13" spans="2:6" ht="16" thickBot="1" x14ac:dyDescent="0.25">
      <c r="B13" s="72"/>
      <c r="C13" s="42" t="s">
        <v>63</v>
      </c>
      <c r="E13" s="78">
        <f>YEAR(E31)-YEAR(E8)-IF(E31&lt;DATE(YEAR(E31),MONTH(E8), DAY(E8)),1,0)</f>
        <v>46</v>
      </c>
      <c r="F13" s="73"/>
    </row>
    <row r="14" spans="2:6" ht="16" thickBot="1" x14ac:dyDescent="0.25">
      <c r="B14" s="72"/>
      <c r="C14" s="42" t="s">
        <v>64</v>
      </c>
      <c r="E14" s="79">
        <f>IF(MONTH(E32)&lt;=MONTH(E10),YEAR(E32)-YEAR(E10)+ MONTH(E32)/12 -MONTH(E10)/12,YEAR(E32)-YEAR(E10))</f>
        <v>5.5</v>
      </c>
      <c r="F14" s="73"/>
    </row>
    <row r="15" spans="2:6" ht="16" thickBot="1" x14ac:dyDescent="0.25">
      <c r="B15" s="72"/>
      <c r="C15" s="42" t="s">
        <v>44</v>
      </c>
      <c r="E15" s="80">
        <f>0.02*E12*E14</f>
        <v>10560</v>
      </c>
      <c r="F15" s="73"/>
    </row>
    <row r="16" spans="2:6" ht="16" thickBot="1" x14ac:dyDescent="0.25">
      <c r="B16" s="72"/>
      <c r="C16" s="42" t="s">
        <v>65</v>
      </c>
      <c r="E16" s="78">
        <f>IF(MONTH(E11)&gt;MONTH(E31),1-0.03*(YEAR(E11)-YEAR(E31)+1),1-0.03*(YEAR(E11)-YEAR(E31)))</f>
        <v>0.43000000000000005</v>
      </c>
      <c r="F16" s="73"/>
    </row>
    <row r="17" spans="2:6" ht="16" thickBot="1" x14ac:dyDescent="0.25">
      <c r="B17" s="72"/>
      <c r="C17" s="42" t="s">
        <v>66</v>
      </c>
      <c r="E17" s="80">
        <f>E15*E16</f>
        <v>4540.8</v>
      </c>
      <c r="F17" s="73"/>
    </row>
    <row r="18" spans="2:6" ht="16" thickBot="1" x14ac:dyDescent="0.25">
      <c r="B18" s="72"/>
      <c r="C18" s="42" t="s">
        <v>67</v>
      </c>
      <c r="E18" s="77">
        <f>Annuity!G9</f>
        <v>84838.893739348146</v>
      </c>
      <c r="F18" s="73"/>
    </row>
    <row r="19" spans="2:6" ht="16" thickBot="1" x14ac:dyDescent="0.25">
      <c r="B19" s="72"/>
      <c r="C19" s="42"/>
      <c r="F19" s="73"/>
    </row>
    <row r="20" spans="2:6" ht="16" thickBot="1" x14ac:dyDescent="0.25">
      <c r="B20" s="72"/>
      <c r="C20" s="42" t="s">
        <v>68</v>
      </c>
      <c r="E20" s="81">
        <f>10*E12</f>
        <v>960000</v>
      </c>
      <c r="F20" s="73"/>
    </row>
    <row r="21" spans="2:6" ht="16" thickBot="1" x14ac:dyDescent="0.25">
      <c r="B21" s="72"/>
      <c r="C21" s="42" t="s">
        <v>69</v>
      </c>
      <c r="E21" s="82">
        <f>E18/E20</f>
        <v>8.8373847645154324E-2</v>
      </c>
      <c r="F21" s="73"/>
    </row>
    <row r="22" spans="2:6" x14ac:dyDescent="0.2">
      <c r="B22" s="72"/>
      <c r="F22" s="73"/>
    </row>
    <row r="23" spans="2:6" ht="16" thickBot="1" x14ac:dyDescent="0.25">
      <c r="B23" s="72"/>
      <c r="F23" s="73"/>
    </row>
    <row r="24" spans="2:6" ht="17" thickBot="1" x14ac:dyDescent="0.25">
      <c r="B24" s="72"/>
      <c r="C24" s="41" t="str">
        <f>"The Statement is prepared on " &amp; TEXT(E31, "mmm dd, yyyy")</f>
        <v>The Statement is prepared on May 13, 2019</v>
      </c>
      <c r="D24" s="41"/>
      <c r="E24" s="41"/>
      <c r="F24" s="73"/>
    </row>
    <row r="25" spans="2:6" ht="16" thickBot="1" x14ac:dyDescent="0.25">
      <c r="B25" s="83"/>
      <c r="C25" s="84"/>
      <c r="D25" s="84"/>
      <c r="E25" s="84"/>
      <c r="F25" s="85"/>
    </row>
    <row r="26" spans="2:6" ht="16" thickBot="1" x14ac:dyDescent="0.25"/>
    <row r="27" spans="2:6" ht="16" thickBot="1" x14ac:dyDescent="0.25">
      <c r="C27" s="42" t="s">
        <v>70</v>
      </c>
      <c r="E27" s="65">
        <v>50005</v>
      </c>
    </row>
    <row r="29" spans="2:6" x14ac:dyDescent="0.2">
      <c r="D29" s="53" t="s">
        <v>71</v>
      </c>
      <c r="E29" s="53">
        <f>Rate!B28</f>
        <v>2019</v>
      </c>
    </row>
    <row r="30" spans="2:6" x14ac:dyDescent="0.2">
      <c r="D30" s="53" t="s">
        <v>72</v>
      </c>
      <c r="E30" s="53">
        <f>FIND(",",VLOOKUP(E27,Record!B5:I14,2))</f>
        <v>4</v>
      </c>
    </row>
    <row r="31" spans="2:6" x14ac:dyDescent="0.2">
      <c r="D31" s="53" t="s">
        <v>73</v>
      </c>
      <c r="E31" s="86" t="d">
        <f>WORKDAY(E33,8)</f>
        <v>2019-05-13</v>
      </c>
    </row>
    <row r="32" spans="2:6" x14ac:dyDescent="0.2">
      <c r="D32" s="53" t="s">
        <v>74</v>
      </c>
      <c r="E32" s="87" t="str">
        <f>"1/1/"&amp;E29</f>
        <v>1/1/2019</v>
      </c>
    </row>
    <row r="33" spans="4:5" x14ac:dyDescent="0.2">
      <c r="D33" s="53" t="s">
        <v>75</v>
      </c>
      <c r="E33" s="88" t="str">
        <f>"5/1/"&amp;Rate!B28</f>
        <v>5/1/2019</v>
      </c>
    </row>
    <row r="34" spans="4:5" ht="24" x14ac:dyDescent="0.3">
      <c r="D34" s="89"/>
    </row>
  </sheetData>
  <mergeCells count="2">
    <mergeCell ref="C4:E4"/>
    <mergeCell ref="C24:E24"/>
  </mergeCells>
  <pageMargins left="0.7" right="0.7" top="0.75" bottom="0.75" header="0.3" footer="0.3"/>
  <pageSetup paperSize="0" orientation="portrait" horizontalDpi="0" verticalDpi="0" copies="0"/>
  <headerFooter>
    <oddFooter>&amp;LWeek 8 - Final.xlsx
Statement&amp;R3/12/2023
2:35 PM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Record</vt:lpstr>
      <vt:lpstr>Sort_DB</vt:lpstr>
      <vt:lpstr>Filter_DB</vt:lpstr>
      <vt:lpstr>Filter_Advance</vt:lpstr>
      <vt:lpstr>Pivot_Table</vt:lpstr>
      <vt:lpstr>Qx</vt:lpstr>
      <vt:lpstr>Annuity</vt:lpstr>
      <vt:lpstr>Rate</vt:lpstr>
      <vt:lpstr>Adam_Sneed_Final</vt:lpstr>
      <vt:lpstr>Filter_Advance!Criteria</vt:lpstr>
      <vt:lpstr>Annuity!Print_Titles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PhotonUser</dc:creator>
  <cp:lastModifiedBy>acsneed27@gmail.com</cp:lastModifiedBy>
  <cp:lastPrinted>2023-03-12T19:35:03Z</cp:lastPrinted>
  <dcterms:created xsi:type="dcterms:W3CDTF">2023-03-10T23:27:00Z</dcterms:created>
  <dcterms:modified xsi:type="dcterms:W3CDTF">2024-01-11T23:21:38Z</dcterms:modified>
</cp:coreProperties>
</file>