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trlProps/ctrlProp20.xml" ContentType="application/vnd.ms-excel.controlproperties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trlProps/ctrlProp2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trlProps/ctrlProp22.xml" ContentType="application/vnd.ms-excel.controlproperties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1.xml" ContentType="application/vnd.openxmlformats-officedocument.drawing+xml"/>
  <Override PartName="/xl/ctrlProps/ctrlProp2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Dropbox\01-estudio\Banco\MACRO\Resumen Cta corriente\"/>
    </mc:Choice>
  </mc:AlternateContent>
  <xr:revisionPtr revIDLastSave="0" documentId="13_ncr:1_{9B735CE2-0173-4F77-A4E2-6B7647E1E3DE}" xr6:coauthVersionLast="47" xr6:coauthVersionMax="47" xr10:uidLastSave="{00000000-0000-0000-0000-000000000000}"/>
  <bookViews>
    <workbookView xWindow="-120" yWindow="-120" windowWidth="29040" windowHeight="15720" tabRatio="1000" firstSheet="2" activeTab="13" xr2:uid="{00000000-000D-0000-FFFF-FFFF00000000}"/>
  </bookViews>
  <sheets>
    <sheet name="CODIGOS" sheetId="59" state="hidden" r:id="rId1"/>
    <sheet name="_" sheetId="67" r:id="rId2"/>
    <sheet name="CONCILIACION CONTABLE" sheetId="65" r:id="rId3"/>
    <sheet name="BADLAR" sheetId="68" r:id="rId4"/>
    <sheet name="BANCO" sheetId="10" r:id="rId5"/>
    <sheet name="DATOS" sheetId="45" r:id="rId6"/>
    <sheet name="DESGLOSE IVA" sheetId="55" r:id="rId7"/>
    <sheet name="1.DEPOSITOS" sheetId="46" r:id="rId8"/>
    <sheet name="2.DEBITOS Y CHEQUES" sheetId="47" r:id="rId9"/>
    <sheet name="control débitos" sheetId="61" r:id="rId10"/>
    <sheet name="VISA" sheetId="69" r:id="rId11"/>
    <sheet name="4.SIRCREB" sheetId="49" r:id="rId12"/>
    <sheet name="3.AFIP" sheetId="48" r:id="rId13"/>
    <sheet name="5.FONDO Y SUELDOS" sheetId="50" r:id="rId14"/>
    <sheet name="Depósitos" sheetId="64" r:id="rId15"/>
    <sheet name="8.GASTOS" sheetId="54" r:id="rId16"/>
    <sheet name="10.IMP DEB CRED" sheetId="52" r:id="rId17"/>
    <sheet name="11.LEASING" sheetId="57" r:id="rId18"/>
  </sheets>
  <definedNames>
    <definedName name="_xlnm._FilterDatabase" localSheetId="8" hidden="1">'2.DEBITOS Y CHEQUES'!$K$1:$K$934</definedName>
    <definedName name="_xlnm._FilterDatabase" localSheetId="13" hidden="1">'5.FONDO Y SUELDOS'!$A$1:$J$18</definedName>
    <definedName name="_xlnm._FilterDatabase" localSheetId="15" hidden="1">'8.GASTOS'!$A$1:$E$1</definedName>
    <definedName name="_xlnm._FilterDatabase" localSheetId="9" hidden="1">'control débitos'!$J$2:$J$354</definedName>
    <definedName name="_xlnm._FilterDatabase" localSheetId="5" hidden="1">DATOS!$E$1:$E$172</definedName>
    <definedName name="_xlnm._FilterDatabase" localSheetId="14" hidden="1">Depósitos!$K$3:$AS$43</definedName>
    <definedName name="_xlpm.DIAS" hidden="1" xlm="1">#NAME?</definedName>
    <definedName name="_xlpm.TASA" hidden="1" xlm="1">#NAME?</definedName>
    <definedName name="_xlnm.Print_Area" localSheetId="7">'1.DEPOSITOS'!$A$1:$J$55</definedName>
    <definedName name="_xlnm.Print_Area" localSheetId="16">'10.IMP DEB CRED'!$A$1:$J$55</definedName>
    <definedName name="_xlnm.Print_Area" localSheetId="17">'11.LEASING'!$A$1:$J$55</definedName>
    <definedName name="_xlnm.Print_Area" localSheetId="8">'2.DEBITOS Y CHEQUES'!$A$1:$J$109</definedName>
    <definedName name="_xlnm.Print_Area" localSheetId="12">'3.AFIP'!$A$1:$J$53</definedName>
    <definedName name="_xlnm.Print_Area" localSheetId="11">'4.SIRCREB'!$A$1:$J$38</definedName>
    <definedName name="_xlnm.Print_Area" localSheetId="13">'5.FONDO Y SUELDOS'!$A$1:$J$53</definedName>
    <definedName name="_xlnm.Print_Area" localSheetId="15">'8.GASTOS'!$A$1:$J$53</definedName>
    <definedName name="_xlnm.Print_Area" localSheetId="5">DATOS!$A$1:$I$220</definedName>
    <definedName name="DatosExternos_1" localSheetId="14" hidden="1">Depósitos!$A$3:$G$38</definedName>
    <definedName name="DatosExternos_10" localSheetId="14" hidden="1">Depósitos!$A$122:$G$124</definedName>
    <definedName name="DatosExternos_11" localSheetId="14" hidden="1">Depósitos!$A$126:$G$127</definedName>
    <definedName name="DatosExternos_12" localSheetId="14" hidden="1">Depósitos!$A$129:$G$130</definedName>
    <definedName name="DatosExternos_13" localSheetId="14" hidden="1">Depósitos!$A$132:$G$133</definedName>
    <definedName name="DatosExternos_14" localSheetId="14" hidden="1">Depósitos!$A$135:$G$136</definedName>
    <definedName name="DatosExternos_15" localSheetId="14" hidden="1">Depósitos!$A$138:$G$139</definedName>
    <definedName name="DatosExternos_16" localSheetId="14" hidden="1">Depósitos!$A$140:$G$141</definedName>
    <definedName name="DatosExternos_2" localSheetId="14" hidden="1">Depósitos!$A$40:$G$42</definedName>
    <definedName name="DatosExternos_3" localSheetId="14" hidden="1">Depósitos!$A$45:$G$77</definedName>
    <definedName name="DatosExternos_4" localSheetId="14" hidden="1">Depósitos!$A$79:$G$81</definedName>
    <definedName name="DatosExternos_5" localSheetId="14" hidden="1">Depósitos!$A$83:$G$84</definedName>
    <definedName name="DatosExternos_6" localSheetId="14" hidden="1">Depósitos!$A$85:$G$87</definedName>
    <definedName name="DatosExternos_7" localSheetId="14" hidden="1">Depósitos!$A$88:$G$89</definedName>
    <definedName name="DatosExternos_8" localSheetId="14" hidden="1">Depósitos!$A$91:$G$92</definedName>
    <definedName name="DatosExternos_9" localSheetId="14" hidden="1">Depósitos!$A$94:$G$120</definedName>
    <definedName name="_xlnm.Print_Titles" localSheetId="16">'10.IMP DEB CRED'!$1:$1</definedName>
    <definedName name="_xlnm.Print_Titles" localSheetId="17">'11.LEASING'!$1:$1</definedName>
    <definedName name="_xlnm.Print_Titles" localSheetId="8">'2.DEBITOS Y CHEQUES'!$1:$1</definedName>
    <definedName name="_xlnm.Print_Titles" localSheetId="12">'3.AFIP'!$1:$1</definedName>
    <definedName name="_xlnm.Print_Titles" localSheetId="11">'4.SIRCREB'!$1:$1</definedName>
    <definedName name="_xlnm.Print_Titles" localSheetId="13">'5.FONDO Y SUELDOS'!$1:$1</definedName>
    <definedName name="_xlnm.Print_Titles" localSheetId="15">'8.GASTOS'!$1:$1</definedName>
  </definedNames>
  <calcPr calcId="191029"/>
  <pivotCaches>
    <pivotCache cacheId="131" r:id="rId19"/>
    <pivotCache cacheId="137" r:id="rId20"/>
    <pivotCache cacheId="140" r:id="rId21"/>
    <pivotCache cacheId="143" r:id="rId22"/>
    <pivotCache cacheId="146" r:id="rId23"/>
    <pivotCache cacheId="149" r:id="rId24"/>
    <pivotCache cacheId="152" r:id="rId25"/>
    <pivotCache cacheId="158" r:id="rId26"/>
    <pivotCache cacheId="161" r:id="rId27"/>
  </pivotCaches>
  <extLst>
    <ext xmlns:x15="http://schemas.microsoft.com/office/spreadsheetml/2010/11/main" uri="{FCE2AD5D-F65C-4FA6-A056-5C36A1767C68}">
      <x15:dataModel>
        <x15:modelTables>
          <x15:modelTable id="Consulta_25b4006c-4ab6-48e5-8a8a-2508547171c8" name="ACREDITACIONES" connection="Access contable"/>
          <x15:modelTable id="Consulta_cb8d0dd8-efed-4c6e-8d88-479d14093174" name="DEBITOS" connection="Access contable 2"/>
          <x15:modelTable id="Consulta_38422d91-249f-4df3-aac1-bd37edb415be" name="AFIP" connection="Access contable 3"/>
          <x15:modelTable id="Consulta_ccd4cfd8-d405-416f-b219-2f2895097db2" name="SIRCREB" connection="Access contable 4"/>
          <x15:modelTable id="Consulta_098b8863-c5f5-4c86-a93b-8d2c8c3b0f06" name="GASTOS" connection="Access contable 6"/>
          <x15:modelTable id="Consulta_79f38d13-be10-4570-afab-58832be2d66e" name="IMP DB C" connection="Access contable 7"/>
          <x15:modelTable id="Consulta_8143cff1-910e-40f2-a315-5231ea38d840" name="SUELDOS" connection="Access contable 5"/>
          <x15:modelTable id="Consulta_a851cb2f-70d1-4146-a509-11081bb36226" name="MAYORES" connection="Access contable 8"/>
          <x15:modelTable id="CUENTAS_8139f9ee-aaa6-43f7-8212-13bf5ffd1c63" name="CUENTAS" connection="Access contable 9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0" i="61" l="1"/>
  <c r="S20" i="61"/>
  <c r="R21" i="61"/>
  <c r="S21" i="61"/>
  <c r="T21" i="61" s="1"/>
  <c r="R22" i="61"/>
  <c r="S22" i="61"/>
  <c r="R23" i="61"/>
  <c r="S23" i="61"/>
  <c r="R4" i="61"/>
  <c r="S4" i="61"/>
  <c r="T4" i="61" s="1"/>
  <c r="R5" i="61"/>
  <c r="S5" i="61"/>
  <c r="T5" i="61" s="1"/>
  <c r="R6" i="61"/>
  <c r="S6" i="61"/>
  <c r="T6" i="61" s="1"/>
  <c r="R7" i="61"/>
  <c r="S7" i="61"/>
  <c r="T7" i="61" s="1"/>
  <c r="R8" i="61"/>
  <c r="S8" i="61"/>
  <c r="T8" i="61" s="1"/>
  <c r="R9" i="61"/>
  <c r="S9" i="61"/>
  <c r="R10" i="61"/>
  <c r="S10" i="61"/>
  <c r="T10" i="61" s="1"/>
  <c r="R11" i="61"/>
  <c r="T11" i="61" s="1"/>
  <c r="S11" i="61"/>
  <c r="R12" i="61"/>
  <c r="S12" i="61"/>
  <c r="T12" i="61" s="1"/>
  <c r="R13" i="61"/>
  <c r="S13" i="61"/>
  <c r="T13" i="61" s="1"/>
  <c r="R14" i="61"/>
  <c r="S14" i="61"/>
  <c r="T14" i="61" s="1"/>
  <c r="R15" i="61"/>
  <c r="S15" i="61"/>
  <c r="T15" i="61" s="1"/>
  <c r="R16" i="61"/>
  <c r="S16" i="61"/>
  <c r="T16" i="61" s="1"/>
  <c r="R17" i="61"/>
  <c r="S17" i="61"/>
  <c r="T17" i="61" s="1"/>
  <c r="R18" i="61"/>
  <c r="S18" i="61"/>
  <c r="R19" i="61"/>
  <c r="S19" i="61"/>
  <c r="T19" i="61" s="1"/>
  <c r="S3" i="61"/>
  <c r="T3" i="61" s="1"/>
  <c r="R3" i="61"/>
  <c r="Q1" i="61" a="1"/>
  <c r="Q1" i="61" s="1"/>
  <c r="I83" i="61"/>
  <c r="A44" i="55"/>
  <c r="G44" i="55" s="1"/>
  <c r="B44" i="55"/>
  <c r="C44" i="55"/>
  <c r="D44" i="55"/>
  <c r="J44" i="55" s="1"/>
  <c r="E44" i="55"/>
  <c r="A45" i="55"/>
  <c r="G45" i="55" s="1"/>
  <c r="B45" i="55"/>
  <c r="C45" i="55"/>
  <c r="D45" i="55"/>
  <c r="E45" i="55"/>
  <c r="J45" i="55"/>
  <c r="A46" i="55"/>
  <c r="G46" i="55" s="1"/>
  <c r="B46" i="55"/>
  <c r="C46" i="55"/>
  <c r="D46" i="55"/>
  <c r="E46" i="55"/>
  <c r="I46" i="55"/>
  <c r="N46" i="55"/>
  <c r="A47" i="55"/>
  <c r="J47" i="55" s="1"/>
  <c r="B47" i="55"/>
  <c r="C47" i="55"/>
  <c r="D47" i="55"/>
  <c r="E47" i="55"/>
  <c r="X133" i="64"/>
  <c r="Y133" i="64" s="1"/>
  <c r="Z133" i="64" s="1"/>
  <c r="W133" i="64"/>
  <c r="R133" i="64"/>
  <c r="S133" i="64" s="1"/>
  <c r="T133" i="64" s="1"/>
  <c r="M133" i="64"/>
  <c r="X130" i="64"/>
  <c r="Y130" i="64" s="1"/>
  <c r="Z130" i="64" s="1"/>
  <c r="W130" i="64"/>
  <c r="R130" i="64"/>
  <c r="S130" i="64" s="1"/>
  <c r="T130" i="64" s="1"/>
  <c r="M130" i="64"/>
  <c r="W127" i="64"/>
  <c r="X127" i="64" s="1"/>
  <c r="Y127" i="64" s="1"/>
  <c r="Z127" i="64" s="1"/>
  <c r="S127" i="64"/>
  <c r="T127" i="64" s="1"/>
  <c r="R127" i="64"/>
  <c r="M127" i="64"/>
  <c r="X123" i="64"/>
  <c r="Y123" i="64" s="1"/>
  <c r="Z123" i="64" s="1"/>
  <c r="W123" i="64"/>
  <c r="R123" i="64"/>
  <c r="S123" i="64" s="1"/>
  <c r="T123" i="64" s="1"/>
  <c r="M123" i="64"/>
  <c r="M96" i="64"/>
  <c r="R96" i="64"/>
  <c r="S96" i="64" s="1"/>
  <c r="T96" i="64" s="1"/>
  <c r="W96" i="64"/>
  <c r="X96" i="64"/>
  <c r="Y96" i="64" s="1"/>
  <c r="Z96" i="64" s="1"/>
  <c r="M97" i="64"/>
  <c r="R97" i="64"/>
  <c r="S97" i="64" s="1"/>
  <c r="T97" i="64" s="1"/>
  <c r="W97" i="64"/>
  <c r="X97" i="64"/>
  <c r="Y97" i="64" s="1"/>
  <c r="Z97" i="64" s="1"/>
  <c r="M98" i="64"/>
  <c r="R98" i="64"/>
  <c r="S98" i="64" s="1"/>
  <c r="T98" i="64" s="1"/>
  <c r="W98" i="64"/>
  <c r="X98" i="64"/>
  <c r="Y98" i="64" s="1"/>
  <c r="Z98" i="64" s="1"/>
  <c r="M99" i="64"/>
  <c r="R99" i="64"/>
  <c r="S99" i="64" s="1"/>
  <c r="T99" i="64" s="1"/>
  <c r="W99" i="64"/>
  <c r="X99" i="64"/>
  <c r="Y99" i="64" s="1"/>
  <c r="Z99" i="64" s="1"/>
  <c r="M100" i="64"/>
  <c r="R100" i="64"/>
  <c r="S100" i="64" s="1"/>
  <c r="T100" i="64" s="1"/>
  <c r="W100" i="64"/>
  <c r="X100" i="64"/>
  <c r="Y100" i="64" s="1"/>
  <c r="Z100" i="64" s="1"/>
  <c r="M101" i="64"/>
  <c r="R101" i="64"/>
  <c r="S101" i="64" s="1"/>
  <c r="T101" i="64" s="1"/>
  <c r="W101" i="64"/>
  <c r="X101" i="64"/>
  <c r="Y101" i="64" s="1"/>
  <c r="Z101" i="64" s="1"/>
  <c r="M102" i="64"/>
  <c r="R102" i="64"/>
  <c r="S102" i="64" s="1"/>
  <c r="T102" i="64" s="1"/>
  <c r="W102" i="64"/>
  <c r="X102" i="64"/>
  <c r="Y102" i="64" s="1"/>
  <c r="Z102" i="64" s="1"/>
  <c r="M103" i="64"/>
  <c r="R103" i="64"/>
  <c r="S103" i="64" s="1"/>
  <c r="T103" i="64" s="1"/>
  <c r="W103" i="64"/>
  <c r="X103" i="64"/>
  <c r="Y103" i="64" s="1"/>
  <c r="Z103" i="64" s="1"/>
  <c r="M104" i="64"/>
  <c r="R104" i="64"/>
  <c r="S104" i="64" s="1"/>
  <c r="T104" i="64" s="1"/>
  <c r="W104" i="64"/>
  <c r="X104" i="64"/>
  <c r="Y104" i="64" s="1"/>
  <c r="Z104" i="64" s="1"/>
  <c r="M105" i="64"/>
  <c r="R105" i="64"/>
  <c r="S105" i="64" s="1"/>
  <c r="T105" i="64" s="1"/>
  <c r="W105" i="64"/>
  <c r="X105" i="64"/>
  <c r="Y105" i="64" s="1"/>
  <c r="Z105" i="64" s="1"/>
  <c r="M106" i="64"/>
  <c r="R106" i="64"/>
  <c r="S106" i="64" s="1"/>
  <c r="T106" i="64" s="1"/>
  <c r="W106" i="64"/>
  <c r="X106" i="64"/>
  <c r="Y106" i="64" s="1"/>
  <c r="Z106" i="64" s="1"/>
  <c r="M107" i="64"/>
  <c r="R107" i="64"/>
  <c r="S107" i="64" s="1"/>
  <c r="T107" i="64" s="1"/>
  <c r="W107" i="64"/>
  <c r="X107" i="64"/>
  <c r="Y107" i="64" s="1"/>
  <c r="Z107" i="64" s="1"/>
  <c r="M108" i="64"/>
  <c r="R108" i="64"/>
  <c r="S108" i="64" s="1"/>
  <c r="T108" i="64" s="1"/>
  <c r="W108" i="64"/>
  <c r="X108" i="64"/>
  <c r="Y108" i="64" s="1"/>
  <c r="Z108" i="64" s="1"/>
  <c r="M109" i="64"/>
  <c r="R109" i="64"/>
  <c r="S109" i="64" s="1"/>
  <c r="T109" i="64" s="1"/>
  <c r="W109" i="64"/>
  <c r="X109" i="64"/>
  <c r="Y109" i="64" s="1"/>
  <c r="Z109" i="64" s="1"/>
  <c r="M110" i="64"/>
  <c r="R110" i="64"/>
  <c r="S110" i="64" s="1"/>
  <c r="T110" i="64" s="1"/>
  <c r="W110" i="64"/>
  <c r="X110" i="64"/>
  <c r="Y110" i="64" s="1"/>
  <c r="Z110" i="64" s="1"/>
  <c r="M111" i="64"/>
  <c r="R111" i="64"/>
  <c r="S111" i="64" s="1"/>
  <c r="T111" i="64" s="1"/>
  <c r="W111" i="64"/>
  <c r="X111" i="64"/>
  <c r="Y111" i="64" s="1"/>
  <c r="Z111" i="64" s="1"/>
  <c r="M112" i="64"/>
  <c r="R112" i="64"/>
  <c r="S112" i="64" s="1"/>
  <c r="T112" i="64" s="1"/>
  <c r="W112" i="64"/>
  <c r="X112" i="64"/>
  <c r="Y112" i="64" s="1"/>
  <c r="Z112" i="64" s="1"/>
  <c r="M113" i="64"/>
  <c r="R113" i="64"/>
  <c r="S113" i="64" s="1"/>
  <c r="T113" i="64" s="1"/>
  <c r="W113" i="64"/>
  <c r="X113" i="64"/>
  <c r="Y113" i="64" s="1"/>
  <c r="Z113" i="64" s="1"/>
  <c r="M114" i="64"/>
  <c r="R114" i="64"/>
  <c r="S114" i="64" s="1"/>
  <c r="T114" i="64" s="1"/>
  <c r="W114" i="64"/>
  <c r="X114" i="64"/>
  <c r="Y114" i="64" s="1"/>
  <c r="Z114" i="64" s="1"/>
  <c r="M115" i="64"/>
  <c r="R115" i="64"/>
  <c r="S115" i="64" s="1"/>
  <c r="T115" i="64" s="1"/>
  <c r="W115" i="64"/>
  <c r="X115" i="64"/>
  <c r="Y115" i="64" s="1"/>
  <c r="Z115" i="64" s="1"/>
  <c r="M116" i="64"/>
  <c r="R116" i="64"/>
  <c r="S116" i="64" s="1"/>
  <c r="T116" i="64" s="1"/>
  <c r="W116" i="64"/>
  <c r="X116" i="64"/>
  <c r="Y116" i="64" s="1"/>
  <c r="Z116" i="64" s="1"/>
  <c r="M117" i="64"/>
  <c r="R117" i="64"/>
  <c r="S117" i="64" s="1"/>
  <c r="T117" i="64" s="1"/>
  <c r="W117" i="64"/>
  <c r="X117" i="64"/>
  <c r="Y117" i="64" s="1"/>
  <c r="Z117" i="64" s="1"/>
  <c r="M118" i="64"/>
  <c r="R118" i="64"/>
  <c r="S118" i="64" s="1"/>
  <c r="T118" i="64" s="1"/>
  <c r="W118" i="64"/>
  <c r="X118" i="64"/>
  <c r="Y118" i="64" s="1"/>
  <c r="Z118" i="64" s="1"/>
  <c r="M119" i="64"/>
  <c r="R119" i="64"/>
  <c r="S119" i="64" s="1"/>
  <c r="T119" i="64" s="1"/>
  <c r="W119" i="64"/>
  <c r="X119" i="64"/>
  <c r="Y119" i="64" s="1"/>
  <c r="Z119" i="64" s="1"/>
  <c r="M120" i="64"/>
  <c r="R120" i="64"/>
  <c r="S120" i="64" s="1"/>
  <c r="T120" i="64" s="1"/>
  <c r="W120" i="64"/>
  <c r="X120" i="64"/>
  <c r="Y120" i="64" s="1"/>
  <c r="Z120" i="64" s="1"/>
  <c r="W92" i="64"/>
  <c r="X92" i="64" s="1"/>
  <c r="Y92" i="64" s="1"/>
  <c r="Z92" i="64" s="1"/>
  <c r="S92" i="64"/>
  <c r="T92" i="64" s="1"/>
  <c r="R92" i="64"/>
  <c r="M92" i="64"/>
  <c r="X89" i="64"/>
  <c r="Y89" i="64" s="1"/>
  <c r="Z89" i="64" s="1"/>
  <c r="W89" i="64"/>
  <c r="R89" i="64"/>
  <c r="S89" i="64" s="1"/>
  <c r="T89" i="64" s="1"/>
  <c r="M89" i="64"/>
  <c r="X86" i="64"/>
  <c r="Y86" i="64" s="1"/>
  <c r="Z86" i="64" s="1"/>
  <c r="W86" i="64"/>
  <c r="R86" i="64"/>
  <c r="S86" i="64" s="1"/>
  <c r="T86" i="64" s="1"/>
  <c r="M86" i="64"/>
  <c r="W84" i="64"/>
  <c r="X84" i="64" s="1"/>
  <c r="Y84" i="64" s="1"/>
  <c r="Z84" i="64" s="1"/>
  <c r="S84" i="64"/>
  <c r="T84" i="64" s="1"/>
  <c r="R84" i="64"/>
  <c r="M84" i="64"/>
  <c r="W80" i="64"/>
  <c r="X80" i="64" s="1"/>
  <c r="Y80" i="64" s="1"/>
  <c r="Z80" i="64" s="1"/>
  <c r="R80" i="64"/>
  <c r="S80" i="64" s="1"/>
  <c r="T80" i="64" s="1"/>
  <c r="M80" i="64"/>
  <c r="X81" i="64"/>
  <c r="Y81" i="64" s="1"/>
  <c r="Z81" i="64" s="1"/>
  <c r="W81" i="64"/>
  <c r="S81" i="64"/>
  <c r="T81" i="64" s="1"/>
  <c r="R81" i="64"/>
  <c r="M81" i="64"/>
  <c r="R12" i="50" a="1"/>
  <c r="M47" i="64"/>
  <c r="R47" i="64"/>
  <c r="S47" i="64" s="1"/>
  <c r="T47" i="64" s="1"/>
  <c r="W47" i="64"/>
  <c r="X47" i="64" s="1"/>
  <c r="Y47" i="64" s="1"/>
  <c r="Z47" i="64" s="1"/>
  <c r="M48" i="64"/>
  <c r="R48" i="64"/>
  <c r="S48" i="64" s="1"/>
  <c r="T48" i="64" s="1"/>
  <c r="W48" i="64"/>
  <c r="X48" i="64" s="1"/>
  <c r="Y48" i="64" s="1"/>
  <c r="Z48" i="64" s="1"/>
  <c r="M49" i="64"/>
  <c r="R49" i="64"/>
  <c r="S49" i="64" s="1"/>
  <c r="T49" i="64" s="1"/>
  <c r="W49" i="64"/>
  <c r="X49" i="64" s="1"/>
  <c r="Y49" i="64" s="1"/>
  <c r="Z49" i="64" s="1"/>
  <c r="M50" i="64"/>
  <c r="R50" i="64"/>
  <c r="S50" i="64" s="1"/>
  <c r="T50" i="64" s="1"/>
  <c r="W50" i="64"/>
  <c r="X50" i="64" s="1"/>
  <c r="Y50" i="64" s="1"/>
  <c r="Z50" i="64" s="1"/>
  <c r="M51" i="64"/>
  <c r="R51" i="64"/>
  <c r="S51" i="64" s="1"/>
  <c r="T51" i="64" s="1"/>
  <c r="W51" i="64"/>
  <c r="X51" i="64"/>
  <c r="Y51" i="64"/>
  <c r="Z51" i="64"/>
  <c r="M52" i="64"/>
  <c r="R52" i="64"/>
  <c r="S52" i="64"/>
  <c r="T52" i="64"/>
  <c r="W52" i="64"/>
  <c r="X52" i="64"/>
  <c r="Y52" i="64"/>
  <c r="Z52" i="64"/>
  <c r="M53" i="64"/>
  <c r="R53" i="64"/>
  <c r="S53" i="64"/>
  <c r="T53" i="64"/>
  <c r="W53" i="64"/>
  <c r="X53" i="64"/>
  <c r="Y53" i="64"/>
  <c r="Z53" i="64"/>
  <c r="M54" i="64"/>
  <c r="R54" i="64"/>
  <c r="S54" i="64"/>
  <c r="T54" i="64"/>
  <c r="W54" i="64"/>
  <c r="X54" i="64"/>
  <c r="Y54" i="64"/>
  <c r="Z54" i="64"/>
  <c r="M55" i="64"/>
  <c r="R55" i="64"/>
  <c r="S55" i="64"/>
  <c r="T55" i="64"/>
  <c r="W55" i="64"/>
  <c r="X55" i="64"/>
  <c r="Y55" i="64"/>
  <c r="Z55" i="64"/>
  <c r="M56" i="64"/>
  <c r="R56" i="64"/>
  <c r="S56" i="64"/>
  <c r="T56" i="64"/>
  <c r="W56" i="64"/>
  <c r="X56" i="64"/>
  <c r="Y56" i="64"/>
  <c r="Z56" i="64"/>
  <c r="M57" i="64"/>
  <c r="R57" i="64"/>
  <c r="S57" i="64"/>
  <c r="T57" i="64"/>
  <c r="W57" i="64"/>
  <c r="X57" i="64"/>
  <c r="Y57" i="64"/>
  <c r="Z57" i="64"/>
  <c r="M58" i="64"/>
  <c r="R58" i="64"/>
  <c r="S58" i="64"/>
  <c r="T58" i="64"/>
  <c r="W58" i="64"/>
  <c r="X58" i="64"/>
  <c r="Y58" i="64"/>
  <c r="Z58" i="64"/>
  <c r="M59" i="64"/>
  <c r="R59" i="64"/>
  <c r="S59" i="64"/>
  <c r="T59" i="64"/>
  <c r="W59" i="64"/>
  <c r="X59" i="64"/>
  <c r="Y59" i="64"/>
  <c r="Z59" i="64"/>
  <c r="M60" i="64"/>
  <c r="R60" i="64"/>
  <c r="S60" i="64"/>
  <c r="T60" i="64"/>
  <c r="W60" i="64"/>
  <c r="X60" i="64" s="1"/>
  <c r="Y60" i="64" s="1"/>
  <c r="Z60" i="64" s="1"/>
  <c r="M61" i="64"/>
  <c r="R61" i="64"/>
  <c r="S61" i="64"/>
  <c r="T61" i="64"/>
  <c r="W61" i="64"/>
  <c r="X61" i="64" s="1"/>
  <c r="Y61" i="64" s="1"/>
  <c r="Z61" i="64" s="1"/>
  <c r="M62" i="64"/>
  <c r="R62" i="64"/>
  <c r="S62" i="64"/>
  <c r="T62" i="64"/>
  <c r="W62" i="64"/>
  <c r="X62" i="64"/>
  <c r="Y62" i="64"/>
  <c r="Z62" i="64"/>
  <c r="M63" i="64"/>
  <c r="R63" i="64"/>
  <c r="S63" i="64" s="1"/>
  <c r="T63" i="64" s="1"/>
  <c r="W63" i="64"/>
  <c r="X63" i="64" s="1"/>
  <c r="Y63" i="64" s="1"/>
  <c r="Z63" i="64" s="1"/>
  <c r="M64" i="64"/>
  <c r="R64" i="64"/>
  <c r="S64" i="64" s="1"/>
  <c r="T64" i="64" s="1"/>
  <c r="W64" i="64"/>
  <c r="X64" i="64" s="1"/>
  <c r="Y64" i="64" s="1"/>
  <c r="Z64" i="64" s="1"/>
  <c r="M65" i="64"/>
  <c r="R65" i="64"/>
  <c r="S65" i="64" s="1"/>
  <c r="T65" i="64" s="1"/>
  <c r="W65" i="64"/>
  <c r="X65" i="64" s="1"/>
  <c r="Y65" i="64" s="1"/>
  <c r="Z65" i="64" s="1"/>
  <c r="M66" i="64"/>
  <c r="R66" i="64"/>
  <c r="S66" i="64"/>
  <c r="T66" i="64"/>
  <c r="W66" i="64"/>
  <c r="X66" i="64"/>
  <c r="Y66" i="64"/>
  <c r="Z66" i="64"/>
  <c r="M67" i="64"/>
  <c r="R67" i="64"/>
  <c r="S67" i="64" s="1"/>
  <c r="T67" i="64" s="1"/>
  <c r="W67" i="64"/>
  <c r="X67" i="64"/>
  <c r="Y67" i="64"/>
  <c r="Z67" i="64"/>
  <c r="M68" i="64"/>
  <c r="R68" i="64"/>
  <c r="S68" i="64"/>
  <c r="T68" i="64"/>
  <c r="W68" i="64"/>
  <c r="X68" i="64"/>
  <c r="Y68" i="64"/>
  <c r="Z68" i="64"/>
  <c r="M69" i="64"/>
  <c r="R69" i="64"/>
  <c r="S69" i="64" s="1"/>
  <c r="T69" i="64" s="1"/>
  <c r="W69" i="64"/>
  <c r="X69" i="64"/>
  <c r="Y69" i="64"/>
  <c r="Z69" i="64"/>
  <c r="M70" i="64"/>
  <c r="R70" i="64"/>
  <c r="S70" i="64"/>
  <c r="T70" i="64"/>
  <c r="W70" i="64"/>
  <c r="X70" i="64"/>
  <c r="Y70" i="64"/>
  <c r="Z70" i="64"/>
  <c r="M71" i="64"/>
  <c r="R71" i="64"/>
  <c r="S71" i="64"/>
  <c r="T71" i="64"/>
  <c r="W71" i="64"/>
  <c r="X71" i="64"/>
  <c r="Y71" i="64"/>
  <c r="Z71" i="64"/>
  <c r="M72" i="64"/>
  <c r="R72" i="64"/>
  <c r="S72" i="64"/>
  <c r="T72" i="64"/>
  <c r="W72" i="64"/>
  <c r="X72" i="64"/>
  <c r="Y72" i="64"/>
  <c r="Z72" i="64"/>
  <c r="M73" i="64"/>
  <c r="R73" i="64"/>
  <c r="S73" i="64"/>
  <c r="T73" i="64"/>
  <c r="W73" i="64"/>
  <c r="X73" i="64"/>
  <c r="Y73" i="64"/>
  <c r="Z73" i="64"/>
  <c r="M74" i="64"/>
  <c r="R74" i="64"/>
  <c r="S74" i="64" s="1"/>
  <c r="T74" i="64" s="1"/>
  <c r="W74" i="64"/>
  <c r="X74" i="64" s="1"/>
  <c r="Y74" i="64" s="1"/>
  <c r="Z74" i="64" s="1"/>
  <c r="M75" i="64"/>
  <c r="R75" i="64"/>
  <c r="S75" i="64" s="1"/>
  <c r="T75" i="64" s="1"/>
  <c r="W75" i="64"/>
  <c r="X75" i="64" s="1"/>
  <c r="Y75" i="64" s="1"/>
  <c r="Z75" i="64" s="1"/>
  <c r="M76" i="64"/>
  <c r="R76" i="64"/>
  <c r="S76" i="64" s="1"/>
  <c r="T76" i="64" s="1"/>
  <c r="W76" i="64"/>
  <c r="X76" i="64" s="1"/>
  <c r="Y76" i="64" s="1"/>
  <c r="Z76" i="64" s="1"/>
  <c r="M77" i="64"/>
  <c r="R77" i="64"/>
  <c r="S77" i="64"/>
  <c r="T77" i="64"/>
  <c r="W77" i="64"/>
  <c r="X77" i="64"/>
  <c r="Y77" i="64"/>
  <c r="Z77" i="64"/>
  <c r="M41" i="64"/>
  <c r="R41" i="64"/>
  <c r="S41" i="64" s="1"/>
  <c r="T41" i="64" s="1"/>
  <c r="W41" i="64"/>
  <c r="X41" i="64" s="1"/>
  <c r="Y41" i="64" s="1"/>
  <c r="Z41" i="64" s="1"/>
  <c r="M42" i="64"/>
  <c r="R42" i="64"/>
  <c r="S42" i="64" s="1"/>
  <c r="T42" i="64" s="1"/>
  <c r="W42" i="64"/>
  <c r="X42" i="64" s="1"/>
  <c r="Y42" i="64" s="1"/>
  <c r="Z42" i="64" s="1"/>
  <c r="T23" i="61" l="1"/>
  <c r="T18" i="61"/>
  <c r="T22" i="61"/>
  <c r="T9" i="61"/>
  <c r="T20" i="61"/>
  <c r="R24" i="61"/>
  <c r="J46" i="55"/>
  <c r="K45" i="55"/>
  <c r="I45" i="55" s="1"/>
  <c r="K44" i="55"/>
  <c r="I44" i="55" s="1"/>
  <c r="F46" i="55"/>
  <c r="F45" i="55"/>
  <c r="R12" i="50"/>
  <c r="T17" i="50"/>
  <c r="T18" i="50"/>
  <c r="T20" i="50"/>
  <c r="T19" i="50"/>
  <c r="T14" i="50"/>
  <c r="T16" i="50"/>
  <c r="T15" i="50"/>
  <c r="T13" i="50"/>
  <c r="G47" i="55"/>
  <c r="M46" i="55"/>
  <c r="F44" i="55"/>
  <c r="I47" i="55"/>
  <c r="F47" i="55"/>
  <c r="K46" i="55"/>
  <c r="H45" i="55"/>
  <c r="M45" i="55" s="1"/>
  <c r="N45" i="55" s="1"/>
  <c r="K47" i="55"/>
  <c r="H46" i="55"/>
  <c r="H47" i="55"/>
  <c r="N47" i="55"/>
  <c r="M47" i="55"/>
  <c r="M5" i="64"/>
  <c r="R5" i="64"/>
  <c r="S5" i="64" s="1"/>
  <c r="T5" i="64" s="1"/>
  <c r="W5" i="64"/>
  <c r="X5" i="64"/>
  <c r="Y5" i="64" s="1"/>
  <c r="Z5" i="64" s="1"/>
  <c r="M6" i="64"/>
  <c r="R6" i="64"/>
  <c r="S6" i="64" s="1"/>
  <c r="T6" i="64" s="1"/>
  <c r="W6" i="64"/>
  <c r="X6" i="64"/>
  <c r="Y6" i="64" s="1"/>
  <c r="Z6" i="64" s="1"/>
  <c r="M7" i="64"/>
  <c r="R7" i="64"/>
  <c r="S7" i="64" s="1"/>
  <c r="T7" i="64" s="1"/>
  <c r="W7" i="64"/>
  <c r="X7" i="64"/>
  <c r="Y7" i="64" s="1"/>
  <c r="Z7" i="64" s="1"/>
  <c r="M8" i="64"/>
  <c r="R8" i="64"/>
  <c r="S8" i="64" s="1"/>
  <c r="T8" i="64" s="1"/>
  <c r="W8" i="64"/>
  <c r="X8" i="64"/>
  <c r="Y8" i="64" s="1"/>
  <c r="Z8" i="64" s="1"/>
  <c r="M9" i="64"/>
  <c r="R9" i="64"/>
  <c r="S9" i="64" s="1"/>
  <c r="T9" i="64" s="1"/>
  <c r="W9" i="64"/>
  <c r="X9" i="64"/>
  <c r="Y9" i="64" s="1"/>
  <c r="Z9" i="64" s="1"/>
  <c r="M10" i="64"/>
  <c r="R10" i="64"/>
  <c r="S10" i="64" s="1"/>
  <c r="T10" i="64" s="1"/>
  <c r="W10" i="64"/>
  <c r="X10" i="64"/>
  <c r="Y10" i="64" s="1"/>
  <c r="Z10" i="64" s="1"/>
  <c r="M11" i="64"/>
  <c r="R11" i="64"/>
  <c r="S11" i="64" s="1"/>
  <c r="T11" i="64" s="1"/>
  <c r="W11" i="64"/>
  <c r="X11" i="64" s="1"/>
  <c r="Y11" i="64" s="1"/>
  <c r="Z11" i="64" s="1"/>
  <c r="M12" i="64"/>
  <c r="R12" i="64"/>
  <c r="S12" i="64" s="1"/>
  <c r="T12" i="64" s="1"/>
  <c r="W12" i="64"/>
  <c r="X12" i="64" s="1"/>
  <c r="Y12" i="64" s="1"/>
  <c r="Z12" i="64" s="1"/>
  <c r="M13" i="64"/>
  <c r="R13" i="64"/>
  <c r="S13" i="64" s="1"/>
  <c r="T13" i="64" s="1"/>
  <c r="W13" i="64"/>
  <c r="X13" i="64" s="1"/>
  <c r="Y13" i="64" s="1"/>
  <c r="Z13" i="64" s="1"/>
  <c r="M14" i="64"/>
  <c r="R14" i="64"/>
  <c r="S14" i="64" s="1"/>
  <c r="T14" i="64" s="1"/>
  <c r="W14" i="64"/>
  <c r="X14" i="64" s="1"/>
  <c r="Y14" i="64" s="1"/>
  <c r="Z14" i="64" s="1"/>
  <c r="M15" i="64"/>
  <c r="R15" i="64"/>
  <c r="S15" i="64" s="1"/>
  <c r="T15" i="64" s="1"/>
  <c r="W15" i="64"/>
  <c r="X15" i="64" s="1"/>
  <c r="Y15" i="64" s="1"/>
  <c r="Z15" i="64" s="1"/>
  <c r="M16" i="64"/>
  <c r="R16" i="64"/>
  <c r="S16" i="64" s="1"/>
  <c r="T16" i="64" s="1"/>
  <c r="W16" i="64"/>
  <c r="X16" i="64" s="1"/>
  <c r="Y16" i="64" s="1"/>
  <c r="Z16" i="64" s="1"/>
  <c r="M17" i="64"/>
  <c r="R17" i="64"/>
  <c r="S17" i="64" s="1"/>
  <c r="T17" i="64" s="1"/>
  <c r="W17" i="64"/>
  <c r="X17" i="64" s="1"/>
  <c r="Y17" i="64" s="1"/>
  <c r="Z17" i="64" s="1"/>
  <c r="M18" i="64"/>
  <c r="R18" i="64"/>
  <c r="S18" i="64" s="1"/>
  <c r="T18" i="64" s="1"/>
  <c r="W18" i="64"/>
  <c r="X18" i="64" s="1"/>
  <c r="Y18" i="64" s="1"/>
  <c r="Z18" i="64" s="1"/>
  <c r="M19" i="64"/>
  <c r="R19" i="64"/>
  <c r="S19" i="64" s="1"/>
  <c r="T19" i="64" s="1"/>
  <c r="W19" i="64"/>
  <c r="X19" i="64" s="1"/>
  <c r="Y19" i="64" s="1"/>
  <c r="Z19" i="64" s="1"/>
  <c r="M20" i="64"/>
  <c r="R20" i="64"/>
  <c r="S20" i="64" s="1"/>
  <c r="T20" i="64" s="1"/>
  <c r="W20" i="64"/>
  <c r="X20" i="64" s="1"/>
  <c r="Y20" i="64" s="1"/>
  <c r="Z20" i="64" s="1"/>
  <c r="M21" i="64"/>
  <c r="R21" i="64"/>
  <c r="S21" i="64" s="1"/>
  <c r="T21" i="64" s="1"/>
  <c r="W21" i="64"/>
  <c r="X21" i="64" s="1"/>
  <c r="Y21" i="64" s="1"/>
  <c r="Z21" i="64" s="1"/>
  <c r="M22" i="64"/>
  <c r="R22" i="64"/>
  <c r="S22" i="64" s="1"/>
  <c r="T22" i="64" s="1"/>
  <c r="W22" i="64"/>
  <c r="X22" i="64" s="1"/>
  <c r="Y22" i="64" s="1"/>
  <c r="Z22" i="64" s="1"/>
  <c r="M23" i="64"/>
  <c r="R23" i="64"/>
  <c r="S23" i="64" s="1"/>
  <c r="T23" i="64" s="1"/>
  <c r="W23" i="64"/>
  <c r="X23" i="64" s="1"/>
  <c r="Y23" i="64" s="1"/>
  <c r="Z23" i="64" s="1"/>
  <c r="M24" i="64"/>
  <c r="R24" i="64"/>
  <c r="S24" i="64" s="1"/>
  <c r="T24" i="64" s="1"/>
  <c r="W24" i="64"/>
  <c r="X24" i="64" s="1"/>
  <c r="Y24" i="64" s="1"/>
  <c r="Z24" i="64" s="1"/>
  <c r="M25" i="64"/>
  <c r="R25" i="64"/>
  <c r="S25" i="64" s="1"/>
  <c r="T25" i="64" s="1"/>
  <c r="W25" i="64"/>
  <c r="X25" i="64" s="1"/>
  <c r="Y25" i="64" s="1"/>
  <c r="Z25" i="64" s="1"/>
  <c r="M26" i="64"/>
  <c r="R26" i="64"/>
  <c r="S26" i="64" s="1"/>
  <c r="T26" i="64" s="1"/>
  <c r="W26" i="64"/>
  <c r="X26" i="64" s="1"/>
  <c r="Y26" i="64" s="1"/>
  <c r="Z26" i="64" s="1"/>
  <c r="M27" i="64"/>
  <c r="R27" i="64"/>
  <c r="S27" i="64" s="1"/>
  <c r="T27" i="64" s="1"/>
  <c r="W27" i="64"/>
  <c r="X27" i="64" s="1"/>
  <c r="Y27" i="64" s="1"/>
  <c r="Z27" i="64" s="1"/>
  <c r="M28" i="64"/>
  <c r="R28" i="64"/>
  <c r="S28" i="64" s="1"/>
  <c r="T28" i="64" s="1"/>
  <c r="W28" i="64"/>
  <c r="X28" i="64" s="1"/>
  <c r="Y28" i="64" s="1"/>
  <c r="Z28" i="64" s="1"/>
  <c r="M29" i="64"/>
  <c r="R29" i="64"/>
  <c r="S29" i="64" s="1"/>
  <c r="T29" i="64" s="1"/>
  <c r="W29" i="64"/>
  <c r="X29" i="64" s="1"/>
  <c r="Y29" i="64" s="1"/>
  <c r="Z29" i="64" s="1"/>
  <c r="M30" i="64"/>
  <c r="R30" i="64"/>
  <c r="S30" i="64" s="1"/>
  <c r="T30" i="64" s="1"/>
  <c r="W30" i="64"/>
  <c r="X30" i="64" s="1"/>
  <c r="Y30" i="64" s="1"/>
  <c r="Z30" i="64" s="1"/>
  <c r="M31" i="64"/>
  <c r="R31" i="64"/>
  <c r="S31" i="64" s="1"/>
  <c r="T31" i="64" s="1"/>
  <c r="W31" i="64"/>
  <c r="X31" i="64" s="1"/>
  <c r="Y31" i="64" s="1"/>
  <c r="Z31" i="64" s="1"/>
  <c r="M32" i="64"/>
  <c r="R32" i="64"/>
  <c r="S32" i="64" s="1"/>
  <c r="T32" i="64" s="1"/>
  <c r="W32" i="64"/>
  <c r="X32" i="64" s="1"/>
  <c r="Y32" i="64" s="1"/>
  <c r="Z32" i="64" s="1"/>
  <c r="M33" i="64"/>
  <c r="R33" i="64"/>
  <c r="S33" i="64" s="1"/>
  <c r="T33" i="64" s="1"/>
  <c r="W33" i="64"/>
  <c r="X33" i="64" s="1"/>
  <c r="Y33" i="64" s="1"/>
  <c r="Z33" i="64" s="1"/>
  <c r="M34" i="64"/>
  <c r="R34" i="64"/>
  <c r="S34" i="64" s="1"/>
  <c r="T34" i="64" s="1"/>
  <c r="W34" i="64"/>
  <c r="X34" i="64"/>
  <c r="Y34" i="64" s="1"/>
  <c r="Z34" i="64" s="1"/>
  <c r="M35" i="64"/>
  <c r="R35" i="64"/>
  <c r="S35" i="64" s="1"/>
  <c r="T35" i="64" s="1"/>
  <c r="W35" i="64"/>
  <c r="X35" i="64"/>
  <c r="Y35" i="64" s="1"/>
  <c r="Z35" i="64" s="1"/>
  <c r="M36" i="64"/>
  <c r="R36" i="64"/>
  <c r="S36" i="64" s="1"/>
  <c r="T36" i="64" s="1"/>
  <c r="W36" i="64"/>
  <c r="X36" i="64"/>
  <c r="Y36" i="64" s="1"/>
  <c r="Z36" i="64" s="1"/>
  <c r="M37" i="64"/>
  <c r="R37" i="64"/>
  <c r="S37" i="64" s="1"/>
  <c r="T37" i="64" s="1"/>
  <c r="W37" i="64"/>
  <c r="X37" i="64"/>
  <c r="Y37" i="64" s="1"/>
  <c r="Z37" i="64" s="1"/>
  <c r="M38" i="64"/>
  <c r="R38" i="64"/>
  <c r="S38" i="64" s="1"/>
  <c r="T38" i="64" s="1"/>
  <c r="W38" i="64"/>
  <c r="X38" i="64"/>
  <c r="Y38" i="64" s="1"/>
  <c r="Z38" i="64" s="1"/>
  <c r="L1" i="61"/>
  <c r="I4" i="61"/>
  <c r="I5" i="61"/>
  <c r="I6" i="61"/>
  <c r="I7" i="61"/>
  <c r="I8" i="61"/>
  <c r="I9" i="61"/>
  <c r="I10" i="61"/>
  <c r="I11" i="61"/>
  <c r="I12" i="61"/>
  <c r="I13" i="61"/>
  <c r="I14" i="61"/>
  <c r="I15" i="61"/>
  <c r="I16" i="61"/>
  <c r="I17" i="61"/>
  <c r="I18" i="61"/>
  <c r="I19" i="61"/>
  <c r="I20" i="61"/>
  <c r="I21" i="61"/>
  <c r="I22" i="61"/>
  <c r="I23" i="61"/>
  <c r="I24" i="61"/>
  <c r="I25" i="61"/>
  <c r="I26" i="61"/>
  <c r="I27" i="61"/>
  <c r="I28" i="61"/>
  <c r="I29" i="61"/>
  <c r="I30" i="61"/>
  <c r="I31" i="61"/>
  <c r="I32" i="61"/>
  <c r="I33" i="61"/>
  <c r="I34" i="61"/>
  <c r="I35" i="61"/>
  <c r="I36" i="61"/>
  <c r="I37" i="61"/>
  <c r="I38" i="61"/>
  <c r="I39" i="61"/>
  <c r="I40" i="61"/>
  <c r="I41" i="61"/>
  <c r="I42" i="61"/>
  <c r="I43" i="61"/>
  <c r="I44" i="61"/>
  <c r="I45" i="61"/>
  <c r="I46" i="61"/>
  <c r="I47" i="61"/>
  <c r="I48" i="61"/>
  <c r="I49" i="61"/>
  <c r="I50" i="61"/>
  <c r="I51" i="61"/>
  <c r="I52" i="61"/>
  <c r="I53" i="61"/>
  <c r="I54" i="61"/>
  <c r="I55" i="61"/>
  <c r="I56" i="61"/>
  <c r="I57" i="61"/>
  <c r="I58" i="61"/>
  <c r="I59" i="61"/>
  <c r="I60" i="61"/>
  <c r="I61" i="61"/>
  <c r="I62" i="61"/>
  <c r="I63" i="61"/>
  <c r="I64" i="61"/>
  <c r="I65" i="61"/>
  <c r="I66" i="61"/>
  <c r="I67" i="61"/>
  <c r="I68" i="61"/>
  <c r="I69" i="61"/>
  <c r="I70" i="61"/>
  <c r="I71" i="61"/>
  <c r="I72" i="61"/>
  <c r="I73" i="61"/>
  <c r="I74" i="61"/>
  <c r="I75" i="61"/>
  <c r="I76" i="61"/>
  <c r="I77" i="61"/>
  <c r="I78" i="61"/>
  <c r="I79" i="61"/>
  <c r="I80" i="61"/>
  <c r="I81" i="61"/>
  <c r="I82" i="61"/>
  <c r="I84" i="61"/>
  <c r="I85" i="61"/>
  <c r="I86" i="61"/>
  <c r="I87" i="61"/>
  <c r="I88" i="61"/>
  <c r="I89" i="61"/>
  <c r="I90" i="61"/>
  <c r="I91" i="61"/>
  <c r="I92" i="61"/>
  <c r="I93" i="61"/>
  <c r="I94" i="61"/>
  <c r="I95" i="61"/>
  <c r="I96" i="61"/>
  <c r="I97" i="61"/>
  <c r="I98" i="61"/>
  <c r="I99" i="61"/>
  <c r="I100" i="61"/>
  <c r="I101" i="61"/>
  <c r="I102" i="61"/>
  <c r="I103" i="61"/>
  <c r="I104" i="61"/>
  <c r="I105" i="61"/>
  <c r="I106" i="61"/>
  <c r="I107" i="61"/>
  <c r="I108" i="61"/>
  <c r="I109" i="61"/>
  <c r="I110" i="61"/>
  <c r="I111" i="61"/>
  <c r="I112" i="61"/>
  <c r="I113" i="61"/>
  <c r="I114" i="61"/>
  <c r="I115" i="61"/>
  <c r="I116" i="61"/>
  <c r="I117" i="61"/>
  <c r="I118" i="61"/>
  <c r="I119" i="61"/>
  <c r="I120" i="61"/>
  <c r="I121" i="61"/>
  <c r="I122" i="61"/>
  <c r="I123" i="61"/>
  <c r="I124" i="61"/>
  <c r="I125" i="61"/>
  <c r="I126" i="61"/>
  <c r="I127" i="61"/>
  <c r="I128" i="61"/>
  <c r="I129" i="61"/>
  <c r="I130" i="61"/>
  <c r="I131" i="61"/>
  <c r="I132" i="61"/>
  <c r="I133" i="61"/>
  <c r="I134" i="61"/>
  <c r="I135" i="61"/>
  <c r="I136" i="61"/>
  <c r="I137" i="61"/>
  <c r="I138" i="61"/>
  <c r="I139" i="61"/>
  <c r="I140" i="61"/>
  <c r="I141" i="61"/>
  <c r="I142" i="61"/>
  <c r="I143" i="61"/>
  <c r="I144" i="61"/>
  <c r="I145" i="61"/>
  <c r="I146" i="61"/>
  <c r="I147" i="61"/>
  <c r="I148" i="61"/>
  <c r="I149" i="61"/>
  <c r="I150" i="61"/>
  <c r="I151" i="61"/>
  <c r="I152" i="61"/>
  <c r="I153" i="61"/>
  <c r="I154" i="61"/>
  <c r="I155" i="61"/>
  <c r="I156" i="61"/>
  <c r="I157" i="61"/>
  <c r="I158" i="61"/>
  <c r="I159" i="61"/>
  <c r="I160" i="61"/>
  <c r="I161" i="61"/>
  <c r="I162" i="61"/>
  <c r="I163" i="61"/>
  <c r="I164" i="61"/>
  <c r="I165" i="61"/>
  <c r="I166" i="61"/>
  <c r="I167" i="61"/>
  <c r="I168" i="61"/>
  <c r="I169" i="61"/>
  <c r="I170" i="61"/>
  <c r="I171" i="61"/>
  <c r="I172" i="61"/>
  <c r="I173" i="61"/>
  <c r="I174" i="61"/>
  <c r="I175" i="61"/>
  <c r="I176" i="61"/>
  <c r="I177" i="61"/>
  <c r="I178" i="61"/>
  <c r="I179" i="61"/>
  <c r="I180" i="61"/>
  <c r="I181" i="61"/>
  <c r="I182" i="61"/>
  <c r="I183" i="61"/>
  <c r="I184" i="61"/>
  <c r="I185" i="61"/>
  <c r="I186" i="61"/>
  <c r="I187" i="61"/>
  <c r="I188" i="61"/>
  <c r="I189" i="61"/>
  <c r="I190" i="61"/>
  <c r="I191" i="61"/>
  <c r="I192" i="61"/>
  <c r="I193" i="61"/>
  <c r="I194" i="61"/>
  <c r="I195" i="61"/>
  <c r="I196" i="61"/>
  <c r="I197" i="61"/>
  <c r="I198" i="61"/>
  <c r="I199" i="61"/>
  <c r="I200" i="61"/>
  <c r="I201" i="61"/>
  <c r="I202" i="61"/>
  <c r="I203" i="61"/>
  <c r="I204" i="61"/>
  <c r="I205" i="61"/>
  <c r="I206" i="61"/>
  <c r="I207" i="61"/>
  <c r="I208" i="61"/>
  <c r="I209" i="61"/>
  <c r="I210" i="61"/>
  <c r="I211" i="61"/>
  <c r="I212" i="61"/>
  <c r="I213" i="61"/>
  <c r="I214" i="61"/>
  <c r="I215" i="61"/>
  <c r="I216" i="61"/>
  <c r="I217" i="61"/>
  <c r="I218" i="61"/>
  <c r="I219" i="61"/>
  <c r="I220" i="61"/>
  <c r="I221" i="61"/>
  <c r="I222" i="61"/>
  <c r="I223" i="61"/>
  <c r="I224" i="61"/>
  <c r="I225" i="61"/>
  <c r="I226" i="61"/>
  <c r="I227" i="61"/>
  <c r="I228" i="61"/>
  <c r="I229" i="61"/>
  <c r="I230" i="61"/>
  <c r="I231" i="61"/>
  <c r="I232" i="61"/>
  <c r="I233" i="61"/>
  <c r="I234" i="61"/>
  <c r="I235" i="61"/>
  <c r="I236" i="61"/>
  <c r="I237" i="61"/>
  <c r="I238" i="61"/>
  <c r="I239" i="61"/>
  <c r="I240" i="61"/>
  <c r="I241" i="61"/>
  <c r="I242" i="61"/>
  <c r="I243" i="61"/>
  <c r="I244" i="61"/>
  <c r="I245" i="61"/>
  <c r="I246" i="61"/>
  <c r="I247" i="61"/>
  <c r="I248" i="61"/>
  <c r="I249" i="61"/>
  <c r="I250" i="61"/>
  <c r="I251" i="61"/>
  <c r="I252" i="61"/>
  <c r="I253" i="61"/>
  <c r="I254" i="61"/>
  <c r="I255" i="61"/>
  <c r="I256" i="61"/>
  <c r="I257" i="61"/>
  <c r="I258" i="61"/>
  <c r="I259" i="61"/>
  <c r="I260" i="61"/>
  <c r="I261" i="61"/>
  <c r="I262" i="61"/>
  <c r="I263" i="61"/>
  <c r="I264" i="61"/>
  <c r="I265" i="61"/>
  <c r="I266" i="61"/>
  <c r="I267" i="61"/>
  <c r="I268" i="61"/>
  <c r="I269" i="61"/>
  <c r="I270" i="61"/>
  <c r="I271" i="61"/>
  <c r="I272" i="61"/>
  <c r="I273" i="61"/>
  <c r="I274" i="61"/>
  <c r="I275" i="61"/>
  <c r="I276" i="61"/>
  <c r="I277" i="61"/>
  <c r="I278" i="61"/>
  <c r="I279" i="61"/>
  <c r="I280" i="61"/>
  <c r="I281" i="61"/>
  <c r="I282" i="61"/>
  <c r="I283" i="61"/>
  <c r="I284" i="61"/>
  <c r="I285" i="61"/>
  <c r="I286" i="61"/>
  <c r="I287" i="61"/>
  <c r="I288" i="61"/>
  <c r="I289" i="61"/>
  <c r="I290" i="61"/>
  <c r="I291" i="61"/>
  <c r="I292" i="61"/>
  <c r="I293" i="61"/>
  <c r="I294" i="61"/>
  <c r="I295" i="61"/>
  <c r="I296" i="61"/>
  <c r="I297" i="61"/>
  <c r="I298" i="61"/>
  <c r="I299" i="61"/>
  <c r="I300" i="61"/>
  <c r="I301" i="61"/>
  <c r="I302" i="61"/>
  <c r="I303" i="61"/>
  <c r="I304" i="61"/>
  <c r="I305" i="61"/>
  <c r="I306" i="61"/>
  <c r="I307" i="61"/>
  <c r="I308" i="61"/>
  <c r="I309" i="61"/>
  <c r="I310" i="61"/>
  <c r="I311" i="61"/>
  <c r="I312" i="61"/>
  <c r="I313" i="61"/>
  <c r="I314" i="61"/>
  <c r="I315" i="61"/>
  <c r="I316" i="61"/>
  <c r="I317" i="61"/>
  <c r="I318" i="61"/>
  <c r="I319" i="61"/>
  <c r="I320" i="61"/>
  <c r="I321" i="61"/>
  <c r="I322" i="61"/>
  <c r="I323" i="61"/>
  <c r="I324" i="61"/>
  <c r="I325" i="61"/>
  <c r="I326" i="61"/>
  <c r="I327" i="61"/>
  <c r="I328" i="61"/>
  <c r="I329" i="61"/>
  <c r="I330" i="61"/>
  <c r="I331" i="61"/>
  <c r="I332" i="61"/>
  <c r="I333" i="61"/>
  <c r="I334" i="61"/>
  <c r="I335" i="61"/>
  <c r="I336" i="61"/>
  <c r="I337" i="61"/>
  <c r="I338" i="61"/>
  <c r="I339" i="61"/>
  <c r="I340" i="61"/>
  <c r="I341" i="61"/>
  <c r="I342" i="61"/>
  <c r="I343" i="61"/>
  <c r="I344" i="61"/>
  <c r="I345" i="61"/>
  <c r="I346" i="61"/>
  <c r="I347" i="61"/>
  <c r="I348" i="61"/>
  <c r="I349" i="61"/>
  <c r="I350" i="61"/>
  <c r="I351" i="61"/>
  <c r="I352" i="61"/>
  <c r="I353" i="61"/>
  <c r="I354" i="61"/>
  <c r="I355" i="61"/>
  <c r="I356" i="61"/>
  <c r="I357" i="61"/>
  <c r="I358" i="61"/>
  <c r="I359" i="61"/>
  <c r="I360" i="61"/>
  <c r="I361" i="61"/>
  <c r="I362" i="61"/>
  <c r="I363" i="61"/>
  <c r="I364" i="61"/>
  <c r="I365" i="61"/>
  <c r="I366" i="61"/>
  <c r="I367" i="61"/>
  <c r="I368" i="61"/>
  <c r="I369" i="61"/>
  <c r="I370" i="61"/>
  <c r="I371" i="61"/>
  <c r="I372" i="61"/>
  <c r="I373" i="61"/>
  <c r="I374" i="61"/>
  <c r="I375" i="61"/>
  <c r="I376" i="61"/>
  <c r="I377" i="61"/>
  <c r="I378" i="61"/>
  <c r="I379" i="61"/>
  <c r="I380" i="61"/>
  <c r="I381" i="61"/>
  <c r="I382" i="61"/>
  <c r="I383" i="61"/>
  <c r="I384" i="61"/>
  <c r="I385" i="61"/>
  <c r="I386" i="61"/>
  <c r="I387" i="61"/>
  <c r="I388" i="61"/>
  <c r="I389" i="61"/>
  <c r="I390" i="61"/>
  <c r="I391" i="61"/>
  <c r="I392" i="61"/>
  <c r="I393" i="61"/>
  <c r="I394" i="61"/>
  <c r="I395" i="61"/>
  <c r="I396" i="61"/>
  <c r="I397" i="61"/>
  <c r="I398" i="61"/>
  <c r="I399" i="61"/>
  <c r="I400" i="61"/>
  <c r="I401" i="61"/>
  <c r="I402" i="61"/>
  <c r="I403" i="61"/>
  <c r="I404" i="61"/>
  <c r="I405" i="61"/>
  <c r="I406" i="61"/>
  <c r="I407" i="61"/>
  <c r="I408" i="61"/>
  <c r="I409" i="61"/>
  <c r="I410" i="61"/>
  <c r="I411" i="61"/>
  <c r="I412" i="61"/>
  <c r="I413" i="61"/>
  <c r="I414" i="61"/>
  <c r="I415" i="61"/>
  <c r="I416" i="61"/>
  <c r="I417" i="61"/>
  <c r="I418" i="61"/>
  <c r="I419" i="61"/>
  <c r="I420" i="61"/>
  <c r="I421" i="61"/>
  <c r="I422" i="61"/>
  <c r="I423" i="61"/>
  <c r="I424" i="61"/>
  <c r="I425" i="61"/>
  <c r="I426" i="61"/>
  <c r="I427" i="61"/>
  <c r="I428" i="61"/>
  <c r="I429" i="61"/>
  <c r="I430" i="61"/>
  <c r="I431" i="61"/>
  <c r="I432" i="61"/>
  <c r="I433" i="61"/>
  <c r="I434" i="61"/>
  <c r="I435" i="61"/>
  <c r="I436" i="61"/>
  <c r="I437" i="61"/>
  <c r="I438" i="61"/>
  <c r="I439" i="61"/>
  <c r="I440" i="61"/>
  <c r="I441" i="61"/>
  <c r="I442" i="61"/>
  <c r="I443" i="61"/>
  <c r="I444" i="61"/>
  <c r="I445" i="61"/>
  <c r="I446" i="61"/>
  <c r="I447" i="61"/>
  <c r="I448" i="61"/>
  <c r="I449" i="61"/>
  <c r="I450" i="61"/>
  <c r="I451" i="61"/>
  <c r="I452" i="61"/>
  <c r="I453" i="61"/>
  <c r="I454" i="61"/>
  <c r="I455" i="61"/>
  <c r="I456" i="61"/>
  <c r="I457" i="61"/>
  <c r="I458" i="61"/>
  <c r="I459" i="61"/>
  <c r="I460" i="61"/>
  <c r="I461" i="61"/>
  <c r="I462" i="61"/>
  <c r="I463" i="61"/>
  <c r="I464" i="61"/>
  <c r="I465" i="61"/>
  <c r="I466" i="61"/>
  <c r="I467" i="61"/>
  <c r="I468" i="61"/>
  <c r="I469" i="61"/>
  <c r="I470" i="61"/>
  <c r="I471" i="61"/>
  <c r="I472" i="61"/>
  <c r="I473" i="61"/>
  <c r="I474" i="61"/>
  <c r="I475" i="61"/>
  <c r="I476" i="61"/>
  <c r="I477" i="61"/>
  <c r="I478" i="61"/>
  <c r="I479" i="61"/>
  <c r="I480" i="61"/>
  <c r="I481" i="61"/>
  <c r="I482" i="61"/>
  <c r="I483" i="61"/>
  <c r="I484" i="61"/>
  <c r="I485" i="61"/>
  <c r="I486" i="61"/>
  <c r="I487" i="61"/>
  <c r="I488" i="61"/>
  <c r="I489" i="61"/>
  <c r="I490" i="61"/>
  <c r="I491" i="61"/>
  <c r="I492" i="61"/>
  <c r="I493" i="61"/>
  <c r="I494" i="61"/>
  <c r="I495" i="61"/>
  <c r="I496" i="61"/>
  <c r="I497" i="61"/>
  <c r="I498" i="61"/>
  <c r="I499" i="61"/>
  <c r="I500" i="61"/>
  <c r="I501" i="61"/>
  <c r="I502" i="61"/>
  <c r="I503" i="61"/>
  <c r="I504" i="61"/>
  <c r="I505" i="61"/>
  <c r="I506" i="61"/>
  <c r="I507" i="61"/>
  <c r="I508" i="61"/>
  <c r="I509" i="61"/>
  <c r="I510" i="61"/>
  <c r="I511" i="61"/>
  <c r="I512" i="61"/>
  <c r="I513" i="61"/>
  <c r="I514" i="61"/>
  <c r="I515" i="61"/>
  <c r="I516" i="61"/>
  <c r="I517" i="61"/>
  <c r="I518" i="61"/>
  <c r="I519" i="61"/>
  <c r="I520" i="61"/>
  <c r="I521" i="61"/>
  <c r="I522" i="61"/>
  <c r="I523" i="61"/>
  <c r="I524" i="61"/>
  <c r="I525" i="61"/>
  <c r="I526" i="61"/>
  <c r="I527" i="61"/>
  <c r="I528" i="61"/>
  <c r="I529" i="61"/>
  <c r="I530" i="61"/>
  <c r="I531" i="61"/>
  <c r="I532" i="61"/>
  <c r="I533" i="61"/>
  <c r="I534" i="61"/>
  <c r="I535" i="61"/>
  <c r="I536" i="61"/>
  <c r="I537" i="61"/>
  <c r="I538" i="61"/>
  <c r="I539" i="61"/>
  <c r="I540" i="61"/>
  <c r="I541" i="61"/>
  <c r="I542" i="61"/>
  <c r="I543" i="61"/>
  <c r="I544" i="61"/>
  <c r="I545" i="61"/>
  <c r="I546" i="61"/>
  <c r="I547" i="61"/>
  <c r="I548" i="61"/>
  <c r="I549" i="61"/>
  <c r="I550" i="61"/>
  <c r="I551" i="61"/>
  <c r="I552" i="61"/>
  <c r="I553" i="61"/>
  <c r="I554" i="61"/>
  <c r="I555" i="61"/>
  <c r="I556" i="61"/>
  <c r="I557" i="61"/>
  <c r="I558" i="61"/>
  <c r="I559" i="61"/>
  <c r="I560" i="61"/>
  <c r="I561" i="61"/>
  <c r="I562" i="61"/>
  <c r="I563" i="61"/>
  <c r="I564" i="61"/>
  <c r="I565" i="61"/>
  <c r="I566" i="61"/>
  <c r="I567" i="61"/>
  <c r="I568" i="61"/>
  <c r="I569" i="61"/>
  <c r="I570" i="61"/>
  <c r="I571" i="61"/>
  <c r="I572" i="61"/>
  <c r="I573" i="61"/>
  <c r="I574" i="61"/>
  <c r="I575" i="61"/>
  <c r="I576" i="61"/>
  <c r="I577" i="61"/>
  <c r="I578" i="61"/>
  <c r="I579" i="61"/>
  <c r="I580" i="61"/>
  <c r="I581" i="61"/>
  <c r="I582" i="61"/>
  <c r="I583" i="61"/>
  <c r="I584" i="61"/>
  <c r="I585" i="61"/>
  <c r="I586" i="61"/>
  <c r="I587" i="61"/>
  <c r="I588" i="61"/>
  <c r="I589" i="61"/>
  <c r="I590" i="61"/>
  <c r="I591" i="61"/>
  <c r="I592" i="61"/>
  <c r="I593" i="61"/>
  <c r="I594" i="61"/>
  <c r="I595" i="61"/>
  <c r="I596" i="61"/>
  <c r="I597" i="61"/>
  <c r="I598" i="61"/>
  <c r="I599" i="61"/>
  <c r="I600" i="61"/>
  <c r="I601" i="61"/>
  <c r="I602" i="61"/>
  <c r="I603" i="61"/>
  <c r="I604" i="61"/>
  <c r="I605" i="61"/>
  <c r="I606" i="61"/>
  <c r="I607" i="61"/>
  <c r="I608" i="61"/>
  <c r="I609" i="61"/>
  <c r="I610" i="61"/>
  <c r="I611" i="61"/>
  <c r="I612" i="61"/>
  <c r="I613" i="61"/>
  <c r="I614" i="61"/>
  <c r="I615" i="61"/>
  <c r="I616" i="61"/>
  <c r="I617" i="61"/>
  <c r="I618" i="61"/>
  <c r="I619" i="61"/>
  <c r="I620" i="61"/>
  <c r="I621" i="61"/>
  <c r="I622" i="61"/>
  <c r="I623" i="61"/>
  <c r="I624" i="61"/>
  <c r="I625" i="61"/>
  <c r="I626" i="61"/>
  <c r="I627" i="61"/>
  <c r="I628" i="61"/>
  <c r="I629" i="61"/>
  <c r="I630" i="61"/>
  <c r="I631" i="61"/>
  <c r="I632" i="61"/>
  <c r="I633" i="61"/>
  <c r="I634" i="61"/>
  <c r="I635" i="61"/>
  <c r="I636" i="61"/>
  <c r="I637" i="61"/>
  <c r="I638" i="61"/>
  <c r="I639" i="61"/>
  <c r="I640" i="61"/>
  <c r="I641" i="61"/>
  <c r="I642" i="61"/>
  <c r="I643" i="61"/>
  <c r="I644" i="61"/>
  <c r="I645" i="61"/>
  <c r="I646" i="61"/>
  <c r="I647" i="61"/>
  <c r="I648" i="61"/>
  <c r="I649" i="61"/>
  <c r="I650" i="61"/>
  <c r="I651" i="61"/>
  <c r="I652" i="61"/>
  <c r="I653" i="61"/>
  <c r="I654" i="61"/>
  <c r="I655" i="61"/>
  <c r="I656" i="61"/>
  <c r="I657" i="61"/>
  <c r="I658" i="61"/>
  <c r="I659" i="61"/>
  <c r="I660" i="61"/>
  <c r="I661" i="61"/>
  <c r="I662" i="61"/>
  <c r="I663" i="61"/>
  <c r="I664" i="61"/>
  <c r="I665" i="61"/>
  <c r="I666" i="61"/>
  <c r="I667" i="61"/>
  <c r="I668" i="61"/>
  <c r="I669" i="61"/>
  <c r="I670" i="61"/>
  <c r="I671" i="61"/>
  <c r="I672" i="61"/>
  <c r="I673" i="61"/>
  <c r="I674" i="61"/>
  <c r="I675" i="61"/>
  <c r="I676" i="61"/>
  <c r="I677" i="61"/>
  <c r="I678" i="61"/>
  <c r="I679" i="61"/>
  <c r="I680" i="61"/>
  <c r="I681" i="61"/>
  <c r="I682" i="61"/>
  <c r="I683" i="61"/>
  <c r="I684" i="61"/>
  <c r="I685" i="61"/>
  <c r="I686" i="61"/>
  <c r="I687" i="61"/>
  <c r="I688" i="61"/>
  <c r="I689" i="61"/>
  <c r="I690" i="61"/>
  <c r="I691" i="61"/>
  <c r="I692" i="61"/>
  <c r="I693" i="61"/>
  <c r="I694" i="61"/>
  <c r="I695" i="61"/>
  <c r="I696" i="61"/>
  <c r="I697" i="61"/>
  <c r="I698" i="61"/>
  <c r="I699" i="61"/>
  <c r="I700" i="61"/>
  <c r="I701" i="61"/>
  <c r="I702" i="61"/>
  <c r="I703" i="61"/>
  <c r="I704" i="61"/>
  <c r="I705" i="61"/>
  <c r="I706" i="61"/>
  <c r="I707" i="61"/>
  <c r="I708" i="61"/>
  <c r="I709" i="61"/>
  <c r="I710" i="61"/>
  <c r="I711" i="61"/>
  <c r="I712" i="61"/>
  <c r="I713" i="61"/>
  <c r="I714" i="61"/>
  <c r="I715" i="61"/>
  <c r="I716" i="61"/>
  <c r="I717" i="61"/>
  <c r="I718" i="61"/>
  <c r="I719" i="61"/>
  <c r="I720" i="61"/>
  <c r="I721" i="61"/>
  <c r="I722" i="61"/>
  <c r="I723" i="61"/>
  <c r="I724" i="61"/>
  <c r="I725" i="61"/>
  <c r="I726" i="61"/>
  <c r="I727" i="61"/>
  <c r="I728" i="61"/>
  <c r="I729" i="61"/>
  <c r="I730" i="61"/>
  <c r="I731" i="61"/>
  <c r="I732" i="61"/>
  <c r="I733" i="61"/>
  <c r="I734" i="61"/>
  <c r="I735" i="61"/>
  <c r="I736" i="61"/>
  <c r="I737" i="61"/>
  <c r="I738" i="61"/>
  <c r="I739" i="61"/>
  <c r="I740" i="61"/>
  <c r="I741" i="61"/>
  <c r="I742" i="61"/>
  <c r="I743" i="61"/>
  <c r="I744" i="61"/>
  <c r="I745" i="61"/>
  <c r="I746" i="61"/>
  <c r="I747" i="61"/>
  <c r="I748" i="61"/>
  <c r="I749" i="61"/>
  <c r="I750" i="61"/>
  <c r="I751" i="61"/>
  <c r="I752" i="61"/>
  <c r="I753" i="61"/>
  <c r="I754" i="61"/>
  <c r="I755" i="61"/>
  <c r="I756" i="61"/>
  <c r="I757" i="61"/>
  <c r="I758" i="61"/>
  <c r="I759" i="61"/>
  <c r="I760" i="61"/>
  <c r="I761" i="61"/>
  <c r="I762" i="61"/>
  <c r="I763" i="61"/>
  <c r="I764" i="61"/>
  <c r="I765" i="61"/>
  <c r="I766" i="61"/>
  <c r="I767" i="61"/>
  <c r="I768" i="61"/>
  <c r="I769" i="61"/>
  <c r="I770" i="61"/>
  <c r="I771" i="61"/>
  <c r="I772" i="61"/>
  <c r="I773" i="61"/>
  <c r="I774" i="61"/>
  <c r="I775" i="61"/>
  <c r="I776" i="61"/>
  <c r="I777" i="61"/>
  <c r="I778" i="61"/>
  <c r="I779" i="61"/>
  <c r="I780" i="61"/>
  <c r="I781" i="61"/>
  <c r="I782" i="61"/>
  <c r="I783" i="61"/>
  <c r="I784" i="61"/>
  <c r="I785" i="61"/>
  <c r="I786" i="61"/>
  <c r="I787" i="61"/>
  <c r="I788" i="61"/>
  <c r="I789" i="61"/>
  <c r="I790" i="61"/>
  <c r="I791" i="61"/>
  <c r="I792" i="61"/>
  <c r="I793" i="61"/>
  <c r="I794" i="61"/>
  <c r="I795" i="61"/>
  <c r="I796" i="61"/>
  <c r="I797" i="61"/>
  <c r="I798" i="61"/>
  <c r="I799" i="61"/>
  <c r="I800" i="61"/>
  <c r="I801" i="61"/>
  <c r="I802" i="61"/>
  <c r="I803" i="61"/>
  <c r="I804" i="61"/>
  <c r="I805" i="61"/>
  <c r="I806" i="61"/>
  <c r="I807" i="61"/>
  <c r="I808" i="61"/>
  <c r="I809" i="61"/>
  <c r="I810" i="61"/>
  <c r="I811" i="61"/>
  <c r="I812" i="61"/>
  <c r="I813" i="61"/>
  <c r="I814" i="61"/>
  <c r="I815" i="61"/>
  <c r="I816" i="61"/>
  <c r="I817" i="61"/>
  <c r="I818" i="61"/>
  <c r="I819" i="61"/>
  <c r="I820" i="61"/>
  <c r="I821" i="61"/>
  <c r="I822" i="61"/>
  <c r="I823" i="61"/>
  <c r="I824" i="61"/>
  <c r="I825" i="61"/>
  <c r="I826" i="61"/>
  <c r="I827" i="61"/>
  <c r="I828" i="61"/>
  <c r="I829" i="61"/>
  <c r="I830" i="61"/>
  <c r="I831" i="61"/>
  <c r="I832" i="61"/>
  <c r="I833" i="61"/>
  <c r="I834" i="61"/>
  <c r="I835" i="61"/>
  <c r="I836" i="61"/>
  <c r="I837" i="61"/>
  <c r="I838" i="61"/>
  <c r="I839" i="61"/>
  <c r="I840" i="61"/>
  <c r="I841" i="61"/>
  <c r="I842" i="61"/>
  <c r="I843" i="61"/>
  <c r="I844" i="61"/>
  <c r="I845" i="61"/>
  <c r="I846" i="61"/>
  <c r="I847" i="61"/>
  <c r="I848" i="61"/>
  <c r="I849" i="61"/>
  <c r="I850" i="61"/>
  <c r="I851" i="61"/>
  <c r="I852" i="61"/>
  <c r="I853" i="61"/>
  <c r="I854" i="61"/>
  <c r="I855" i="61"/>
  <c r="I856" i="61"/>
  <c r="I857" i="61"/>
  <c r="I858" i="61"/>
  <c r="I859" i="61"/>
  <c r="I860" i="61"/>
  <c r="I861" i="61"/>
  <c r="I862" i="61"/>
  <c r="I863" i="61"/>
  <c r="I864" i="61"/>
  <c r="I865" i="61"/>
  <c r="I866" i="61"/>
  <c r="I867" i="61"/>
  <c r="I868" i="61"/>
  <c r="I869" i="61"/>
  <c r="I870" i="61"/>
  <c r="I871" i="61"/>
  <c r="I872" i="61"/>
  <c r="I873" i="61"/>
  <c r="I874" i="61"/>
  <c r="I875" i="61"/>
  <c r="I876" i="61"/>
  <c r="I877" i="61"/>
  <c r="I878" i="61"/>
  <c r="I879" i="61"/>
  <c r="I880" i="61"/>
  <c r="I881" i="61"/>
  <c r="I882" i="61"/>
  <c r="I883" i="61"/>
  <c r="I884" i="61"/>
  <c r="I885" i="61"/>
  <c r="I886" i="61"/>
  <c r="I887" i="61"/>
  <c r="I888" i="61"/>
  <c r="I889" i="61"/>
  <c r="I890" i="61"/>
  <c r="I891" i="61"/>
  <c r="I892" i="61"/>
  <c r="I893" i="61"/>
  <c r="I894" i="61"/>
  <c r="I895" i="61"/>
  <c r="I896" i="61"/>
  <c r="I897" i="61"/>
  <c r="I898" i="61"/>
  <c r="I899" i="61"/>
  <c r="I900" i="61"/>
  <c r="I901" i="61"/>
  <c r="I902" i="61"/>
  <c r="I903" i="61"/>
  <c r="I904" i="61"/>
  <c r="I905" i="61"/>
  <c r="I906" i="61"/>
  <c r="I907" i="61"/>
  <c r="I908" i="61"/>
  <c r="I909" i="61"/>
  <c r="I910" i="61"/>
  <c r="I911" i="61"/>
  <c r="I912" i="61"/>
  <c r="I913" i="61"/>
  <c r="I914" i="61"/>
  <c r="I915" i="61"/>
  <c r="I916" i="61"/>
  <c r="I917" i="61"/>
  <c r="I918" i="61"/>
  <c r="I919" i="61"/>
  <c r="I920" i="61"/>
  <c r="I921" i="61"/>
  <c r="I922" i="61"/>
  <c r="I923" i="61"/>
  <c r="I924" i="61"/>
  <c r="I925" i="61"/>
  <c r="I926" i="61"/>
  <c r="I927" i="61"/>
  <c r="I928" i="61"/>
  <c r="I929" i="61"/>
  <c r="I930" i="61"/>
  <c r="I931" i="61"/>
  <c r="I932" i="61"/>
  <c r="I933" i="61"/>
  <c r="I934" i="61"/>
  <c r="I935" i="61"/>
  <c r="I936" i="61"/>
  <c r="I937" i="61"/>
  <c r="I938" i="61"/>
  <c r="I939" i="61"/>
  <c r="I940" i="61"/>
  <c r="I941" i="61"/>
  <c r="I942" i="61"/>
  <c r="I943" i="61"/>
  <c r="I944" i="61"/>
  <c r="I945" i="61"/>
  <c r="I946" i="61"/>
  <c r="I947" i="61"/>
  <c r="I948" i="61"/>
  <c r="I949" i="61"/>
  <c r="I950" i="61"/>
  <c r="I951" i="61"/>
  <c r="I952" i="61"/>
  <c r="I953" i="61"/>
  <c r="I954" i="61"/>
  <c r="I955" i="61"/>
  <c r="I956" i="61"/>
  <c r="I957" i="61"/>
  <c r="I958" i="61"/>
  <c r="I959" i="61"/>
  <c r="I960" i="61"/>
  <c r="I961" i="61"/>
  <c r="I962" i="61"/>
  <c r="I963" i="61"/>
  <c r="I964" i="61"/>
  <c r="I965" i="61"/>
  <c r="I966" i="61"/>
  <c r="I967" i="61"/>
  <c r="I968" i="61"/>
  <c r="I969" i="61"/>
  <c r="I970" i="61"/>
  <c r="I971" i="61"/>
  <c r="I972" i="61"/>
  <c r="I973" i="61"/>
  <c r="I974" i="61"/>
  <c r="I975" i="61"/>
  <c r="I976" i="61"/>
  <c r="I977" i="61"/>
  <c r="I978" i="61"/>
  <c r="I979" i="61"/>
  <c r="I980" i="61"/>
  <c r="I981" i="61"/>
  <c r="I982" i="61"/>
  <c r="I983" i="61"/>
  <c r="I984" i="61"/>
  <c r="I985" i="61"/>
  <c r="I986" i="61"/>
  <c r="I987" i="61"/>
  <c r="I988" i="61"/>
  <c r="I989" i="61"/>
  <c r="I990" i="61"/>
  <c r="I991" i="61"/>
  <c r="I992" i="61"/>
  <c r="I993" i="61"/>
  <c r="I994" i="61"/>
  <c r="I995" i="61"/>
  <c r="I996" i="61"/>
  <c r="I997" i="61"/>
  <c r="I998" i="61"/>
  <c r="I999" i="61"/>
  <c r="I1000" i="61"/>
  <c r="I1001" i="61"/>
  <c r="I1002" i="61"/>
  <c r="I1003" i="61"/>
  <c r="I1004" i="61"/>
  <c r="I1005" i="61"/>
  <c r="I1006" i="61"/>
  <c r="I1007" i="61"/>
  <c r="I1008" i="61"/>
  <c r="I1009" i="61"/>
  <c r="I1010" i="61"/>
  <c r="I1011" i="61"/>
  <c r="I1012" i="61"/>
  <c r="I1013" i="61"/>
  <c r="I1014" i="61"/>
  <c r="I1015" i="61"/>
  <c r="I1016" i="61"/>
  <c r="I1017" i="61"/>
  <c r="I1018" i="61"/>
  <c r="I1019" i="61"/>
  <c r="I1020" i="61"/>
  <c r="I1021" i="61"/>
  <c r="I1022" i="61"/>
  <c r="I1023" i="61"/>
  <c r="I1024" i="61"/>
  <c r="I1025" i="61"/>
  <c r="I1026" i="61"/>
  <c r="I1027" i="61"/>
  <c r="I1028" i="61"/>
  <c r="I1029" i="61"/>
  <c r="I1030" i="61"/>
  <c r="I1031" i="61"/>
  <c r="I1032" i="61"/>
  <c r="I1033" i="61"/>
  <c r="I1034" i="61"/>
  <c r="I1035" i="61"/>
  <c r="I1036" i="61"/>
  <c r="I1037" i="61"/>
  <c r="I1038" i="61"/>
  <c r="I1039" i="61"/>
  <c r="I1040" i="61"/>
  <c r="I1041" i="61"/>
  <c r="I1042" i="61"/>
  <c r="I1043" i="61"/>
  <c r="I1044" i="61"/>
  <c r="I1045" i="61"/>
  <c r="I1046" i="61"/>
  <c r="I1047" i="61"/>
  <c r="I1048" i="61"/>
  <c r="I1049" i="61"/>
  <c r="I1050" i="61"/>
  <c r="I1051" i="61"/>
  <c r="I1052" i="61"/>
  <c r="I1053" i="61"/>
  <c r="I1054" i="61"/>
  <c r="I1055" i="61"/>
  <c r="I1056" i="61"/>
  <c r="I1057" i="61"/>
  <c r="I1058" i="61"/>
  <c r="I1059" i="61"/>
  <c r="I1060" i="61"/>
  <c r="I1061" i="61"/>
  <c r="I1062" i="61"/>
  <c r="I1063" i="61"/>
  <c r="I1064" i="61"/>
  <c r="I1065" i="61"/>
  <c r="I1066" i="61"/>
  <c r="I1067" i="61"/>
  <c r="I1068" i="61"/>
  <c r="I1069" i="61"/>
  <c r="I1070" i="61"/>
  <c r="I1071" i="61"/>
  <c r="I1072" i="61"/>
  <c r="I1073" i="61"/>
  <c r="I1074" i="61"/>
  <c r="I1075" i="61"/>
  <c r="I1076" i="61"/>
  <c r="I1077" i="61"/>
  <c r="I1078" i="61"/>
  <c r="I1079" i="61"/>
  <c r="I1080" i="61"/>
  <c r="I1081" i="61"/>
  <c r="I1082" i="61"/>
  <c r="I1083" i="61"/>
  <c r="I1084" i="61"/>
  <c r="I1085" i="61"/>
  <c r="I1086" i="61"/>
  <c r="I1087" i="61"/>
  <c r="I1088" i="61"/>
  <c r="I1089" i="61"/>
  <c r="I1090" i="61"/>
  <c r="I1091" i="61"/>
  <c r="I1092" i="61"/>
  <c r="I1093" i="61"/>
  <c r="I1094" i="61"/>
  <c r="I1095" i="61"/>
  <c r="I1096" i="61"/>
  <c r="I1097" i="61"/>
  <c r="I1098" i="61"/>
  <c r="I1099" i="61"/>
  <c r="I1100" i="61"/>
  <c r="I1101" i="61"/>
  <c r="I1102" i="61"/>
  <c r="I1103" i="61"/>
  <c r="I1104" i="61"/>
  <c r="I1105" i="61"/>
  <c r="I1106" i="61"/>
  <c r="I1107" i="61"/>
  <c r="I1108" i="61"/>
  <c r="I1109" i="61"/>
  <c r="I1110" i="61"/>
  <c r="I1111" i="61"/>
  <c r="I1112" i="61"/>
  <c r="I1113" i="61"/>
  <c r="I1114" i="61"/>
  <c r="I1115" i="61"/>
  <c r="I1116" i="61"/>
  <c r="I1117" i="61"/>
  <c r="I1118" i="61"/>
  <c r="I1119" i="61"/>
  <c r="I1120" i="61"/>
  <c r="I1121" i="61"/>
  <c r="I1122" i="61"/>
  <c r="I1123" i="61"/>
  <c r="I1124" i="61"/>
  <c r="I1125" i="61"/>
  <c r="I1126" i="61"/>
  <c r="I1127" i="61"/>
  <c r="I1128" i="61"/>
  <c r="I1129" i="61"/>
  <c r="I1130" i="61"/>
  <c r="I1131" i="61"/>
  <c r="I1132" i="61"/>
  <c r="I1133" i="61"/>
  <c r="I1134" i="61"/>
  <c r="I1135" i="61"/>
  <c r="I1136" i="61"/>
  <c r="I1137" i="61"/>
  <c r="I1138" i="61"/>
  <c r="I1139" i="61"/>
  <c r="I1140" i="61"/>
  <c r="I1141" i="61"/>
  <c r="I1142" i="61"/>
  <c r="I1143" i="61"/>
  <c r="I1144" i="61"/>
  <c r="I1145" i="61"/>
  <c r="I1146" i="61"/>
  <c r="I1147" i="61"/>
  <c r="I1148" i="61"/>
  <c r="I1149" i="61"/>
  <c r="I1150" i="61"/>
  <c r="I1151" i="61"/>
  <c r="I1152" i="61"/>
  <c r="I1153" i="61"/>
  <c r="I1154" i="61"/>
  <c r="I1155" i="61"/>
  <c r="I1156" i="61"/>
  <c r="I1157" i="61"/>
  <c r="I1158" i="61"/>
  <c r="I1159" i="61"/>
  <c r="I1160" i="61"/>
  <c r="I1161" i="61"/>
  <c r="I1162" i="61"/>
  <c r="I1163" i="61"/>
  <c r="I1164" i="61"/>
  <c r="I1165" i="61"/>
  <c r="I1166" i="61"/>
  <c r="I1167" i="61"/>
  <c r="I1168" i="61"/>
  <c r="I1169" i="61"/>
  <c r="I1170" i="61"/>
  <c r="I1171" i="61"/>
  <c r="I1172" i="61"/>
  <c r="I1173" i="61"/>
  <c r="I1174" i="61"/>
  <c r="I1175" i="61"/>
  <c r="I1176" i="61"/>
  <c r="I1177" i="61"/>
  <c r="I1178" i="61"/>
  <c r="I1179" i="61"/>
  <c r="I1180" i="61"/>
  <c r="I1181" i="61"/>
  <c r="I1182" i="61"/>
  <c r="I1183" i="61"/>
  <c r="I1184" i="61"/>
  <c r="I1185" i="61"/>
  <c r="I1186" i="61"/>
  <c r="I1187" i="61"/>
  <c r="I1188" i="61"/>
  <c r="I1189" i="61"/>
  <c r="I1190" i="61"/>
  <c r="I1191" i="61"/>
  <c r="I1192" i="61"/>
  <c r="I1193" i="61"/>
  <c r="I1194" i="61"/>
  <c r="I1195" i="61"/>
  <c r="I1196" i="61"/>
  <c r="I1197" i="61"/>
  <c r="I1198" i="61"/>
  <c r="I1199" i="61"/>
  <c r="I1200" i="61"/>
  <c r="I1201" i="61"/>
  <c r="I1202" i="61"/>
  <c r="I1203" i="61"/>
  <c r="I1204" i="61"/>
  <c r="I1205" i="61"/>
  <c r="I1206" i="61"/>
  <c r="I1207" i="61"/>
  <c r="I1208" i="61"/>
  <c r="I1209" i="61"/>
  <c r="I1210" i="61"/>
  <c r="I1211" i="61"/>
  <c r="I1212" i="61"/>
  <c r="I1213" i="61"/>
  <c r="I1214" i="61"/>
  <c r="I1215" i="61"/>
  <c r="I1216" i="61"/>
  <c r="I1217" i="61"/>
  <c r="I1218" i="61"/>
  <c r="I1219" i="61"/>
  <c r="I1220" i="61"/>
  <c r="I1221" i="61"/>
  <c r="I1222" i="61"/>
  <c r="I1223" i="61"/>
  <c r="I1224" i="61"/>
  <c r="I1225" i="61"/>
  <c r="I1226" i="61"/>
  <c r="I1227" i="61"/>
  <c r="I1228" i="61"/>
  <c r="I1229" i="61"/>
  <c r="I1230" i="61"/>
  <c r="I1231" i="61"/>
  <c r="I1232" i="61"/>
  <c r="I1233" i="61"/>
  <c r="I1234" i="61"/>
  <c r="I1235" i="61"/>
  <c r="I1236" i="61"/>
  <c r="I1237" i="61"/>
  <c r="I1238" i="61"/>
  <c r="I1239" i="61"/>
  <c r="I1240" i="61"/>
  <c r="I1241" i="61"/>
  <c r="I1242" i="61"/>
  <c r="I1243" i="61"/>
  <c r="I1244" i="61"/>
  <c r="I1245" i="61"/>
  <c r="I1246" i="61"/>
  <c r="I1247" i="61"/>
  <c r="I1248" i="61"/>
  <c r="I1249" i="61"/>
  <c r="I1250" i="61"/>
  <c r="I1251" i="61"/>
  <c r="I1252" i="61"/>
  <c r="I1253" i="61"/>
  <c r="I1254" i="61"/>
  <c r="I1255" i="61"/>
  <c r="I1256" i="61"/>
  <c r="I1257" i="61"/>
  <c r="I1258" i="61"/>
  <c r="I1259" i="61"/>
  <c r="I1260" i="61"/>
  <c r="I1261" i="61"/>
  <c r="I1262" i="61"/>
  <c r="I1263" i="61"/>
  <c r="I1264" i="61"/>
  <c r="I1265" i="61"/>
  <c r="I1266" i="61"/>
  <c r="I1267" i="61"/>
  <c r="I1268" i="61"/>
  <c r="I1269" i="61"/>
  <c r="I1270" i="61"/>
  <c r="I1271" i="61"/>
  <c r="I1272" i="61"/>
  <c r="I1273" i="61"/>
  <c r="I1274" i="61"/>
  <c r="I1275" i="61"/>
  <c r="I1276" i="61"/>
  <c r="I1277" i="61"/>
  <c r="I1278" i="61"/>
  <c r="I1279" i="61"/>
  <c r="I1280" i="61"/>
  <c r="I1281" i="61"/>
  <c r="I1282" i="61"/>
  <c r="I1283" i="61"/>
  <c r="I1284" i="61"/>
  <c r="I1285" i="61"/>
  <c r="I1286" i="61"/>
  <c r="I1287" i="61"/>
  <c r="I1288" i="61"/>
  <c r="I1289" i="61"/>
  <c r="I1290" i="61"/>
  <c r="I1291" i="61"/>
  <c r="I1292" i="61"/>
  <c r="I1293" i="61"/>
  <c r="I1294" i="61"/>
  <c r="I1295" i="61"/>
  <c r="I1296" i="61"/>
  <c r="I1297" i="61"/>
  <c r="I1298" i="61"/>
  <c r="I1299" i="61"/>
  <c r="I1300" i="61"/>
  <c r="I1301" i="61"/>
  <c r="I1302" i="61"/>
  <c r="I1303" i="61"/>
  <c r="I1304" i="61"/>
  <c r="I1305" i="61"/>
  <c r="I1306" i="61"/>
  <c r="I1307" i="61"/>
  <c r="I1308" i="61"/>
  <c r="I1309" i="61"/>
  <c r="I1310" i="61"/>
  <c r="I1311" i="61"/>
  <c r="I1312" i="61"/>
  <c r="I1313" i="61"/>
  <c r="I1314" i="61"/>
  <c r="I1315" i="61"/>
  <c r="I1316" i="61"/>
  <c r="I1317" i="61"/>
  <c r="I1318" i="61"/>
  <c r="I1319" i="61"/>
  <c r="I1320" i="61"/>
  <c r="I1321" i="61"/>
  <c r="I1322" i="61"/>
  <c r="I1323" i="61"/>
  <c r="I1324" i="61"/>
  <c r="I1325" i="61"/>
  <c r="I1326" i="61"/>
  <c r="I1327" i="61"/>
  <c r="I1328" i="61"/>
  <c r="I1329" i="61"/>
  <c r="I1330" i="61"/>
  <c r="I1331" i="61"/>
  <c r="I1332" i="61"/>
  <c r="I1333" i="61"/>
  <c r="I1334" i="61"/>
  <c r="I1335" i="61"/>
  <c r="I1336" i="61"/>
  <c r="I1337" i="61"/>
  <c r="I1338" i="61"/>
  <c r="I1339" i="61"/>
  <c r="I1340" i="61"/>
  <c r="I1341" i="61"/>
  <c r="I1342" i="61"/>
  <c r="I1343" i="61"/>
  <c r="I1344" i="61"/>
  <c r="I1345" i="61"/>
  <c r="I1346" i="61"/>
  <c r="I1347" i="61"/>
  <c r="I1348" i="61"/>
  <c r="I1349" i="61"/>
  <c r="I1350" i="61"/>
  <c r="I1351" i="61"/>
  <c r="I1352" i="61"/>
  <c r="I1353" i="61"/>
  <c r="I1354" i="61"/>
  <c r="I1355" i="61"/>
  <c r="I1356" i="61"/>
  <c r="I1357" i="61"/>
  <c r="I1358" i="61"/>
  <c r="I1359" i="61"/>
  <c r="I1360" i="61"/>
  <c r="I1361" i="61"/>
  <c r="I1362" i="61"/>
  <c r="I1363" i="61"/>
  <c r="I1364" i="61"/>
  <c r="I1365" i="61"/>
  <c r="I1366" i="61"/>
  <c r="I1367" i="61"/>
  <c r="I1368" i="61"/>
  <c r="I1369" i="61"/>
  <c r="I1370" i="61"/>
  <c r="I1371" i="61"/>
  <c r="I1372" i="61"/>
  <c r="I1373" i="61"/>
  <c r="I1374" i="61"/>
  <c r="I1375" i="61"/>
  <c r="I1376" i="61"/>
  <c r="I1377" i="61"/>
  <c r="I1378" i="61"/>
  <c r="I1379" i="61"/>
  <c r="I1380" i="61"/>
  <c r="I1381" i="61"/>
  <c r="I1382" i="61"/>
  <c r="I1383" i="61"/>
  <c r="I1384" i="61"/>
  <c r="I1385" i="61"/>
  <c r="I1386" i="61"/>
  <c r="I1387" i="61"/>
  <c r="I1388" i="61"/>
  <c r="I1389" i="61"/>
  <c r="I1390" i="61"/>
  <c r="I1391" i="61"/>
  <c r="I1392" i="61"/>
  <c r="I1393" i="61"/>
  <c r="I1394" i="61"/>
  <c r="I1395" i="61"/>
  <c r="I1396" i="61"/>
  <c r="I1397" i="61"/>
  <c r="I1398" i="61"/>
  <c r="I1399" i="61"/>
  <c r="I1400" i="61"/>
  <c r="I1401" i="61"/>
  <c r="I1402" i="61"/>
  <c r="I1403" i="61"/>
  <c r="I1404" i="61"/>
  <c r="I1405" i="61"/>
  <c r="I1406" i="61"/>
  <c r="I1407" i="61"/>
  <c r="I1408" i="61"/>
  <c r="I1409" i="61"/>
  <c r="I1410" i="61"/>
  <c r="I1411" i="61"/>
  <c r="I1412" i="61"/>
  <c r="I1413" i="61"/>
  <c r="I1414" i="61"/>
  <c r="I1415" i="61"/>
  <c r="I1416" i="61"/>
  <c r="I1417" i="61"/>
  <c r="I1418" i="61"/>
  <c r="I1419" i="61"/>
  <c r="I1420" i="61"/>
  <c r="I1421" i="61"/>
  <c r="I1422" i="61"/>
  <c r="I1423" i="61"/>
  <c r="I1424" i="61"/>
  <c r="I1425" i="61"/>
  <c r="I1426" i="61"/>
  <c r="I1427" i="61"/>
  <c r="I1428" i="61"/>
  <c r="I1429" i="61"/>
  <c r="I1430" i="61"/>
  <c r="I1431" i="61"/>
  <c r="I1432" i="61"/>
  <c r="I1433" i="61"/>
  <c r="I1434" i="61"/>
  <c r="I1435" i="61"/>
  <c r="I1436" i="61"/>
  <c r="I1437" i="61"/>
  <c r="I1438" i="61"/>
  <c r="I1439" i="61"/>
  <c r="I1440" i="61"/>
  <c r="I1441" i="61"/>
  <c r="I1442" i="61"/>
  <c r="I1443" i="61"/>
  <c r="I1444" i="61"/>
  <c r="I1445" i="61"/>
  <c r="I1446" i="61"/>
  <c r="I1447" i="61"/>
  <c r="I1448" i="61"/>
  <c r="I1449" i="61"/>
  <c r="I1450" i="61"/>
  <c r="I1451" i="61"/>
  <c r="I1452" i="61"/>
  <c r="I1453" i="61"/>
  <c r="I1454" i="61"/>
  <c r="I1455" i="61"/>
  <c r="I1456" i="61"/>
  <c r="I1457" i="61"/>
  <c r="I1458" i="61"/>
  <c r="I1459" i="61"/>
  <c r="I1460" i="61"/>
  <c r="I1461" i="61"/>
  <c r="I1462" i="61"/>
  <c r="I1463" i="61"/>
  <c r="I1464" i="61"/>
  <c r="I1465" i="61"/>
  <c r="I1466" i="61"/>
  <c r="I1467" i="61"/>
  <c r="I1468" i="61"/>
  <c r="I1469" i="61"/>
  <c r="I1470" i="61"/>
  <c r="I1471" i="61"/>
  <c r="I1472" i="61"/>
  <c r="I1473" i="61"/>
  <c r="I1474" i="61"/>
  <c r="I1475" i="61"/>
  <c r="I1476" i="61"/>
  <c r="I1477" i="61"/>
  <c r="I1478" i="61"/>
  <c r="I1479" i="61"/>
  <c r="I1480" i="61"/>
  <c r="I1481" i="61"/>
  <c r="I1482" i="61"/>
  <c r="I1483" i="61"/>
  <c r="I1484" i="61"/>
  <c r="I1485" i="61"/>
  <c r="I1486" i="61"/>
  <c r="I1487" i="61"/>
  <c r="I1488" i="61"/>
  <c r="I1489" i="61"/>
  <c r="I1490" i="61"/>
  <c r="I1491" i="61"/>
  <c r="I1492" i="61"/>
  <c r="I1493" i="61"/>
  <c r="I1494" i="61"/>
  <c r="I1495" i="61"/>
  <c r="I1496" i="61"/>
  <c r="I1497" i="61"/>
  <c r="I1498" i="61"/>
  <c r="I1499" i="61"/>
  <c r="I1500" i="61"/>
  <c r="I1501" i="61"/>
  <c r="I1502" i="61"/>
  <c r="I1503" i="61"/>
  <c r="I1504" i="61"/>
  <c r="I1505" i="61"/>
  <c r="I1506" i="61"/>
  <c r="I1507" i="61"/>
  <c r="I1508" i="61"/>
  <c r="I1509" i="61"/>
  <c r="I1510" i="61"/>
  <c r="I1511" i="61"/>
  <c r="I1512" i="61"/>
  <c r="I1513" i="61"/>
  <c r="I1514" i="61"/>
  <c r="I1515" i="61"/>
  <c r="I1516" i="61"/>
  <c r="I1517" i="61"/>
  <c r="I1518" i="61"/>
  <c r="I1519" i="61"/>
  <c r="I1520" i="61"/>
  <c r="I1521" i="61"/>
  <c r="I1522" i="61"/>
  <c r="I1523" i="61"/>
  <c r="I1524" i="61"/>
  <c r="I1525" i="61"/>
  <c r="I1526" i="61"/>
  <c r="I1527" i="61"/>
  <c r="I1528" i="61"/>
  <c r="I1529" i="61"/>
  <c r="I1530" i="61"/>
  <c r="I1531" i="61"/>
  <c r="I1532" i="61"/>
  <c r="I1533" i="61"/>
  <c r="I1534" i="61"/>
  <c r="I1535" i="61"/>
  <c r="I1536" i="61"/>
  <c r="I1537" i="61"/>
  <c r="I1538" i="61"/>
  <c r="I1539" i="61"/>
  <c r="I1540" i="61"/>
  <c r="I1541" i="61"/>
  <c r="I1542" i="61"/>
  <c r="I1543" i="61"/>
  <c r="I1544" i="61"/>
  <c r="I1545" i="61"/>
  <c r="I1546" i="61"/>
  <c r="I1547" i="61"/>
  <c r="I1548" i="61"/>
  <c r="I1549" i="61"/>
  <c r="I1550" i="61"/>
  <c r="I1551" i="61"/>
  <c r="I1552" i="61"/>
  <c r="I1553" i="61"/>
  <c r="I1554" i="61"/>
  <c r="I1555" i="61"/>
  <c r="I1556" i="61"/>
  <c r="I1557" i="61"/>
  <c r="I1558" i="61"/>
  <c r="I1559" i="61"/>
  <c r="I1560" i="61"/>
  <c r="I1561" i="61"/>
  <c r="I1562" i="61"/>
  <c r="I1563" i="61"/>
  <c r="I1564" i="61"/>
  <c r="I1565" i="61"/>
  <c r="I1566" i="61"/>
  <c r="I1567" i="61"/>
  <c r="I1568" i="61"/>
  <c r="I1569" i="61"/>
  <c r="I1570" i="61"/>
  <c r="I1571" i="61"/>
  <c r="I1572" i="61"/>
  <c r="I1573" i="61"/>
  <c r="I1574" i="61"/>
  <c r="I1575" i="61"/>
  <c r="I1576" i="61"/>
  <c r="I1577" i="61"/>
  <c r="I1578" i="61"/>
  <c r="I1579" i="61"/>
  <c r="I1580" i="61"/>
  <c r="I1581" i="61"/>
  <c r="I1582" i="61"/>
  <c r="I1583" i="61"/>
  <c r="I1584" i="61"/>
  <c r="I1585" i="61"/>
  <c r="I1586" i="61"/>
  <c r="I1587" i="61"/>
  <c r="I1588" i="61"/>
  <c r="I1589" i="61"/>
  <c r="I1590" i="61"/>
  <c r="I1591" i="61"/>
  <c r="I1592" i="61"/>
  <c r="I1593" i="61"/>
  <c r="I1594" i="61"/>
  <c r="I1595" i="61"/>
  <c r="I1596" i="61"/>
  <c r="I1597" i="61"/>
  <c r="I1598" i="61"/>
  <c r="I1599" i="61"/>
  <c r="I1600" i="61"/>
  <c r="I1601" i="61"/>
  <c r="I1602" i="61"/>
  <c r="I1603" i="61"/>
  <c r="I1604" i="61"/>
  <c r="I1605" i="61"/>
  <c r="I1606" i="61"/>
  <c r="I1607" i="61"/>
  <c r="I1608" i="61"/>
  <c r="I1609" i="61"/>
  <c r="I1610" i="61"/>
  <c r="I1611" i="61"/>
  <c r="I1612" i="61"/>
  <c r="I1613" i="61"/>
  <c r="I1614" i="61"/>
  <c r="I1615" i="61"/>
  <c r="I1616" i="61"/>
  <c r="I1617" i="61"/>
  <c r="I1618" i="61"/>
  <c r="I1619" i="61"/>
  <c r="I1620" i="61"/>
  <c r="I1621" i="61"/>
  <c r="I1622" i="61"/>
  <c r="I1623" i="61"/>
  <c r="I1624" i="61"/>
  <c r="I1625" i="61"/>
  <c r="I1626" i="61"/>
  <c r="I1627" i="61"/>
  <c r="I1628" i="61"/>
  <c r="I1629" i="61"/>
  <c r="I1630" i="61"/>
  <c r="I1631" i="61"/>
  <c r="I1632" i="61"/>
  <c r="I1633" i="61"/>
  <c r="I1634" i="61"/>
  <c r="I1635" i="61"/>
  <c r="I1636" i="61"/>
  <c r="I1637" i="61"/>
  <c r="I1638" i="61"/>
  <c r="I1639" i="61"/>
  <c r="I1640" i="61"/>
  <c r="I1641" i="61"/>
  <c r="I1642" i="61"/>
  <c r="I1643" i="61"/>
  <c r="I1644" i="61"/>
  <c r="I1645" i="61"/>
  <c r="I1646" i="61"/>
  <c r="I1647" i="61"/>
  <c r="I1648" i="61"/>
  <c r="I1649" i="61"/>
  <c r="I1650" i="61"/>
  <c r="I1651" i="61"/>
  <c r="I1652" i="61"/>
  <c r="I1653" i="61"/>
  <c r="I1654" i="61"/>
  <c r="I1655" i="61"/>
  <c r="I1656" i="61"/>
  <c r="I1657" i="61"/>
  <c r="I1658" i="61"/>
  <c r="I1659" i="61"/>
  <c r="I1660" i="61"/>
  <c r="I1661" i="61"/>
  <c r="I1662" i="61"/>
  <c r="I1663" i="61"/>
  <c r="I1664" i="61"/>
  <c r="I1665" i="61"/>
  <c r="I1666" i="61"/>
  <c r="I1667" i="61"/>
  <c r="I1668" i="61"/>
  <c r="I1669" i="61"/>
  <c r="I1670" i="61"/>
  <c r="I1671" i="61"/>
  <c r="I1672" i="61"/>
  <c r="I1673" i="61"/>
  <c r="I1674" i="61"/>
  <c r="I1675" i="61"/>
  <c r="I1676" i="61"/>
  <c r="I1677" i="61"/>
  <c r="I1678" i="61"/>
  <c r="I1679" i="61"/>
  <c r="I1680" i="61"/>
  <c r="I1681" i="61"/>
  <c r="I1682" i="61"/>
  <c r="I1683" i="61"/>
  <c r="I1684" i="61"/>
  <c r="I1685" i="61"/>
  <c r="I1686" i="61"/>
  <c r="I1687" i="61"/>
  <c r="I1688" i="61"/>
  <c r="I1689" i="61"/>
  <c r="I1690" i="61"/>
  <c r="I1691" i="61"/>
  <c r="I1692" i="61"/>
  <c r="I1693" i="61"/>
  <c r="I1694" i="61"/>
  <c r="I1695" i="61"/>
  <c r="I1696" i="61"/>
  <c r="I1697" i="61"/>
  <c r="I1698" i="61"/>
  <c r="I1699" i="61"/>
  <c r="I1700" i="61"/>
  <c r="I1701" i="61"/>
  <c r="I1702" i="61"/>
  <c r="I1703" i="61"/>
  <c r="I1704" i="61"/>
  <c r="I1705" i="61"/>
  <c r="I1706" i="61"/>
  <c r="I1707" i="61"/>
  <c r="I1708" i="61"/>
  <c r="I1709" i="61"/>
  <c r="I1710" i="61"/>
  <c r="I1711" i="61"/>
  <c r="I1712" i="61"/>
  <c r="I1713" i="61"/>
  <c r="I1714" i="61"/>
  <c r="I1715" i="61"/>
  <c r="I1716" i="61"/>
  <c r="I1717" i="61"/>
  <c r="I1718" i="61"/>
  <c r="I1719" i="61"/>
  <c r="I1720" i="61"/>
  <c r="I1721" i="61"/>
  <c r="I1722" i="61"/>
  <c r="I1723" i="61"/>
  <c r="I1724" i="61"/>
  <c r="I1725" i="61"/>
  <c r="I1726" i="61"/>
  <c r="I1727" i="61"/>
  <c r="I1728" i="61"/>
  <c r="I1729" i="61"/>
  <c r="I1730" i="61"/>
  <c r="I1731" i="61"/>
  <c r="I1732" i="61"/>
  <c r="I1733" i="61"/>
  <c r="I1734" i="61"/>
  <c r="I1735" i="61"/>
  <c r="I1736" i="61"/>
  <c r="I1737" i="61"/>
  <c r="I1738" i="61"/>
  <c r="I1739" i="61"/>
  <c r="I1740" i="61"/>
  <c r="I1741" i="61"/>
  <c r="I1742" i="61"/>
  <c r="I1743" i="61"/>
  <c r="I1744" i="61"/>
  <c r="I1745" i="61"/>
  <c r="I1746" i="61"/>
  <c r="I1747" i="61"/>
  <c r="I1748" i="61"/>
  <c r="I1749" i="61"/>
  <c r="I1750" i="61"/>
  <c r="I1751" i="61"/>
  <c r="I1752" i="61"/>
  <c r="I1753" i="61"/>
  <c r="I1754" i="61"/>
  <c r="I1755" i="61"/>
  <c r="I1756" i="61"/>
  <c r="I1757" i="61"/>
  <c r="I1758" i="61"/>
  <c r="I1759" i="61"/>
  <c r="I1760" i="61"/>
  <c r="I1761" i="61"/>
  <c r="I1762" i="61"/>
  <c r="I1763" i="61"/>
  <c r="I1764" i="61"/>
  <c r="I1765" i="61"/>
  <c r="I1766" i="61"/>
  <c r="I1767" i="61"/>
  <c r="I1768" i="61"/>
  <c r="I1769" i="61"/>
  <c r="I1770" i="61"/>
  <c r="I1771" i="61"/>
  <c r="I1772" i="61"/>
  <c r="I1773" i="61"/>
  <c r="I1774" i="61"/>
  <c r="I1775" i="61"/>
  <c r="I1776" i="61"/>
  <c r="I1777" i="61"/>
  <c r="I1778" i="61"/>
  <c r="I1779" i="61"/>
  <c r="I1780" i="61"/>
  <c r="I1781" i="61"/>
  <c r="I1782" i="61"/>
  <c r="I1783" i="61"/>
  <c r="I1784" i="61"/>
  <c r="I1785" i="61"/>
  <c r="I1786" i="61"/>
  <c r="I1787" i="61"/>
  <c r="I1788" i="61"/>
  <c r="I1789" i="61"/>
  <c r="I1790" i="61"/>
  <c r="I1791" i="61"/>
  <c r="I1792" i="61"/>
  <c r="I1793" i="61"/>
  <c r="I1794" i="61"/>
  <c r="I1795" i="61"/>
  <c r="I1796" i="61"/>
  <c r="I1797" i="61"/>
  <c r="I1798" i="61"/>
  <c r="I1799" i="61"/>
  <c r="I1800" i="61"/>
  <c r="I1801" i="61"/>
  <c r="I1802" i="61"/>
  <c r="I1803" i="61"/>
  <c r="I1804" i="61"/>
  <c r="I1805" i="61"/>
  <c r="I1806" i="61"/>
  <c r="I1807" i="61"/>
  <c r="I1808" i="61"/>
  <c r="I1809" i="61"/>
  <c r="I1810" i="61"/>
  <c r="I1811" i="61"/>
  <c r="I1812" i="61"/>
  <c r="I1813" i="61"/>
  <c r="I1814" i="61"/>
  <c r="I1815" i="61"/>
  <c r="I1816" i="61"/>
  <c r="I1817" i="61"/>
  <c r="I1818" i="61"/>
  <c r="I1819" i="61"/>
  <c r="I1820" i="61"/>
  <c r="I1821" i="61"/>
  <c r="I1822" i="61"/>
  <c r="I1823" i="61"/>
  <c r="I1824" i="61"/>
  <c r="I1825" i="61"/>
  <c r="I1826" i="61"/>
  <c r="I1827" i="61"/>
  <c r="I1828" i="61"/>
  <c r="I1829" i="61"/>
  <c r="I1830" i="61"/>
  <c r="I1831" i="61"/>
  <c r="I1832" i="61"/>
  <c r="I1833" i="61"/>
  <c r="I1834" i="61"/>
  <c r="I1835" i="61"/>
  <c r="I1836" i="61"/>
  <c r="I1837" i="61"/>
  <c r="I1838" i="61"/>
  <c r="I1839" i="61"/>
  <c r="I1840" i="61"/>
  <c r="I1841" i="61"/>
  <c r="I1842" i="61"/>
  <c r="I1843" i="61"/>
  <c r="I1844" i="61"/>
  <c r="I1845" i="61"/>
  <c r="I1846" i="61"/>
  <c r="I1847" i="61"/>
  <c r="I1848" i="61"/>
  <c r="I1849" i="61"/>
  <c r="I1850" i="61"/>
  <c r="I1851" i="61"/>
  <c r="I1852" i="61"/>
  <c r="I1853" i="61"/>
  <c r="I1854" i="61"/>
  <c r="I1855" i="61"/>
  <c r="I1856" i="61"/>
  <c r="I1857" i="61"/>
  <c r="I1858" i="61"/>
  <c r="I1859" i="61"/>
  <c r="I1860" i="61"/>
  <c r="I1861" i="61"/>
  <c r="I1862" i="61"/>
  <c r="I1863" i="61"/>
  <c r="I1864" i="61"/>
  <c r="I1865" i="61"/>
  <c r="I1866" i="61"/>
  <c r="I1867" i="61"/>
  <c r="I1868" i="61"/>
  <c r="I1869" i="61"/>
  <c r="I1870" i="61"/>
  <c r="I1871" i="61"/>
  <c r="I1872" i="61"/>
  <c r="I1873" i="61"/>
  <c r="I1874" i="61"/>
  <c r="I1875" i="61"/>
  <c r="I1876" i="61"/>
  <c r="I1877" i="61"/>
  <c r="I1878" i="61"/>
  <c r="I1879" i="61"/>
  <c r="I1880" i="61"/>
  <c r="I1881" i="61"/>
  <c r="I1882" i="61"/>
  <c r="I1883" i="61"/>
  <c r="I1884" i="61"/>
  <c r="I1885" i="61"/>
  <c r="I1886" i="61"/>
  <c r="I1887" i="61"/>
  <c r="I1888" i="61"/>
  <c r="I1889" i="61"/>
  <c r="I1890" i="61"/>
  <c r="I1891" i="61"/>
  <c r="I1892" i="61"/>
  <c r="I1893" i="61"/>
  <c r="I1894" i="61"/>
  <c r="I1895" i="61"/>
  <c r="I1896" i="61"/>
  <c r="I1897" i="61"/>
  <c r="I1898" i="61"/>
  <c r="I1899" i="61"/>
  <c r="I1900" i="61"/>
  <c r="I1901" i="61"/>
  <c r="I1902" i="61"/>
  <c r="I1903" i="61"/>
  <c r="I1904" i="61"/>
  <c r="I1905" i="61"/>
  <c r="I1906" i="61"/>
  <c r="I1907" i="61"/>
  <c r="I1908" i="61"/>
  <c r="I1909" i="61"/>
  <c r="I1910" i="61"/>
  <c r="I1911" i="61"/>
  <c r="I1912" i="61"/>
  <c r="I1913" i="61"/>
  <c r="I1914" i="61"/>
  <c r="I1915" i="61"/>
  <c r="I1916" i="61"/>
  <c r="I1917" i="61"/>
  <c r="I1918" i="61"/>
  <c r="I1919" i="61"/>
  <c r="I1920" i="61"/>
  <c r="I1921" i="61"/>
  <c r="I1922" i="61"/>
  <c r="I1923" i="61"/>
  <c r="I1924" i="61"/>
  <c r="I1925" i="61"/>
  <c r="I1926" i="61"/>
  <c r="I1927" i="61"/>
  <c r="I1928" i="61"/>
  <c r="I1929" i="61"/>
  <c r="I1930" i="61"/>
  <c r="I1931" i="61"/>
  <c r="I1932" i="61"/>
  <c r="I1933" i="61"/>
  <c r="I1934" i="61"/>
  <c r="I1935" i="61"/>
  <c r="I1936" i="61"/>
  <c r="I1937" i="61"/>
  <c r="I1938" i="61"/>
  <c r="I1939" i="61"/>
  <c r="I1940" i="61"/>
  <c r="I1941" i="61"/>
  <c r="I1942" i="61"/>
  <c r="I1943" i="61"/>
  <c r="I1944" i="61"/>
  <c r="I1945" i="61"/>
  <c r="I1946" i="61"/>
  <c r="I1947" i="61"/>
  <c r="I1948" i="61"/>
  <c r="I1949" i="61"/>
  <c r="I1950" i="61"/>
  <c r="I1951" i="61"/>
  <c r="I1952" i="61"/>
  <c r="I1953" i="61"/>
  <c r="I1954" i="61"/>
  <c r="I1955" i="61"/>
  <c r="I1956" i="61"/>
  <c r="I1957" i="61"/>
  <c r="I1958" i="61"/>
  <c r="I1959" i="61"/>
  <c r="I1960" i="61"/>
  <c r="I1961" i="61"/>
  <c r="I1962" i="61"/>
  <c r="I1963" i="61"/>
  <c r="I1964" i="61"/>
  <c r="I1965" i="61"/>
  <c r="I1966" i="61"/>
  <c r="I1967" i="61"/>
  <c r="I1968" i="61"/>
  <c r="I1969" i="61"/>
  <c r="I1970" i="61"/>
  <c r="I1971" i="61"/>
  <c r="I1972" i="61"/>
  <c r="I1973" i="61"/>
  <c r="I1974" i="61"/>
  <c r="I1975" i="61"/>
  <c r="I1976" i="61"/>
  <c r="I1977" i="61"/>
  <c r="I1978" i="61"/>
  <c r="I1979" i="61"/>
  <c r="I1980" i="61"/>
  <c r="I1981" i="61"/>
  <c r="I1982" i="61"/>
  <c r="I1983" i="61"/>
  <c r="I1984" i="61"/>
  <c r="I1985" i="61"/>
  <c r="I1986" i="61"/>
  <c r="I1987" i="61"/>
  <c r="I1988" i="61"/>
  <c r="I1989" i="61"/>
  <c r="I1990" i="61"/>
  <c r="I1991" i="61"/>
  <c r="I1992" i="61"/>
  <c r="I1993" i="61"/>
  <c r="I1994" i="61"/>
  <c r="I1995" i="61"/>
  <c r="I1996" i="61"/>
  <c r="I1997" i="61"/>
  <c r="I1998" i="61"/>
  <c r="I1999" i="61"/>
  <c r="I2000" i="61"/>
  <c r="I2001" i="61"/>
  <c r="I2002" i="61"/>
  <c r="I2003" i="61"/>
  <c r="I2004" i="61"/>
  <c r="I2005" i="61"/>
  <c r="I2006" i="61"/>
  <c r="I2007" i="61"/>
  <c r="I2008" i="61"/>
  <c r="I2009" i="61"/>
  <c r="I2010" i="61"/>
  <c r="I2011" i="61"/>
  <c r="I2012" i="61"/>
  <c r="I2013" i="61"/>
  <c r="I2014" i="61"/>
  <c r="I2015" i="61"/>
  <c r="I2016" i="61"/>
  <c r="I2017" i="61"/>
  <c r="I2018" i="61"/>
  <c r="I2019" i="61"/>
  <c r="I2020" i="61"/>
  <c r="I2021" i="61"/>
  <c r="I2022" i="61"/>
  <c r="I2023" i="61"/>
  <c r="I2024" i="61"/>
  <c r="I2025" i="61"/>
  <c r="I2026" i="61"/>
  <c r="I2027" i="61"/>
  <c r="I2028" i="61"/>
  <c r="I3" i="61"/>
  <c r="I1" i="47"/>
  <c r="P3" i="47"/>
  <c r="U3" i="47"/>
  <c r="P4" i="47"/>
  <c r="U4" i="47"/>
  <c r="P5" i="47"/>
  <c r="U5" i="47"/>
  <c r="P6" i="47"/>
  <c r="U6" i="47"/>
  <c r="P7" i="47"/>
  <c r="U7" i="47"/>
  <c r="P8" i="47"/>
  <c r="U8" i="47"/>
  <c r="P9" i="47"/>
  <c r="U9" i="47"/>
  <c r="P10" i="47"/>
  <c r="U10" i="47"/>
  <c r="P11" i="47"/>
  <c r="U11" i="47"/>
  <c r="P12" i="47"/>
  <c r="U12" i="47"/>
  <c r="P13" i="47"/>
  <c r="U13" i="47"/>
  <c r="P14" i="47"/>
  <c r="U14" i="47"/>
  <c r="P15" i="47"/>
  <c r="U15" i="47"/>
  <c r="P16" i="47"/>
  <c r="U16" i="47"/>
  <c r="P17" i="47"/>
  <c r="U17" i="47"/>
  <c r="P18" i="47"/>
  <c r="U18" i="47"/>
  <c r="P19" i="47"/>
  <c r="U19" i="47"/>
  <c r="P20" i="47"/>
  <c r="U20" i="47"/>
  <c r="P21" i="47"/>
  <c r="U21" i="47"/>
  <c r="P22" i="47"/>
  <c r="U22" i="47"/>
  <c r="P23" i="47"/>
  <c r="U23" i="47"/>
  <c r="P24" i="47"/>
  <c r="U24" i="47"/>
  <c r="P25" i="47"/>
  <c r="U25" i="47"/>
  <c r="P26" i="47"/>
  <c r="U26" i="47"/>
  <c r="P27" i="47"/>
  <c r="U27" i="47"/>
  <c r="P28" i="47"/>
  <c r="U28" i="47"/>
  <c r="P29" i="47"/>
  <c r="U29" i="47"/>
  <c r="P30" i="47"/>
  <c r="U30" i="47"/>
  <c r="P31" i="47"/>
  <c r="U31" i="47"/>
  <c r="P32" i="47"/>
  <c r="U32" i="47"/>
  <c r="P33" i="47"/>
  <c r="U33" i="47"/>
  <c r="P34" i="47"/>
  <c r="U34" i="47"/>
  <c r="P35" i="47"/>
  <c r="U35" i="47"/>
  <c r="P36" i="47"/>
  <c r="U36" i="47"/>
  <c r="P37" i="47"/>
  <c r="U37" i="47"/>
  <c r="P38" i="47"/>
  <c r="U38" i="47"/>
  <c r="P39" i="47"/>
  <c r="U39" i="47"/>
  <c r="P40" i="47"/>
  <c r="U40" i="47"/>
  <c r="P41" i="47"/>
  <c r="U41" i="47"/>
  <c r="P42" i="47"/>
  <c r="U42" i="47"/>
  <c r="P43" i="47"/>
  <c r="U43" i="47"/>
  <c r="P44" i="47"/>
  <c r="U44" i="47"/>
  <c r="P45" i="47"/>
  <c r="U45" i="47"/>
  <c r="P46" i="47"/>
  <c r="U46" i="47"/>
  <c r="P47" i="47"/>
  <c r="U47" i="47"/>
  <c r="P48" i="47"/>
  <c r="U48" i="47"/>
  <c r="P49" i="47"/>
  <c r="U49" i="47"/>
  <c r="P50" i="47"/>
  <c r="U50" i="47"/>
  <c r="P51" i="47"/>
  <c r="U51" i="47"/>
  <c r="P52" i="47"/>
  <c r="U52" i="47"/>
  <c r="P53" i="47"/>
  <c r="U53" i="47"/>
  <c r="P54" i="47"/>
  <c r="U54" i="47"/>
  <c r="P55" i="47"/>
  <c r="U55" i="47"/>
  <c r="P56" i="47"/>
  <c r="U56" i="47"/>
  <c r="P57" i="47"/>
  <c r="U57" i="47"/>
  <c r="P58" i="47"/>
  <c r="U58" i="47"/>
  <c r="P59" i="47"/>
  <c r="U59" i="47"/>
  <c r="P60" i="47"/>
  <c r="U60" i="47"/>
  <c r="P63" i="47"/>
  <c r="U63" i="47"/>
  <c r="P64" i="47"/>
  <c r="U64" i="47"/>
  <c r="P65" i="47"/>
  <c r="U65" i="47"/>
  <c r="P66" i="47"/>
  <c r="U66" i="47"/>
  <c r="P67" i="47"/>
  <c r="U67" i="47"/>
  <c r="P68" i="47"/>
  <c r="U68" i="47"/>
  <c r="P69" i="47"/>
  <c r="U69" i="47"/>
  <c r="P70" i="47"/>
  <c r="U70" i="47"/>
  <c r="P71" i="47"/>
  <c r="U71" i="47"/>
  <c r="P72" i="47"/>
  <c r="U72" i="47"/>
  <c r="P73" i="47"/>
  <c r="U73" i="47"/>
  <c r="P74" i="47"/>
  <c r="U74" i="47"/>
  <c r="P75" i="47"/>
  <c r="U75" i="47"/>
  <c r="P76" i="47"/>
  <c r="U76" i="47"/>
  <c r="P77" i="47"/>
  <c r="U77" i="47"/>
  <c r="P78" i="47"/>
  <c r="U78" i="47"/>
  <c r="P79" i="47"/>
  <c r="U79" i="47"/>
  <c r="P80" i="47"/>
  <c r="U80" i="47"/>
  <c r="P81" i="47"/>
  <c r="U81" i="47"/>
  <c r="P82" i="47"/>
  <c r="U82" i="47"/>
  <c r="P83" i="47"/>
  <c r="U83" i="47"/>
  <c r="P84" i="47"/>
  <c r="U84" i="47"/>
  <c r="P85" i="47"/>
  <c r="U85" i="47"/>
  <c r="P86" i="47"/>
  <c r="U86" i="47"/>
  <c r="P87" i="47"/>
  <c r="U87" i="47"/>
  <c r="P88" i="47"/>
  <c r="U88" i="47"/>
  <c r="P89" i="47"/>
  <c r="U89" i="47"/>
  <c r="P90" i="47"/>
  <c r="U90" i="47"/>
  <c r="P91" i="47"/>
  <c r="U91" i="47"/>
  <c r="P92" i="47"/>
  <c r="U92" i="47"/>
  <c r="P93" i="47"/>
  <c r="U93" i="47"/>
  <c r="P94" i="47"/>
  <c r="U94" i="47"/>
  <c r="P95" i="47"/>
  <c r="U95" i="47"/>
  <c r="P96" i="47"/>
  <c r="U96" i="47"/>
  <c r="P97" i="47"/>
  <c r="U97" i="47"/>
  <c r="P98" i="47"/>
  <c r="U98" i="47"/>
  <c r="P99" i="47"/>
  <c r="U99" i="47"/>
  <c r="P100" i="47"/>
  <c r="U100" i="47"/>
  <c r="P101" i="47"/>
  <c r="U101" i="47"/>
  <c r="P102" i="47"/>
  <c r="U102" i="47"/>
  <c r="P103" i="47"/>
  <c r="U103" i="47"/>
  <c r="P104" i="47"/>
  <c r="U104" i="47"/>
  <c r="P61" i="47"/>
  <c r="U61" i="47"/>
  <c r="P62" i="47"/>
  <c r="U62" i="47"/>
  <c r="P105" i="47"/>
  <c r="U105" i="47"/>
  <c r="P106" i="47"/>
  <c r="U106" i="47"/>
  <c r="P107" i="47"/>
  <c r="U107" i="47"/>
  <c r="P108" i="47"/>
  <c r="U108" i="47"/>
  <c r="P109" i="47"/>
  <c r="U109" i="47"/>
  <c r="N110" i="47"/>
  <c r="O110" i="47" s="1"/>
  <c r="P110" i="47"/>
  <c r="U110" i="47"/>
  <c r="N111" i="47"/>
  <c r="O111" i="47" s="1"/>
  <c r="P111" i="47"/>
  <c r="U111" i="47"/>
  <c r="N112" i="47"/>
  <c r="O112" i="47" s="1"/>
  <c r="P112" i="47"/>
  <c r="U112" i="47"/>
  <c r="N113" i="47"/>
  <c r="O113" i="47" s="1"/>
  <c r="P113" i="47"/>
  <c r="U113" i="47"/>
  <c r="N114" i="47"/>
  <c r="O114" i="47" s="1"/>
  <c r="P114" i="47"/>
  <c r="U114" i="47"/>
  <c r="N115" i="47"/>
  <c r="O115" i="47" s="1"/>
  <c r="P115" i="47"/>
  <c r="U115" i="47"/>
  <c r="N116" i="47"/>
  <c r="O116" i="47" s="1"/>
  <c r="P116" i="47"/>
  <c r="U116" i="47"/>
  <c r="N117" i="47"/>
  <c r="O117" i="47" s="1"/>
  <c r="P117" i="47"/>
  <c r="U117" i="47"/>
  <c r="N118" i="47"/>
  <c r="O118" i="47" s="1"/>
  <c r="P118" i="47"/>
  <c r="U118" i="47"/>
  <c r="N119" i="47"/>
  <c r="O119" i="47" s="1"/>
  <c r="P119" i="47"/>
  <c r="U119" i="47"/>
  <c r="N120" i="47"/>
  <c r="O120" i="47" s="1"/>
  <c r="P120" i="47"/>
  <c r="U120" i="47"/>
  <c r="N121" i="47"/>
  <c r="O121" i="47" s="1"/>
  <c r="P121" i="47"/>
  <c r="U121" i="47"/>
  <c r="N122" i="47"/>
  <c r="O122" i="47" s="1"/>
  <c r="P122" i="47"/>
  <c r="U122" i="47"/>
  <c r="N123" i="47"/>
  <c r="O123" i="47" s="1"/>
  <c r="P123" i="47"/>
  <c r="U123" i="47"/>
  <c r="N124" i="47"/>
  <c r="O124" i="47" s="1"/>
  <c r="P124" i="47"/>
  <c r="U124" i="47"/>
  <c r="N125" i="47"/>
  <c r="O125" i="47" s="1"/>
  <c r="P125" i="47"/>
  <c r="U125" i="47"/>
  <c r="N126" i="47"/>
  <c r="O126" i="47" s="1"/>
  <c r="P126" i="47"/>
  <c r="U126" i="47"/>
  <c r="N127" i="47"/>
  <c r="O127" i="47" s="1"/>
  <c r="P127" i="47"/>
  <c r="U127" i="47"/>
  <c r="N128" i="47"/>
  <c r="O128" i="47" s="1"/>
  <c r="P128" i="47"/>
  <c r="U128" i="47"/>
  <c r="N129" i="47"/>
  <c r="O129" i="47" s="1"/>
  <c r="P129" i="47"/>
  <c r="U129" i="47"/>
  <c r="N130" i="47"/>
  <c r="O130" i="47" s="1"/>
  <c r="P130" i="47"/>
  <c r="U130" i="47"/>
  <c r="N131" i="47"/>
  <c r="O131" i="47" s="1"/>
  <c r="P131" i="47"/>
  <c r="U131" i="47"/>
  <c r="N132" i="47"/>
  <c r="O132" i="47" s="1"/>
  <c r="P132" i="47"/>
  <c r="U132" i="47"/>
  <c r="N133" i="47"/>
  <c r="O133" i="47" s="1"/>
  <c r="P133" i="47"/>
  <c r="U133" i="47"/>
  <c r="N134" i="47"/>
  <c r="O134" i="47" s="1"/>
  <c r="P134" i="47"/>
  <c r="U134" i="47"/>
  <c r="N135" i="47"/>
  <c r="O135" i="47" s="1"/>
  <c r="P135" i="47"/>
  <c r="U135" i="47"/>
  <c r="N136" i="47"/>
  <c r="O136" i="47" s="1"/>
  <c r="P136" i="47"/>
  <c r="U136" i="47"/>
  <c r="N137" i="47"/>
  <c r="O137" i="47" s="1"/>
  <c r="P137" i="47"/>
  <c r="U137" i="47"/>
  <c r="N138" i="47"/>
  <c r="O138" i="47" s="1"/>
  <c r="P138" i="47"/>
  <c r="U138" i="47"/>
  <c r="N139" i="47"/>
  <c r="O139" i="47" s="1"/>
  <c r="P139" i="47"/>
  <c r="U139" i="47"/>
  <c r="N140" i="47"/>
  <c r="O140" i="47" s="1"/>
  <c r="P140" i="47"/>
  <c r="U140" i="47"/>
  <c r="N141" i="47"/>
  <c r="O141" i="47" s="1"/>
  <c r="P141" i="47"/>
  <c r="U141" i="47"/>
  <c r="N142" i="47"/>
  <c r="O142" i="47" s="1"/>
  <c r="P142" i="47"/>
  <c r="U142" i="47"/>
  <c r="N143" i="47"/>
  <c r="O143" i="47" s="1"/>
  <c r="P143" i="47"/>
  <c r="U143" i="47"/>
  <c r="N144" i="47"/>
  <c r="O144" i="47" s="1"/>
  <c r="P144" i="47"/>
  <c r="U144" i="47"/>
  <c r="N145" i="47"/>
  <c r="O145" i="47" s="1"/>
  <c r="P145" i="47"/>
  <c r="U145" i="47"/>
  <c r="N146" i="47"/>
  <c r="O146" i="47" s="1"/>
  <c r="P146" i="47"/>
  <c r="U146" i="47"/>
  <c r="N147" i="47"/>
  <c r="O147" i="47" s="1"/>
  <c r="P147" i="47"/>
  <c r="U147" i="47"/>
  <c r="N148" i="47"/>
  <c r="O148" i="47" s="1"/>
  <c r="P148" i="47"/>
  <c r="U148" i="47"/>
  <c r="N149" i="47"/>
  <c r="O149" i="47" s="1"/>
  <c r="P149" i="47"/>
  <c r="U149" i="47"/>
  <c r="N150" i="47"/>
  <c r="O150" i="47" s="1"/>
  <c r="P150" i="47"/>
  <c r="U150" i="47"/>
  <c r="N151" i="47"/>
  <c r="O151" i="47" s="1"/>
  <c r="P151" i="47"/>
  <c r="U151" i="47"/>
  <c r="N152" i="47"/>
  <c r="O152" i="47" s="1"/>
  <c r="P152" i="47"/>
  <c r="U152" i="47"/>
  <c r="N153" i="47"/>
  <c r="O153" i="47" s="1"/>
  <c r="P153" i="47"/>
  <c r="U153" i="47"/>
  <c r="N154" i="47"/>
  <c r="O154" i="47" s="1"/>
  <c r="P154" i="47"/>
  <c r="U154" i="47"/>
  <c r="N155" i="47"/>
  <c r="O155" i="47" s="1"/>
  <c r="P155" i="47"/>
  <c r="U155" i="47"/>
  <c r="N156" i="47"/>
  <c r="O156" i="47" s="1"/>
  <c r="P156" i="47"/>
  <c r="U156" i="47"/>
  <c r="N157" i="47"/>
  <c r="O157" i="47" s="1"/>
  <c r="P157" i="47"/>
  <c r="U157" i="47"/>
  <c r="N158" i="47"/>
  <c r="O158" i="47" s="1"/>
  <c r="P158" i="47"/>
  <c r="U158" i="47"/>
  <c r="N159" i="47"/>
  <c r="O159" i="47" s="1"/>
  <c r="P159" i="47"/>
  <c r="U159" i="47"/>
  <c r="N160" i="47"/>
  <c r="O160" i="47" s="1"/>
  <c r="P160" i="47"/>
  <c r="U160" i="47"/>
  <c r="N161" i="47"/>
  <c r="O161" i="47" s="1"/>
  <c r="P161" i="47"/>
  <c r="U161" i="47"/>
  <c r="N162" i="47"/>
  <c r="O162" i="47" s="1"/>
  <c r="P162" i="47"/>
  <c r="U162" i="47"/>
  <c r="N163" i="47"/>
  <c r="O163" i="47" s="1"/>
  <c r="P163" i="47"/>
  <c r="U163" i="47"/>
  <c r="N164" i="47"/>
  <c r="O164" i="47" s="1"/>
  <c r="P164" i="47"/>
  <c r="U164" i="47"/>
  <c r="N165" i="47"/>
  <c r="O165" i="47" s="1"/>
  <c r="P165" i="47"/>
  <c r="U165" i="47"/>
  <c r="N166" i="47"/>
  <c r="O166" i="47" s="1"/>
  <c r="P166" i="47"/>
  <c r="U166" i="47"/>
  <c r="N167" i="47"/>
  <c r="O167" i="47" s="1"/>
  <c r="P167" i="47"/>
  <c r="U167" i="47"/>
  <c r="N168" i="47"/>
  <c r="O168" i="47" s="1"/>
  <c r="P168" i="47"/>
  <c r="U168" i="47"/>
  <c r="N169" i="47"/>
  <c r="O169" i="47" s="1"/>
  <c r="P169" i="47"/>
  <c r="U169" i="47"/>
  <c r="N170" i="47"/>
  <c r="O170" i="47" s="1"/>
  <c r="P170" i="47"/>
  <c r="U170" i="47"/>
  <c r="N171" i="47"/>
  <c r="O171" i="47" s="1"/>
  <c r="P171" i="47"/>
  <c r="U171" i="47"/>
  <c r="N172" i="47"/>
  <c r="O172" i="47" s="1"/>
  <c r="P172" i="47"/>
  <c r="U172" i="47"/>
  <c r="N173" i="47"/>
  <c r="O173" i="47" s="1"/>
  <c r="P173" i="47"/>
  <c r="U173" i="47"/>
  <c r="N174" i="47"/>
  <c r="O174" i="47" s="1"/>
  <c r="P174" i="47"/>
  <c r="U174" i="47"/>
  <c r="N175" i="47"/>
  <c r="O175" i="47" s="1"/>
  <c r="P175" i="47"/>
  <c r="U175" i="47"/>
  <c r="N176" i="47"/>
  <c r="O176" i="47" s="1"/>
  <c r="P176" i="47"/>
  <c r="U176" i="47"/>
  <c r="N177" i="47"/>
  <c r="O177" i="47" s="1"/>
  <c r="P177" i="47"/>
  <c r="U177" i="47"/>
  <c r="N178" i="47"/>
  <c r="O178" i="47" s="1"/>
  <c r="P178" i="47"/>
  <c r="U178" i="47"/>
  <c r="N179" i="47"/>
  <c r="O179" i="47" s="1"/>
  <c r="P179" i="47"/>
  <c r="U179" i="47"/>
  <c r="N180" i="47"/>
  <c r="O180" i="47" s="1"/>
  <c r="P180" i="47"/>
  <c r="U180" i="47"/>
  <c r="N181" i="47"/>
  <c r="O181" i="47" s="1"/>
  <c r="P181" i="47"/>
  <c r="U181" i="47"/>
  <c r="N182" i="47"/>
  <c r="O182" i="47" s="1"/>
  <c r="P182" i="47"/>
  <c r="U182" i="47"/>
  <c r="N183" i="47"/>
  <c r="O183" i="47" s="1"/>
  <c r="P183" i="47"/>
  <c r="U183" i="47"/>
  <c r="N184" i="47"/>
  <c r="O184" i="47" s="1"/>
  <c r="P184" i="47"/>
  <c r="U184" i="47"/>
  <c r="N185" i="47"/>
  <c r="O185" i="47" s="1"/>
  <c r="P185" i="47"/>
  <c r="U185" i="47"/>
  <c r="N186" i="47"/>
  <c r="O186" i="47" s="1"/>
  <c r="P186" i="47"/>
  <c r="U186" i="47"/>
  <c r="N187" i="47"/>
  <c r="O187" i="47" s="1"/>
  <c r="P187" i="47"/>
  <c r="U187" i="47"/>
  <c r="N188" i="47"/>
  <c r="O188" i="47" s="1"/>
  <c r="P188" i="47"/>
  <c r="U188" i="47"/>
  <c r="N189" i="47"/>
  <c r="O189" i="47" s="1"/>
  <c r="P189" i="47"/>
  <c r="U189" i="47"/>
  <c r="N190" i="47"/>
  <c r="O190" i="47" s="1"/>
  <c r="P190" i="47"/>
  <c r="U190" i="47"/>
  <c r="N191" i="47"/>
  <c r="O191" i="47" s="1"/>
  <c r="P191" i="47"/>
  <c r="U191" i="47"/>
  <c r="N192" i="47"/>
  <c r="O192" i="47" s="1"/>
  <c r="P192" i="47"/>
  <c r="U192" i="47"/>
  <c r="N193" i="47"/>
  <c r="O193" i="47" s="1"/>
  <c r="P193" i="47"/>
  <c r="U193" i="47"/>
  <c r="N194" i="47"/>
  <c r="O194" i="47" s="1"/>
  <c r="P194" i="47"/>
  <c r="U194" i="47"/>
  <c r="N195" i="47"/>
  <c r="O195" i="47" s="1"/>
  <c r="P195" i="47"/>
  <c r="U195" i="47"/>
  <c r="N196" i="47"/>
  <c r="O196" i="47" s="1"/>
  <c r="P196" i="47"/>
  <c r="U196" i="47"/>
  <c r="N197" i="47"/>
  <c r="O197" i="47" s="1"/>
  <c r="P197" i="47"/>
  <c r="U197" i="47"/>
  <c r="N198" i="47"/>
  <c r="O198" i="47" s="1"/>
  <c r="P198" i="47"/>
  <c r="U198" i="47"/>
  <c r="N199" i="47"/>
  <c r="O199" i="47" s="1"/>
  <c r="P199" i="47"/>
  <c r="U199" i="47"/>
  <c r="N200" i="47"/>
  <c r="O200" i="47" s="1"/>
  <c r="P200" i="47"/>
  <c r="U200" i="47"/>
  <c r="N201" i="47"/>
  <c r="O201" i="47" s="1"/>
  <c r="P201" i="47"/>
  <c r="U201" i="47"/>
  <c r="N202" i="47"/>
  <c r="O202" i="47" s="1"/>
  <c r="P202" i="47"/>
  <c r="U202" i="47"/>
  <c r="N203" i="47"/>
  <c r="O203" i="47" s="1"/>
  <c r="P203" i="47"/>
  <c r="U203" i="47"/>
  <c r="N204" i="47"/>
  <c r="O204" i="47" s="1"/>
  <c r="P204" i="47"/>
  <c r="U204" i="47"/>
  <c r="N205" i="47"/>
  <c r="O205" i="47" s="1"/>
  <c r="P205" i="47"/>
  <c r="U205" i="47"/>
  <c r="N206" i="47"/>
  <c r="O206" i="47" s="1"/>
  <c r="P206" i="47"/>
  <c r="U206" i="47"/>
  <c r="N207" i="47"/>
  <c r="O207" i="47" s="1"/>
  <c r="P207" i="47"/>
  <c r="U207" i="47"/>
  <c r="N208" i="47"/>
  <c r="O208" i="47" s="1"/>
  <c r="P208" i="47"/>
  <c r="U208" i="47"/>
  <c r="N209" i="47"/>
  <c r="O209" i="47" s="1"/>
  <c r="P209" i="47"/>
  <c r="U209" i="47"/>
  <c r="N210" i="47"/>
  <c r="O210" i="47" s="1"/>
  <c r="P210" i="47"/>
  <c r="U210" i="47"/>
  <c r="N211" i="47"/>
  <c r="O211" i="47" s="1"/>
  <c r="P211" i="47"/>
  <c r="U211" i="47"/>
  <c r="N212" i="47"/>
  <c r="O212" i="47" s="1"/>
  <c r="P212" i="47"/>
  <c r="U212" i="47"/>
  <c r="N213" i="47"/>
  <c r="O213" i="47" s="1"/>
  <c r="P213" i="47"/>
  <c r="U213" i="47"/>
  <c r="N214" i="47"/>
  <c r="O214" i="47" s="1"/>
  <c r="P214" i="47"/>
  <c r="U214" i="47"/>
  <c r="N215" i="47"/>
  <c r="O215" i="47" s="1"/>
  <c r="P215" i="47"/>
  <c r="U215" i="47"/>
  <c r="N216" i="47"/>
  <c r="O216" i="47" s="1"/>
  <c r="P216" i="47"/>
  <c r="U216" i="47"/>
  <c r="U2" i="47"/>
  <c r="P2" i="47"/>
  <c r="K110" i="47"/>
  <c r="K111" i="47"/>
  <c r="K112" i="47"/>
  <c r="K113" i="47"/>
  <c r="Q113" i="47" s="1" a="1"/>
  <c r="Q113" i="47" s="1"/>
  <c r="K114" i="47"/>
  <c r="Q114" i="47" s="1" a="1"/>
  <c r="Q114" i="47" s="1"/>
  <c r="K115" i="47"/>
  <c r="K116" i="47"/>
  <c r="Q116" i="47" s="1" a="1"/>
  <c r="Q116" i="47" s="1"/>
  <c r="K117" i="47"/>
  <c r="K118" i="47"/>
  <c r="L118" i="47" s="1"/>
  <c r="K119" i="47"/>
  <c r="K120" i="47"/>
  <c r="K121" i="47"/>
  <c r="Q121" i="47" s="1" a="1"/>
  <c r="Q121" i="47" s="1"/>
  <c r="K122" i="47"/>
  <c r="Q122" i="47" s="1" a="1"/>
  <c r="Q122" i="47" s="1"/>
  <c r="K123" i="47"/>
  <c r="K124" i="47"/>
  <c r="Q124" i="47" s="1" a="1"/>
  <c r="Q124" i="47" s="1"/>
  <c r="K125" i="47"/>
  <c r="L125" i="47" s="1"/>
  <c r="K126" i="47"/>
  <c r="K127" i="47"/>
  <c r="K128" i="47"/>
  <c r="Q128" i="47" s="1" a="1"/>
  <c r="Q128" i="47" s="1"/>
  <c r="K129" i="47"/>
  <c r="L129" i="47" s="1"/>
  <c r="K130" i="47"/>
  <c r="Q130" i="47" s="1" a="1"/>
  <c r="Q130" i="47" s="1"/>
  <c r="K131" i="47"/>
  <c r="K132" i="47"/>
  <c r="Q132" i="47" s="1" a="1"/>
  <c r="Q132" i="47" s="1"/>
  <c r="K133" i="47"/>
  <c r="K134" i="47"/>
  <c r="L134" i="47" s="1"/>
  <c r="K135" i="47"/>
  <c r="K136" i="47"/>
  <c r="Q136" i="47" s="1" a="1"/>
  <c r="Q136" i="47" s="1"/>
  <c r="K137" i="47"/>
  <c r="Q137" i="47" s="1" a="1"/>
  <c r="Q137" i="47" s="1"/>
  <c r="K138" i="47"/>
  <c r="Q138" i="47" s="1" a="1"/>
  <c r="Q138" i="47" s="1"/>
  <c r="K139" i="47"/>
  <c r="K140" i="47"/>
  <c r="Q140" i="47" s="1" a="1"/>
  <c r="Q140" i="47" s="1"/>
  <c r="K141" i="47"/>
  <c r="L141" i="47" s="1"/>
  <c r="K142" i="47"/>
  <c r="K143" i="47"/>
  <c r="K144" i="47"/>
  <c r="Q144" i="47" s="1" a="1"/>
  <c r="Q144" i="47" s="1"/>
  <c r="K145" i="47"/>
  <c r="L145" i="47" s="1"/>
  <c r="K146" i="47"/>
  <c r="Q146" i="47" s="1" a="1"/>
  <c r="Q146" i="47" s="1"/>
  <c r="K147" i="47"/>
  <c r="K148" i="47"/>
  <c r="Q148" i="47" s="1" a="1"/>
  <c r="Q148" i="47" s="1"/>
  <c r="K149" i="47"/>
  <c r="K150" i="47"/>
  <c r="L150" i="47" s="1"/>
  <c r="K151" i="47"/>
  <c r="K152" i="47"/>
  <c r="Q152" i="47" s="1" a="1"/>
  <c r="Q152" i="47" s="1"/>
  <c r="K153" i="47"/>
  <c r="Q153" i="47" s="1" a="1"/>
  <c r="Q153" i="47" s="1"/>
  <c r="K154" i="47"/>
  <c r="Q154" i="47" s="1" a="1"/>
  <c r="Q154" i="47" s="1"/>
  <c r="K155" i="47"/>
  <c r="K156" i="47"/>
  <c r="Q156" i="47" s="1" a="1"/>
  <c r="Q156" i="47" s="1"/>
  <c r="K157" i="47"/>
  <c r="L157" i="47" s="1"/>
  <c r="K158" i="47"/>
  <c r="K159" i="47"/>
  <c r="K160" i="47"/>
  <c r="Q160" i="47" s="1" a="1"/>
  <c r="Q160" i="47" s="1"/>
  <c r="K161" i="47"/>
  <c r="L161" i="47" s="1"/>
  <c r="K162" i="47"/>
  <c r="Q162" i="47" s="1" a="1"/>
  <c r="Q162" i="47" s="1"/>
  <c r="K163" i="47"/>
  <c r="K164" i="47"/>
  <c r="Q164" i="47" s="1" a="1"/>
  <c r="Q164" i="47" s="1"/>
  <c r="K165" i="47"/>
  <c r="K166" i="47"/>
  <c r="L166" i="47" s="1"/>
  <c r="K167" i="47"/>
  <c r="K168" i="47"/>
  <c r="L168" i="47" s="1"/>
  <c r="K169" i="47"/>
  <c r="Q169" i="47" s="1" a="1"/>
  <c r="Q169" i="47" s="1"/>
  <c r="K170" i="47"/>
  <c r="Q170" i="47" s="1" a="1"/>
  <c r="Q170" i="47" s="1"/>
  <c r="K171" i="47"/>
  <c r="K172" i="47"/>
  <c r="Q172" i="47" s="1" a="1"/>
  <c r="Q172" i="47" s="1"/>
  <c r="K173" i="47"/>
  <c r="K174" i="47"/>
  <c r="Q174" i="47" s="1" a="1"/>
  <c r="Q174" i="47" s="1"/>
  <c r="K175" i="47"/>
  <c r="L175" i="47" s="1"/>
  <c r="K176" i="47"/>
  <c r="Q176" i="47" s="1" a="1"/>
  <c r="Q176" i="47" s="1"/>
  <c r="K177" i="47"/>
  <c r="L177" i="47" s="1"/>
  <c r="K178" i="47"/>
  <c r="Q178" i="47" s="1" a="1"/>
  <c r="Q178" i="47" s="1"/>
  <c r="K179" i="47"/>
  <c r="K180" i="47"/>
  <c r="Q180" i="47" s="1" a="1"/>
  <c r="Q180" i="47" s="1"/>
  <c r="K181" i="47"/>
  <c r="L181" i="47" s="1"/>
  <c r="K182" i="47"/>
  <c r="Q182" i="47" s="1" a="1"/>
  <c r="Q182" i="47" s="1"/>
  <c r="K183" i="47"/>
  <c r="K184" i="47"/>
  <c r="Q184" i="47" s="1" a="1"/>
  <c r="Q184" i="47" s="1"/>
  <c r="K185" i="47"/>
  <c r="Q185" i="47" s="1" a="1"/>
  <c r="Q185" i="47" s="1"/>
  <c r="K186" i="47"/>
  <c r="Q186" i="47" s="1" a="1"/>
  <c r="Q186" i="47" s="1"/>
  <c r="K187" i="47"/>
  <c r="K188" i="47"/>
  <c r="Q188" i="47" s="1" a="1"/>
  <c r="Q188" i="47" s="1"/>
  <c r="K189" i="47"/>
  <c r="L189" i="47" s="1"/>
  <c r="K190" i="47"/>
  <c r="Q190" i="47" s="1" a="1"/>
  <c r="Q190" i="47" s="1"/>
  <c r="K191" i="47"/>
  <c r="L191" i="47" s="1"/>
  <c r="K192" i="47"/>
  <c r="Q192" i="47" s="1" a="1"/>
  <c r="Q192" i="47" s="1"/>
  <c r="K193" i="47"/>
  <c r="Q193" i="47" s="1" a="1"/>
  <c r="Q193" i="47" s="1"/>
  <c r="K194" i="47"/>
  <c r="Q194" i="47" s="1" a="1"/>
  <c r="Q194" i="47" s="1"/>
  <c r="K195" i="47"/>
  <c r="L195" i="47" s="1"/>
  <c r="K196" i="47"/>
  <c r="Q196" i="47" s="1" a="1"/>
  <c r="Q196" i="47" s="1"/>
  <c r="K197" i="47"/>
  <c r="L197" i="47" s="1"/>
  <c r="K198" i="47"/>
  <c r="Q198" i="47" s="1" a="1"/>
  <c r="Q198" i="47" s="1"/>
  <c r="K199" i="47"/>
  <c r="K200" i="47"/>
  <c r="L200" i="47" s="1"/>
  <c r="K201" i="47"/>
  <c r="L201" i="47" s="1"/>
  <c r="K202" i="47"/>
  <c r="Q202" i="47" s="1" a="1"/>
  <c r="Q202" i="47" s="1"/>
  <c r="K203" i="47"/>
  <c r="K204" i="47"/>
  <c r="Q204" i="47" s="1" a="1"/>
  <c r="Q204" i="47" s="1"/>
  <c r="K205" i="47"/>
  <c r="K206" i="47"/>
  <c r="Q206" i="47" s="1" a="1"/>
  <c r="Q206" i="47" s="1"/>
  <c r="K207" i="47"/>
  <c r="K208" i="47"/>
  <c r="Q208" i="47" s="1" a="1"/>
  <c r="Q208" i="47" s="1"/>
  <c r="K209" i="47"/>
  <c r="Q209" i="47" s="1" a="1"/>
  <c r="Q209" i="47" s="1"/>
  <c r="K210" i="47"/>
  <c r="Q210" i="47" s="1" a="1"/>
  <c r="Q210" i="47" s="1"/>
  <c r="K211" i="47"/>
  <c r="K212" i="47"/>
  <c r="Q212" i="47" s="1" a="1"/>
  <c r="Q212" i="47" s="1"/>
  <c r="K213" i="47"/>
  <c r="K214" i="47"/>
  <c r="L214" i="47" s="1"/>
  <c r="K215" i="47"/>
  <c r="K216" i="47"/>
  <c r="L216" i="47" s="1"/>
  <c r="K217" i="47"/>
  <c r="L217" i="47" s="1"/>
  <c r="K218" i="47"/>
  <c r="L218" i="47" s="1"/>
  <c r="K219" i="47"/>
  <c r="L219" i="47" s="1"/>
  <c r="K220" i="47"/>
  <c r="L220" i="47" s="1"/>
  <c r="K221" i="47"/>
  <c r="L221" i="47" s="1"/>
  <c r="K222" i="47"/>
  <c r="L222" i="47" s="1"/>
  <c r="K223" i="47"/>
  <c r="L223" i="47" s="1"/>
  <c r="K224" i="47"/>
  <c r="L224" i="47" s="1"/>
  <c r="K225" i="47"/>
  <c r="L225" i="47" s="1"/>
  <c r="K226" i="47"/>
  <c r="L226" i="47" s="1"/>
  <c r="K227" i="47"/>
  <c r="L227" i="47" s="1"/>
  <c r="K228" i="47"/>
  <c r="L228" i="47" s="1"/>
  <c r="K229" i="47"/>
  <c r="L229" i="47" s="1"/>
  <c r="K230" i="47"/>
  <c r="L230" i="47" s="1"/>
  <c r="K231" i="47"/>
  <c r="L231" i="47" s="1"/>
  <c r="K232" i="47"/>
  <c r="L232" i="47" s="1"/>
  <c r="K233" i="47"/>
  <c r="L233" i="47" s="1"/>
  <c r="K234" i="47"/>
  <c r="L234" i="47" s="1"/>
  <c r="K235" i="47"/>
  <c r="L235" i="47" s="1"/>
  <c r="K236" i="47"/>
  <c r="L236" i="47" s="1"/>
  <c r="K237" i="47"/>
  <c r="K238" i="47"/>
  <c r="K239" i="47"/>
  <c r="K240" i="47"/>
  <c r="K241" i="47"/>
  <c r="K242" i="47"/>
  <c r="K243" i="47"/>
  <c r="K244" i="47"/>
  <c r="K245" i="47"/>
  <c r="K246" i="47"/>
  <c r="K247" i="47"/>
  <c r="K248" i="47"/>
  <c r="K249" i="47"/>
  <c r="K250" i="47"/>
  <c r="K251" i="47"/>
  <c r="K252" i="47"/>
  <c r="K253" i="47"/>
  <c r="K254" i="47"/>
  <c r="K255" i="47"/>
  <c r="K256" i="47"/>
  <c r="K257" i="47"/>
  <c r="K258" i="47"/>
  <c r="K259" i="47"/>
  <c r="K260" i="47"/>
  <c r="K261" i="47"/>
  <c r="K262" i="47"/>
  <c r="K263" i="47"/>
  <c r="K264" i="47"/>
  <c r="K265" i="47"/>
  <c r="K266" i="47"/>
  <c r="K267" i="47"/>
  <c r="K268" i="47"/>
  <c r="K269" i="47"/>
  <c r="K270" i="47"/>
  <c r="K271" i="47"/>
  <c r="K272" i="47"/>
  <c r="K273" i="47"/>
  <c r="K274" i="47"/>
  <c r="K275" i="47"/>
  <c r="K276" i="47"/>
  <c r="K277" i="47"/>
  <c r="K278" i="47"/>
  <c r="K279" i="47"/>
  <c r="K280" i="47"/>
  <c r="K281" i="47"/>
  <c r="K282" i="47"/>
  <c r="K283" i="47"/>
  <c r="K284" i="47"/>
  <c r="K285" i="47"/>
  <c r="K286" i="47"/>
  <c r="K287" i="47"/>
  <c r="K288" i="47"/>
  <c r="K289" i="47"/>
  <c r="K290" i="47"/>
  <c r="K291" i="47"/>
  <c r="K292" i="47"/>
  <c r="K293" i="47"/>
  <c r="K294" i="47"/>
  <c r="K295" i="47"/>
  <c r="K296" i="47"/>
  <c r="K297" i="47"/>
  <c r="K298" i="47"/>
  <c r="K299" i="47"/>
  <c r="K300" i="47"/>
  <c r="K301" i="47"/>
  <c r="K302" i="47"/>
  <c r="K303" i="47"/>
  <c r="K304" i="47"/>
  <c r="K305" i="47"/>
  <c r="K306" i="47"/>
  <c r="K307" i="47"/>
  <c r="K308" i="47"/>
  <c r="K309" i="47"/>
  <c r="K310" i="47"/>
  <c r="K311" i="47"/>
  <c r="K312" i="47"/>
  <c r="K313" i="47"/>
  <c r="K314" i="47"/>
  <c r="K315" i="47"/>
  <c r="K316" i="47"/>
  <c r="K317" i="47"/>
  <c r="K318" i="47"/>
  <c r="K319" i="47"/>
  <c r="K320" i="47"/>
  <c r="K321" i="47"/>
  <c r="K322" i="47"/>
  <c r="K323" i="47"/>
  <c r="K324" i="47"/>
  <c r="K325" i="47"/>
  <c r="K326" i="47"/>
  <c r="K327" i="47"/>
  <c r="K328" i="47"/>
  <c r="K329" i="47"/>
  <c r="K330" i="47"/>
  <c r="K331" i="47"/>
  <c r="K332" i="47"/>
  <c r="K333" i="47"/>
  <c r="K334" i="47"/>
  <c r="K335" i="47"/>
  <c r="K336" i="47"/>
  <c r="K337" i="47"/>
  <c r="K338" i="47"/>
  <c r="K339" i="47"/>
  <c r="K340" i="47"/>
  <c r="K341" i="47"/>
  <c r="K342" i="47"/>
  <c r="K343" i="47"/>
  <c r="K344" i="47"/>
  <c r="K345" i="47"/>
  <c r="K346" i="47"/>
  <c r="K347" i="47"/>
  <c r="K348" i="47"/>
  <c r="K349" i="47"/>
  <c r="K350" i="47"/>
  <c r="K351" i="47"/>
  <c r="K352" i="47"/>
  <c r="K353" i="47"/>
  <c r="K354" i="47"/>
  <c r="K355" i="47"/>
  <c r="K356" i="47"/>
  <c r="K357" i="47"/>
  <c r="K358" i="47"/>
  <c r="K359" i="47"/>
  <c r="K360" i="47"/>
  <c r="K361" i="47"/>
  <c r="K362" i="47"/>
  <c r="K363" i="47"/>
  <c r="K364" i="47"/>
  <c r="K365" i="47"/>
  <c r="K366" i="47"/>
  <c r="K367" i="47"/>
  <c r="K368" i="47"/>
  <c r="K369" i="47"/>
  <c r="K370" i="47"/>
  <c r="K371" i="47"/>
  <c r="K372" i="47"/>
  <c r="K373" i="47"/>
  <c r="K374" i="47"/>
  <c r="K375" i="47"/>
  <c r="K376" i="47"/>
  <c r="K377" i="47"/>
  <c r="K378" i="47"/>
  <c r="K379" i="47"/>
  <c r="K380" i="47"/>
  <c r="K381" i="47"/>
  <c r="K382" i="47"/>
  <c r="K383" i="47"/>
  <c r="K384" i="47"/>
  <c r="K385" i="47"/>
  <c r="K386" i="47"/>
  <c r="K387" i="47"/>
  <c r="K388" i="47"/>
  <c r="K389" i="47"/>
  <c r="K390" i="47"/>
  <c r="K391" i="47"/>
  <c r="K392" i="47"/>
  <c r="K393" i="47"/>
  <c r="K394" i="47"/>
  <c r="K395" i="47"/>
  <c r="K396" i="47"/>
  <c r="K397" i="47"/>
  <c r="K398" i="47"/>
  <c r="K399" i="47"/>
  <c r="K400" i="47"/>
  <c r="K401" i="47"/>
  <c r="K402" i="47"/>
  <c r="K403" i="47"/>
  <c r="K404" i="47"/>
  <c r="K405" i="47"/>
  <c r="K406" i="47"/>
  <c r="K407" i="47"/>
  <c r="K408" i="47"/>
  <c r="K409" i="47"/>
  <c r="K410" i="47"/>
  <c r="K411" i="47"/>
  <c r="K412" i="47"/>
  <c r="K413" i="47"/>
  <c r="K414" i="47"/>
  <c r="K415" i="47"/>
  <c r="K416" i="47"/>
  <c r="K417" i="47"/>
  <c r="K418" i="47"/>
  <c r="K419" i="47"/>
  <c r="K420" i="47"/>
  <c r="K421" i="47"/>
  <c r="K422" i="47"/>
  <c r="K423" i="47"/>
  <c r="K424" i="47"/>
  <c r="K425" i="47"/>
  <c r="K426" i="47"/>
  <c r="K427" i="47"/>
  <c r="K428" i="47"/>
  <c r="K429" i="47"/>
  <c r="K430" i="47"/>
  <c r="K431" i="47"/>
  <c r="K432" i="47"/>
  <c r="K433" i="47"/>
  <c r="K434" i="47"/>
  <c r="K435" i="47"/>
  <c r="K436" i="47"/>
  <c r="K437" i="47"/>
  <c r="K438" i="47"/>
  <c r="K439" i="47"/>
  <c r="K440" i="47"/>
  <c r="K441" i="47"/>
  <c r="K442" i="47"/>
  <c r="K443" i="47"/>
  <c r="K444" i="47"/>
  <c r="K445" i="47"/>
  <c r="K446" i="47"/>
  <c r="K447" i="47"/>
  <c r="K448" i="47"/>
  <c r="K449" i="47"/>
  <c r="K450" i="47"/>
  <c r="K451" i="47"/>
  <c r="K452" i="47"/>
  <c r="K453" i="47"/>
  <c r="K454" i="47"/>
  <c r="K455" i="47"/>
  <c r="K456" i="47"/>
  <c r="K457" i="47"/>
  <c r="K458" i="47"/>
  <c r="K459" i="47"/>
  <c r="K460" i="47"/>
  <c r="K461" i="47"/>
  <c r="K462" i="47"/>
  <c r="K463" i="47"/>
  <c r="K464" i="47"/>
  <c r="K465" i="47"/>
  <c r="K466" i="47"/>
  <c r="K467" i="47"/>
  <c r="K468" i="47"/>
  <c r="K469" i="47"/>
  <c r="K470" i="47"/>
  <c r="K471" i="47"/>
  <c r="K472" i="47"/>
  <c r="K473" i="47"/>
  <c r="K474" i="47"/>
  <c r="K475" i="47"/>
  <c r="K476" i="47"/>
  <c r="K477" i="47"/>
  <c r="K478" i="47"/>
  <c r="K479" i="47"/>
  <c r="I219" i="45"/>
  <c r="I220" i="45"/>
  <c r="I221" i="45"/>
  <c r="I222" i="45"/>
  <c r="I223" i="45"/>
  <c r="I224" i="45"/>
  <c r="I225" i="45"/>
  <c r="I226" i="45"/>
  <c r="I227" i="45"/>
  <c r="I228" i="45"/>
  <c r="I229" i="45"/>
  <c r="I230" i="45"/>
  <c r="I231" i="45"/>
  <c r="I232" i="45"/>
  <c r="I233" i="45"/>
  <c r="I234" i="45"/>
  <c r="I235" i="45"/>
  <c r="I236" i="45"/>
  <c r="I237" i="45"/>
  <c r="I238" i="45"/>
  <c r="I239" i="45"/>
  <c r="I240" i="45"/>
  <c r="I241" i="45"/>
  <c r="I242" i="45"/>
  <c r="I243" i="45"/>
  <c r="I244" i="45"/>
  <c r="I245" i="45"/>
  <c r="I246" i="45"/>
  <c r="I247" i="45"/>
  <c r="I248" i="45"/>
  <c r="I249" i="45"/>
  <c r="I250" i="45"/>
  <c r="I251" i="45"/>
  <c r="I252" i="45"/>
  <c r="I253" i="45"/>
  <c r="I254" i="45"/>
  <c r="I255" i="45"/>
  <c r="I256" i="45"/>
  <c r="I257" i="45"/>
  <c r="I258" i="45"/>
  <c r="I259" i="45"/>
  <c r="I260" i="45"/>
  <c r="I261" i="45"/>
  <c r="I262" i="45"/>
  <c r="I263" i="45"/>
  <c r="I264" i="45"/>
  <c r="I265" i="45"/>
  <c r="I266" i="45"/>
  <c r="I267" i="45"/>
  <c r="I268" i="45"/>
  <c r="I269" i="45"/>
  <c r="I270" i="45"/>
  <c r="I271" i="45"/>
  <c r="I272" i="45"/>
  <c r="I273" i="45"/>
  <c r="I274" i="45"/>
  <c r="I275" i="45"/>
  <c r="I276" i="45"/>
  <c r="I277" i="45"/>
  <c r="I278" i="45"/>
  <c r="I279" i="45"/>
  <c r="I280" i="45"/>
  <c r="I281" i="45"/>
  <c r="I282" i="45"/>
  <c r="I283" i="45"/>
  <c r="I284" i="45"/>
  <c r="I285" i="45"/>
  <c r="I286" i="45"/>
  <c r="I287" i="45"/>
  <c r="I288" i="45"/>
  <c r="I289" i="45"/>
  <c r="I290" i="45"/>
  <c r="I291" i="45"/>
  <c r="I292" i="45"/>
  <c r="I293" i="45"/>
  <c r="I294" i="45"/>
  <c r="I295" i="45"/>
  <c r="I296" i="45"/>
  <c r="I297" i="45"/>
  <c r="I298" i="45"/>
  <c r="I299" i="45"/>
  <c r="I300" i="45"/>
  <c r="I301" i="45"/>
  <c r="I302" i="45"/>
  <c r="I303" i="45"/>
  <c r="I304" i="45"/>
  <c r="I305" i="45"/>
  <c r="I306" i="45"/>
  <c r="I307" i="45"/>
  <c r="I308" i="45"/>
  <c r="I309" i="45"/>
  <c r="I310" i="45"/>
  <c r="I311" i="45"/>
  <c r="I312" i="45"/>
  <c r="I313" i="45"/>
  <c r="I314" i="45"/>
  <c r="I315" i="45"/>
  <c r="I316" i="45"/>
  <c r="I317" i="45"/>
  <c r="I318" i="45"/>
  <c r="I319" i="45"/>
  <c r="I320" i="45"/>
  <c r="I321" i="45"/>
  <c r="I322" i="45"/>
  <c r="I323" i="45"/>
  <c r="I324" i="45"/>
  <c r="I325" i="45"/>
  <c r="I326" i="45"/>
  <c r="I327" i="45"/>
  <c r="I328" i="45"/>
  <c r="I329" i="45"/>
  <c r="I330" i="45"/>
  <c r="I331" i="45"/>
  <c r="I332" i="45"/>
  <c r="I333" i="45"/>
  <c r="I334" i="45"/>
  <c r="I335" i="45"/>
  <c r="I336" i="45"/>
  <c r="I337" i="45"/>
  <c r="I338" i="45"/>
  <c r="I339" i="45"/>
  <c r="I340" i="45"/>
  <c r="I341" i="45"/>
  <c r="I342" i="45"/>
  <c r="I343" i="45"/>
  <c r="I344" i="45"/>
  <c r="I345" i="45"/>
  <c r="I346" i="45"/>
  <c r="I347" i="45"/>
  <c r="I348" i="45"/>
  <c r="I349" i="45"/>
  <c r="I350" i="45"/>
  <c r="I351" i="45"/>
  <c r="I352" i="45"/>
  <c r="I353" i="45"/>
  <c r="I354" i="45"/>
  <c r="I355" i="45"/>
  <c r="I356" i="45"/>
  <c r="I357" i="45"/>
  <c r="I358" i="45"/>
  <c r="I359" i="45"/>
  <c r="H3" i="47"/>
  <c r="H4" i="47"/>
  <c r="H5" i="47"/>
  <c r="H6" i="47"/>
  <c r="I20" i="45" s="1"/>
  <c r="H7" i="47"/>
  <c r="H8" i="47"/>
  <c r="H13" i="47"/>
  <c r="H14" i="47"/>
  <c r="H15" i="47"/>
  <c r="H16" i="47"/>
  <c r="H17" i="47"/>
  <c r="H18" i="47"/>
  <c r="H19" i="47"/>
  <c r="H20" i="47"/>
  <c r="H21" i="47"/>
  <c r="H22" i="47"/>
  <c r="H23" i="47"/>
  <c r="H24" i="47"/>
  <c r="H25" i="47"/>
  <c r="H26" i="47"/>
  <c r="H27" i="47"/>
  <c r="H28" i="47"/>
  <c r="H29" i="47"/>
  <c r="H30" i="47"/>
  <c r="H31" i="47"/>
  <c r="H32" i="47"/>
  <c r="H33" i="47"/>
  <c r="H34" i="47"/>
  <c r="H35" i="47"/>
  <c r="H36" i="47"/>
  <c r="H37" i="47"/>
  <c r="H38" i="47"/>
  <c r="H39" i="47"/>
  <c r="H40" i="47"/>
  <c r="H41" i="47"/>
  <c r="H42" i="47"/>
  <c r="H43" i="47"/>
  <c r="H44" i="47"/>
  <c r="H45" i="47"/>
  <c r="H46" i="47"/>
  <c r="H47" i="47"/>
  <c r="H49" i="47"/>
  <c r="H50" i="47"/>
  <c r="H52" i="47"/>
  <c r="H53" i="47"/>
  <c r="H54" i="47"/>
  <c r="H55" i="47"/>
  <c r="H56" i="47"/>
  <c r="H57" i="47"/>
  <c r="H58" i="47"/>
  <c r="H59" i="47"/>
  <c r="H60" i="47"/>
  <c r="H63" i="47"/>
  <c r="H64" i="47"/>
  <c r="H65" i="47"/>
  <c r="H66" i="47"/>
  <c r="H67" i="47"/>
  <c r="H68" i="47"/>
  <c r="H69" i="47"/>
  <c r="H70" i="47"/>
  <c r="H71" i="47"/>
  <c r="H72" i="47"/>
  <c r="H73" i="47"/>
  <c r="H74" i="47"/>
  <c r="H75" i="47"/>
  <c r="H76" i="47"/>
  <c r="H78" i="47"/>
  <c r="H79" i="47"/>
  <c r="H80" i="47"/>
  <c r="H82" i="47"/>
  <c r="H83" i="47"/>
  <c r="H84" i="47"/>
  <c r="H85" i="47"/>
  <c r="H86" i="47"/>
  <c r="H87" i="47"/>
  <c r="H88" i="47"/>
  <c r="H89" i="47"/>
  <c r="H90" i="47"/>
  <c r="H91" i="47"/>
  <c r="H92" i="47"/>
  <c r="H93" i="47"/>
  <c r="H94" i="47"/>
  <c r="H95" i="47"/>
  <c r="H96" i="47"/>
  <c r="H97" i="47"/>
  <c r="I180" i="45" s="1"/>
  <c r="H98" i="47"/>
  <c r="H100" i="47"/>
  <c r="H101" i="47"/>
  <c r="H102" i="47"/>
  <c r="H104" i="47"/>
  <c r="H61" i="47"/>
  <c r="H62" i="47"/>
  <c r="H105" i="47"/>
  <c r="H106" i="47"/>
  <c r="H107" i="47"/>
  <c r="I196" i="45" s="1"/>
  <c r="H108" i="47"/>
  <c r="H109" i="47"/>
  <c r="H10" i="47"/>
  <c r="H77" i="47"/>
  <c r="I215" i="45" s="1"/>
  <c r="H9" i="47"/>
  <c r="H48" i="47"/>
  <c r="H12" i="47"/>
  <c r="H81" i="47"/>
  <c r="H11" i="47"/>
  <c r="H51" i="47"/>
  <c r="H103" i="47"/>
  <c r="H99" i="47"/>
  <c r="H110" i="47"/>
  <c r="H111" i="47"/>
  <c r="H112" i="47"/>
  <c r="H113" i="47"/>
  <c r="H114" i="47"/>
  <c r="H115" i="47"/>
  <c r="H116" i="47"/>
  <c r="H117" i="47"/>
  <c r="H118" i="47"/>
  <c r="H119" i="47"/>
  <c r="H120" i="47"/>
  <c r="H121" i="47"/>
  <c r="H122" i="47"/>
  <c r="H123" i="47"/>
  <c r="H124" i="47"/>
  <c r="H125" i="47"/>
  <c r="H126" i="47"/>
  <c r="H127" i="47"/>
  <c r="H128" i="47"/>
  <c r="H129" i="47"/>
  <c r="H130" i="47"/>
  <c r="H131" i="47"/>
  <c r="H132" i="47"/>
  <c r="H133" i="47"/>
  <c r="H134" i="47"/>
  <c r="H135" i="47"/>
  <c r="H136" i="47"/>
  <c r="H137" i="47"/>
  <c r="H138" i="47"/>
  <c r="H139" i="47"/>
  <c r="H140" i="47"/>
  <c r="H141" i="47"/>
  <c r="H142" i="47"/>
  <c r="H143" i="47"/>
  <c r="H144" i="47"/>
  <c r="H145" i="47"/>
  <c r="H146" i="47"/>
  <c r="H147" i="47"/>
  <c r="H148" i="47"/>
  <c r="H149" i="47"/>
  <c r="H150" i="47"/>
  <c r="H151" i="47"/>
  <c r="H152" i="47"/>
  <c r="H153" i="47"/>
  <c r="H154" i="47"/>
  <c r="H155" i="47"/>
  <c r="H156" i="47"/>
  <c r="H157" i="47"/>
  <c r="H158" i="47"/>
  <c r="H159" i="47"/>
  <c r="H160" i="47"/>
  <c r="H161" i="47"/>
  <c r="H162" i="47"/>
  <c r="H163" i="47"/>
  <c r="H164" i="47"/>
  <c r="H165" i="47"/>
  <c r="H166" i="47"/>
  <c r="H167" i="47"/>
  <c r="H168" i="47"/>
  <c r="H169" i="47"/>
  <c r="H170" i="47"/>
  <c r="H171" i="47"/>
  <c r="H172" i="47"/>
  <c r="H173" i="47"/>
  <c r="H174" i="47"/>
  <c r="H175" i="47"/>
  <c r="H176" i="47"/>
  <c r="H177" i="47"/>
  <c r="H178" i="47"/>
  <c r="H179" i="47"/>
  <c r="H180" i="47"/>
  <c r="H181" i="47"/>
  <c r="H182" i="47"/>
  <c r="H183" i="47"/>
  <c r="H184" i="47"/>
  <c r="H185" i="47"/>
  <c r="H186" i="47"/>
  <c r="H187" i="47"/>
  <c r="H188" i="47"/>
  <c r="H189" i="47"/>
  <c r="H190" i="47"/>
  <c r="H191" i="47"/>
  <c r="H192" i="47"/>
  <c r="H193" i="47"/>
  <c r="H194" i="47"/>
  <c r="H195" i="47"/>
  <c r="H196" i="47"/>
  <c r="H197" i="47"/>
  <c r="H198" i="47"/>
  <c r="H199" i="47"/>
  <c r="H200" i="47"/>
  <c r="H201" i="47"/>
  <c r="H202" i="47"/>
  <c r="H203" i="47"/>
  <c r="H204" i="47"/>
  <c r="H205" i="47"/>
  <c r="H206" i="47"/>
  <c r="H207" i="47"/>
  <c r="H208" i="47"/>
  <c r="H209" i="47"/>
  <c r="H210" i="47"/>
  <c r="H211" i="47"/>
  <c r="H212" i="47"/>
  <c r="H213" i="47"/>
  <c r="H214" i="47"/>
  <c r="H215" i="47"/>
  <c r="H216" i="47"/>
  <c r="H217" i="47"/>
  <c r="H218" i="47"/>
  <c r="H219" i="47"/>
  <c r="H220" i="47"/>
  <c r="H221" i="47"/>
  <c r="H222" i="47"/>
  <c r="H223" i="47"/>
  <c r="H224" i="47"/>
  <c r="H225" i="47"/>
  <c r="H226" i="47"/>
  <c r="H227" i="47"/>
  <c r="H228" i="47"/>
  <c r="H229" i="47"/>
  <c r="H230" i="47"/>
  <c r="H231" i="47"/>
  <c r="H232" i="47"/>
  <c r="H233" i="47"/>
  <c r="H234" i="47"/>
  <c r="H235" i="47"/>
  <c r="H236" i="47"/>
  <c r="H237" i="47"/>
  <c r="H238" i="47"/>
  <c r="H239" i="47"/>
  <c r="H240" i="47"/>
  <c r="H241" i="47"/>
  <c r="H242" i="47"/>
  <c r="H243" i="47"/>
  <c r="H244" i="47"/>
  <c r="H245" i="47"/>
  <c r="H246" i="47"/>
  <c r="H247" i="47"/>
  <c r="H248" i="47"/>
  <c r="H249" i="47"/>
  <c r="H250" i="47"/>
  <c r="H251" i="47"/>
  <c r="H252" i="47"/>
  <c r="H253" i="47"/>
  <c r="H254" i="47"/>
  <c r="H255" i="47"/>
  <c r="H256" i="47"/>
  <c r="H257" i="47"/>
  <c r="H258" i="47"/>
  <c r="H259" i="47"/>
  <c r="H260" i="47"/>
  <c r="H261" i="47"/>
  <c r="H262" i="47"/>
  <c r="H263" i="47"/>
  <c r="H2" i="47"/>
  <c r="D29" i="69"/>
  <c r="C29" i="69"/>
  <c r="I53" i="45" l="1"/>
  <c r="I5" i="45"/>
  <c r="I6" i="45"/>
  <c r="H44" i="55"/>
  <c r="M44" i="55"/>
  <c r="N44" i="55" s="1"/>
  <c r="L124" i="47"/>
  <c r="L209" i="47"/>
  <c r="L184" i="47"/>
  <c r="Q191" i="47" a="1"/>
  <c r="Q191" i="47" s="1"/>
  <c r="Q189" i="47" a="1"/>
  <c r="Q189" i="47" s="1"/>
  <c r="L182" i="47"/>
  <c r="Q125" i="47" a="1"/>
  <c r="Q125" i="47" s="1"/>
  <c r="L170" i="47"/>
  <c r="L140" i="47"/>
  <c r="Q197" i="47" a="1"/>
  <c r="Q197" i="47" s="1"/>
  <c r="Q134" i="47" a="1"/>
  <c r="Q134" i="47" s="1"/>
  <c r="L128" i="47"/>
  <c r="L210" i="47"/>
  <c r="L198" i="47"/>
  <c r="L185" i="47"/>
  <c r="L172" i="47"/>
  <c r="L160" i="47"/>
  <c r="L144" i="47"/>
  <c r="Q201" i="47" a="1"/>
  <c r="Q201" i="47" s="1"/>
  <c r="Q195" i="47" a="1"/>
  <c r="Q195" i="47" s="1"/>
  <c r="Q145" i="47" a="1"/>
  <c r="Q145" i="47" s="1"/>
  <c r="Q211" i="47" a="1"/>
  <c r="Q211" i="47" s="1"/>
  <c r="L211" i="47"/>
  <c r="Q203" i="47" a="1"/>
  <c r="Q203" i="47" s="1"/>
  <c r="L203" i="47"/>
  <c r="Q187" i="47" a="1"/>
  <c r="Q187" i="47" s="1"/>
  <c r="L187" i="47"/>
  <c r="Q179" i="47" a="1"/>
  <c r="Q179" i="47" s="1"/>
  <c r="L179" i="47"/>
  <c r="Q171" i="47" a="1"/>
  <c r="Q171" i="47" s="1"/>
  <c r="L171" i="47"/>
  <c r="Q163" i="47" a="1"/>
  <c r="Q163" i="47" s="1"/>
  <c r="L163" i="47"/>
  <c r="Q155" i="47" a="1"/>
  <c r="Q155" i="47" s="1"/>
  <c r="L155" i="47"/>
  <c r="Q147" i="47" a="1"/>
  <c r="Q147" i="47" s="1"/>
  <c r="L147" i="47"/>
  <c r="Q139" i="47" a="1"/>
  <c r="Q139" i="47" s="1"/>
  <c r="L139" i="47"/>
  <c r="Q131" i="47" a="1"/>
  <c r="Q131" i="47" s="1"/>
  <c r="L131" i="47"/>
  <c r="Q123" i="47" a="1"/>
  <c r="Q123" i="47" s="1"/>
  <c r="L123" i="47"/>
  <c r="Q115" i="47" a="1"/>
  <c r="Q115" i="47" s="1"/>
  <c r="L115" i="47"/>
  <c r="L196" i="47"/>
  <c r="L156" i="47"/>
  <c r="L208" i="47"/>
  <c r="L194" i="47"/>
  <c r="L169" i="47"/>
  <c r="L154" i="47"/>
  <c r="L138" i="47"/>
  <c r="L122" i="47"/>
  <c r="Q177" i="47" a="1"/>
  <c r="Q177" i="47" s="1"/>
  <c r="Q168" i="47" a="1"/>
  <c r="Q168" i="47" s="1"/>
  <c r="L206" i="47"/>
  <c r="L193" i="47"/>
  <c r="L180" i="47"/>
  <c r="L153" i="47"/>
  <c r="L137" i="47"/>
  <c r="L121" i="47"/>
  <c r="Q175" i="47" a="1"/>
  <c r="Q175" i="47" s="1"/>
  <c r="Q166" i="47" a="1"/>
  <c r="Q166" i="47" s="1"/>
  <c r="Q120" i="47" a="1"/>
  <c r="Q120" i="47" s="1"/>
  <c r="L120" i="47"/>
  <c r="Q112" i="47" a="1"/>
  <c r="Q112" i="47" s="1"/>
  <c r="L112" i="47"/>
  <c r="L204" i="47"/>
  <c r="L192" i="47"/>
  <c r="L178" i="47"/>
  <c r="L152" i="47"/>
  <c r="L136" i="47"/>
  <c r="L116" i="47"/>
  <c r="Q216" i="47" a="1"/>
  <c r="Q216" i="47" s="1"/>
  <c r="Q214" i="47" a="1"/>
  <c r="Q214" i="47" s="1"/>
  <c r="Q200" i="47" a="1"/>
  <c r="Q200" i="47" s="1"/>
  <c r="Q157" i="47" a="1"/>
  <c r="Q157" i="47" s="1"/>
  <c r="Q129" i="47" a="1"/>
  <c r="Q129" i="47" s="1"/>
  <c r="Q118" i="47" a="1"/>
  <c r="Q118" i="47" s="1"/>
  <c r="Q215" i="47" a="1"/>
  <c r="Q215" i="47" s="1"/>
  <c r="L215" i="47"/>
  <c r="Q207" i="47" a="1"/>
  <c r="Q207" i="47" s="1"/>
  <c r="L207" i="47"/>
  <c r="Q199" i="47" a="1"/>
  <c r="Q199" i="47" s="1"/>
  <c r="L199" i="47"/>
  <c r="Q183" i="47" a="1"/>
  <c r="Q183" i="47" s="1"/>
  <c r="L183" i="47"/>
  <c r="Q167" i="47" a="1"/>
  <c r="Q167" i="47" s="1"/>
  <c r="L167" i="47"/>
  <c r="Q159" i="47" a="1"/>
  <c r="Q159" i="47" s="1"/>
  <c r="L159" i="47"/>
  <c r="Q151" i="47" a="1"/>
  <c r="Q151" i="47" s="1"/>
  <c r="L151" i="47"/>
  <c r="Q143" i="47" a="1"/>
  <c r="Q143" i="47" s="1"/>
  <c r="L143" i="47"/>
  <c r="Q135" i="47" a="1"/>
  <c r="Q135" i="47" s="1"/>
  <c r="L135" i="47"/>
  <c r="Q127" i="47" a="1"/>
  <c r="Q127" i="47" s="1"/>
  <c r="L127" i="47"/>
  <c r="Q119" i="47" a="1"/>
  <c r="Q119" i="47" s="1"/>
  <c r="L119" i="47"/>
  <c r="Q111" i="47" a="1"/>
  <c r="Q111" i="47" s="1"/>
  <c r="L111" i="47"/>
  <c r="L202" i="47"/>
  <c r="L190" i="47"/>
  <c r="L164" i="47"/>
  <c r="L148" i="47"/>
  <c r="L132" i="47"/>
  <c r="L114" i="47"/>
  <c r="Q158" i="47" a="1"/>
  <c r="Q158" i="47" s="1"/>
  <c r="L158" i="47"/>
  <c r="Q142" i="47" a="1"/>
  <c r="Q142" i="47" s="1"/>
  <c r="L142" i="47"/>
  <c r="Q126" i="47" a="1"/>
  <c r="Q126" i="47" s="1"/>
  <c r="L126" i="47"/>
  <c r="Q110" i="47" a="1"/>
  <c r="Q110" i="47" s="1"/>
  <c r="L110" i="47"/>
  <c r="L188" i="47"/>
  <c r="L176" i="47"/>
  <c r="L162" i="47"/>
  <c r="L146" i="47"/>
  <c r="L130" i="47"/>
  <c r="L113" i="47"/>
  <c r="Q161" i="47" a="1"/>
  <c r="Q161" i="47" s="1"/>
  <c r="Q150" i="47" a="1"/>
  <c r="Q150" i="47" s="1"/>
  <c r="Q213" i="47" a="1"/>
  <c r="Q213" i="47" s="1"/>
  <c r="L213" i="47"/>
  <c r="Q205" i="47" a="1"/>
  <c r="Q205" i="47" s="1"/>
  <c r="L205" i="47"/>
  <c r="L173" i="47"/>
  <c r="Q173" i="47" a="1"/>
  <c r="Q173" i="47" s="1"/>
  <c r="L165" i="47"/>
  <c r="Q165" i="47" a="1"/>
  <c r="Q165" i="47" s="1"/>
  <c r="L149" i="47"/>
  <c r="Q149" i="47" a="1"/>
  <c r="Q149" i="47" s="1"/>
  <c r="L133" i="47"/>
  <c r="Q133" i="47" a="1"/>
  <c r="Q133" i="47" s="1"/>
  <c r="L117" i="47"/>
  <c r="Q117" i="47" a="1"/>
  <c r="Q117" i="47" s="1"/>
  <c r="L212" i="47"/>
  <c r="L186" i="47"/>
  <c r="L174" i="47"/>
  <c r="Q181" i="47" a="1"/>
  <c r="Q181" i="47" s="1"/>
  <c r="Q141" i="47" a="1"/>
  <c r="Q141" i="47" s="1"/>
  <c r="I79" i="45"/>
  <c r="I37" i="45"/>
  <c r="I115" i="45"/>
  <c r="I36" i="45"/>
  <c r="I189" i="45"/>
  <c r="I34" i="45"/>
  <c r="I114" i="45"/>
  <c r="I73" i="45"/>
  <c r="I60" i="45"/>
  <c r="I185" i="45"/>
  <c r="I102" i="45"/>
  <c r="I203" i="45"/>
  <c r="I78" i="45"/>
  <c r="I50" i="45"/>
  <c r="I21" i="45"/>
  <c r="I188" i="45"/>
  <c r="I163" i="45"/>
  <c r="I147" i="45"/>
  <c r="I112" i="45"/>
  <c r="I126" i="45"/>
  <c r="I128" i="45"/>
  <c r="I197" i="45"/>
  <c r="I184" i="45"/>
  <c r="I214" i="45"/>
  <c r="I148" i="45"/>
  <c r="I186" i="45"/>
  <c r="I71" i="45"/>
  <c r="I59" i="45"/>
  <c r="I146" i="45"/>
  <c r="I99" i="45"/>
  <c r="I70" i="45"/>
  <c r="I58" i="45"/>
  <c r="I177" i="45"/>
  <c r="I145" i="45"/>
  <c r="I134" i="45"/>
  <c r="I107" i="45"/>
  <c r="I69" i="45"/>
  <c r="I141" i="45"/>
  <c r="I130" i="45"/>
  <c r="I116" i="45"/>
  <c r="I104" i="45"/>
  <c r="I195" i="45"/>
  <c r="I176" i="45"/>
  <c r="I144" i="45"/>
  <c r="I133" i="45"/>
  <c r="I106" i="45"/>
  <c r="I80" i="45"/>
  <c r="I68" i="45"/>
  <c r="I194" i="45"/>
  <c r="I174" i="45"/>
  <c r="I143" i="45"/>
  <c r="I132" i="45"/>
  <c r="I117" i="45"/>
  <c r="I105" i="45"/>
  <c r="I67" i="45"/>
  <c r="I51" i="45"/>
  <c r="I38" i="45"/>
  <c r="I216" i="45"/>
  <c r="I192" i="45"/>
  <c r="I156" i="45"/>
  <c r="I62" i="45"/>
  <c r="I44" i="45"/>
  <c r="D3" i="69"/>
  <c r="D7" i="69"/>
  <c r="D5" i="69"/>
  <c r="W164" i="64"/>
  <c r="X164" i="64" s="1"/>
  <c r="Y164" i="64" s="1"/>
  <c r="Z164" i="64" s="1"/>
  <c r="R164" i="64"/>
  <c r="S164" i="64" s="1"/>
  <c r="T164" i="64" s="1"/>
  <c r="M164" i="64"/>
  <c r="M149" i="64"/>
  <c r="R149" i="64"/>
  <c r="S149" i="64" s="1"/>
  <c r="T149" i="64" s="1"/>
  <c r="W149" i="64"/>
  <c r="X149" i="64" s="1"/>
  <c r="Y149" i="64" s="1"/>
  <c r="Z149" i="64" s="1"/>
  <c r="M150" i="64"/>
  <c r="R150" i="64"/>
  <c r="S150" i="64"/>
  <c r="T150" i="64" s="1"/>
  <c r="W150" i="64"/>
  <c r="X150" i="64" s="1"/>
  <c r="Y150" i="64" s="1"/>
  <c r="Z150" i="64" s="1"/>
  <c r="M151" i="64"/>
  <c r="R151" i="64"/>
  <c r="S151" i="64" s="1"/>
  <c r="T151" i="64" s="1"/>
  <c r="W151" i="64"/>
  <c r="X151" i="64" s="1"/>
  <c r="Y151" i="64" s="1"/>
  <c r="Z151" i="64" s="1"/>
  <c r="M152" i="64"/>
  <c r="R152" i="64"/>
  <c r="S152" i="64"/>
  <c r="T152" i="64" s="1"/>
  <c r="W152" i="64"/>
  <c r="X152" i="64" s="1"/>
  <c r="Y152" i="64" s="1"/>
  <c r="Z152" i="64" s="1"/>
  <c r="M153" i="64"/>
  <c r="R153" i="64"/>
  <c r="S153" i="64" s="1"/>
  <c r="T153" i="64" s="1"/>
  <c r="W153" i="64"/>
  <c r="X153" i="64" s="1"/>
  <c r="Y153" i="64" s="1"/>
  <c r="Z153" i="64" s="1"/>
  <c r="M154" i="64"/>
  <c r="R154" i="64"/>
  <c r="S154" i="64"/>
  <c r="T154" i="64" s="1"/>
  <c r="W154" i="64"/>
  <c r="X154" i="64" s="1"/>
  <c r="Y154" i="64" s="1"/>
  <c r="Z154" i="64" s="1"/>
  <c r="M155" i="64"/>
  <c r="R155" i="64"/>
  <c r="S155" i="64" s="1"/>
  <c r="T155" i="64" s="1"/>
  <c r="W155" i="64"/>
  <c r="X155" i="64" s="1"/>
  <c r="Y155" i="64" s="1"/>
  <c r="Z155" i="64" s="1"/>
  <c r="M156" i="64"/>
  <c r="R156" i="64"/>
  <c r="S156" i="64"/>
  <c r="T156" i="64" s="1"/>
  <c r="W156" i="64"/>
  <c r="X156" i="64" s="1"/>
  <c r="Y156" i="64" s="1"/>
  <c r="Z156" i="64" s="1"/>
  <c r="M157" i="64"/>
  <c r="R157" i="64"/>
  <c r="S157" i="64" s="1"/>
  <c r="T157" i="64" s="1"/>
  <c r="W157" i="64"/>
  <c r="X157" i="64" s="1"/>
  <c r="Y157" i="64" s="1"/>
  <c r="Z157" i="64" s="1"/>
  <c r="M158" i="64"/>
  <c r="R158" i="64"/>
  <c r="S158" i="64"/>
  <c r="T158" i="64" s="1"/>
  <c r="W158" i="64"/>
  <c r="X158" i="64" s="1"/>
  <c r="Y158" i="64" s="1"/>
  <c r="Z158" i="64" s="1"/>
  <c r="M159" i="64"/>
  <c r="R159" i="64"/>
  <c r="S159" i="64" s="1"/>
  <c r="T159" i="64" s="1"/>
  <c r="W159" i="64"/>
  <c r="X159" i="64" s="1"/>
  <c r="Y159" i="64" s="1"/>
  <c r="Z159" i="64" s="1"/>
  <c r="M160" i="64"/>
  <c r="R160" i="64"/>
  <c r="S160" i="64"/>
  <c r="T160" i="64" s="1"/>
  <c r="W160" i="64"/>
  <c r="X160" i="64" s="1"/>
  <c r="Y160" i="64" s="1"/>
  <c r="Z160" i="64" s="1"/>
  <c r="M161" i="64"/>
  <c r="R161" i="64"/>
  <c r="S161" i="64" s="1"/>
  <c r="T161" i="64" s="1"/>
  <c r="W161" i="64"/>
  <c r="X161" i="64" s="1"/>
  <c r="Y161" i="64" s="1"/>
  <c r="Z161" i="64" s="1"/>
  <c r="W148" i="64"/>
  <c r="X148" i="64" s="1"/>
  <c r="Y148" i="64" s="1"/>
  <c r="Z148" i="64" s="1"/>
  <c r="R148" i="64"/>
  <c r="S148" i="64" s="1"/>
  <c r="T148" i="64" s="1"/>
  <c r="M148" i="64"/>
  <c r="M124" i="64"/>
  <c r="R124" i="64"/>
  <c r="S124" i="64" s="1"/>
  <c r="T124" i="64" s="1"/>
  <c r="W124" i="64"/>
  <c r="X124" i="64" s="1"/>
  <c r="Y124" i="64" s="1"/>
  <c r="Z124" i="64" s="1"/>
  <c r="M136" i="64"/>
  <c r="R136" i="64"/>
  <c r="S136" i="64" s="1"/>
  <c r="T136" i="64" s="1"/>
  <c r="W136" i="64"/>
  <c r="X136" i="64" s="1"/>
  <c r="Y136" i="64" s="1"/>
  <c r="Z136" i="64" s="1"/>
  <c r="M139" i="64"/>
  <c r="R139" i="64"/>
  <c r="S139" i="64" s="1"/>
  <c r="T139" i="64" s="1"/>
  <c r="W139" i="64"/>
  <c r="X139" i="64" s="1"/>
  <c r="Y139" i="64" s="1"/>
  <c r="Z139" i="64" s="1"/>
  <c r="M141" i="64"/>
  <c r="R141" i="64"/>
  <c r="S141" i="64" s="1"/>
  <c r="T141" i="64" s="1"/>
  <c r="W141" i="64"/>
  <c r="X141" i="64" s="1"/>
  <c r="Y141" i="64" s="1"/>
  <c r="Z141" i="64" s="1"/>
  <c r="M144" i="64"/>
  <c r="R144" i="64"/>
  <c r="S144" i="64"/>
  <c r="T144" i="64" s="1"/>
  <c r="W144" i="64"/>
  <c r="X144" i="64"/>
  <c r="Y144" i="64"/>
  <c r="Z144" i="64"/>
  <c r="M145" i="64"/>
  <c r="R145" i="64"/>
  <c r="S145" i="64" s="1"/>
  <c r="T145" i="64" s="1"/>
  <c r="W145" i="64"/>
  <c r="X145" i="64"/>
  <c r="Y145" i="64"/>
  <c r="Z145" i="64"/>
  <c r="X95" i="64"/>
  <c r="Y95" i="64" s="1"/>
  <c r="Z95" i="64" s="1"/>
  <c r="M87" i="64"/>
  <c r="R87" i="64"/>
  <c r="S87" i="64" s="1"/>
  <c r="T87" i="64" s="1"/>
  <c r="W87" i="64"/>
  <c r="X87" i="64" s="1"/>
  <c r="Y87" i="64" s="1"/>
  <c r="Z87" i="64" s="1"/>
  <c r="M95" i="64"/>
  <c r="R95" i="64"/>
  <c r="S95" i="64" s="1"/>
  <c r="T95" i="64" s="1"/>
  <c r="W95" i="64"/>
  <c r="M46" i="64"/>
  <c r="R46" i="64"/>
  <c r="S46" i="64" s="1"/>
  <c r="T46" i="64" s="1"/>
  <c r="W46" i="64"/>
  <c r="X46" i="64" s="1"/>
  <c r="Y46" i="64" s="1"/>
  <c r="Z46" i="64" s="1"/>
  <c r="W2" i="64"/>
  <c r="X2" i="64" s="1"/>
  <c r="Y2" i="64" s="1"/>
  <c r="Z2" i="64" s="1"/>
  <c r="R2" i="64"/>
  <c r="S2" i="64" s="1"/>
  <c r="T2" i="64" s="1"/>
  <c r="M2" i="64"/>
  <c r="H3" i="46" l="1"/>
  <c r="H4" i="46"/>
  <c r="I113" i="45" s="1"/>
  <c r="H5" i="46"/>
  <c r="I103" i="45" s="1"/>
  <c r="H6" i="46"/>
  <c r="I124" i="45" s="1"/>
  <c r="H7" i="46"/>
  <c r="I122" i="45" s="1"/>
  <c r="H8" i="46"/>
  <c r="I201" i="45" s="1"/>
  <c r="H9" i="46"/>
  <c r="H10" i="46"/>
  <c r="H11" i="46"/>
  <c r="H12" i="46"/>
  <c r="H13" i="46"/>
  <c r="H14" i="46"/>
  <c r="H15" i="46"/>
  <c r="H16" i="46"/>
  <c r="H17" i="46"/>
  <c r="H18" i="46"/>
  <c r="H19" i="46"/>
  <c r="H20" i="46"/>
  <c r="H21" i="46"/>
  <c r="H22" i="46"/>
  <c r="H23" i="46"/>
  <c r="H24" i="46"/>
  <c r="H25" i="46"/>
  <c r="H26" i="46"/>
  <c r="H27" i="46"/>
  <c r="H28" i="46"/>
  <c r="H29" i="46"/>
  <c r="H30" i="46"/>
  <c r="H31" i="46"/>
  <c r="H32" i="46"/>
  <c r="H33" i="46"/>
  <c r="H34" i="46"/>
  <c r="H35" i="46"/>
  <c r="H36" i="46"/>
  <c r="H37" i="46"/>
  <c r="H38" i="46"/>
  <c r="H39" i="46"/>
  <c r="H40" i="46"/>
  <c r="H41" i="46"/>
  <c r="H42" i="46"/>
  <c r="H43" i="46"/>
  <c r="H44" i="46"/>
  <c r="H45" i="46"/>
  <c r="H46" i="46"/>
  <c r="H47" i="46"/>
  <c r="H48" i="46"/>
  <c r="H49" i="46"/>
  <c r="H50" i="46"/>
  <c r="H51" i="46"/>
  <c r="H52" i="46"/>
  <c r="H53" i="46"/>
  <c r="H54" i="46"/>
  <c r="H55" i="46"/>
  <c r="H56" i="46"/>
  <c r="H57" i="46"/>
  <c r="H58" i="46"/>
  <c r="H59" i="46"/>
  <c r="H60" i="46"/>
  <c r="H61" i="46"/>
  <c r="H62" i="46"/>
  <c r="H63" i="46"/>
  <c r="H64" i="46"/>
  <c r="H65" i="46"/>
  <c r="H66" i="46"/>
  <c r="H67" i="46"/>
  <c r="H68" i="46"/>
  <c r="H69" i="46"/>
  <c r="H70" i="46"/>
  <c r="H71" i="46"/>
  <c r="H72" i="46"/>
  <c r="H73" i="46"/>
  <c r="H74" i="46"/>
  <c r="H75" i="46"/>
  <c r="H76" i="46"/>
  <c r="H77" i="46"/>
  <c r="H78" i="46"/>
  <c r="H79" i="46"/>
  <c r="H80" i="46"/>
  <c r="H81" i="46"/>
  <c r="H82" i="46"/>
  <c r="H83" i="46"/>
  <c r="H84" i="46"/>
  <c r="H85" i="46"/>
  <c r="H86" i="46"/>
  <c r="H87" i="46"/>
  <c r="H88" i="46"/>
  <c r="H89" i="46"/>
  <c r="H90" i="46"/>
  <c r="H91" i="46"/>
  <c r="H92" i="46"/>
  <c r="H93" i="46"/>
  <c r="H94" i="46"/>
  <c r="H95" i="46"/>
  <c r="H96" i="46"/>
  <c r="H97" i="46"/>
  <c r="H98" i="46"/>
  <c r="H99" i="46"/>
  <c r="H100" i="46"/>
  <c r="H101" i="46"/>
  <c r="H102" i="46"/>
  <c r="H103" i="46"/>
  <c r="H104" i="46"/>
  <c r="H105" i="46"/>
  <c r="H106" i="46"/>
  <c r="H107" i="46"/>
  <c r="H108" i="46"/>
  <c r="H109" i="46"/>
  <c r="H110" i="46"/>
  <c r="H111" i="46"/>
  <c r="H112" i="46"/>
  <c r="H113" i="46"/>
  <c r="H114" i="46"/>
  <c r="H115" i="46"/>
  <c r="H116" i="46"/>
  <c r="H117" i="46"/>
  <c r="H118" i="46"/>
  <c r="H119" i="46"/>
  <c r="H120" i="46"/>
  <c r="H121" i="46"/>
  <c r="H122" i="46"/>
  <c r="H123" i="46"/>
  <c r="H124" i="46"/>
  <c r="H125" i="46"/>
  <c r="H126" i="46"/>
  <c r="H127" i="46"/>
  <c r="H128" i="46"/>
  <c r="H129" i="46"/>
  <c r="H130" i="46"/>
  <c r="H131" i="46"/>
  <c r="H132" i="46"/>
  <c r="H133" i="46"/>
  <c r="H134" i="46"/>
  <c r="H135" i="46"/>
  <c r="H136" i="46"/>
  <c r="H137" i="46"/>
  <c r="H138" i="46"/>
  <c r="H139" i="46"/>
  <c r="H140" i="46"/>
  <c r="H141" i="46"/>
  <c r="H142" i="46"/>
  <c r="H143" i="46"/>
  <c r="H144" i="46"/>
  <c r="H145" i="46"/>
  <c r="H146" i="46"/>
  <c r="H147" i="46"/>
  <c r="H148" i="46"/>
  <c r="H149" i="46"/>
  <c r="H150" i="46"/>
  <c r="H151" i="46"/>
  <c r="H152" i="46"/>
  <c r="H153" i="46"/>
  <c r="H154" i="46"/>
  <c r="H155" i="46"/>
  <c r="H156" i="46"/>
  <c r="I66" i="45" l="1"/>
  <c r="I33" i="45"/>
  <c r="I139" i="45"/>
  <c r="I202" i="45"/>
  <c r="I155" i="45"/>
  <c r="I142" i="45"/>
  <c r="I3" i="46"/>
  <c r="I4" i="46"/>
  <c r="I5" i="46"/>
  <c r="I360" i="45"/>
  <c r="I361" i="45"/>
  <c r="I362" i="45"/>
  <c r="I363" i="45"/>
  <c r="I364" i="45"/>
  <c r="I365" i="45"/>
  <c r="I366" i="45"/>
  <c r="I367" i="45"/>
  <c r="I368" i="45"/>
  <c r="I369" i="45"/>
  <c r="I370" i="45"/>
  <c r="I371" i="45"/>
  <c r="I372" i="45"/>
  <c r="I373" i="45"/>
  <c r="I374" i="45"/>
  <c r="I375" i="45"/>
  <c r="I376" i="45"/>
  <c r="I377" i="45"/>
  <c r="I378" i="45"/>
  <c r="I379" i="45"/>
  <c r="I380" i="45"/>
  <c r="I381" i="45"/>
  <c r="I382" i="45"/>
  <c r="I383" i="45"/>
  <c r="I384" i="45"/>
  <c r="I385" i="45"/>
  <c r="I386" i="45"/>
  <c r="I6" i="46"/>
  <c r="I7" i="46"/>
  <c r="I8" i="46"/>
  <c r="I9" i="46"/>
  <c r="I10" i="46"/>
  <c r="I11" i="46"/>
  <c r="I12" i="46"/>
  <c r="I13" i="46"/>
  <c r="I14" i="46"/>
  <c r="I15" i="46"/>
  <c r="I16" i="46"/>
  <c r="I17" i="46"/>
  <c r="I18" i="46"/>
  <c r="I19" i="46"/>
  <c r="I20" i="46"/>
  <c r="I21" i="46"/>
  <c r="I22" i="46"/>
  <c r="I23" i="46"/>
  <c r="I24" i="46"/>
  <c r="I25" i="46"/>
  <c r="I26" i="46"/>
  <c r="I27" i="46"/>
  <c r="I28" i="46"/>
  <c r="I29" i="46"/>
  <c r="I387" i="45"/>
  <c r="I388" i="45"/>
  <c r="I389" i="45"/>
  <c r="I390" i="45"/>
  <c r="I391" i="45"/>
  <c r="I392" i="45"/>
  <c r="I393" i="45"/>
  <c r="I394" i="45"/>
  <c r="I395" i="45"/>
  <c r="I396" i="45"/>
  <c r="I397" i="45"/>
  <c r="I398" i="45"/>
  <c r="I399" i="45"/>
  <c r="I400" i="45"/>
  <c r="I401" i="45"/>
  <c r="I402" i="45"/>
  <c r="I403" i="45"/>
  <c r="I404" i="45"/>
  <c r="I405" i="45"/>
  <c r="I406" i="45"/>
  <c r="I407" i="45"/>
  <c r="I408" i="45"/>
  <c r="I409" i="45"/>
  <c r="I410" i="45"/>
  <c r="I411" i="45"/>
  <c r="I412" i="45"/>
  <c r="I413" i="45"/>
  <c r="I414" i="45"/>
  <c r="I415" i="45"/>
  <c r="I416" i="45"/>
  <c r="I417" i="45"/>
  <c r="I418" i="45"/>
  <c r="I419" i="45"/>
  <c r="I420" i="45"/>
  <c r="I421" i="45"/>
  <c r="I422" i="45"/>
  <c r="I423" i="45"/>
  <c r="I424" i="45"/>
  <c r="I425" i="45"/>
  <c r="I426" i="45"/>
  <c r="I427" i="45"/>
  <c r="I428" i="45"/>
  <c r="I429" i="45"/>
  <c r="I430" i="45"/>
  <c r="I431" i="45"/>
  <c r="I432" i="45"/>
  <c r="I433" i="45"/>
  <c r="I434" i="45"/>
  <c r="I435" i="45"/>
  <c r="I436" i="45"/>
  <c r="I437" i="45"/>
  <c r="I438" i="45"/>
  <c r="I439" i="45"/>
  <c r="I440" i="45"/>
  <c r="I441" i="45"/>
  <c r="I442" i="45"/>
  <c r="I443" i="45"/>
  <c r="I444" i="45"/>
  <c r="I445" i="45"/>
  <c r="I446" i="45"/>
  <c r="I447" i="45"/>
  <c r="I448" i="45"/>
  <c r="I449" i="45"/>
  <c r="I450" i="45"/>
  <c r="I451" i="45"/>
  <c r="I452" i="45"/>
  <c r="I453" i="45"/>
  <c r="I454" i="45"/>
  <c r="I455" i="45"/>
  <c r="I456" i="45"/>
  <c r="I457" i="45"/>
  <c r="I458" i="45"/>
  <c r="I459" i="45"/>
  <c r="I460" i="45"/>
  <c r="I461" i="45"/>
  <c r="I462" i="45"/>
  <c r="I463" i="45"/>
  <c r="I464" i="45"/>
  <c r="I465" i="45"/>
  <c r="I466" i="45"/>
  <c r="I467" i="45"/>
  <c r="I468" i="45"/>
  <c r="I469" i="45"/>
  <c r="I470" i="45"/>
  <c r="I471" i="45"/>
  <c r="I472" i="45"/>
  <c r="I473" i="45"/>
  <c r="I474" i="45"/>
  <c r="I475" i="45"/>
  <c r="I476" i="45"/>
  <c r="I477" i="45"/>
  <c r="I478" i="45"/>
  <c r="I479" i="45"/>
  <c r="I480" i="45"/>
  <c r="I481" i="45"/>
  <c r="I482" i="45"/>
  <c r="I483" i="45"/>
  <c r="I484" i="45"/>
  <c r="I485" i="45"/>
  <c r="I486" i="45"/>
  <c r="I487" i="45"/>
  <c r="N219" i="47"/>
  <c r="O219" i="47" s="1"/>
  <c r="N220" i="47"/>
  <c r="O220" i="47" s="1"/>
  <c r="N221" i="47"/>
  <c r="O221" i="47" s="1"/>
  <c r="N222" i="47"/>
  <c r="O222" i="47" s="1"/>
  <c r="N223" i="47"/>
  <c r="O223" i="47" s="1"/>
  <c r="N224" i="47"/>
  <c r="O224" i="47" s="1"/>
  <c r="N225" i="47"/>
  <c r="O225" i="47" s="1"/>
  <c r="N226" i="47"/>
  <c r="O226" i="47" s="1"/>
  <c r="N227" i="47"/>
  <c r="O227" i="47" s="1"/>
  <c r="N228" i="47"/>
  <c r="O228" i="47" s="1"/>
  <c r="N229" i="47"/>
  <c r="O229" i="47" s="1"/>
  <c r="N230" i="47"/>
  <c r="O230" i="47" s="1"/>
  <c r="N231" i="47"/>
  <c r="O231" i="47" s="1"/>
  <c r="N232" i="47"/>
  <c r="O232" i="47" s="1"/>
  <c r="N233" i="47"/>
  <c r="O233" i="47" s="1"/>
  <c r="N234" i="47"/>
  <c r="O234" i="47" s="1"/>
  <c r="N235" i="47"/>
  <c r="O235" i="47" s="1"/>
  <c r="N236" i="47"/>
  <c r="O236" i="47" s="1"/>
  <c r="N237" i="47"/>
  <c r="O237" i="47" s="1"/>
  <c r="N238" i="47"/>
  <c r="O238" i="47" s="1"/>
  <c r="N239" i="47"/>
  <c r="O239" i="47" s="1"/>
  <c r="N240" i="47"/>
  <c r="O240" i="47" s="1"/>
  <c r="N241" i="47"/>
  <c r="O241" i="47" s="1"/>
  <c r="N242" i="47"/>
  <c r="O242" i="47" s="1"/>
  <c r="N243" i="47"/>
  <c r="O243" i="47" s="1"/>
  <c r="N244" i="47"/>
  <c r="O244" i="47" s="1"/>
  <c r="N245" i="47"/>
  <c r="O245" i="47" s="1"/>
  <c r="N246" i="47"/>
  <c r="O246" i="47" s="1"/>
  <c r="N247" i="47"/>
  <c r="O247" i="47" s="1"/>
  <c r="N248" i="47"/>
  <c r="O248" i="47" s="1"/>
  <c r="N249" i="47"/>
  <c r="O249" i="47" s="1"/>
  <c r="N250" i="47"/>
  <c r="O250" i="47" s="1"/>
  <c r="N251" i="47"/>
  <c r="O251" i="47" s="1"/>
  <c r="N252" i="47"/>
  <c r="O252" i="47" s="1"/>
  <c r="N253" i="47"/>
  <c r="O253" i="47" s="1"/>
  <c r="N254" i="47"/>
  <c r="O254" i="47" s="1"/>
  <c r="N255" i="47"/>
  <c r="O255" i="47" s="1"/>
  <c r="N256" i="47"/>
  <c r="O256" i="47" s="1"/>
  <c r="N257" i="47"/>
  <c r="O257" i="47" s="1"/>
  <c r="N258" i="47"/>
  <c r="O258" i="47" s="1"/>
  <c r="N259" i="47"/>
  <c r="O259" i="47" s="1"/>
  <c r="N260" i="47"/>
  <c r="O260" i="47" s="1"/>
  <c r="N261" i="47"/>
  <c r="O261" i="47" s="1"/>
  <c r="N262" i="47"/>
  <c r="O262" i="47" s="1"/>
  <c r="N263" i="47"/>
  <c r="O263" i="47" s="1"/>
  <c r="N264" i="47"/>
  <c r="O264" i="47" s="1"/>
  <c r="N265" i="47"/>
  <c r="O265" i="47" s="1"/>
  <c r="N266" i="47"/>
  <c r="O266" i="47" s="1"/>
  <c r="N267" i="47"/>
  <c r="O267" i="47" s="1"/>
  <c r="N268" i="47"/>
  <c r="O268" i="47" s="1"/>
  <c r="N269" i="47"/>
  <c r="O269" i="47" s="1"/>
  <c r="N270" i="47"/>
  <c r="O270" i="47" s="1"/>
  <c r="N271" i="47"/>
  <c r="O271" i="47" s="1"/>
  <c r="N272" i="47"/>
  <c r="O272" i="47" s="1"/>
  <c r="N273" i="47"/>
  <c r="O273" i="47" s="1"/>
  <c r="N274" i="47"/>
  <c r="O274" i="47" s="1"/>
  <c r="N275" i="47"/>
  <c r="O275" i="47" s="1"/>
  <c r="N276" i="47"/>
  <c r="O276" i="47" s="1"/>
  <c r="N277" i="47"/>
  <c r="O277" i="47" s="1"/>
  <c r="N278" i="47"/>
  <c r="O278" i="47" s="1"/>
  <c r="N279" i="47"/>
  <c r="O279" i="47" s="1"/>
  <c r="N280" i="47"/>
  <c r="O280" i="47" s="1"/>
  <c r="N281" i="47"/>
  <c r="O281" i="47" s="1"/>
  <c r="N282" i="47"/>
  <c r="O282" i="47" s="1"/>
  <c r="N283" i="47"/>
  <c r="O283" i="47" s="1"/>
  <c r="N284" i="47"/>
  <c r="O284" i="47" s="1"/>
  <c r="N285" i="47"/>
  <c r="O285" i="47" s="1"/>
  <c r="N286" i="47"/>
  <c r="O286" i="47" s="1"/>
  <c r="N287" i="47"/>
  <c r="O287" i="47" s="1"/>
  <c r="N288" i="47"/>
  <c r="O288" i="47" s="1"/>
  <c r="N289" i="47"/>
  <c r="O289" i="47" s="1"/>
  <c r="N290" i="47"/>
  <c r="O290" i="47" s="1"/>
  <c r="N291" i="47"/>
  <c r="O291" i="47" s="1"/>
  <c r="N292" i="47"/>
  <c r="O292" i="47" s="1"/>
  <c r="N293" i="47"/>
  <c r="O293" i="47" s="1"/>
  <c r="N294" i="47"/>
  <c r="O294" i="47" s="1"/>
  <c r="N295" i="47"/>
  <c r="O295" i="47" s="1"/>
  <c r="N296" i="47"/>
  <c r="O296" i="47" s="1"/>
  <c r="N297" i="47"/>
  <c r="O297" i="47" s="1"/>
  <c r="N298" i="47"/>
  <c r="O298" i="47" s="1"/>
  <c r="N299" i="47"/>
  <c r="O299" i="47" s="1"/>
  <c r="N300" i="47"/>
  <c r="O300" i="47" s="1"/>
  <c r="N301" i="47"/>
  <c r="O301" i="47" s="1"/>
  <c r="N302" i="47"/>
  <c r="O302" i="47" s="1"/>
  <c r="N303" i="47"/>
  <c r="O303" i="47" s="1"/>
  <c r="N304" i="47"/>
  <c r="O304" i="47" s="1"/>
  <c r="N305" i="47"/>
  <c r="O305" i="47" s="1"/>
  <c r="N306" i="47"/>
  <c r="O306" i="47" s="1"/>
  <c r="N307" i="47"/>
  <c r="O307" i="47" s="1"/>
  <c r="N308" i="47"/>
  <c r="O308" i="47" s="1"/>
  <c r="N309" i="47"/>
  <c r="O309" i="47" s="1"/>
  <c r="N310" i="47"/>
  <c r="O310" i="47" s="1"/>
  <c r="N311" i="47"/>
  <c r="O311" i="47" s="1"/>
  <c r="N312" i="47"/>
  <c r="O312" i="47" s="1"/>
  <c r="N313" i="47"/>
  <c r="O313" i="47" s="1"/>
  <c r="N314" i="47"/>
  <c r="O314" i="47" s="1"/>
  <c r="N315" i="47"/>
  <c r="O315" i="47" s="1"/>
  <c r="N316" i="47"/>
  <c r="O316" i="47" s="1"/>
  <c r="N317" i="47"/>
  <c r="O317" i="47" s="1"/>
  <c r="N318" i="47"/>
  <c r="O318" i="47" s="1"/>
  <c r="N319" i="47"/>
  <c r="O319" i="47" s="1"/>
  <c r="N320" i="47"/>
  <c r="O320" i="47" s="1"/>
  <c r="N321" i="47"/>
  <c r="N322" i="47"/>
  <c r="N323" i="47"/>
  <c r="N324" i="47"/>
  <c r="N325" i="47"/>
  <c r="N326" i="47"/>
  <c r="N327" i="47"/>
  <c r="N328" i="47"/>
  <c r="N329" i="47"/>
  <c r="N330" i="47"/>
  <c r="N331" i="47"/>
  <c r="N332" i="47"/>
  <c r="N333" i="47"/>
  <c r="N334" i="47"/>
  <c r="N335" i="47"/>
  <c r="N336" i="47"/>
  <c r="N337" i="47"/>
  <c r="N338" i="47"/>
  <c r="N339" i="47"/>
  <c r="N340" i="47"/>
  <c r="N341" i="47"/>
  <c r="N342" i="47"/>
  <c r="N343" i="47"/>
  <c r="N344" i="47"/>
  <c r="N345" i="47"/>
  <c r="N346" i="47"/>
  <c r="N347" i="47"/>
  <c r="E274" i="65"/>
  <c r="E275" i="65"/>
  <c r="E276" i="65"/>
  <c r="E277" i="65"/>
  <c r="E278" i="65"/>
  <c r="E279" i="65"/>
  <c r="E280" i="65"/>
  <c r="E281" i="65"/>
  <c r="E282" i="65"/>
  <c r="E283" i="65"/>
  <c r="E284" i="65"/>
  <c r="E285" i="65"/>
  <c r="E286" i="65"/>
  <c r="E287" i="65"/>
  <c r="E288" i="65"/>
  <c r="E289" i="65"/>
  <c r="E290" i="65"/>
  <c r="E291" i="65"/>
  <c r="E292" i="65"/>
  <c r="E293" i="65"/>
  <c r="E294" i="65"/>
  <c r="E295" i="65"/>
  <c r="E296" i="65"/>
  <c r="E297" i="65"/>
  <c r="E298" i="65"/>
  <c r="E299" i="65"/>
  <c r="E300" i="65"/>
  <c r="E301" i="65"/>
  <c r="E302" i="65"/>
  <c r="E303" i="65"/>
  <c r="E304" i="65"/>
  <c r="C3" i="68" l="1"/>
  <c r="C4" i="68"/>
  <c r="C5" i="68"/>
  <c r="C6" i="68"/>
  <c r="C7" i="68"/>
  <c r="C8" i="68"/>
  <c r="C9" i="68"/>
  <c r="C10" i="68"/>
  <c r="C11" i="68"/>
  <c r="C12" i="68"/>
  <c r="C13" i="68"/>
  <c r="C14" i="68"/>
  <c r="C15" i="68"/>
  <c r="C16" i="68"/>
  <c r="C17" i="68"/>
  <c r="C18" i="68"/>
  <c r="C19" i="68"/>
  <c r="C20" i="68"/>
  <c r="C21" i="68"/>
  <c r="C22" i="68"/>
  <c r="C2" i="68"/>
  <c r="Q26" i="61" l="1"/>
  <c r="T12" i="50"/>
  <c r="P934" i="47"/>
  <c r="N934" i="47"/>
  <c r="O934" i="47" s="1"/>
  <c r="L934" i="47"/>
  <c r="P933" i="47"/>
  <c r="N933" i="47"/>
  <c r="O933" i="47" s="1"/>
  <c r="L933" i="47"/>
  <c r="P932" i="47"/>
  <c r="N932" i="47"/>
  <c r="O932" i="47" s="1"/>
  <c r="L932" i="47"/>
  <c r="P931" i="47"/>
  <c r="N931" i="47"/>
  <c r="O931" i="47" s="1"/>
  <c r="L931" i="47"/>
  <c r="P930" i="47"/>
  <c r="N930" i="47"/>
  <c r="O930" i="47" s="1"/>
  <c r="L930" i="47"/>
  <c r="P929" i="47"/>
  <c r="N929" i="47"/>
  <c r="O929" i="47" s="1"/>
  <c r="L929" i="47"/>
  <c r="P928" i="47"/>
  <c r="N928" i="47"/>
  <c r="O928" i="47" s="1"/>
  <c r="L928" i="47"/>
  <c r="P927" i="47"/>
  <c r="N927" i="47"/>
  <c r="O927" i="47" s="1"/>
  <c r="L927" i="47"/>
  <c r="P926" i="47"/>
  <c r="N926" i="47"/>
  <c r="O926" i="47" s="1"/>
  <c r="L926" i="47"/>
  <c r="P925" i="47"/>
  <c r="N925" i="47"/>
  <c r="O925" i="47" s="1"/>
  <c r="L925" i="47"/>
  <c r="P924" i="47"/>
  <c r="N924" i="47"/>
  <c r="O924" i="47" s="1"/>
  <c r="L924" i="47"/>
  <c r="P923" i="47"/>
  <c r="N923" i="47"/>
  <c r="O923" i="47" s="1"/>
  <c r="L923" i="47"/>
  <c r="P922" i="47"/>
  <c r="N922" i="47"/>
  <c r="O922" i="47" s="1"/>
  <c r="L922" i="47"/>
  <c r="P921" i="47"/>
  <c r="N921" i="47"/>
  <c r="O921" i="47" s="1"/>
  <c r="L921" i="47"/>
  <c r="P920" i="47"/>
  <c r="N920" i="47"/>
  <c r="O920" i="47" s="1"/>
  <c r="L920" i="47"/>
  <c r="P919" i="47"/>
  <c r="N919" i="47"/>
  <c r="O919" i="47" s="1"/>
  <c r="L919" i="47"/>
  <c r="P918" i="47"/>
  <c r="N918" i="47"/>
  <c r="O918" i="47" s="1"/>
  <c r="L918" i="47"/>
  <c r="P917" i="47"/>
  <c r="N917" i="47"/>
  <c r="O917" i="47" s="1"/>
  <c r="L917" i="47"/>
  <c r="P916" i="47"/>
  <c r="N916" i="47"/>
  <c r="O916" i="47" s="1"/>
  <c r="L916" i="47"/>
  <c r="P915" i="47"/>
  <c r="N915" i="47"/>
  <c r="O915" i="47" s="1"/>
  <c r="L915" i="47"/>
  <c r="P914" i="47"/>
  <c r="N914" i="47"/>
  <c r="O914" i="47" s="1"/>
  <c r="L914" i="47"/>
  <c r="P913" i="47"/>
  <c r="N913" i="47"/>
  <c r="O913" i="47" s="1"/>
  <c r="L913" i="47"/>
  <c r="P912" i="47"/>
  <c r="N912" i="47"/>
  <c r="O912" i="47" s="1"/>
  <c r="L912" i="47"/>
  <c r="P911" i="47"/>
  <c r="N911" i="47"/>
  <c r="O911" i="47" s="1"/>
  <c r="L911" i="47"/>
  <c r="P910" i="47"/>
  <c r="N910" i="47"/>
  <c r="O910" i="47" s="1"/>
  <c r="L910" i="47"/>
  <c r="P909" i="47"/>
  <c r="N909" i="47"/>
  <c r="O909" i="47" s="1"/>
  <c r="L909" i="47"/>
  <c r="P908" i="47"/>
  <c r="N908" i="47"/>
  <c r="O908" i="47" s="1"/>
  <c r="L908" i="47"/>
  <c r="P907" i="47"/>
  <c r="N907" i="47"/>
  <c r="O907" i="47" s="1"/>
  <c r="L907" i="47"/>
  <c r="P906" i="47"/>
  <c r="N906" i="47"/>
  <c r="O906" i="47" s="1"/>
  <c r="L906" i="47"/>
  <c r="P905" i="47"/>
  <c r="N905" i="47"/>
  <c r="O905" i="47" s="1"/>
  <c r="L905" i="47"/>
  <c r="P904" i="47"/>
  <c r="N904" i="47"/>
  <c r="O904" i="47" s="1"/>
  <c r="L904" i="47"/>
  <c r="P903" i="47"/>
  <c r="N903" i="47"/>
  <c r="O903" i="47" s="1"/>
  <c r="L903" i="47"/>
  <c r="P902" i="47"/>
  <c r="N902" i="47"/>
  <c r="O902" i="47" s="1"/>
  <c r="L902" i="47"/>
  <c r="P901" i="47"/>
  <c r="N901" i="47"/>
  <c r="O901" i="47" s="1"/>
  <c r="L901" i="47"/>
  <c r="P900" i="47"/>
  <c r="N900" i="47"/>
  <c r="O900" i="47" s="1"/>
  <c r="L900" i="47"/>
  <c r="P899" i="47"/>
  <c r="N899" i="47"/>
  <c r="O899" i="47" s="1"/>
  <c r="L899" i="47"/>
  <c r="I30" i="46" l="1"/>
  <c r="I31" i="46"/>
  <c r="I32" i="46"/>
  <c r="I33" i="46"/>
  <c r="I34" i="46"/>
  <c r="I35" i="46"/>
  <c r="I36" i="46"/>
  <c r="I37" i="46"/>
  <c r="I2" i="46"/>
  <c r="J230" i="45"/>
  <c r="J231" i="45"/>
  <c r="J232" i="45"/>
  <c r="J233" i="45"/>
  <c r="J234" i="45"/>
  <c r="J235" i="45"/>
  <c r="J236" i="45"/>
  <c r="J237" i="45"/>
  <c r="J238" i="45"/>
  <c r="J239" i="45"/>
  <c r="J240" i="45"/>
  <c r="J241" i="45"/>
  <c r="J242" i="45"/>
  <c r="J243" i="45"/>
  <c r="J244" i="45"/>
  <c r="J245" i="45"/>
  <c r="J246" i="45"/>
  <c r="J247" i="45"/>
  <c r="J248" i="45"/>
  <c r="J249" i="45"/>
  <c r="J250" i="45"/>
  <c r="J251" i="45"/>
  <c r="J252" i="45"/>
  <c r="J253" i="45"/>
  <c r="J254" i="45"/>
  <c r="J255" i="45"/>
  <c r="J256" i="45"/>
  <c r="J257" i="45"/>
  <c r="J258" i="45"/>
  <c r="J259" i="45"/>
  <c r="J260" i="45"/>
  <c r="J261" i="45"/>
  <c r="J262" i="45"/>
  <c r="J263" i="45"/>
  <c r="J264" i="45"/>
  <c r="J265" i="45"/>
  <c r="J266" i="45"/>
  <c r="J267" i="45"/>
  <c r="J268" i="45"/>
  <c r="J269" i="45"/>
  <c r="J270" i="45"/>
  <c r="J271" i="45"/>
  <c r="J272" i="45"/>
  <c r="J273" i="45"/>
  <c r="J274" i="45"/>
  <c r="J275" i="45"/>
  <c r="J276" i="45"/>
  <c r="J277" i="45"/>
  <c r="J278" i="45"/>
  <c r="J279" i="45"/>
  <c r="J280" i="45"/>
  <c r="J281" i="45"/>
  <c r="J282" i="45"/>
  <c r="J283" i="45"/>
  <c r="J284" i="45"/>
  <c r="J285" i="45"/>
  <c r="J286" i="45"/>
  <c r="J287" i="45"/>
  <c r="J288" i="45"/>
  <c r="J289" i="45"/>
  <c r="J290" i="45"/>
  <c r="J291" i="45"/>
  <c r="J292" i="45"/>
  <c r="J293" i="45"/>
  <c r="J294" i="45"/>
  <c r="J295" i="45"/>
  <c r="J296" i="45"/>
  <c r="J297" i="45"/>
  <c r="J298" i="45"/>
  <c r="J299" i="45"/>
  <c r="J300" i="45"/>
  <c r="J301" i="45"/>
  <c r="J302" i="45"/>
  <c r="J303" i="45"/>
  <c r="J304" i="45"/>
  <c r="J305" i="45"/>
  <c r="J306" i="45"/>
  <c r="J307" i="45"/>
  <c r="J308" i="45"/>
  <c r="J309" i="45"/>
  <c r="J310" i="45"/>
  <c r="J311" i="45"/>
  <c r="J312" i="45"/>
  <c r="J313" i="45"/>
  <c r="J314" i="45"/>
  <c r="J315" i="45"/>
  <c r="J316" i="45"/>
  <c r="J317" i="45"/>
  <c r="J318" i="45"/>
  <c r="J319" i="45"/>
  <c r="J320" i="45"/>
  <c r="J321" i="45"/>
  <c r="J322" i="45"/>
  <c r="J323" i="45"/>
  <c r="J324" i="45"/>
  <c r="J325" i="45"/>
  <c r="J326" i="45"/>
  <c r="J327" i="45"/>
  <c r="J328" i="45"/>
  <c r="J329" i="45"/>
  <c r="J330" i="45"/>
  <c r="J331" i="45"/>
  <c r="J332" i="45"/>
  <c r="J333" i="45"/>
  <c r="J334" i="45"/>
  <c r="J335" i="45"/>
  <c r="J336" i="45"/>
  <c r="J337" i="45"/>
  <c r="J338" i="45"/>
  <c r="J339" i="45"/>
  <c r="J340" i="45"/>
  <c r="J341" i="45"/>
  <c r="J342" i="45"/>
  <c r="J343" i="45"/>
  <c r="J344" i="45"/>
  <c r="J345" i="45"/>
  <c r="J346" i="45"/>
  <c r="J347" i="45"/>
  <c r="J348" i="45"/>
  <c r="J349" i="45"/>
  <c r="J350" i="45"/>
  <c r="J351" i="45"/>
  <c r="J352" i="45"/>
  <c r="J353" i="45"/>
  <c r="J354" i="45"/>
  <c r="J355" i="45"/>
  <c r="J356" i="45"/>
  <c r="J357" i="45"/>
  <c r="J358" i="45"/>
  <c r="J359" i="45"/>
  <c r="J360" i="45"/>
  <c r="J361" i="45"/>
  <c r="J362" i="45"/>
  <c r="J363" i="45"/>
  <c r="J364" i="45"/>
  <c r="J365" i="45"/>
  <c r="J366" i="45"/>
  <c r="J367" i="45"/>
  <c r="J368" i="45"/>
  <c r="J369" i="45"/>
  <c r="J370" i="45"/>
  <c r="J371" i="45"/>
  <c r="J372" i="45"/>
  <c r="J373" i="45"/>
  <c r="J374" i="45"/>
  <c r="J375" i="45"/>
  <c r="J376" i="45"/>
  <c r="J377" i="45"/>
  <c r="J378" i="45"/>
  <c r="J379" i="45"/>
  <c r="J380" i="45"/>
  <c r="J381" i="45"/>
  <c r="J382" i="45"/>
  <c r="J383" i="45"/>
  <c r="J384" i="45"/>
  <c r="J385" i="45"/>
  <c r="J386" i="45"/>
  <c r="J387" i="45"/>
  <c r="J388" i="45"/>
  <c r="J389" i="45"/>
  <c r="J390" i="45"/>
  <c r="J391" i="45"/>
  <c r="J392" i="45"/>
  <c r="J393" i="45"/>
  <c r="J394" i="45"/>
  <c r="J395" i="45"/>
  <c r="J396" i="45"/>
  <c r="J397" i="45"/>
  <c r="J398" i="45"/>
  <c r="J399" i="45"/>
  <c r="J400" i="45"/>
  <c r="J401" i="45"/>
  <c r="J402" i="45"/>
  <c r="J403" i="45"/>
  <c r="J404" i="45"/>
  <c r="J405" i="45"/>
  <c r="J406" i="45"/>
  <c r="J407" i="45"/>
  <c r="J408" i="45"/>
  <c r="J409" i="45"/>
  <c r="J410" i="45"/>
  <c r="J411" i="45"/>
  <c r="J412" i="45"/>
  <c r="J413" i="45"/>
  <c r="J414" i="45"/>
  <c r="J415" i="45"/>
  <c r="J416" i="45"/>
  <c r="J417" i="45"/>
  <c r="J418" i="45"/>
  <c r="J419" i="45"/>
  <c r="J420" i="45"/>
  <c r="J421" i="45"/>
  <c r="J422" i="45"/>
  <c r="J423" i="45"/>
  <c r="J424" i="45"/>
  <c r="J425" i="45"/>
  <c r="J426" i="45"/>
  <c r="J427" i="45"/>
  <c r="J428" i="45"/>
  <c r="J429" i="45"/>
  <c r="J430" i="45"/>
  <c r="J431" i="45"/>
  <c r="J432" i="45"/>
  <c r="J433" i="45"/>
  <c r="J434" i="45"/>
  <c r="J435" i="45"/>
  <c r="J436" i="45"/>
  <c r="J437" i="45"/>
  <c r="J438" i="45"/>
  <c r="J439" i="45"/>
  <c r="J440" i="45"/>
  <c r="J441" i="45"/>
  <c r="J442" i="45"/>
  <c r="J443" i="45"/>
  <c r="J444" i="45"/>
  <c r="J445" i="45"/>
  <c r="J446" i="45"/>
  <c r="J447" i="45"/>
  <c r="J448" i="45"/>
  <c r="J449" i="45"/>
  <c r="J450" i="45"/>
  <c r="J451" i="45"/>
  <c r="J452" i="45"/>
  <c r="J453" i="45"/>
  <c r="J454" i="45"/>
  <c r="J455" i="45"/>
  <c r="J456" i="45"/>
  <c r="J457" i="45"/>
  <c r="J458" i="45"/>
  <c r="J459" i="45"/>
  <c r="J460" i="45"/>
  <c r="J461" i="45"/>
  <c r="J462" i="45"/>
  <c r="J463" i="45"/>
  <c r="J464" i="45"/>
  <c r="J465" i="45"/>
  <c r="J466" i="45"/>
  <c r="J467" i="45"/>
  <c r="J468" i="45"/>
  <c r="J469" i="45"/>
  <c r="J470" i="45"/>
  <c r="J471" i="45"/>
  <c r="J472" i="45"/>
  <c r="J473" i="45"/>
  <c r="J474" i="45"/>
  <c r="J475" i="45"/>
  <c r="J476" i="45"/>
  <c r="J477" i="45"/>
  <c r="J478" i="45"/>
  <c r="J479" i="45"/>
  <c r="J480" i="45"/>
  <c r="J481" i="45"/>
  <c r="J482" i="45"/>
  <c r="J483" i="45"/>
  <c r="J484" i="45"/>
  <c r="J485" i="45"/>
  <c r="J486" i="45"/>
  <c r="J487" i="45"/>
  <c r="I488" i="45"/>
  <c r="J488" i="45"/>
  <c r="I489" i="45"/>
  <c r="J489" i="45"/>
  <c r="I490" i="45"/>
  <c r="J490" i="45"/>
  <c r="I491" i="45"/>
  <c r="J491" i="45"/>
  <c r="I492" i="45"/>
  <c r="J492" i="45"/>
  <c r="I493" i="45"/>
  <c r="J493" i="45"/>
  <c r="I494" i="45"/>
  <c r="J494" i="45"/>
  <c r="I495" i="45"/>
  <c r="J495" i="45"/>
  <c r="I496" i="45"/>
  <c r="J496" i="45"/>
  <c r="I497" i="45"/>
  <c r="J497" i="45"/>
  <c r="J208" i="45"/>
  <c r="J209" i="45"/>
  <c r="J210" i="45"/>
  <c r="J211" i="45"/>
  <c r="J212" i="45"/>
  <c r="J213" i="45"/>
  <c r="J214" i="45"/>
  <c r="J215" i="45"/>
  <c r="J216" i="45"/>
  <c r="J217" i="45"/>
  <c r="J218" i="45"/>
  <c r="J219" i="45"/>
  <c r="J220" i="45"/>
  <c r="J221" i="45"/>
  <c r="J222" i="45"/>
  <c r="J223" i="45"/>
  <c r="J224" i="45"/>
  <c r="J225" i="45"/>
  <c r="J226" i="45"/>
  <c r="J227" i="45"/>
  <c r="J228" i="45"/>
  <c r="J229" i="45"/>
  <c r="J21" i="45"/>
  <c r="J56" i="45" l="1"/>
  <c r="J57" i="45"/>
  <c r="J58" i="45"/>
  <c r="J59" i="45"/>
  <c r="J60" i="45"/>
  <c r="J61" i="45"/>
  <c r="J62" i="45"/>
  <c r="J63" i="45"/>
  <c r="J64" i="45"/>
  <c r="J65" i="45"/>
  <c r="J66" i="45"/>
  <c r="J67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83" i="45"/>
  <c r="J84" i="45"/>
  <c r="J85" i="45"/>
  <c r="J86" i="45"/>
  <c r="J87" i="45"/>
  <c r="J88" i="45"/>
  <c r="J89" i="45"/>
  <c r="J90" i="45"/>
  <c r="J91" i="45"/>
  <c r="J92" i="45"/>
  <c r="J93" i="45"/>
  <c r="J94" i="45"/>
  <c r="J95" i="45"/>
  <c r="J96" i="45"/>
  <c r="J97" i="45"/>
  <c r="J98" i="45"/>
  <c r="J99" i="45"/>
  <c r="J100" i="45"/>
  <c r="J101" i="45"/>
  <c r="J102" i="45"/>
  <c r="J103" i="45"/>
  <c r="J104" i="45"/>
  <c r="J105" i="45"/>
  <c r="J106" i="45"/>
  <c r="J107" i="45"/>
  <c r="J108" i="45"/>
  <c r="J109" i="45"/>
  <c r="J110" i="45"/>
  <c r="J111" i="45"/>
  <c r="J112" i="45"/>
  <c r="J113" i="45"/>
  <c r="J114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J133" i="45"/>
  <c r="J134" i="45"/>
  <c r="J135" i="45"/>
  <c r="J136" i="45"/>
  <c r="J137" i="45"/>
  <c r="J138" i="45"/>
  <c r="J139" i="45"/>
  <c r="J140" i="45"/>
  <c r="J141" i="45"/>
  <c r="J142" i="45"/>
  <c r="J143" i="45"/>
  <c r="J144" i="45"/>
  <c r="J145" i="45"/>
  <c r="J146" i="45"/>
  <c r="J147" i="45"/>
  <c r="J148" i="45"/>
  <c r="J149" i="45"/>
  <c r="J150" i="45"/>
  <c r="J151" i="45"/>
  <c r="J152" i="45"/>
  <c r="J153" i="45"/>
  <c r="J154" i="45"/>
  <c r="J155" i="45"/>
  <c r="J156" i="45"/>
  <c r="J157" i="45"/>
  <c r="J158" i="45"/>
  <c r="J159" i="45"/>
  <c r="J160" i="45"/>
  <c r="J161" i="45"/>
  <c r="J162" i="45"/>
  <c r="J163" i="45"/>
  <c r="J164" i="45"/>
  <c r="J165" i="45"/>
  <c r="J166" i="45"/>
  <c r="J167" i="45"/>
  <c r="J168" i="45"/>
  <c r="J169" i="45"/>
  <c r="J170" i="45"/>
  <c r="J171" i="45"/>
  <c r="J172" i="45"/>
  <c r="J173" i="45"/>
  <c r="J174" i="45"/>
  <c r="J175" i="45"/>
  <c r="J176" i="45"/>
  <c r="J177" i="45"/>
  <c r="J178" i="45"/>
  <c r="J179" i="45"/>
  <c r="J180" i="45"/>
  <c r="J181" i="45"/>
  <c r="J182" i="45"/>
  <c r="J183" i="45"/>
  <c r="J184" i="45"/>
  <c r="J185" i="45"/>
  <c r="J186" i="45"/>
  <c r="J187" i="45"/>
  <c r="J188" i="45"/>
  <c r="J189" i="45"/>
  <c r="J190" i="45"/>
  <c r="J191" i="45"/>
  <c r="J192" i="45"/>
  <c r="J193" i="45"/>
  <c r="J194" i="45"/>
  <c r="J195" i="45"/>
  <c r="J196" i="45"/>
  <c r="J197" i="45"/>
  <c r="J198" i="45"/>
  <c r="J199" i="45"/>
  <c r="J200" i="45"/>
  <c r="J201" i="45"/>
  <c r="J202" i="45"/>
  <c r="J203" i="45"/>
  <c r="J204" i="45"/>
  <c r="J205" i="45"/>
  <c r="J206" i="45"/>
  <c r="J207" i="45"/>
  <c r="E2" i="68"/>
  <c r="J3" i="45"/>
  <c r="J4" i="45"/>
  <c r="J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2" i="45"/>
  <c r="J3" i="65" a="1"/>
  <c r="L20" i="65" l="1"/>
  <c r="K20" i="65"/>
  <c r="J3" i="65"/>
  <c r="K5" i="65"/>
  <c r="L5" i="65"/>
  <c r="K6" i="65"/>
  <c r="K10" i="65"/>
  <c r="K14" i="65"/>
  <c r="K18" i="65"/>
  <c r="L8" i="65"/>
  <c r="L9" i="65"/>
  <c r="L6" i="65"/>
  <c r="L10" i="65"/>
  <c r="L14" i="65"/>
  <c r="L18" i="65"/>
  <c r="L16" i="65"/>
  <c r="K13" i="65"/>
  <c r="L13" i="65"/>
  <c r="K7" i="65"/>
  <c r="K11" i="65"/>
  <c r="K15" i="65"/>
  <c r="K19" i="65"/>
  <c r="L12" i="65"/>
  <c r="K17" i="65"/>
  <c r="L17" i="65"/>
  <c r="L7" i="65"/>
  <c r="L11" i="65"/>
  <c r="L15" i="65"/>
  <c r="L19" i="65"/>
  <c r="K9" i="65"/>
  <c r="K8" i="65"/>
  <c r="K12" i="65"/>
  <c r="K16" i="65"/>
  <c r="N30" i="45" a="1"/>
  <c r="M44" i="45" s="1"/>
  <c r="O44" i="45" s="1"/>
  <c r="J4" i="61"/>
  <c r="L4" i="61"/>
  <c r="J5" i="61"/>
  <c r="L5" i="61"/>
  <c r="J6" i="61"/>
  <c r="L6" i="61"/>
  <c r="J7" i="61"/>
  <c r="L7" i="61"/>
  <c r="J8" i="61"/>
  <c r="L8" i="61"/>
  <c r="J9" i="61"/>
  <c r="L9" i="61"/>
  <c r="J10" i="61"/>
  <c r="L10" i="61"/>
  <c r="J11" i="61"/>
  <c r="L11" i="61"/>
  <c r="J12" i="61"/>
  <c r="L12" i="61"/>
  <c r="J13" i="61"/>
  <c r="L13" i="61"/>
  <c r="J14" i="61"/>
  <c r="L14" i="61"/>
  <c r="J15" i="61"/>
  <c r="L15" i="61"/>
  <c r="J16" i="61"/>
  <c r="L16" i="61"/>
  <c r="J17" i="61"/>
  <c r="L17" i="61"/>
  <c r="J18" i="61"/>
  <c r="L18" i="61"/>
  <c r="J19" i="61"/>
  <c r="L19" i="61"/>
  <c r="J20" i="61"/>
  <c r="L20" i="61"/>
  <c r="J21" i="61"/>
  <c r="L21" i="61"/>
  <c r="J22" i="61"/>
  <c r="L22" i="61"/>
  <c r="J23" i="61"/>
  <c r="L23" i="61"/>
  <c r="J24" i="61"/>
  <c r="L24" i="61"/>
  <c r="J25" i="61"/>
  <c r="L25" i="61"/>
  <c r="J26" i="61"/>
  <c r="L26" i="61"/>
  <c r="J27" i="61"/>
  <c r="L27" i="61"/>
  <c r="J28" i="61"/>
  <c r="L28" i="61"/>
  <c r="J29" i="61"/>
  <c r="L29" i="61"/>
  <c r="J30" i="61"/>
  <c r="L30" i="61"/>
  <c r="J31" i="61"/>
  <c r="L31" i="61"/>
  <c r="J32" i="61"/>
  <c r="L32" i="61"/>
  <c r="J33" i="61"/>
  <c r="L33" i="61"/>
  <c r="J34" i="61"/>
  <c r="L34" i="61"/>
  <c r="J35" i="61"/>
  <c r="L35" i="61"/>
  <c r="J36" i="61"/>
  <c r="L36" i="61"/>
  <c r="J37" i="61"/>
  <c r="L37" i="61"/>
  <c r="J38" i="61"/>
  <c r="L38" i="61"/>
  <c r="J39" i="61"/>
  <c r="L39" i="61"/>
  <c r="J40" i="61"/>
  <c r="L40" i="61"/>
  <c r="J41" i="61"/>
  <c r="L41" i="61"/>
  <c r="J42" i="61"/>
  <c r="L42" i="61"/>
  <c r="J43" i="61"/>
  <c r="L43" i="61"/>
  <c r="J44" i="61"/>
  <c r="L44" i="61"/>
  <c r="J45" i="61"/>
  <c r="L45" i="61"/>
  <c r="J46" i="61"/>
  <c r="L46" i="61"/>
  <c r="J47" i="61"/>
  <c r="L47" i="61"/>
  <c r="J48" i="61"/>
  <c r="L48" i="61"/>
  <c r="J49" i="61"/>
  <c r="L49" i="61"/>
  <c r="J50" i="61"/>
  <c r="L50" i="61"/>
  <c r="J51" i="61"/>
  <c r="L51" i="61"/>
  <c r="J52" i="61"/>
  <c r="L52" i="61"/>
  <c r="J53" i="61"/>
  <c r="L53" i="61"/>
  <c r="J54" i="61"/>
  <c r="L54" i="61"/>
  <c r="J55" i="61"/>
  <c r="L55" i="61"/>
  <c r="J56" i="61"/>
  <c r="L56" i="61"/>
  <c r="J57" i="61"/>
  <c r="L57" i="61"/>
  <c r="J58" i="61"/>
  <c r="L58" i="61"/>
  <c r="J59" i="61"/>
  <c r="L59" i="61"/>
  <c r="J60" i="61"/>
  <c r="L60" i="61"/>
  <c r="J61" i="61"/>
  <c r="L61" i="61"/>
  <c r="J62" i="61"/>
  <c r="L62" i="61"/>
  <c r="J63" i="61"/>
  <c r="L63" i="61"/>
  <c r="J64" i="61"/>
  <c r="L64" i="61"/>
  <c r="J65" i="61"/>
  <c r="L65" i="61"/>
  <c r="J66" i="61"/>
  <c r="L66" i="61"/>
  <c r="J67" i="61"/>
  <c r="L67" i="61"/>
  <c r="J68" i="61"/>
  <c r="L68" i="61"/>
  <c r="J69" i="61"/>
  <c r="L69" i="61"/>
  <c r="J70" i="61"/>
  <c r="L70" i="61"/>
  <c r="J71" i="61"/>
  <c r="L71" i="61"/>
  <c r="J72" i="61"/>
  <c r="L72" i="61"/>
  <c r="J73" i="61"/>
  <c r="L73" i="61"/>
  <c r="J74" i="61"/>
  <c r="L74" i="61"/>
  <c r="J75" i="61"/>
  <c r="L75" i="61"/>
  <c r="J76" i="61"/>
  <c r="L76" i="61"/>
  <c r="J77" i="61"/>
  <c r="L77" i="61"/>
  <c r="J78" i="61"/>
  <c r="L78" i="61"/>
  <c r="J79" i="61"/>
  <c r="L79" i="61"/>
  <c r="J80" i="61"/>
  <c r="L80" i="61"/>
  <c r="J81" i="61"/>
  <c r="L81" i="61"/>
  <c r="J82" i="61"/>
  <c r="L82" i="61"/>
  <c r="J83" i="61"/>
  <c r="L83" i="61"/>
  <c r="J84" i="61"/>
  <c r="L84" i="61"/>
  <c r="J85" i="61"/>
  <c r="L85" i="61"/>
  <c r="J86" i="61"/>
  <c r="L86" i="61"/>
  <c r="J87" i="61"/>
  <c r="L87" i="61"/>
  <c r="J88" i="61"/>
  <c r="L88" i="61"/>
  <c r="J89" i="61"/>
  <c r="L89" i="61"/>
  <c r="J90" i="61"/>
  <c r="L90" i="61"/>
  <c r="J91" i="61"/>
  <c r="L91" i="61"/>
  <c r="J92" i="61"/>
  <c r="L92" i="61"/>
  <c r="J93" i="61"/>
  <c r="L93" i="61"/>
  <c r="J94" i="61"/>
  <c r="L94" i="61"/>
  <c r="J95" i="61"/>
  <c r="L95" i="61"/>
  <c r="J96" i="61"/>
  <c r="L96" i="61"/>
  <c r="J97" i="61"/>
  <c r="L97" i="61"/>
  <c r="J98" i="61"/>
  <c r="L98" i="61"/>
  <c r="J99" i="61"/>
  <c r="L99" i="61"/>
  <c r="J100" i="61"/>
  <c r="L100" i="61"/>
  <c r="J101" i="61"/>
  <c r="L101" i="61"/>
  <c r="J102" i="61"/>
  <c r="L102" i="61"/>
  <c r="J103" i="61"/>
  <c r="L103" i="61"/>
  <c r="J104" i="61"/>
  <c r="L104" i="61"/>
  <c r="J105" i="61"/>
  <c r="L105" i="61"/>
  <c r="J106" i="61"/>
  <c r="L106" i="61"/>
  <c r="J107" i="61"/>
  <c r="L107" i="61"/>
  <c r="J108" i="61"/>
  <c r="L108" i="61"/>
  <c r="J109" i="61"/>
  <c r="L109" i="61"/>
  <c r="J110" i="61"/>
  <c r="L110" i="61"/>
  <c r="J111" i="61"/>
  <c r="L111" i="61"/>
  <c r="J112" i="61"/>
  <c r="L112" i="61"/>
  <c r="J113" i="61"/>
  <c r="L113" i="61"/>
  <c r="J114" i="61"/>
  <c r="L114" i="61"/>
  <c r="J115" i="61"/>
  <c r="L115" i="61"/>
  <c r="J116" i="61"/>
  <c r="L116" i="61"/>
  <c r="J117" i="61"/>
  <c r="L117" i="61"/>
  <c r="J118" i="61"/>
  <c r="L118" i="61"/>
  <c r="J119" i="61"/>
  <c r="L119" i="61"/>
  <c r="J120" i="61"/>
  <c r="L120" i="61"/>
  <c r="J121" i="61"/>
  <c r="L121" i="61"/>
  <c r="J122" i="61"/>
  <c r="L122" i="61"/>
  <c r="J123" i="61"/>
  <c r="L123" i="61"/>
  <c r="J124" i="61"/>
  <c r="L124" i="61"/>
  <c r="J125" i="61"/>
  <c r="L125" i="61"/>
  <c r="J126" i="61"/>
  <c r="L126" i="61"/>
  <c r="J127" i="61"/>
  <c r="L127" i="61"/>
  <c r="J128" i="61"/>
  <c r="L128" i="61"/>
  <c r="J129" i="61"/>
  <c r="L129" i="61"/>
  <c r="J130" i="61"/>
  <c r="L130" i="61"/>
  <c r="J131" i="61"/>
  <c r="L131" i="61"/>
  <c r="J132" i="61"/>
  <c r="L132" i="61"/>
  <c r="J133" i="61"/>
  <c r="L133" i="61"/>
  <c r="J134" i="61"/>
  <c r="L134" i="61"/>
  <c r="J135" i="61"/>
  <c r="L135" i="61"/>
  <c r="J136" i="61"/>
  <c r="L136" i="61"/>
  <c r="J137" i="61"/>
  <c r="L137" i="61"/>
  <c r="J138" i="61"/>
  <c r="L138" i="61"/>
  <c r="J139" i="61"/>
  <c r="L139" i="61"/>
  <c r="J140" i="61"/>
  <c r="L140" i="61"/>
  <c r="J141" i="61"/>
  <c r="L141" i="61"/>
  <c r="J142" i="61"/>
  <c r="L142" i="61"/>
  <c r="J143" i="61"/>
  <c r="L143" i="61"/>
  <c r="J144" i="61"/>
  <c r="L144" i="61"/>
  <c r="J145" i="61"/>
  <c r="L145" i="61"/>
  <c r="J146" i="61"/>
  <c r="L146" i="61"/>
  <c r="J147" i="61"/>
  <c r="L147" i="61"/>
  <c r="J148" i="61"/>
  <c r="L148" i="61"/>
  <c r="J149" i="61"/>
  <c r="L149" i="61"/>
  <c r="J150" i="61"/>
  <c r="K150" i="61"/>
  <c r="L150" i="61"/>
  <c r="J151" i="61"/>
  <c r="K151" i="61"/>
  <c r="L151" i="61"/>
  <c r="J152" i="61"/>
  <c r="K152" i="61"/>
  <c r="L152" i="61"/>
  <c r="J153" i="61"/>
  <c r="K153" i="61"/>
  <c r="L153" i="61"/>
  <c r="J154" i="61"/>
  <c r="K154" i="61"/>
  <c r="L154" i="61"/>
  <c r="J155" i="61"/>
  <c r="K155" i="61"/>
  <c r="L155" i="61"/>
  <c r="J156" i="61"/>
  <c r="K156" i="61"/>
  <c r="L156" i="61"/>
  <c r="J157" i="61"/>
  <c r="K157" i="61"/>
  <c r="L157" i="61"/>
  <c r="J158" i="61"/>
  <c r="K158" i="61"/>
  <c r="L158" i="61"/>
  <c r="J159" i="61"/>
  <c r="K159" i="61"/>
  <c r="L159" i="61"/>
  <c r="J160" i="61"/>
  <c r="K160" i="61"/>
  <c r="L160" i="61"/>
  <c r="J161" i="61"/>
  <c r="K161" i="61"/>
  <c r="L161" i="61"/>
  <c r="J162" i="61"/>
  <c r="K162" i="61"/>
  <c r="L162" i="61"/>
  <c r="J163" i="61"/>
  <c r="K163" i="61"/>
  <c r="L163" i="61"/>
  <c r="J164" i="61"/>
  <c r="K164" i="61"/>
  <c r="L164" i="61"/>
  <c r="J165" i="61"/>
  <c r="K165" i="61"/>
  <c r="L165" i="61"/>
  <c r="J166" i="61"/>
  <c r="K166" i="61"/>
  <c r="L166" i="61"/>
  <c r="J167" i="61"/>
  <c r="K167" i="61"/>
  <c r="L167" i="61"/>
  <c r="J168" i="61"/>
  <c r="K168" i="61"/>
  <c r="L168" i="61"/>
  <c r="J169" i="61"/>
  <c r="K169" i="61"/>
  <c r="L169" i="61"/>
  <c r="J170" i="61"/>
  <c r="K170" i="61"/>
  <c r="L170" i="61"/>
  <c r="J171" i="61"/>
  <c r="K171" i="61"/>
  <c r="L171" i="61"/>
  <c r="J172" i="61"/>
  <c r="K172" i="61"/>
  <c r="L172" i="61"/>
  <c r="J173" i="61"/>
  <c r="K173" i="61"/>
  <c r="L173" i="61"/>
  <c r="J174" i="61"/>
  <c r="K174" i="61"/>
  <c r="L174" i="61"/>
  <c r="J175" i="61"/>
  <c r="K175" i="61"/>
  <c r="L175" i="61"/>
  <c r="J176" i="61"/>
  <c r="K176" i="61"/>
  <c r="L176" i="61"/>
  <c r="J177" i="61"/>
  <c r="K177" i="61"/>
  <c r="L177" i="61"/>
  <c r="J178" i="61"/>
  <c r="K178" i="61"/>
  <c r="L178" i="61"/>
  <c r="J179" i="61"/>
  <c r="K179" i="61"/>
  <c r="L179" i="61"/>
  <c r="J180" i="61"/>
  <c r="K180" i="61"/>
  <c r="L180" i="61"/>
  <c r="J181" i="61"/>
  <c r="K181" i="61"/>
  <c r="L181" i="61"/>
  <c r="J182" i="61"/>
  <c r="K182" i="61"/>
  <c r="L182" i="61"/>
  <c r="J183" i="61"/>
  <c r="K183" i="61"/>
  <c r="L183" i="61"/>
  <c r="J184" i="61"/>
  <c r="K184" i="61"/>
  <c r="L184" i="61"/>
  <c r="J185" i="61"/>
  <c r="K185" i="61"/>
  <c r="L185" i="61"/>
  <c r="J186" i="61"/>
  <c r="K186" i="61"/>
  <c r="L186" i="61"/>
  <c r="J187" i="61"/>
  <c r="K187" i="61"/>
  <c r="L187" i="61"/>
  <c r="J188" i="61"/>
  <c r="K188" i="61"/>
  <c r="L188" i="61"/>
  <c r="J189" i="61"/>
  <c r="K189" i="61"/>
  <c r="L189" i="61"/>
  <c r="J190" i="61"/>
  <c r="K190" i="61"/>
  <c r="L190" i="61"/>
  <c r="J191" i="61"/>
  <c r="K191" i="61"/>
  <c r="L191" i="61"/>
  <c r="J192" i="61"/>
  <c r="K192" i="61"/>
  <c r="L192" i="61"/>
  <c r="J193" i="61"/>
  <c r="K193" i="61"/>
  <c r="L193" i="61"/>
  <c r="J194" i="61"/>
  <c r="K194" i="61"/>
  <c r="L194" i="61"/>
  <c r="J195" i="61"/>
  <c r="K195" i="61"/>
  <c r="L195" i="61"/>
  <c r="J196" i="61"/>
  <c r="K196" i="61"/>
  <c r="L196" i="61"/>
  <c r="J197" i="61"/>
  <c r="K197" i="61"/>
  <c r="L197" i="61"/>
  <c r="J198" i="61"/>
  <c r="K198" i="61"/>
  <c r="L198" i="61"/>
  <c r="J199" i="61"/>
  <c r="K199" i="61"/>
  <c r="L199" i="61"/>
  <c r="J200" i="61"/>
  <c r="K200" i="61"/>
  <c r="L200" i="61"/>
  <c r="J201" i="61"/>
  <c r="K201" i="61"/>
  <c r="L201" i="61"/>
  <c r="J202" i="61"/>
  <c r="K202" i="61"/>
  <c r="L202" i="61"/>
  <c r="J203" i="61"/>
  <c r="K203" i="61"/>
  <c r="L203" i="61"/>
  <c r="J204" i="61"/>
  <c r="K204" i="61"/>
  <c r="L204" i="61"/>
  <c r="J205" i="61"/>
  <c r="K205" i="61"/>
  <c r="L205" i="61"/>
  <c r="J206" i="61"/>
  <c r="K206" i="61"/>
  <c r="L206" i="61"/>
  <c r="J207" i="61"/>
  <c r="K207" i="61"/>
  <c r="L207" i="61"/>
  <c r="J208" i="61"/>
  <c r="K208" i="61"/>
  <c r="L208" i="61"/>
  <c r="J209" i="61"/>
  <c r="K209" i="61"/>
  <c r="L209" i="61"/>
  <c r="J210" i="61"/>
  <c r="K210" i="61"/>
  <c r="L210" i="61"/>
  <c r="J211" i="61"/>
  <c r="K211" i="61"/>
  <c r="L211" i="61"/>
  <c r="J212" i="61"/>
  <c r="K212" i="61"/>
  <c r="L212" i="61"/>
  <c r="J213" i="61"/>
  <c r="K213" i="61"/>
  <c r="L213" i="61"/>
  <c r="J214" i="61"/>
  <c r="K214" i="61"/>
  <c r="L214" i="61"/>
  <c r="J215" i="61"/>
  <c r="K215" i="61"/>
  <c r="L215" i="61"/>
  <c r="J216" i="61"/>
  <c r="K216" i="61"/>
  <c r="L216" i="61"/>
  <c r="J217" i="61"/>
  <c r="K217" i="61"/>
  <c r="L217" i="61"/>
  <c r="J218" i="61"/>
  <c r="K218" i="61"/>
  <c r="L218" i="61"/>
  <c r="J219" i="61"/>
  <c r="K219" i="61"/>
  <c r="L219" i="61"/>
  <c r="J220" i="61"/>
  <c r="K220" i="61"/>
  <c r="L220" i="61"/>
  <c r="J221" i="61"/>
  <c r="K221" i="61"/>
  <c r="L221" i="61"/>
  <c r="D4" i="67"/>
  <c r="D5" i="67"/>
  <c r="D6" i="67"/>
  <c r="D7" i="67"/>
  <c r="D8" i="67"/>
  <c r="D9" i="67"/>
  <c r="D10" i="67"/>
  <c r="D11" i="67"/>
  <c r="D12" i="67"/>
  <c r="D13" i="67"/>
  <c r="D14" i="67"/>
  <c r="D15" i="67"/>
  <c r="D16" i="67"/>
  <c r="D17" i="67"/>
  <c r="D18" i="67"/>
  <c r="D19" i="67"/>
  <c r="D20" i="67"/>
  <c r="D21" i="67"/>
  <c r="D22" i="67"/>
  <c r="D23" i="67"/>
  <c r="D24" i="67"/>
  <c r="D26" i="67"/>
  <c r="D27" i="67"/>
  <c r="D28" i="67"/>
  <c r="D29" i="67"/>
  <c r="D30" i="67"/>
  <c r="D31" i="67"/>
  <c r="D32" i="67"/>
  <c r="D33" i="67"/>
  <c r="D34" i="67"/>
  <c r="D35" i="67"/>
  <c r="D36" i="67"/>
  <c r="D3" i="67"/>
  <c r="M48" i="55"/>
  <c r="N48" i="55"/>
  <c r="M49" i="55"/>
  <c r="N49" i="55"/>
  <c r="M50" i="55"/>
  <c r="N50" i="55"/>
  <c r="M51" i="55"/>
  <c r="N51" i="55"/>
  <c r="M52" i="55"/>
  <c r="N52" i="55"/>
  <c r="M53" i="55"/>
  <c r="N53" i="55"/>
  <c r="M54" i="55"/>
  <c r="N54" i="55"/>
  <c r="K48" i="55"/>
  <c r="K49" i="55"/>
  <c r="K50" i="55"/>
  <c r="K51" i="55"/>
  <c r="K52" i="55"/>
  <c r="K53" i="55"/>
  <c r="K54" i="55"/>
  <c r="J48" i="55"/>
  <c r="J49" i="55"/>
  <c r="J50" i="55"/>
  <c r="J51" i="55"/>
  <c r="J52" i="55"/>
  <c r="J53" i="55"/>
  <c r="J54" i="55"/>
  <c r="J57" i="55"/>
  <c r="J58" i="55"/>
  <c r="I48" i="55"/>
  <c r="I49" i="55"/>
  <c r="I50" i="55"/>
  <c r="I51" i="55"/>
  <c r="I52" i="55"/>
  <c r="I53" i="55"/>
  <c r="I54" i="55"/>
  <c r="I57" i="55"/>
  <c r="H48" i="55"/>
  <c r="H49" i="55"/>
  <c r="H50" i="55"/>
  <c r="H51" i="55"/>
  <c r="H52" i="55"/>
  <c r="H53" i="55"/>
  <c r="H54" i="55"/>
  <c r="H57" i="55"/>
  <c r="G48" i="55"/>
  <c r="G49" i="55"/>
  <c r="G50" i="55"/>
  <c r="G51" i="55"/>
  <c r="G52" i="55"/>
  <c r="G53" i="55"/>
  <c r="G54" i="55"/>
  <c r="G55" i="55"/>
  <c r="G56" i="55"/>
  <c r="F48" i="55"/>
  <c r="F49" i="55"/>
  <c r="F50" i="55"/>
  <c r="F51" i="55"/>
  <c r="F52" i="55"/>
  <c r="F53" i="55"/>
  <c r="F54" i="55"/>
  <c r="F55" i="55"/>
  <c r="F56" i="55"/>
  <c r="K149" i="61" l="1"/>
  <c r="K148" i="61"/>
  <c r="K146" i="61"/>
  <c r="K147" i="61"/>
  <c r="M41" i="45"/>
  <c r="O41" i="45" s="1"/>
  <c r="M42" i="45"/>
  <c r="O42" i="45" s="1"/>
  <c r="M43" i="45"/>
  <c r="O43" i="45" s="1"/>
  <c r="K137" i="61"/>
  <c r="K145" i="61"/>
  <c r="K143" i="61"/>
  <c r="K144" i="61"/>
  <c r="K142" i="61"/>
  <c r="K141" i="61"/>
  <c r="K136" i="61"/>
  <c r="K139" i="61"/>
  <c r="K140" i="61"/>
  <c r="K138" i="61"/>
  <c r="K135" i="61"/>
  <c r="K129" i="61"/>
  <c r="K134" i="61"/>
  <c r="K133" i="61"/>
  <c r="K130" i="61"/>
  <c r="K132" i="61"/>
  <c r="K131" i="61"/>
  <c r="K128" i="61"/>
  <c r="K127" i="61"/>
  <c r="K126" i="61"/>
  <c r="K123" i="61"/>
  <c r="K125" i="61"/>
  <c r="K121" i="61"/>
  <c r="K124" i="61"/>
  <c r="K120" i="61"/>
  <c r="K122" i="61"/>
  <c r="M37" i="45"/>
  <c r="O37" i="45" s="1"/>
  <c r="M40" i="45"/>
  <c r="O40" i="45" s="1"/>
  <c r="M39" i="45"/>
  <c r="O39" i="45" s="1"/>
  <c r="M38" i="45"/>
  <c r="O38" i="45" s="1"/>
  <c r="M36" i="45"/>
  <c r="O36" i="45" s="1"/>
  <c r="M35" i="45"/>
  <c r="O35" i="45" s="1"/>
  <c r="M34" i="45"/>
  <c r="O34" i="45" s="1"/>
  <c r="M33" i="45"/>
  <c r="O33" i="45" s="1"/>
  <c r="M31" i="45"/>
  <c r="O31" i="45" s="1"/>
  <c r="N30" i="45"/>
  <c r="M30" i="45" s="1"/>
  <c r="O30" i="45" s="1"/>
  <c r="M32" i="45"/>
  <c r="O32" i="45" s="1"/>
  <c r="K117" i="61"/>
  <c r="K119" i="61"/>
  <c r="K118" i="61"/>
  <c r="K116" i="61"/>
  <c r="K115" i="61"/>
  <c r="K112" i="61"/>
  <c r="K114" i="61"/>
  <c r="K105" i="61"/>
  <c r="K97" i="61"/>
  <c r="K113" i="61"/>
  <c r="K110" i="61"/>
  <c r="K108" i="61"/>
  <c r="K109" i="61"/>
  <c r="K111" i="61"/>
  <c r="K98" i="61"/>
  <c r="K106" i="61"/>
  <c r="K81" i="61"/>
  <c r="K90" i="61"/>
  <c r="K89" i="61"/>
  <c r="K82" i="61"/>
  <c r="K73" i="61"/>
  <c r="K65" i="61"/>
  <c r="K57" i="61"/>
  <c r="K49" i="61"/>
  <c r="K41" i="61"/>
  <c r="K33" i="61"/>
  <c r="K25" i="61"/>
  <c r="K17" i="61"/>
  <c r="K63" i="61"/>
  <c r="K55" i="61"/>
  <c r="K47" i="61"/>
  <c r="K31" i="61"/>
  <c r="K23" i="61"/>
  <c r="K39" i="61"/>
  <c r="K15" i="61"/>
  <c r="K11" i="61"/>
  <c r="K8" i="61"/>
  <c r="K107" i="61"/>
  <c r="K99" i="61"/>
  <c r="K91" i="61"/>
  <c r="K83" i="61"/>
  <c r="K75" i="61"/>
  <c r="K67" i="61"/>
  <c r="K59" i="61"/>
  <c r="K51" i="61"/>
  <c r="K43" i="61"/>
  <c r="K35" i="61"/>
  <c r="K27" i="61"/>
  <c r="K19" i="61"/>
  <c r="K74" i="61"/>
  <c r="K66" i="61"/>
  <c r="K58" i="61"/>
  <c r="K50" i="61"/>
  <c r="K42" i="61"/>
  <c r="K34" i="61"/>
  <c r="K26" i="61"/>
  <c r="K18" i="61"/>
  <c r="K10" i="61"/>
  <c r="K102" i="61"/>
  <c r="K94" i="61"/>
  <c r="K86" i="61"/>
  <c r="K78" i="61"/>
  <c r="K70" i="61"/>
  <c r="K62" i="61"/>
  <c r="K54" i="61"/>
  <c r="K46" i="61"/>
  <c r="K38" i="61"/>
  <c r="K30" i="61"/>
  <c r="K22" i="61"/>
  <c r="K14" i="61"/>
  <c r="K6" i="61"/>
  <c r="K104" i="61"/>
  <c r="K96" i="61"/>
  <c r="K88" i="61"/>
  <c r="K80" i="61"/>
  <c r="K72" i="61"/>
  <c r="K64" i="61"/>
  <c r="K56" i="61"/>
  <c r="K48" i="61"/>
  <c r="K40" i="61"/>
  <c r="K32" i="61"/>
  <c r="K24" i="61"/>
  <c r="K16" i="61"/>
  <c r="K101" i="61"/>
  <c r="K93" i="61"/>
  <c r="K85" i="61"/>
  <c r="K77" i="61"/>
  <c r="K69" i="61"/>
  <c r="K61" i="61"/>
  <c r="K53" i="61"/>
  <c r="K45" i="61"/>
  <c r="K37" i="61"/>
  <c r="K29" i="61"/>
  <c r="K21" i="61"/>
  <c r="K13" i="61"/>
  <c r="K5" i="61"/>
  <c r="K87" i="61"/>
  <c r="K103" i="61"/>
  <c r="K95" i="61"/>
  <c r="K79" i="61"/>
  <c r="K71" i="61"/>
  <c r="K100" i="61"/>
  <c r="K92" i="61"/>
  <c r="K84" i="61"/>
  <c r="K76" i="61"/>
  <c r="K68" i="61"/>
  <c r="K60" i="61"/>
  <c r="K52" i="61"/>
  <c r="K44" i="61"/>
  <c r="K36" i="61"/>
  <c r="K28" i="61"/>
  <c r="K20" i="61"/>
  <c r="K12" i="61"/>
  <c r="K4" i="61"/>
  <c r="K7" i="61"/>
  <c r="K9" i="61"/>
  <c r="E2" i="55"/>
  <c r="X14" i="54" l="1"/>
  <c r="X15" i="54"/>
  <c r="X16" i="54"/>
  <c r="X17" i="54"/>
  <c r="X18" i="54"/>
  <c r="X19" i="54"/>
  <c r="X20" i="54"/>
  <c r="X21" i="54"/>
  <c r="X22" i="54"/>
  <c r="X23" i="54"/>
  <c r="X24" i="54"/>
  <c r="X25" i="54"/>
  <c r="X26" i="54"/>
  <c r="X27" i="54"/>
  <c r="X28" i="54"/>
  <c r="X29" i="54"/>
  <c r="X30" i="54"/>
  <c r="X31" i="54"/>
  <c r="X32" i="54"/>
  <c r="X33" i="54"/>
  <c r="W3" i="54" a="1"/>
  <c r="X13" i="54" s="1"/>
  <c r="W3" i="54" l="1"/>
  <c r="X11" i="54"/>
  <c r="X4" i="54"/>
  <c r="X12" i="54"/>
  <c r="X5" i="54"/>
  <c r="X9" i="54"/>
  <c r="X7" i="54"/>
  <c r="X10" i="54"/>
  <c r="X8" i="54"/>
  <c r="X6" i="54"/>
  <c r="E3" i="65"/>
  <c r="E4" i="65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E21" i="65"/>
  <c r="E22" i="65"/>
  <c r="E23" i="65"/>
  <c r="E24" i="65"/>
  <c r="E25" i="65"/>
  <c r="E26" i="65"/>
  <c r="E27" i="65"/>
  <c r="E28" i="65"/>
  <c r="E29" i="65"/>
  <c r="E30" i="65"/>
  <c r="E31" i="65"/>
  <c r="E32" i="65"/>
  <c r="E33" i="65"/>
  <c r="E34" i="65"/>
  <c r="E35" i="65"/>
  <c r="E36" i="65"/>
  <c r="E37" i="65"/>
  <c r="E38" i="65"/>
  <c r="E39" i="65"/>
  <c r="E40" i="65"/>
  <c r="E41" i="65"/>
  <c r="E42" i="65"/>
  <c r="E43" i="65"/>
  <c r="E44" i="65"/>
  <c r="E45" i="65"/>
  <c r="E46" i="65"/>
  <c r="E47" i="65"/>
  <c r="E48" i="65"/>
  <c r="E49" i="65"/>
  <c r="E50" i="65"/>
  <c r="E51" i="65"/>
  <c r="E52" i="65"/>
  <c r="E53" i="65"/>
  <c r="E54" i="65"/>
  <c r="E55" i="65"/>
  <c r="E56" i="65"/>
  <c r="E57" i="65"/>
  <c r="E58" i="65"/>
  <c r="E59" i="65"/>
  <c r="E60" i="65"/>
  <c r="E61" i="65"/>
  <c r="E62" i="65"/>
  <c r="E63" i="65"/>
  <c r="E64" i="65"/>
  <c r="E65" i="65"/>
  <c r="E66" i="65"/>
  <c r="E67" i="65"/>
  <c r="E68" i="65"/>
  <c r="E69" i="65"/>
  <c r="E70" i="65"/>
  <c r="E71" i="65"/>
  <c r="E72" i="65"/>
  <c r="E73" i="65"/>
  <c r="E74" i="65"/>
  <c r="E75" i="65"/>
  <c r="E76" i="65"/>
  <c r="E77" i="65"/>
  <c r="E78" i="65"/>
  <c r="E79" i="65"/>
  <c r="E80" i="65"/>
  <c r="E81" i="65"/>
  <c r="E82" i="65"/>
  <c r="E83" i="65"/>
  <c r="E84" i="65"/>
  <c r="E85" i="65"/>
  <c r="E86" i="65"/>
  <c r="E87" i="65"/>
  <c r="E88" i="65"/>
  <c r="E89" i="65"/>
  <c r="E90" i="65"/>
  <c r="E91" i="65"/>
  <c r="E92" i="65"/>
  <c r="E93" i="65"/>
  <c r="E94" i="65"/>
  <c r="E95" i="65"/>
  <c r="E96" i="65"/>
  <c r="E97" i="65"/>
  <c r="E98" i="65"/>
  <c r="E99" i="65"/>
  <c r="E100" i="65"/>
  <c r="E101" i="65"/>
  <c r="E102" i="65"/>
  <c r="E103" i="65"/>
  <c r="E104" i="65"/>
  <c r="E105" i="65"/>
  <c r="E106" i="65"/>
  <c r="E107" i="65"/>
  <c r="E108" i="65"/>
  <c r="E109" i="65"/>
  <c r="E110" i="65"/>
  <c r="E111" i="65"/>
  <c r="E112" i="65"/>
  <c r="E113" i="65"/>
  <c r="E114" i="65"/>
  <c r="E115" i="65"/>
  <c r="E116" i="65"/>
  <c r="E117" i="65"/>
  <c r="E118" i="65"/>
  <c r="E119" i="65"/>
  <c r="E120" i="65"/>
  <c r="E121" i="65"/>
  <c r="E122" i="65"/>
  <c r="E123" i="65"/>
  <c r="E124" i="65"/>
  <c r="E125" i="65"/>
  <c r="E126" i="65"/>
  <c r="E127" i="65"/>
  <c r="E128" i="65"/>
  <c r="E129" i="65"/>
  <c r="E130" i="65"/>
  <c r="E131" i="65"/>
  <c r="E132" i="65"/>
  <c r="E133" i="65"/>
  <c r="E134" i="65"/>
  <c r="E135" i="65"/>
  <c r="E136" i="65"/>
  <c r="E137" i="65"/>
  <c r="E138" i="65"/>
  <c r="E139" i="65"/>
  <c r="E140" i="65"/>
  <c r="E141" i="65"/>
  <c r="E142" i="65"/>
  <c r="E143" i="65"/>
  <c r="E144" i="65"/>
  <c r="E145" i="65"/>
  <c r="E146" i="65"/>
  <c r="E147" i="65"/>
  <c r="E148" i="65"/>
  <c r="E149" i="65"/>
  <c r="E150" i="65"/>
  <c r="E151" i="65"/>
  <c r="E152" i="65"/>
  <c r="E153" i="65"/>
  <c r="E154" i="65"/>
  <c r="E155" i="65"/>
  <c r="E156" i="65"/>
  <c r="E157" i="65"/>
  <c r="E158" i="65"/>
  <c r="E159" i="65"/>
  <c r="E160" i="65"/>
  <c r="E161" i="65"/>
  <c r="E162" i="65"/>
  <c r="E163" i="65"/>
  <c r="E164" i="65"/>
  <c r="E165" i="65"/>
  <c r="E166" i="65"/>
  <c r="E167" i="65"/>
  <c r="E168" i="65"/>
  <c r="E169" i="65"/>
  <c r="E170" i="65"/>
  <c r="E171" i="65"/>
  <c r="E172" i="65"/>
  <c r="E173" i="65"/>
  <c r="E174" i="65"/>
  <c r="E175" i="65"/>
  <c r="E176" i="65"/>
  <c r="E177" i="65"/>
  <c r="E178" i="65"/>
  <c r="E179" i="65"/>
  <c r="E180" i="65"/>
  <c r="E181" i="65"/>
  <c r="E182" i="65"/>
  <c r="E183" i="65"/>
  <c r="E184" i="65"/>
  <c r="E185" i="65"/>
  <c r="E186" i="65"/>
  <c r="E187" i="65"/>
  <c r="E188" i="65"/>
  <c r="E189" i="65"/>
  <c r="E190" i="65"/>
  <c r="E191" i="65"/>
  <c r="E192" i="65"/>
  <c r="E193" i="65"/>
  <c r="E194" i="65"/>
  <c r="E195" i="65"/>
  <c r="E196" i="65"/>
  <c r="E197" i="65"/>
  <c r="E198" i="65"/>
  <c r="E199" i="65"/>
  <c r="E200" i="65"/>
  <c r="E201" i="65"/>
  <c r="E202" i="65"/>
  <c r="E203" i="65"/>
  <c r="E204" i="65"/>
  <c r="E205" i="65"/>
  <c r="E206" i="65"/>
  <c r="E207" i="65"/>
  <c r="E208" i="65"/>
  <c r="E209" i="65"/>
  <c r="E210" i="65"/>
  <c r="E211" i="65"/>
  <c r="E212" i="65"/>
  <c r="E213" i="65"/>
  <c r="E214" i="65"/>
  <c r="E215" i="65"/>
  <c r="E216" i="65"/>
  <c r="E217" i="65"/>
  <c r="E218" i="65"/>
  <c r="E219" i="65"/>
  <c r="E220" i="65"/>
  <c r="E221" i="65"/>
  <c r="E222" i="65"/>
  <c r="E223" i="65"/>
  <c r="E224" i="65"/>
  <c r="E225" i="65"/>
  <c r="E226" i="65"/>
  <c r="E227" i="65"/>
  <c r="E228" i="65"/>
  <c r="E229" i="65"/>
  <c r="E230" i="65"/>
  <c r="E231" i="65"/>
  <c r="E232" i="65"/>
  <c r="E233" i="65"/>
  <c r="E234" i="65"/>
  <c r="E235" i="65"/>
  <c r="E236" i="65"/>
  <c r="E237" i="65"/>
  <c r="E238" i="65"/>
  <c r="E239" i="65"/>
  <c r="E240" i="65"/>
  <c r="E241" i="65"/>
  <c r="E242" i="65"/>
  <c r="E243" i="65"/>
  <c r="E244" i="65"/>
  <c r="E245" i="65"/>
  <c r="E246" i="65"/>
  <c r="E247" i="65"/>
  <c r="E248" i="65"/>
  <c r="E249" i="65"/>
  <c r="E250" i="65"/>
  <c r="E251" i="65"/>
  <c r="E252" i="65"/>
  <c r="E253" i="65"/>
  <c r="E254" i="65"/>
  <c r="E255" i="65"/>
  <c r="E256" i="65"/>
  <c r="E257" i="65"/>
  <c r="E258" i="65"/>
  <c r="E259" i="65"/>
  <c r="E260" i="65"/>
  <c r="E261" i="65"/>
  <c r="E262" i="65"/>
  <c r="E263" i="65"/>
  <c r="E264" i="65"/>
  <c r="E265" i="65"/>
  <c r="E266" i="65"/>
  <c r="E267" i="65"/>
  <c r="E268" i="65"/>
  <c r="E269" i="65"/>
  <c r="E270" i="65"/>
  <c r="E271" i="65"/>
  <c r="E272" i="65"/>
  <c r="E273" i="65"/>
  <c r="E305" i="65"/>
  <c r="E306" i="65"/>
  <c r="E307" i="65"/>
  <c r="E308" i="65"/>
  <c r="E309" i="65"/>
  <c r="E310" i="65"/>
  <c r="E311" i="65"/>
  <c r="E312" i="65"/>
  <c r="E313" i="65"/>
  <c r="E314" i="65"/>
  <c r="E315" i="65"/>
  <c r="E316" i="65"/>
  <c r="E317" i="65"/>
  <c r="E318" i="65"/>
  <c r="E319" i="65"/>
  <c r="E320" i="65"/>
  <c r="E321" i="65"/>
  <c r="E322" i="65"/>
  <c r="E323" i="65"/>
  <c r="E324" i="65"/>
  <c r="E325" i="65"/>
  <c r="E326" i="65"/>
  <c r="E327" i="65"/>
  <c r="E328" i="65"/>
  <c r="E329" i="65"/>
  <c r="E330" i="65"/>
  <c r="E331" i="65"/>
  <c r="E332" i="65"/>
  <c r="E333" i="65"/>
  <c r="E334" i="65"/>
  <c r="E335" i="65"/>
  <c r="E336" i="65"/>
  <c r="E337" i="65"/>
  <c r="E338" i="65"/>
  <c r="E339" i="65"/>
  <c r="E340" i="65"/>
  <c r="E341" i="65"/>
  <c r="E342" i="65"/>
  <c r="E343" i="65"/>
  <c r="E344" i="65"/>
  <c r="E345" i="65"/>
  <c r="E346" i="65"/>
  <c r="E347" i="65"/>
  <c r="E348" i="65"/>
  <c r="E349" i="65"/>
  <c r="E350" i="65"/>
  <c r="E351" i="65"/>
  <c r="E352" i="65"/>
  <c r="E353" i="65"/>
  <c r="E354" i="65"/>
  <c r="E355" i="65"/>
  <c r="E356" i="65"/>
  <c r="E357" i="65"/>
  <c r="E358" i="65"/>
  <c r="E359" i="65"/>
  <c r="E360" i="65"/>
  <c r="E361" i="65"/>
  <c r="E362" i="65"/>
  <c r="E363" i="65"/>
  <c r="E364" i="65"/>
  <c r="E365" i="65"/>
  <c r="E2" i="65"/>
  <c r="H19" i="50"/>
  <c r="E366" i="65"/>
  <c r="E367" i="65"/>
  <c r="E368" i="65"/>
  <c r="E369" i="65"/>
  <c r="E370" i="65"/>
  <c r="E371" i="65"/>
  <c r="E372" i="65"/>
  <c r="E373" i="65"/>
  <c r="E374" i="65"/>
  <c r="E375" i="65"/>
  <c r="E376" i="65"/>
  <c r="E377" i="65"/>
  <c r="E378" i="65"/>
  <c r="E379" i="65"/>
  <c r="E380" i="65"/>
  <c r="E381" i="65"/>
  <c r="E382" i="65"/>
  <c r="E383" i="65"/>
  <c r="E384" i="65"/>
  <c r="E385" i="65"/>
  <c r="E386" i="65"/>
  <c r="E387" i="65"/>
  <c r="E388" i="65"/>
  <c r="E389" i="65"/>
  <c r="E390" i="65"/>
  <c r="E391" i="65"/>
  <c r="E392" i="65"/>
  <c r="E393" i="65"/>
  <c r="E394" i="65"/>
  <c r="E395" i="65"/>
  <c r="E396" i="65"/>
  <c r="E397" i="65"/>
  <c r="E398" i="65"/>
  <c r="E399" i="65"/>
  <c r="E400" i="65"/>
  <c r="E401" i="65"/>
  <c r="E402" i="65"/>
  <c r="E403" i="65"/>
  <c r="E404" i="65"/>
  <c r="E405" i="65"/>
  <c r="E406" i="65"/>
  <c r="E407" i="65"/>
  <c r="E408" i="65"/>
  <c r="E409" i="65"/>
  <c r="E410" i="65"/>
  <c r="E411" i="65"/>
  <c r="E412" i="65"/>
  <c r="E413" i="65"/>
  <c r="E414" i="65"/>
  <c r="E415" i="65"/>
  <c r="E416" i="65"/>
  <c r="E417" i="65"/>
  <c r="E418" i="65"/>
  <c r="E419" i="65"/>
  <c r="E420" i="65"/>
  <c r="E421" i="65"/>
  <c r="E422" i="65"/>
  <c r="E423" i="65"/>
  <c r="E424" i="65"/>
  <c r="E425" i="65"/>
  <c r="E426" i="65"/>
  <c r="E427" i="65"/>
  <c r="E428" i="65"/>
  <c r="E429" i="65"/>
  <c r="E430" i="65"/>
  <c r="E431" i="65"/>
  <c r="E432" i="65"/>
  <c r="E433" i="65"/>
  <c r="E434" i="65"/>
  <c r="E435" i="65"/>
  <c r="E436" i="65"/>
  <c r="E437" i="65"/>
  <c r="E438" i="65"/>
  <c r="E439" i="65"/>
  <c r="E440" i="65"/>
  <c r="E441" i="65"/>
  <c r="E442" i="65"/>
  <c r="E443" i="65"/>
  <c r="E444" i="65"/>
  <c r="E445" i="65"/>
  <c r="E446" i="65"/>
  <c r="E447" i="65"/>
  <c r="E448" i="65"/>
  <c r="E449" i="65"/>
  <c r="E450" i="65"/>
  <c r="E451" i="65"/>
  <c r="E452" i="65"/>
  <c r="E453" i="65"/>
  <c r="E454" i="65"/>
  <c r="E455" i="65"/>
  <c r="E456" i="65"/>
  <c r="E457" i="65"/>
  <c r="E458" i="65"/>
  <c r="E459" i="65"/>
  <c r="E460" i="65"/>
  <c r="E461" i="65"/>
  <c r="E462" i="65"/>
  <c r="E463" i="65"/>
  <c r="E464" i="65"/>
  <c r="E465" i="65"/>
  <c r="E466" i="65"/>
  <c r="E467" i="65"/>
  <c r="E468" i="65"/>
  <c r="E469" i="65"/>
  <c r="E470" i="65"/>
  <c r="E471" i="65"/>
  <c r="E472" i="65"/>
  <c r="E473" i="65"/>
  <c r="E474" i="65"/>
  <c r="E475" i="65"/>
  <c r="E476" i="65"/>
  <c r="E477" i="65"/>
  <c r="E478" i="65"/>
  <c r="E479" i="65"/>
  <c r="E480" i="65"/>
  <c r="E481" i="65"/>
  <c r="E482" i="65"/>
  <c r="E483" i="65"/>
  <c r="E484" i="65"/>
  <c r="E485" i="65"/>
  <c r="E486" i="65"/>
  <c r="E487" i="65"/>
  <c r="E488" i="65"/>
  <c r="E489" i="65"/>
  <c r="E490" i="65"/>
  <c r="E491" i="65"/>
  <c r="E492" i="65"/>
  <c r="E493" i="65"/>
  <c r="E494" i="65"/>
  <c r="E495" i="65"/>
  <c r="E496" i="65"/>
  <c r="E497" i="65"/>
  <c r="E498" i="65"/>
  <c r="E499" i="65"/>
  <c r="E500" i="65"/>
  <c r="E501" i="65"/>
  <c r="E502" i="65"/>
  <c r="E503" i="65"/>
  <c r="E504" i="65"/>
  <c r="E505" i="65"/>
  <c r="E506" i="65"/>
  <c r="E507" i="65"/>
  <c r="E508" i="65"/>
  <c r="E509" i="65"/>
  <c r="E510" i="65"/>
  <c r="E511" i="65"/>
  <c r="E512" i="65"/>
  <c r="E513" i="65"/>
  <c r="E514" i="65"/>
  <c r="E515" i="65"/>
  <c r="E516" i="65"/>
  <c r="E517" i="65"/>
  <c r="E518" i="65"/>
  <c r="E519" i="65"/>
  <c r="E520" i="65"/>
  <c r="E521" i="65"/>
  <c r="E522" i="65"/>
  <c r="E523" i="65"/>
  <c r="E524" i="65"/>
  <c r="E525" i="65"/>
  <c r="E526" i="65"/>
  <c r="E527" i="65"/>
  <c r="E528" i="65"/>
  <c r="E529" i="65"/>
  <c r="E530" i="65"/>
  <c r="E531" i="65"/>
  <c r="E532" i="65"/>
  <c r="E533" i="65"/>
  <c r="E534" i="65"/>
  <c r="E535" i="65"/>
  <c r="E536" i="65"/>
  <c r="E537" i="65"/>
  <c r="E538" i="65"/>
  <c r="E539" i="65"/>
  <c r="E540" i="65"/>
  <c r="E541" i="65"/>
  <c r="E542" i="65"/>
  <c r="E543" i="65"/>
  <c r="E544" i="65"/>
  <c r="E545" i="65"/>
  <c r="E546" i="65"/>
  <c r="E547" i="65"/>
  <c r="E548" i="65"/>
  <c r="E549" i="65"/>
  <c r="E550" i="65"/>
  <c r="E551" i="65"/>
  <c r="E552" i="65"/>
  <c r="E553" i="65"/>
  <c r="E554" i="65"/>
  <c r="E555" i="65"/>
  <c r="E556" i="65"/>
  <c r="E557" i="65"/>
  <c r="E558" i="65"/>
  <c r="E559" i="65"/>
  <c r="E560" i="65"/>
  <c r="E561" i="65"/>
  <c r="E562" i="65"/>
  <c r="E563" i="65"/>
  <c r="E564" i="65"/>
  <c r="E565" i="65"/>
  <c r="E566" i="65"/>
  <c r="E567" i="65"/>
  <c r="E568" i="65"/>
  <c r="E569" i="65"/>
  <c r="E570" i="65"/>
  <c r="E571" i="65"/>
  <c r="E572" i="65"/>
  <c r="E573" i="65"/>
  <c r="E574" i="65"/>
  <c r="E575" i="65"/>
  <c r="E576" i="65"/>
  <c r="E577" i="65"/>
  <c r="E578" i="65"/>
  <c r="E579" i="65"/>
  <c r="E580" i="65"/>
  <c r="E581" i="65"/>
  <c r="E582" i="65"/>
  <c r="E583" i="65"/>
  <c r="E584" i="65"/>
  <c r="E585" i="65"/>
  <c r="E586" i="65"/>
  <c r="E587" i="65"/>
  <c r="E588" i="65"/>
  <c r="E589" i="65"/>
  <c r="E590" i="65"/>
  <c r="E591" i="65"/>
  <c r="A3" i="55"/>
  <c r="B3" i="55"/>
  <c r="C3" i="55"/>
  <c r="D3" i="55"/>
  <c r="E3" i="55"/>
  <c r="A4" i="55"/>
  <c r="B4" i="55"/>
  <c r="C4" i="55"/>
  <c r="D4" i="55"/>
  <c r="E4" i="55"/>
  <c r="A5" i="55"/>
  <c r="B5" i="55"/>
  <c r="C5" i="55"/>
  <c r="D5" i="55"/>
  <c r="E5" i="55"/>
  <c r="A6" i="55"/>
  <c r="B6" i="55"/>
  <c r="C6" i="55"/>
  <c r="D6" i="55"/>
  <c r="E6" i="55"/>
  <c r="A7" i="55"/>
  <c r="B7" i="55"/>
  <c r="C7" i="55"/>
  <c r="D7" i="55"/>
  <c r="E7" i="55"/>
  <c r="A8" i="55"/>
  <c r="B8" i="55"/>
  <c r="C8" i="55"/>
  <c r="D8" i="55"/>
  <c r="E8" i="55"/>
  <c r="A9" i="55"/>
  <c r="B9" i="55"/>
  <c r="C9" i="55"/>
  <c r="D9" i="55"/>
  <c r="E9" i="55"/>
  <c r="A10" i="55"/>
  <c r="B10" i="55"/>
  <c r="C10" i="55"/>
  <c r="D10" i="55"/>
  <c r="E10" i="55"/>
  <c r="A11" i="55"/>
  <c r="B11" i="55"/>
  <c r="C11" i="55"/>
  <c r="D11" i="55"/>
  <c r="E11" i="55"/>
  <c r="A12" i="55"/>
  <c r="B12" i="55"/>
  <c r="C12" i="55"/>
  <c r="D12" i="55"/>
  <c r="E12" i="55"/>
  <c r="A13" i="55"/>
  <c r="B13" i="55"/>
  <c r="C13" i="55"/>
  <c r="D13" i="55"/>
  <c r="E13" i="55"/>
  <c r="A14" i="55"/>
  <c r="B14" i="55"/>
  <c r="C14" i="55"/>
  <c r="D14" i="55"/>
  <c r="E14" i="55"/>
  <c r="A15" i="55"/>
  <c r="B15" i="55"/>
  <c r="C15" i="55"/>
  <c r="D15" i="55"/>
  <c r="E15" i="55"/>
  <c r="A16" i="55"/>
  <c r="B16" i="55"/>
  <c r="C16" i="55"/>
  <c r="D16" i="55"/>
  <c r="E16" i="55"/>
  <c r="A17" i="55"/>
  <c r="B17" i="55"/>
  <c r="C17" i="55"/>
  <c r="D17" i="55"/>
  <c r="E17" i="55"/>
  <c r="A18" i="55"/>
  <c r="B18" i="55"/>
  <c r="C18" i="55"/>
  <c r="D18" i="55"/>
  <c r="E18" i="55"/>
  <c r="A19" i="55"/>
  <c r="B19" i="55"/>
  <c r="C19" i="55"/>
  <c r="D19" i="55"/>
  <c r="E19" i="55"/>
  <c r="A20" i="55"/>
  <c r="B20" i="55"/>
  <c r="C20" i="55"/>
  <c r="D20" i="55"/>
  <c r="E20" i="55"/>
  <c r="A21" i="55"/>
  <c r="B21" i="55"/>
  <c r="C21" i="55"/>
  <c r="D21" i="55"/>
  <c r="E21" i="55"/>
  <c r="A22" i="55"/>
  <c r="B22" i="55"/>
  <c r="C22" i="55"/>
  <c r="D22" i="55"/>
  <c r="E22" i="55"/>
  <c r="A23" i="55"/>
  <c r="B23" i="55"/>
  <c r="C23" i="55"/>
  <c r="D23" i="55"/>
  <c r="E23" i="55"/>
  <c r="A24" i="55"/>
  <c r="B24" i="55"/>
  <c r="C24" i="55"/>
  <c r="D24" i="55"/>
  <c r="E24" i="55"/>
  <c r="A25" i="55"/>
  <c r="B25" i="55"/>
  <c r="C25" i="55"/>
  <c r="D25" i="55"/>
  <c r="E25" i="55"/>
  <c r="A26" i="55"/>
  <c r="B26" i="55"/>
  <c r="C26" i="55"/>
  <c r="D26" i="55"/>
  <c r="E26" i="55"/>
  <c r="A27" i="55"/>
  <c r="B27" i="55"/>
  <c r="C27" i="55"/>
  <c r="D27" i="55"/>
  <c r="E27" i="55"/>
  <c r="A28" i="55"/>
  <c r="B28" i="55"/>
  <c r="C28" i="55"/>
  <c r="D28" i="55"/>
  <c r="E28" i="55"/>
  <c r="A29" i="55"/>
  <c r="B29" i="55"/>
  <c r="C29" i="55"/>
  <c r="D29" i="55"/>
  <c r="E29" i="55"/>
  <c r="A30" i="55"/>
  <c r="B30" i="55"/>
  <c r="C30" i="55"/>
  <c r="D30" i="55"/>
  <c r="E30" i="55"/>
  <c r="A31" i="55"/>
  <c r="B31" i="55"/>
  <c r="C31" i="55"/>
  <c r="D31" i="55"/>
  <c r="E31" i="55"/>
  <c r="A32" i="55"/>
  <c r="B32" i="55"/>
  <c r="C32" i="55"/>
  <c r="D32" i="55"/>
  <c r="E32" i="55"/>
  <c r="A33" i="55"/>
  <c r="B33" i="55"/>
  <c r="C33" i="55"/>
  <c r="D33" i="55"/>
  <c r="E33" i="55"/>
  <c r="A34" i="55"/>
  <c r="B34" i="55"/>
  <c r="C34" i="55"/>
  <c r="D34" i="55"/>
  <c r="E34" i="55"/>
  <c r="A35" i="55"/>
  <c r="B35" i="55"/>
  <c r="C35" i="55"/>
  <c r="D35" i="55"/>
  <c r="E35" i="55"/>
  <c r="A36" i="55"/>
  <c r="B36" i="55"/>
  <c r="C36" i="55"/>
  <c r="D36" i="55"/>
  <c r="E36" i="55"/>
  <c r="A37" i="55"/>
  <c r="B37" i="55"/>
  <c r="C37" i="55"/>
  <c r="D37" i="55"/>
  <c r="E37" i="55"/>
  <c r="A38" i="55"/>
  <c r="B38" i="55"/>
  <c r="C38" i="55"/>
  <c r="D38" i="55"/>
  <c r="E38" i="55"/>
  <c r="A39" i="55"/>
  <c r="B39" i="55"/>
  <c r="C39" i="55"/>
  <c r="D39" i="55"/>
  <c r="E39" i="55"/>
  <c r="A40" i="55"/>
  <c r="B40" i="55"/>
  <c r="C40" i="55"/>
  <c r="D40" i="55"/>
  <c r="E40" i="55"/>
  <c r="A41" i="55"/>
  <c r="B41" i="55"/>
  <c r="C41" i="55"/>
  <c r="D41" i="55"/>
  <c r="E41" i="55"/>
  <c r="A42" i="55"/>
  <c r="B42" i="55"/>
  <c r="C42" i="55"/>
  <c r="D42" i="55"/>
  <c r="E42" i="55"/>
  <c r="A43" i="55"/>
  <c r="B43" i="55"/>
  <c r="C43" i="55"/>
  <c r="D43" i="55"/>
  <c r="E43" i="55"/>
  <c r="H44" i="54"/>
  <c r="I217" i="45" s="1"/>
  <c r="H45" i="54"/>
  <c r="I218" i="45" s="1"/>
  <c r="H46" i="54"/>
  <c r="H47" i="54"/>
  <c r="H48" i="54"/>
  <c r="H49" i="54"/>
  <c r="H50" i="54"/>
  <c r="H41" i="54"/>
  <c r="I209" i="45" s="1"/>
  <c r="H42" i="54"/>
  <c r="I211" i="45" s="1"/>
  <c r="H43" i="54"/>
  <c r="I212" i="45" s="1"/>
  <c r="P217" i="47"/>
  <c r="P218" i="47"/>
  <c r="P219" i="47"/>
  <c r="P220" i="47"/>
  <c r="P221" i="47"/>
  <c r="P222" i="47"/>
  <c r="P223" i="47"/>
  <c r="P224" i="47"/>
  <c r="P225" i="47"/>
  <c r="P226" i="47"/>
  <c r="P227" i="47"/>
  <c r="P228" i="47"/>
  <c r="P229" i="47"/>
  <c r="P230" i="47"/>
  <c r="P231" i="47"/>
  <c r="P232" i="47"/>
  <c r="P233" i="47"/>
  <c r="P234" i="47"/>
  <c r="P235" i="47"/>
  <c r="P236" i="47"/>
  <c r="P237" i="47"/>
  <c r="P238" i="47"/>
  <c r="P239" i="47"/>
  <c r="P240" i="47"/>
  <c r="P241" i="47"/>
  <c r="P242" i="47"/>
  <c r="P243" i="47"/>
  <c r="P244" i="47"/>
  <c r="P245" i="47"/>
  <c r="P246" i="47"/>
  <c r="P247" i="47"/>
  <c r="P248" i="47"/>
  <c r="P249" i="47"/>
  <c r="P250" i="47"/>
  <c r="P251" i="47"/>
  <c r="P252" i="47"/>
  <c r="P253" i="47"/>
  <c r="P254" i="47"/>
  <c r="P255" i="47"/>
  <c r="P256" i="47"/>
  <c r="P257" i="47"/>
  <c r="P258" i="47"/>
  <c r="P259" i="47"/>
  <c r="P260" i="47"/>
  <c r="P261" i="47"/>
  <c r="P262" i="47"/>
  <c r="P263" i="47"/>
  <c r="P264" i="47"/>
  <c r="P265" i="47"/>
  <c r="P266" i="47"/>
  <c r="P267" i="47"/>
  <c r="P268" i="47"/>
  <c r="P269" i="47"/>
  <c r="P270" i="47"/>
  <c r="P271" i="47"/>
  <c r="P272" i="47"/>
  <c r="P273" i="47"/>
  <c r="P274" i="47"/>
  <c r="P275" i="47"/>
  <c r="P276" i="47"/>
  <c r="P277" i="47"/>
  <c r="P278" i="47"/>
  <c r="P279" i="47"/>
  <c r="P280" i="47"/>
  <c r="P281" i="47"/>
  <c r="P282" i="47"/>
  <c r="P283" i="47"/>
  <c r="P284" i="47"/>
  <c r="P285" i="47"/>
  <c r="P286" i="47"/>
  <c r="P287" i="47"/>
  <c r="P288" i="47"/>
  <c r="P289" i="47"/>
  <c r="P290" i="47"/>
  <c r="P291" i="47"/>
  <c r="P292" i="47"/>
  <c r="P293" i="47"/>
  <c r="P294" i="47"/>
  <c r="P295" i="47"/>
  <c r="P296" i="47"/>
  <c r="P297" i="47"/>
  <c r="P298" i="47"/>
  <c r="P299" i="47"/>
  <c r="P300" i="47"/>
  <c r="P301" i="47"/>
  <c r="P302" i="47"/>
  <c r="P303" i="47"/>
  <c r="P304" i="47"/>
  <c r="P305" i="47"/>
  <c r="P306" i="47"/>
  <c r="P307" i="47"/>
  <c r="P308" i="47"/>
  <c r="P309" i="47"/>
  <c r="P310" i="47"/>
  <c r="P311" i="47"/>
  <c r="P312" i="47"/>
  <c r="P313" i="47"/>
  <c r="P314" i="47"/>
  <c r="P315" i="47"/>
  <c r="P316" i="47"/>
  <c r="P317" i="47"/>
  <c r="P318" i="47"/>
  <c r="P319" i="47"/>
  <c r="P320" i="47"/>
  <c r="P321" i="47"/>
  <c r="P322" i="47"/>
  <c r="P323" i="47"/>
  <c r="P324" i="47"/>
  <c r="P325" i="47"/>
  <c r="P326" i="47"/>
  <c r="P327" i="47"/>
  <c r="P328" i="47"/>
  <c r="P329" i="47"/>
  <c r="P330" i="47"/>
  <c r="P331" i="47"/>
  <c r="P332" i="47"/>
  <c r="P333" i="47"/>
  <c r="P334" i="47"/>
  <c r="P335" i="47"/>
  <c r="P336" i="47"/>
  <c r="P337" i="47"/>
  <c r="P338" i="47"/>
  <c r="P339" i="47"/>
  <c r="P340" i="47"/>
  <c r="P341" i="47"/>
  <c r="P342" i="47"/>
  <c r="P343" i="47"/>
  <c r="P344" i="47"/>
  <c r="P345" i="47"/>
  <c r="P346" i="47"/>
  <c r="P347" i="47"/>
  <c r="P348" i="47"/>
  <c r="P349" i="47"/>
  <c r="P350" i="47"/>
  <c r="P351" i="47"/>
  <c r="P352" i="47"/>
  <c r="P353" i="47"/>
  <c r="P354" i="47"/>
  <c r="P355" i="47"/>
  <c r="P356" i="47"/>
  <c r="P357" i="47"/>
  <c r="P358" i="47"/>
  <c r="P359" i="47"/>
  <c r="P360" i="47"/>
  <c r="P361" i="47"/>
  <c r="P362" i="47"/>
  <c r="P363" i="47"/>
  <c r="P364" i="47"/>
  <c r="P365" i="47"/>
  <c r="P366" i="47"/>
  <c r="P367" i="47"/>
  <c r="P368" i="47"/>
  <c r="P369" i="47"/>
  <c r="P370" i="47"/>
  <c r="P371" i="47"/>
  <c r="P372" i="47"/>
  <c r="P373" i="47"/>
  <c r="P374" i="47"/>
  <c r="P375" i="47"/>
  <c r="P376" i="47"/>
  <c r="P377" i="47"/>
  <c r="P378" i="47"/>
  <c r="P379" i="47"/>
  <c r="P380" i="47"/>
  <c r="P381" i="47"/>
  <c r="P382" i="47"/>
  <c r="P383" i="47"/>
  <c r="P384" i="47"/>
  <c r="P385" i="47"/>
  <c r="P386" i="47"/>
  <c r="P387" i="47"/>
  <c r="P388" i="47"/>
  <c r="P389" i="47"/>
  <c r="P390" i="47"/>
  <c r="P391" i="47"/>
  <c r="P392" i="47"/>
  <c r="P393" i="47"/>
  <c r="P394" i="47"/>
  <c r="P395" i="47"/>
  <c r="P396" i="47"/>
  <c r="P397" i="47"/>
  <c r="P398" i="47"/>
  <c r="P399" i="47"/>
  <c r="P400" i="47"/>
  <c r="P401" i="47"/>
  <c r="P402" i="47"/>
  <c r="P403" i="47"/>
  <c r="P404" i="47"/>
  <c r="P405" i="47"/>
  <c r="P406" i="47"/>
  <c r="P407" i="47"/>
  <c r="P408" i="47"/>
  <c r="P409" i="47"/>
  <c r="P410" i="47"/>
  <c r="P411" i="47"/>
  <c r="P412" i="47"/>
  <c r="P413" i="47"/>
  <c r="P414" i="47"/>
  <c r="P415" i="47"/>
  <c r="P416" i="47"/>
  <c r="P417" i="47"/>
  <c r="P418" i="47"/>
  <c r="P419" i="47"/>
  <c r="P420" i="47"/>
  <c r="P421" i="47"/>
  <c r="P422" i="47"/>
  <c r="P423" i="47"/>
  <c r="P424" i="47"/>
  <c r="P425" i="47"/>
  <c r="P426" i="47"/>
  <c r="P427" i="47"/>
  <c r="P428" i="47"/>
  <c r="P429" i="47"/>
  <c r="P430" i="47"/>
  <c r="P431" i="47"/>
  <c r="P432" i="47"/>
  <c r="P433" i="47"/>
  <c r="P434" i="47"/>
  <c r="P435" i="47"/>
  <c r="P436" i="47"/>
  <c r="P437" i="47"/>
  <c r="P438" i="47"/>
  <c r="P439" i="47"/>
  <c r="P440" i="47"/>
  <c r="P441" i="47"/>
  <c r="P442" i="47"/>
  <c r="P443" i="47"/>
  <c r="P444" i="47"/>
  <c r="P445" i="47"/>
  <c r="P446" i="47"/>
  <c r="P447" i="47"/>
  <c r="P448" i="47"/>
  <c r="P449" i="47"/>
  <c r="P450" i="47"/>
  <c r="P451" i="47"/>
  <c r="P452" i="47"/>
  <c r="P453" i="47"/>
  <c r="P454" i="47"/>
  <c r="P455" i="47"/>
  <c r="P456" i="47"/>
  <c r="P457" i="47"/>
  <c r="P458" i="47"/>
  <c r="P459" i="47"/>
  <c r="P460" i="47"/>
  <c r="P461" i="47"/>
  <c r="P462" i="47"/>
  <c r="P463" i="47"/>
  <c r="P464" i="47"/>
  <c r="P465" i="47"/>
  <c r="P466" i="47"/>
  <c r="P467" i="47"/>
  <c r="P468" i="47"/>
  <c r="P469" i="47"/>
  <c r="P470" i="47"/>
  <c r="P471" i="47"/>
  <c r="P472" i="47"/>
  <c r="P473" i="47"/>
  <c r="P474" i="47"/>
  <c r="P475" i="47"/>
  <c r="P476" i="47"/>
  <c r="P477" i="47"/>
  <c r="P478" i="47"/>
  <c r="P479" i="47"/>
  <c r="P480" i="47"/>
  <c r="P481" i="47"/>
  <c r="P482" i="47"/>
  <c r="P483" i="47"/>
  <c r="P484" i="47"/>
  <c r="P485" i="47"/>
  <c r="P486" i="47"/>
  <c r="P487" i="47"/>
  <c r="P488" i="47"/>
  <c r="P489" i="47"/>
  <c r="P490" i="47"/>
  <c r="P491" i="47"/>
  <c r="P492" i="47"/>
  <c r="P493" i="47"/>
  <c r="P494" i="47"/>
  <c r="P495" i="47"/>
  <c r="P496" i="47"/>
  <c r="P497" i="47"/>
  <c r="P498" i="47"/>
  <c r="P499" i="47"/>
  <c r="P500" i="47"/>
  <c r="P501" i="47"/>
  <c r="P502" i="47"/>
  <c r="P503" i="47"/>
  <c r="P504" i="47"/>
  <c r="P505" i="47"/>
  <c r="P506" i="47"/>
  <c r="P507" i="47"/>
  <c r="P508" i="47"/>
  <c r="P509" i="47"/>
  <c r="P510" i="47"/>
  <c r="P511" i="47"/>
  <c r="P512" i="47"/>
  <c r="P513" i="47"/>
  <c r="P514" i="47"/>
  <c r="P515" i="47"/>
  <c r="P516" i="47"/>
  <c r="P517" i="47"/>
  <c r="P518" i="47"/>
  <c r="P519" i="47"/>
  <c r="P520" i="47"/>
  <c r="P521" i="47"/>
  <c r="P522" i="47"/>
  <c r="P523" i="47"/>
  <c r="P524" i="47"/>
  <c r="P525" i="47"/>
  <c r="P526" i="47"/>
  <c r="P527" i="47"/>
  <c r="P528" i="47"/>
  <c r="P529" i="47"/>
  <c r="P530" i="47"/>
  <c r="P531" i="47"/>
  <c r="P532" i="47"/>
  <c r="P533" i="47"/>
  <c r="P534" i="47"/>
  <c r="P535" i="47"/>
  <c r="P536" i="47"/>
  <c r="P537" i="47"/>
  <c r="P538" i="47"/>
  <c r="L222" i="61"/>
  <c r="L223" i="61"/>
  <c r="L224" i="61"/>
  <c r="L225" i="61"/>
  <c r="L226" i="61"/>
  <c r="L227" i="61"/>
  <c r="L228" i="61"/>
  <c r="L229" i="61"/>
  <c r="L3" i="61"/>
  <c r="N348" i="47"/>
  <c r="N349" i="47"/>
  <c r="N350" i="47"/>
  <c r="N351" i="47"/>
  <c r="N352" i="47"/>
  <c r="N353" i="47"/>
  <c r="N354" i="47"/>
  <c r="N355" i="47"/>
  <c r="N356" i="47"/>
  <c r="N357" i="47"/>
  <c r="N358" i="47"/>
  <c r="N359" i="47"/>
  <c r="N360" i="47"/>
  <c r="N361" i="47"/>
  <c r="N362" i="47"/>
  <c r="N363" i="47"/>
  <c r="N364" i="47"/>
  <c r="N365" i="47"/>
  <c r="N366" i="47"/>
  <c r="N367" i="47"/>
  <c r="N368" i="47"/>
  <c r="N369" i="47"/>
  <c r="N370" i="47"/>
  <c r="N371" i="47"/>
  <c r="N372" i="47"/>
  <c r="N373" i="47"/>
  <c r="N374" i="47"/>
  <c r="N375" i="47"/>
  <c r="N376" i="47"/>
  <c r="N377" i="47"/>
  <c r="N378" i="47"/>
  <c r="N379" i="47"/>
  <c r="N380" i="47"/>
  <c r="N381" i="47"/>
  <c r="N382" i="47"/>
  <c r="N383" i="47"/>
  <c r="N384" i="47"/>
  <c r="N385" i="47"/>
  <c r="N386" i="47"/>
  <c r="N387" i="47"/>
  <c r="N388" i="47"/>
  <c r="N389" i="47"/>
  <c r="N390" i="47"/>
  <c r="N391" i="47"/>
  <c r="N392" i="47"/>
  <c r="N393" i="47"/>
  <c r="N394" i="47"/>
  <c r="N395" i="47"/>
  <c r="N396" i="47"/>
  <c r="N397" i="47"/>
  <c r="N398" i="47"/>
  <c r="N399" i="47"/>
  <c r="N400" i="47"/>
  <c r="N401" i="47"/>
  <c r="N402" i="47"/>
  <c r="N403" i="47"/>
  <c r="N404" i="47"/>
  <c r="N405" i="47"/>
  <c r="N406" i="47"/>
  <c r="N407" i="47"/>
  <c r="N408" i="47"/>
  <c r="N409" i="47"/>
  <c r="N410" i="47"/>
  <c r="N411" i="47"/>
  <c r="N412" i="47"/>
  <c r="N413" i="47"/>
  <c r="N414" i="47"/>
  <c r="N415" i="47"/>
  <c r="N416" i="47"/>
  <c r="N417" i="47"/>
  <c r="N418" i="47"/>
  <c r="N419" i="47"/>
  <c r="N420" i="47"/>
  <c r="N421" i="47"/>
  <c r="N422" i="47"/>
  <c r="N423" i="47"/>
  <c r="N424" i="47"/>
  <c r="N425" i="47"/>
  <c r="N426" i="47"/>
  <c r="N427" i="47"/>
  <c r="N428" i="47"/>
  <c r="N429" i="47"/>
  <c r="N430" i="47"/>
  <c r="N431" i="47"/>
  <c r="N432" i="47"/>
  <c r="N433" i="47"/>
  <c r="N434" i="47"/>
  <c r="N435" i="47"/>
  <c r="N436" i="47"/>
  <c r="N437" i="47"/>
  <c r="N438" i="47"/>
  <c r="N439" i="47"/>
  <c r="N440" i="47"/>
  <c r="N441" i="47"/>
  <c r="N442" i="47"/>
  <c r="N443" i="47"/>
  <c r="N444" i="47"/>
  <c r="N445" i="47"/>
  <c r="N446" i="47"/>
  <c r="N447" i="47"/>
  <c r="N448" i="47"/>
  <c r="N449" i="47"/>
  <c r="N450" i="47"/>
  <c r="J3" i="61"/>
  <c r="H2" i="65"/>
  <c r="K1" i="50"/>
  <c r="S13" i="50" l="1"/>
  <c r="U13" i="50" s="1"/>
  <c r="S17" i="50"/>
  <c r="U17" i="50" s="1"/>
  <c r="S14" i="50"/>
  <c r="U14" i="50" s="1"/>
  <c r="S18" i="50"/>
  <c r="U18" i="50" s="1"/>
  <c r="S15" i="50"/>
  <c r="U15" i="50" s="1"/>
  <c r="S19" i="50"/>
  <c r="U19" i="50" s="1"/>
  <c r="S16" i="50"/>
  <c r="U16" i="50" s="1"/>
  <c r="S20" i="50"/>
  <c r="U20" i="50" s="1"/>
  <c r="S12" i="50"/>
  <c r="U12" i="50" s="1"/>
  <c r="K32" i="55"/>
  <c r="F31" i="55"/>
  <c r="G31" i="55"/>
  <c r="J32" i="55"/>
  <c r="K8" i="55"/>
  <c r="F7" i="55"/>
  <c r="G7" i="55"/>
  <c r="J8" i="55"/>
  <c r="J43" i="55"/>
  <c r="K43" i="55"/>
  <c r="F42" i="55"/>
  <c r="G42" i="55"/>
  <c r="J35" i="55"/>
  <c r="K35" i="55"/>
  <c r="G34" i="55"/>
  <c r="F34" i="55"/>
  <c r="K27" i="55"/>
  <c r="J27" i="55"/>
  <c r="F26" i="55"/>
  <c r="G26" i="55"/>
  <c r="J19" i="55"/>
  <c r="F18" i="55"/>
  <c r="K19" i="55"/>
  <c r="G18" i="55"/>
  <c r="J11" i="55"/>
  <c r="F10" i="55"/>
  <c r="K11" i="55"/>
  <c r="G10" i="55"/>
  <c r="H56" i="55"/>
  <c r="J56" i="55"/>
  <c r="I56" i="55"/>
  <c r="K40" i="55"/>
  <c r="F39" i="55"/>
  <c r="G39" i="55"/>
  <c r="J40" i="55"/>
  <c r="K16" i="55"/>
  <c r="F15" i="55"/>
  <c r="G15" i="55"/>
  <c r="J16" i="55"/>
  <c r="G37" i="55"/>
  <c r="J38" i="55"/>
  <c r="K38" i="55"/>
  <c r="F37" i="55"/>
  <c r="H38" i="55" s="1"/>
  <c r="G29" i="55"/>
  <c r="J30" i="55"/>
  <c r="F29" i="55"/>
  <c r="K30" i="55"/>
  <c r="G21" i="55"/>
  <c r="J22" i="55"/>
  <c r="K22" i="55"/>
  <c r="F21" i="55"/>
  <c r="J14" i="55"/>
  <c r="G13" i="55"/>
  <c r="K14" i="55"/>
  <c r="F13" i="55"/>
  <c r="G5" i="55"/>
  <c r="J6" i="55"/>
  <c r="F5" i="55"/>
  <c r="K6" i="55"/>
  <c r="K41" i="55"/>
  <c r="F40" i="55"/>
  <c r="G40" i="55"/>
  <c r="J41" i="55"/>
  <c r="G32" i="55"/>
  <c r="K33" i="55"/>
  <c r="F32" i="55"/>
  <c r="J33" i="55"/>
  <c r="G24" i="55"/>
  <c r="K25" i="55"/>
  <c r="F24" i="55"/>
  <c r="J25" i="55"/>
  <c r="K17" i="55"/>
  <c r="F16" i="55"/>
  <c r="G16" i="55"/>
  <c r="J17" i="55"/>
  <c r="K9" i="55"/>
  <c r="F8" i="55"/>
  <c r="G8" i="55"/>
  <c r="J9" i="55"/>
  <c r="F43" i="55"/>
  <c r="G43" i="55"/>
  <c r="J36" i="55"/>
  <c r="K36" i="55"/>
  <c r="F35" i="55"/>
  <c r="G35" i="55"/>
  <c r="J28" i="55"/>
  <c r="K28" i="55"/>
  <c r="F27" i="55"/>
  <c r="G27" i="55"/>
  <c r="J20" i="55"/>
  <c r="K20" i="55"/>
  <c r="F19" i="55"/>
  <c r="G19" i="55"/>
  <c r="J12" i="55"/>
  <c r="K12" i="55"/>
  <c r="F11" i="55"/>
  <c r="G11" i="55"/>
  <c r="J4" i="55"/>
  <c r="K4" i="55"/>
  <c r="F3" i="55"/>
  <c r="G3" i="55"/>
  <c r="G23" i="55"/>
  <c r="K24" i="55"/>
  <c r="F23" i="55"/>
  <c r="H24" i="55" s="1"/>
  <c r="J24" i="55"/>
  <c r="K55" i="55"/>
  <c r="H55" i="55"/>
  <c r="M55" i="55"/>
  <c r="N55" i="55"/>
  <c r="J55" i="55"/>
  <c r="I55" i="55"/>
  <c r="K39" i="55"/>
  <c r="F38" i="55"/>
  <c r="G38" i="55"/>
  <c r="J39" i="55"/>
  <c r="K31" i="55"/>
  <c r="F30" i="55"/>
  <c r="H31" i="55" s="1"/>
  <c r="G30" i="55"/>
  <c r="J31" i="55"/>
  <c r="K23" i="55"/>
  <c r="F22" i="55"/>
  <c r="G22" i="55"/>
  <c r="J23" i="55"/>
  <c r="K15" i="55"/>
  <c r="F14" i="55"/>
  <c r="H15" i="55" s="1"/>
  <c r="G14" i="55"/>
  <c r="J15" i="55"/>
  <c r="K7" i="55"/>
  <c r="F6" i="55"/>
  <c r="H7" i="55" s="1"/>
  <c r="G6" i="55"/>
  <c r="J7" i="55"/>
  <c r="J42" i="55"/>
  <c r="K42" i="55"/>
  <c r="I42" i="55" s="1"/>
  <c r="F41" i="55"/>
  <c r="G41" i="55"/>
  <c r="H42" i="55"/>
  <c r="J34" i="55"/>
  <c r="K34" i="55"/>
  <c r="F33" i="55"/>
  <c r="G33" i="55"/>
  <c r="J26" i="55"/>
  <c r="K26" i="55"/>
  <c r="F25" i="55"/>
  <c r="H26" i="55" s="1"/>
  <c r="G25" i="55"/>
  <c r="J18" i="55"/>
  <c r="K18" i="55"/>
  <c r="F17" i="55"/>
  <c r="H18" i="55" s="1"/>
  <c r="G17" i="55"/>
  <c r="J10" i="55"/>
  <c r="K10" i="55"/>
  <c r="F9" i="55"/>
  <c r="H10" i="55" s="1"/>
  <c r="G9" i="55"/>
  <c r="G36" i="55"/>
  <c r="J37" i="55"/>
  <c r="K37" i="55"/>
  <c r="F36" i="55"/>
  <c r="G28" i="55"/>
  <c r="J29" i="55"/>
  <c r="K29" i="55"/>
  <c r="F28" i="55"/>
  <c r="G20" i="55"/>
  <c r="J21" i="55"/>
  <c r="K21" i="55"/>
  <c r="F20" i="55"/>
  <c r="G12" i="55"/>
  <c r="J13" i="55"/>
  <c r="K13" i="55"/>
  <c r="F12" i="55"/>
  <c r="H13" i="55" s="1"/>
  <c r="G4" i="55"/>
  <c r="J5" i="55"/>
  <c r="K5" i="55"/>
  <c r="F4" i="55"/>
  <c r="H5" i="55" s="1"/>
  <c r="L362" i="47"/>
  <c r="L363" i="47"/>
  <c r="L364" i="47"/>
  <c r="L365" i="47"/>
  <c r="L366" i="47"/>
  <c r="L367" i="47"/>
  <c r="L368" i="47"/>
  <c r="L369" i="47"/>
  <c r="L370" i="47"/>
  <c r="L371" i="47"/>
  <c r="L372" i="47"/>
  <c r="L373" i="47"/>
  <c r="L374" i="47"/>
  <c r="L375" i="47"/>
  <c r="L376" i="47"/>
  <c r="L377" i="47"/>
  <c r="L378" i="47"/>
  <c r="L379" i="47"/>
  <c r="L380" i="47"/>
  <c r="L381" i="47"/>
  <c r="L382" i="47"/>
  <c r="L383" i="47"/>
  <c r="L384" i="47"/>
  <c r="L385" i="47"/>
  <c r="L386" i="47"/>
  <c r="L387" i="47"/>
  <c r="L388" i="47"/>
  <c r="L389" i="47"/>
  <c r="L390" i="47"/>
  <c r="L391" i="47"/>
  <c r="L392" i="47"/>
  <c r="L393" i="47"/>
  <c r="L394" i="47"/>
  <c r="L395" i="47"/>
  <c r="L396" i="47"/>
  <c r="L397" i="47"/>
  <c r="L398" i="47"/>
  <c r="L399" i="47"/>
  <c r="L400" i="47"/>
  <c r="L401" i="47"/>
  <c r="L402" i="47"/>
  <c r="L403" i="47"/>
  <c r="L404" i="47"/>
  <c r="L405" i="47"/>
  <c r="L406" i="47"/>
  <c r="L407" i="47"/>
  <c r="L408" i="47"/>
  <c r="L409" i="47"/>
  <c r="L410" i="47"/>
  <c r="L411" i="47"/>
  <c r="L412" i="47"/>
  <c r="L413" i="47"/>
  <c r="L414" i="47"/>
  <c r="L415" i="47"/>
  <c r="L416" i="47"/>
  <c r="L417" i="47"/>
  <c r="L418" i="47"/>
  <c r="L419" i="47"/>
  <c r="L420" i="47"/>
  <c r="L421" i="47"/>
  <c r="L422" i="47"/>
  <c r="L423" i="47"/>
  <c r="L424" i="47"/>
  <c r="L425" i="47"/>
  <c r="L426" i="47"/>
  <c r="L427" i="47"/>
  <c r="L428" i="47"/>
  <c r="L429" i="47"/>
  <c r="L430" i="47"/>
  <c r="L431" i="47"/>
  <c r="L432" i="47"/>
  <c r="L433" i="47"/>
  <c r="L434" i="47"/>
  <c r="L435" i="47"/>
  <c r="L436" i="47"/>
  <c r="L437" i="47"/>
  <c r="L438" i="47"/>
  <c r="L439" i="47"/>
  <c r="L440" i="47"/>
  <c r="L441" i="47"/>
  <c r="L442" i="47"/>
  <c r="L443" i="47"/>
  <c r="L444" i="47"/>
  <c r="L445" i="47"/>
  <c r="L446" i="47"/>
  <c r="L447" i="47"/>
  <c r="L448" i="47"/>
  <c r="L449" i="47"/>
  <c r="L450" i="47"/>
  <c r="L451" i="47"/>
  <c r="L452" i="47"/>
  <c r="L453" i="47"/>
  <c r="L454" i="47"/>
  <c r="L455" i="47"/>
  <c r="L456" i="47"/>
  <c r="L457" i="47"/>
  <c r="L458" i="47"/>
  <c r="L459" i="47"/>
  <c r="L460" i="47"/>
  <c r="L461" i="47"/>
  <c r="L462" i="47"/>
  <c r="L463" i="47"/>
  <c r="L464" i="47"/>
  <c r="L465" i="47"/>
  <c r="L466" i="47"/>
  <c r="L467" i="47"/>
  <c r="L468" i="47"/>
  <c r="L469" i="47"/>
  <c r="L470" i="47"/>
  <c r="L471" i="47"/>
  <c r="L472" i="47"/>
  <c r="L473" i="47"/>
  <c r="L474" i="47"/>
  <c r="L475" i="47"/>
  <c r="L476" i="47"/>
  <c r="L477" i="47"/>
  <c r="L478" i="47"/>
  <c r="L479" i="47"/>
  <c r="L480" i="47"/>
  <c r="L481" i="47"/>
  <c r="L482" i="47"/>
  <c r="L483" i="47"/>
  <c r="L484" i="47"/>
  <c r="L485" i="47"/>
  <c r="L486" i="47"/>
  <c r="L487" i="47"/>
  <c r="L488" i="47"/>
  <c r="L489" i="47"/>
  <c r="L490" i="47"/>
  <c r="L491" i="47"/>
  <c r="L492" i="47"/>
  <c r="L493" i="47"/>
  <c r="L494" i="47"/>
  <c r="L495" i="47"/>
  <c r="L496" i="47"/>
  <c r="L497" i="47"/>
  <c r="L498" i="47"/>
  <c r="L499" i="47"/>
  <c r="L500" i="47"/>
  <c r="L501" i="47"/>
  <c r="L502" i="47"/>
  <c r="L503" i="47"/>
  <c r="L504" i="47"/>
  <c r="L505" i="47"/>
  <c r="L506" i="47"/>
  <c r="L507" i="47"/>
  <c r="L508" i="47"/>
  <c r="L509" i="47"/>
  <c r="L510" i="47"/>
  <c r="L511" i="47"/>
  <c r="L512" i="47"/>
  <c r="L513" i="47"/>
  <c r="L514" i="47"/>
  <c r="L515" i="47"/>
  <c r="L516" i="47"/>
  <c r="L517" i="47"/>
  <c r="L518" i="47"/>
  <c r="L519" i="47"/>
  <c r="L520" i="47"/>
  <c r="L521" i="47"/>
  <c r="L522" i="47"/>
  <c r="L523" i="47"/>
  <c r="L524" i="47"/>
  <c r="L525" i="47"/>
  <c r="L526" i="47"/>
  <c r="L527" i="47"/>
  <c r="L528" i="47"/>
  <c r="L529" i="47"/>
  <c r="L530" i="47"/>
  <c r="L531" i="47"/>
  <c r="L532" i="47"/>
  <c r="L533" i="47"/>
  <c r="L534" i="47"/>
  <c r="L535" i="47"/>
  <c r="L536" i="47"/>
  <c r="L537" i="47"/>
  <c r="L538" i="47"/>
  <c r="L539" i="47"/>
  <c r="L540" i="47"/>
  <c r="L541" i="47"/>
  <c r="L542" i="47"/>
  <c r="L543" i="47"/>
  <c r="L544" i="47"/>
  <c r="L545" i="47"/>
  <c r="L546" i="47"/>
  <c r="L547" i="47"/>
  <c r="L548" i="47"/>
  <c r="L549" i="47"/>
  <c r="L550" i="47"/>
  <c r="L551" i="47"/>
  <c r="L552" i="47"/>
  <c r="L553" i="47"/>
  <c r="L554" i="47"/>
  <c r="L555" i="47"/>
  <c r="L556" i="47"/>
  <c r="L557" i="47"/>
  <c r="L558" i="47"/>
  <c r="L559" i="47"/>
  <c r="L560" i="47"/>
  <c r="L561" i="47"/>
  <c r="L562" i="47"/>
  <c r="L563" i="47"/>
  <c r="L564" i="47"/>
  <c r="L565" i="47"/>
  <c r="L566" i="47"/>
  <c r="L567" i="47"/>
  <c r="L568" i="47"/>
  <c r="L569" i="47"/>
  <c r="L570" i="47"/>
  <c r="L571" i="47"/>
  <c r="L572" i="47"/>
  <c r="L573" i="47"/>
  <c r="L574" i="47"/>
  <c r="L575" i="47"/>
  <c r="L576" i="47"/>
  <c r="L577" i="47"/>
  <c r="L578" i="47"/>
  <c r="L579" i="47"/>
  <c r="L580" i="47"/>
  <c r="L581" i="47"/>
  <c r="L582" i="47"/>
  <c r="L583" i="47"/>
  <c r="L584" i="47"/>
  <c r="L585" i="47"/>
  <c r="L586" i="47"/>
  <c r="L587" i="47"/>
  <c r="L588" i="47"/>
  <c r="L589" i="47"/>
  <c r="L590" i="47"/>
  <c r="L591" i="47"/>
  <c r="L592" i="47"/>
  <c r="L593" i="47"/>
  <c r="L594" i="47"/>
  <c r="L595" i="47"/>
  <c r="L596" i="47"/>
  <c r="L597" i="47"/>
  <c r="L598" i="47"/>
  <c r="L599" i="47"/>
  <c r="L600" i="47"/>
  <c r="L601" i="47"/>
  <c r="L602" i="47"/>
  <c r="L603" i="47"/>
  <c r="L604" i="47"/>
  <c r="L605" i="47"/>
  <c r="L606" i="47"/>
  <c r="L607" i="47"/>
  <c r="L608" i="47"/>
  <c r="L609" i="47"/>
  <c r="L610" i="47"/>
  <c r="L611" i="47"/>
  <c r="L612" i="47"/>
  <c r="L613" i="47"/>
  <c r="L614" i="47"/>
  <c r="L615" i="47"/>
  <c r="L616" i="47"/>
  <c r="L617" i="47"/>
  <c r="L618" i="47"/>
  <c r="L619" i="47"/>
  <c r="L620" i="47"/>
  <c r="L621" i="47"/>
  <c r="L622" i="47"/>
  <c r="L623" i="47"/>
  <c r="L624" i="47"/>
  <c r="L625" i="47"/>
  <c r="L626" i="47"/>
  <c r="L627" i="47"/>
  <c r="L628" i="47"/>
  <c r="L629" i="47"/>
  <c r="L630" i="47"/>
  <c r="L631" i="47"/>
  <c r="L632" i="47"/>
  <c r="L633" i="47"/>
  <c r="L634" i="47"/>
  <c r="L635" i="47"/>
  <c r="L636" i="47"/>
  <c r="L637" i="47"/>
  <c r="L638" i="47"/>
  <c r="L639" i="47"/>
  <c r="L640" i="47"/>
  <c r="L641" i="47"/>
  <c r="L642" i="47"/>
  <c r="L643" i="47"/>
  <c r="L644" i="47"/>
  <c r="L645" i="47"/>
  <c r="L646" i="47"/>
  <c r="L647" i="47"/>
  <c r="L648" i="47"/>
  <c r="L649" i="47"/>
  <c r="L650" i="47"/>
  <c r="L651" i="47"/>
  <c r="L652" i="47"/>
  <c r="L653" i="47"/>
  <c r="L654" i="47"/>
  <c r="L655" i="47"/>
  <c r="L656" i="47"/>
  <c r="L657" i="47"/>
  <c r="L658" i="47"/>
  <c r="L659" i="47"/>
  <c r="L660" i="47"/>
  <c r="L661" i="47"/>
  <c r="L662" i="47"/>
  <c r="L663" i="47"/>
  <c r="L664" i="47"/>
  <c r="L665" i="47"/>
  <c r="L666" i="47"/>
  <c r="L667" i="47"/>
  <c r="L668" i="47"/>
  <c r="L669" i="47"/>
  <c r="L670" i="47"/>
  <c r="L671" i="47"/>
  <c r="L672" i="47"/>
  <c r="L673" i="47"/>
  <c r="L674" i="47"/>
  <c r="L675" i="47"/>
  <c r="L676" i="47"/>
  <c r="L677" i="47"/>
  <c r="L678" i="47"/>
  <c r="L679" i="47"/>
  <c r="L680" i="47"/>
  <c r="L681" i="47"/>
  <c r="L682" i="47"/>
  <c r="L683" i="47"/>
  <c r="L684" i="47"/>
  <c r="L685" i="47"/>
  <c r="L686" i="47"/>
  <c r="L687" i="47"/>
  <c r="L688" i="47"/>
  <c r="L689" i="47"/>
  <c r="L690" i="47"/>
  <c r="L691" i="47"/>
  <c r="L134" i="65"/>
  <c r="L135" i="65"/>
  <c r="L136" i="65"/>
  <c r="L137" i="65"/>
  <c r="L138" i="65"/>
  <c r="L139" i="65"/>
  <c r="L140" i="65"/>
  <c r="L141" i="65"/>
  <c r="L142" i="65"/>
  <c r="L143" i="65"/>
  <c r="L144" i="65"/>
  <c r="L145" i="65"/>
  <c r="L146" i="65"/>
  <c r="L147" i="65"/>
  <c r="L148" i="65"/>
  <c r="L149" i="65"/>
  <c r="L150" i="65"/>
  <c r="L151" i="65"/>
  <c r="L152" i="65"/>
  <c r="L153" i="65"/>
  <c r="L154" i="65"/>
  <c r="L155" i="65"/>
  <c r="L156" i="65"/>
  <c r="L157" i="65"/>
  <c r="L158" i="65"/>
  <c r="L159" i="65"/>
  <c r="L160" i="65"/>
  <c r="L161" i="65"/>
  <c r="L162" i="65"/>
  <c r="L163" i="65"/>
  <c r="L164" i="65"/>
  <c r="L165" i="65"/>
  <c r="L166" i="65"/>
  <c r="L167" i="65"/>
  <c r="L168" i="65"/>
  <c r="L169" i="65"/>
  <c r="L170" i="65"/>
  <c r="L171" i="65"/>
  <c r="L172" i="65"/>
  <c r="L173" i="65"/>
  <c r="L174" i="65"/>
  <c r="L175" i="65"/>
  <c r="L176" i="65"/>
  <c r="L177" i="65"/>
  <c r="L178" i="65"/>
  <c r="L179" i="65"/>
  <c r="L180" i="65"/>
  <c r="L181" i="65"/>
  <c r="L182" i="65"/>
  <c r="L183" i="65"/>
  <c r="L184" i="65"/>
  <c r="L185" i="65"/>
  <c r="L186" i="65"/>
  <c r="L187" i="65"/>
  <c r="L188" i="65"/>
  <c r="L189" i="65"/>
  <c r="L190" i="65"/>
  <c r="L191" i="65"/>
  <c r="L192" i="65"/>
  <c r="L193" i="65"/>
  <c r="L194" i="65"/>
  <c r="L195" i="65"/>
  <c r="L196" i="65"/>
  <c r="L197" i="65"/>
  <c r="L198" i="65"/>
  <c r="L199" i="65"/>
  <c r="L200" i="65"/>
  <c r="L201" i="65"/>
  <c r="L202" i="65"/>
  <c r="L203" i="65"/>
  <c r="L204" i="65"/>
  <c r="L205" i="65"/>
  <c r="L206" i="65"/>
  <c r="L207" i="65"/>
  <c r="L208" i="65"/>
  <c r="L209" i="65"/>
  <c r="L210" i="65"/>
  <c r="L211" i="65"/>
  <c r="L212" i="65"/>
  <c r="L213" i="65"/>
  <c r="L214" i="65"/>
  <c r="L215" i="65"/>
  <c r="L216" i="65"/>
  <c r="L217" i="65"/>
  <c r="L218" i="65"/>
  <c r="L219" i="65"/>
  <c r="L220" i="65"/>
  <c r="L221" i="65"/>
  <c r="L222" i="65"/>
  <c r="L223" i="65"/>
  <c r="L224" i="65"/>
  <c r="L225" i="65"/>
  <c r="L226" i="65"/>
  <c r="L227" i="65"/>
  <c r="L228" i="65"/>
  <c r="K227" i="65"/>
  <c r="K228" i="65"/>
  <c r="K229" i="65"/>
  <c r="K230" i="65"/>
  <c r="K231" i="65"/>
  <c r="K232" i="65"/>
  <c r="K233" i="65"/>
  <c r="K234" i="65"/>
  <c r="K235" i="65"/>
  <c r="K236" i="65"/>
  <c r="H3" i="65"/>
  <c r="H22" i="55" l="1"/>
  <c r="H12" i="55"/>
  <c r="H28" i="55"/>
  <c r="H6" i="55"/>
  <c r="H17" i="55"/>
  <c r="H40" i="55"/>
  <c r="H27" i="55"/>
  <c r="H43" i="55"/>
  <c r="M43" i="55" s="1"/>
  <c r="N43" i="55" s="1"/>
  <c r="H21" i="55"/>
  <c r="H37" i="55"/>
  <c r="H11" i="55"/>
  <c r="I43" i="55"/>
  <c r="H32" i="55"/>
  <c r="H14" i="55"/>
  <c r="H4" i="55"/>
  <c r="H20" i="55"/>
  <c r="H36" i="55"/>
  <c r="H25" i="55"/>
  <c r="H30" i="55"/>
  <c r="H23" i="55"/>
  <c r="H9" i="55"/>
  <c r="H41" i="55"/>
  <c r="H16" i="55"/>
  <c r="M42" i="55"/>
  <c r="N42" i="55" s="1"/>
  <c r="H19" i="55"/>
  <c r="H8" i="55"/>
  <c r="I40" i="55"/>
  <c r="M40" i="55" s="1"/>
  <c r="N40" i="55" s="1"/>
  <c r="I39" i="55"/>
  <c r="I36" i="55"/>
  <c r="I35" i="55"/>
  <c r="I41" i="55"/>
  <c r="M41" i="55" s="1"/>
  <c r="N41" i="55" s="1"/>
  <c r="I38" i="55"/>
  <c r="M38" i="55" s="1"/>
  <c r="N38" i="55" s="1"/>
  <c r="I37" i="55"/>
  <c r="M37" i="55" s="1"/>
  <c r="N37" i="55" s="1"/>
  <c r="I29" i="55"/>
  <c r="I25" i="55"/>
  <c r="M25" i="55" s="1"/>
  <c r="N25" i="55" s="1"/>
  <c r="H39" i="55"/>
  <c r="I33" i="55"/>
  <c r="H35" i="55"/>
  <c r="I34" i="55"/>
  <c r="I32" i="55"/>
  <c r="M32" i="55" s="1"/>
  <c r="N32" i="55" s="1"/>
  <c r="H34" i="55"/>
  <c r="H33" i="55"/>
  <c r="I31" i="55"/>
  <c r="M31" i="55" s="1"/>
  <c r="N31" i="55" s="1"/>
  <c r="I30" i="55"/>
  <c r="M30" i="55" s="1"/>
  <c r="N30" i="55" s="1"/>
  <c r="I28" i="55"/>
  <c r="M28" i="55" s="1"/>
  <c r="N28" i="55" s="1"/>
  <c r="I26" i="55"/>
  <c r="M26" i="55" s="1"/>
  <c r="N26" i="55" s="1"/>
  <c r="I27" i="55"/>
  <c r="M27" i="55" s="1"/>
  <c r="N27" i="55" s="1"/>
  <c r="I24" i="55"/>
  <c r="M24" i="55" s="1"/>
  <c r="N24" i="55" s="1"/>
  <c r="I22" i="55"/>
  <c r="M22" i="55" s="1"/>
  <c r="N22" i="55" s="1"/>
  <c r="I16" i="55"/>
  <c r="M16" i="55" s="1"/>
  <c r="N16" i="55" s="1"/>
  <c r="I23" i="55"/>
  <c r="M23" i="55" s="1"/>
  <c r="N23" i="55" s="1"/>
  <c r="I21" i="55"/>
  <c r="I20" i="55"/>
  <c r="M20" i="55" s="1"/>
  <c r="N20" i="55" s="1"/>
  <c r="I13" i="55"/>
  <c r="M13" i="55" s="1"/>
  <c r="N13" i="55" s="1"/>
  <c r="I12" i="55"/>
  <c r="M12" i="55" s="1"/>
  <c r="N12" i="55" s="1"/>
  <c r="I11" i="55"/>
  <c r="I14" i="55"/>
  <c r="M14" i="55" s="1"/>
  <c r="N14" i="55" s="1"/>
  <c r="I15" i="55"/>
  <c r="M15" i="55" s="1"/>
  <c r="N15" i="55" s="1"/>
  <c r="I5" i="55"/>
  <c r="M5" i="55" s="1"/>
  <c r="N5" i="55" s="1"/>
  <c r="H29" i="55"/>
  <c r="I18" i="55"/>
  <c r="M18" i="55" s="1"/>
  <c r="N18" i="55" s="1"/>
  <c r="I7" i="55"/>
  <c r="M7" i="55" s="1"/>
  <c r="N7" i="55" s="1"/>
  <c r="I8" i="55"/>
  <c r="M8" i="55" s="1"/>
  <c r="N8" i="55" s="1"/>
  <c r="I9" i="55"/>
  <c r="M9" i="55" s="1"/>
  <c r="N9" i="55" s="1"/>
  <c r="I19" i="55"/>
  <c r="I4" i="55"/>
  <c r="M4" i="55" s="1"/>
  <c r="N4" i="55" s="1"/>
  <c r="I6" i="55"/>
  <c r="M6" i="55" s="1"/>
  <c r="N6" i="55" s="1"/>
  <c r="I17" i="55"/>
  <c r="I10" i="55"/>
  <c r="M10" i="55" s="1"/>
  <c r="N10" i="55" s="1"/>
  <c r="H4" i="65"/>
  <c r="M11" i="55" l="1"/>
  <c r="N11" i="55" s="1"/>
  <c r="M17" i="55"/>
  <c r="N17" i="55" s="1"/>
  <c r="M21" i="55"/>
  <c r="N21" i="55" s="1"/>
  <c r="M36" i="55"/>
  <c r="N36" i="55" s="1"/>
  <c r="M19" i="55"/>
  <c r="N19" i="55" s="1"/>
  <c r="M39" i="55"/>
  <c r="N39" i="55" s="1"/>
  <c r="M35" i="55"/>
  <c r="N35" i="55" s="1"/>
  <c r="M33" i="55"/>
  <c r="N33" i="55" s="1"/>
  <c r="M29" i="55"/>
  <c r="N29" i="55" s="1"/>
  <c r="M34" i="55"/>
  <c r="N34" i="55" s="1"/>
  <c r="K4" i="65"/>
  <c r="L4" i="65"/>
  <c r="W4" i="64" l="1"/>
  <c r="X4" i="64" s="1"/>
  <c r="Y4" i="64" s="1"/>
  <c r="Z4" i="64" s="1"/>
  <c r="R4" i="64"/>
  <c r="S4" i="64" s="1"/>
  <c r="T4" i="64" s="1"/>
  <c r="M4" i="64"/>
  <c r="K1" i="46" l="1"/>
  <c r="K1" i="48"/>
  <c r="L237" i="47"/>
  <c r="L238" i="47"/>
  <c r="L239" i="47"/>
  <c r="L240" i="47"/>
  <c r="L241" i="47"/>
  <c r="L242" i="47"/>
  <c r="L243" i="47"/>
  <c r="L244" i="47"/>
  <c r="L245" i="47"/>
  <c r="L246" i="47"/>
  <c r="L247" i="47"/>
  <c r="L248" i="47"/>
  <c r="L249" i="47"/>
  <c r="L250" i="47"/>
  <c r="L251" i="47"/>
  <c r="L252" i="47"/>
  <c r="L253" i="47"/>
  <c r="L254" i="47"/>
  <c r="L255" i="47"/>
  <c r="L256" i="47"/>
  <c r="L257" i="47"/>
  <c r="L258" i="47"/>
  <c r="L259" i="47"/>
  <c r="L260" i="47"/>
  <c r="L261" i="47"/>
  <c r="L262" i="47"/>
  <c r="L263" i="47"/>
  <c r="L264" i="47"/>
  <c r="L265" i="47"/>
  <c r="L266" i="47"/>
  <c r="L267" i="47"/>
  <c r="L268" i="47"/>
  <c r="L269" i="47"/>
  <c r="L270" i="47"/>
  <c r="L271" i="47"/>
  <c r="L272" i="47"/>
  <c r="L273" i="47"/>
  <c r="L274" i="47"/>
  <c r="L275" i="47"/>
  <c r="L276" i="47"/>
  <c r="L277" i="47"/>
  <c r="L278" i="47"/>
  <c r="L279" i="47"/>
  <c r="L280" i="47"/>
  <c r="L281" i="47"/>
  <c r="L282" i="47"/>
  <c r="L283" i="47"/>
  <c r="L284" i="47"/>
  <c r="L285" i="47"/>
  <c r="L286" i="47"/>
  <c r="L287" i="47"/>
  <c r="L288" i="47"/>
  <c r="L289" i="47"/>
  <c r="L290" i="47"/>
  <c r="L291" i="47"/>
  <c r="L292" i="47"/>
  <c r="L293" i="47"/>
  <c r="L294" i="47"/>
  <c r="L295" i="47"/>
  <c r="L296" i="47"/>
  <c r="L297" i="47"/>
  <c r="L298" i="47"/>
  <c r="L299" i="47"/>
  <c r="L300" i="47"/>
  <c r="L301" i="47"/>
  <c r="L302" i="47"/>
  <c r="L303" i="47"/>
  <c r="L304" i="47"/>
  <c r="L305" i="47"/>
  <c r="L306" i="47"/>
  <c r="L307" i="47"/>
  <c r="L308" i="47"/>
  <c r="L309" i="47"/>
  <c r="L310" i="47"/>
  <c r="L311" i="47"/>
  <c r="L312" i="47"/>
  <c r="L313" i="47"/>
  <c r="L314" i="47"/>
  <c r="L315" i="47"/>
  <c r="L316" i="47"/>
  <c r="L317" i="47"/>
  <c r="L318" i="47"/>
  <c r="L319" i="47"/>
  <c r="L320" i="47"/>
  <c r="L321" i="47"/>
  <c r="L322" i="47"/>
  <c r="L323" i="47"/>
  <c r="L131" i="65" l="1"/>
  <c r="L76" i="65"/>
  <c r="L120" i="65"/>
  <c r="L91" i="65"/>
  <c r="L78" i="65"/>
  <c r="L119" i="65"/>
  <c r="L128" i="65"/>
  <c r="L114" i="65"/>
  <c r="L133" i="65"/>
  <c r="L71" i="65"/>
  <c r="L101" i="65"/>
  <c r="L108" i="65"/>
  <c r="L60" i="65"/>
  <c r="L115" i="65"/>
  <c r="L112" i="65"/>
  <c r="L66" i="65"/>
  <c r="L86" i="65"/>
  <c r="L82" i="65"/>
  <c r="L56" i="65"/>
  <c r="L61" i="65"/>
  <c r="L95" i="65"/>
  <c r="L124" i="65"/>
  <c r="L68" i="65"/>
  <c r="L126" i="65"/>
  <c r="L65" i="65"/>
  <c r="L85" i="65"/>
  <c r="L100" i="65"/>
  <c r="L63" i="65"/>
  <c r="L125" i="65"/>
  <c r="L98" i="65"/>
  <c r="L102" i="65"/>
  <c r="L92" i="65"/>
  <c r="L106" i="65"/>
  <c r="L83" i="65"/>
  <c r="L129" i="65"/>
  <c r="L110" i="65"/>
  <c r="L121" i="65"/>
  <c r="L89" i="65"/>
  <c r="L132" i="65"/>
  <c r="L96" i="65"/>
  <c r="L103" i="65"/>
  <c r="L109" i="65"/>
  <c r="L73" i="65"/>
  <c r="L84" i="65"/>
  <c r="L69" i="65"/>
  <c r="L97" i="65"/>
  <c r="L81" i="65"/>
  <c r="L77" i="65"/>
  <c r="L67" i="65"/>
  <c r="L75" i="65"/>
  <c r="L88" i="65"/>
  <c r="L130" i="65"/>
  <c r="L113" i="65"/>
  <c r="L107" i="65"/>
  <c r="L80" i="65"/>
  <c r="L105" i="65"/>
  <c r="L72" i="65"/>
  <c r="L90" i="65"/>
  <c r="L99" i="65"/>
  <c r="L127" i="65"/>
  <c r="L64" i="65"/>
  <c r="L117" i="65"/>
  <c r="L116" i="65"/>
  <c r="L123" i="65"/>
  <c r="L59" i="65"/>
  <c r="L93" i="65"/>
  <c r="K1" i="49"/>
  <c r="K1" i="52"/>
  <c r="K1" i="54"/>
  <c r="L74" i="65" l="1"/>
  <c r="L58" i="65"/>
  <c r="L62" i="65"/>
  <c r="L94" i="65"/>
  <c r="L122" i="65"/>
  <c r="L57" i="65"/>
  <c r="L87" i="65"/>
  <c r="L118" i="65"/>
  <c r="L70" i="65"/>
  <c r="L111" i="65"/>
  <c r="L104" i="65"/>
  <c r="L79" i="65"/>
  <c r="O321" i="47"/>
  <c r="O322" i="47"/>
  <c r="O323" i="47"/>
  <c r="O324" i="47"/>
  <c r="O325" i="47"/>
  <c r="O326" i="47"/>
  <c r="O327" i="47"/>
  <c r="O328" i="47"/>
  <c r="O329" i="47"/>
  <c r="O330" i="47"/>
  <c r="O331" i="47"/>
  <c r="O332" i="47"/>
  <c r="O333" i="47"/>
  <c r="O334" i="47"/>
  <c r="O335" i="47"/>
  <c r="O336" i="47"/>
  <c r="O337" i="47"/>
  <c r="O338" i="47"/>
  <c r="O339" i="47"/>
  <c r="O340" i="47"/>
  <c r="O341" i="47"/>
  <c r="O342" i="47"/>
  <c r="O343" i="47"/>
  <c r="O344" i="47"/>
  <c r="O345" i="47"/>
  <c r="O346" i="47"/>
  <c r="O347" i="47"/>
  <c r="O348" i="47"/>
  <c r="O349" i="47"/>
  <c r="O350" i="47"/>
  <c r="O351" i="47"/>
  <c r="O352" i="47"/>
  <c r="O353" i="47"/>
  <c r="O354" i="47"/>
  <c r="O355" i="47"/>
  <c r="O356" i="47"/>
  <c r="O357" i="47"/>
  <c r="O358" i="47"/>
  <c r="O359" i="47"/>
  <c r="O360" i="47"/>
  <c r="O361" i="47"/>
  <c r="O362" i="47"/>
  <c r="O363" i="47"/>
  <c r="O364" i="47"/>
  <c r="O365" i="47"/>
  <c r="O366" i="47"/>
  <c r="O367" i="47"/>
  <c r="O368" i="47"/>
  <c r="O369" i="47"/>
  <c r="O370" i="47"/>
  <c r="O371" i="47"/>
  <c r="O372" i="47"/>
  <c r="O373" i="47"/>
  <c r="O374" i="47"/>
  <c r="O375" i="47"/>
  <c r="O376" i="47"/>
  <c r="O377" i="47"/>
  <c r="O378" i="47"/>
  <c r="O379" i="47"/>
  <c r="O380" i="47"/>
  <c r="O381" i="47"/>
  <c r="O382" i="47"/>
  <c r="O383" i="47"/>
  <c r="O384" i="47"/>
  <c r="O385" i="47"/>
  <c r="O386" i="47"/>
  <c r="O387" i="47"/>
  <c r="O388" i="47"/>
  <c r="O389" i="47"/>
  <c r="O390" i="47"/>
  <c r="O391" i="47"/>
  <c r="O392" i="47"/>
  <c r="O393" i="47"/>
  <c r="O394" i="47"/>
  <c r="O395" i="47"/>
  <c r="O396" i="47"/>
  <c r="O397" i="47"/>
  <c r="O398" i="47"/>
  <c r="O399" i="47"/>
  <c r="O400" i="47"/>
  <c r="O401" i="47"/>
  <c r="O402" i="47"/>
  <c r="O403" i="47"/>
  <c r="O404" i="47"/>
  <c r="O405" i="47"/>
  <c r="O406" i="47"/>
  <c r="O407" i="47"/>
  <c r="O408" i="47"/>
  <c r="O409" i="47"/>
  <c r="O410" i="47"/>
  <c r="H264" i="47" l="1"/>
  <c r="H265" i="47"/>
  <c r="H157" i="46"/>
  <c r="H158" i="46"/>
  <c r="H159" i="46"/>
  <c r="H160" i="46"/>
  <c r="H161" i="46"/>
  <c r="H162" i="46"/>
  <c r="H163" i="46"/>
  <c r="H164" i="46"/>
  <c r="H165" i="46"/>
  <c r="H166" i="46"/>
  <c r="H167" i="46"/>
  <c r="H168" i="46"/>
  <c r="H169" i="46"/>
  <c r="H170" i="46"/>
  <c r="H171" i="46"/>
  <c r="H172" i="46"/>
  <c r="H173" i="46"/>
  <c r="H174" i="46"/>
  <c r="H175" i="46"/>
  <c r="H176" i="46"/>
  <c r="H177" i="46"/>
  <c r="H178" i="46"/>
  <c r="H179" i="46"/>
  <c r="H180" i="46"/>
  <c r="H181" i="46"/>
  <c r="H182" i="46"/>
  <c r="H183" i="46"/>
  <c r="H184" i="46"/>
  <c r="H185" i="46"/>
  <c r="H186" i="46"/>
  <c r="H187" i="46"/>
  <c r="H188" i="46"/>
  <c r="H189" i="46"/>
  <c r="H190" i="46"/>
  <c r="H191" i="46"/>
  <c r="H192" i="46"/>
  <c r="H193" i="46"/>
  <c r="B2" i="55" l="1"/>
  <c r="C2" i="55"/>
  <c r="D2" i="55"/>
  <c r="A2" i="55"/>
  <c r="I1" i="52"/>
  <c r="I27" i="45"/>
  <c r="I56" i="45"/>
  <c r="I77" i="45"/>
  <c r="I91" i="45"/>
  <c r="I166" i="45"/>
  <c r="I169" i="45"/>
  <c r="I183" i="45"/>
  <c r="I204" i="45"/>
  <c r="I207" i="45"/>
  <c r="I210" i="45"/>
  <c r="I213" i="45"/>
  <c r="H18" i="50"/>
  <c r="W2" i="52" l="1"/>
  <c r="X2" i="52" s="1"/>
  <c r="Y2" i="52" s="1"/>
  <c r="K3" i="55"/>
  <c r="J3" i="55"/>
  <c r="F2" i="55"/>
  <c r="H3" i="55" s="1"/>
  <c r="G2" i="55"/>
  <c r="I3" i="55" l="1"/>
  <c r="M3" i="55" s="1"/>
  <c r="N3" i="55" s="1"/>
  <c r="F57" i="55"/>
  <c r="F58" i="55"/>
  <c r="F60" i="55"/>
  <c r="AP57" i="55" s="1"/>
  <c r="F67" i="55"/>
  <c r="AL57" i="55" s="1"/>
  <c r="L324" i="47"/>
  <c r="L325" i="47"/>
  <c r="L326" i="47"/>
  <c r="L327" i="47"/>
  <c r="L328" i="47"/>
  <c r="L329" i="47"/>
  <c r="L330" i="47"/>
  <c r="L331" i="47"/>
  <c r="L332" i="47"/>
  <c r="L333" i="47"/>
  <c r="L334" i="47"/>
  <c r="L335" i="47"/>
  <c r="L336" i="47"/>
  <c r="L337" i="47"/>
  <c r="L338" i="47"/>
  <c r="L339" i="47"/>
  <c r="L340" i="47"/>
  <c r="L341" i="47"/>
  <c r="L342" i="47"/>
  <c r="L343" i="47"/>
  <c r="L344" i="47"/>
  <c r="L345" i="47"/>
  <c r="L346" i="47"/>
  <c r="L347" i="47"/>
  <c r="L348" i="47"/>
  <c r="L349" i="47"/>
  <c r="L350" i="47"/>
  <c r="L351" i="47"/>
  <c r="L352" i="47"/>
  <c r="L353" i="47"/>
  <c r="L354" i="47"/>
  <c r="L355" i="47"/>
  <c r="L356" i="47"/>
  <c r="L357" i="47"/>
  <c r="L358" i="47"/>
  <c r="L359" i="47"/>
  <c r="L360" i="47"/>
  <c r="L361" i="47"/>
  <c r="T57" i="55" l="1"/>
  <c r="F61" i="55"/>
  <c r="AA57" i="55" s="1"/>
  <c r="F62" i="55"/>
  <c r="J222" i="61"/>
  <c r="J223" i="61"/>
  <c r="J224" i="61"/>
  <c r="J225" i="61"/>
  <c r="J226" i="61"/>
  <c r="J227" i="61"/>
  <c r="J228" i="61"/>
  <c r="J229" i="61"/>
  <c r="J230" i="61"/>
  <c r="J231" i="61"/>
  <c r="J232" i="61"/>
  <c r="J233" i="61"/>
  <c r="J234" i="61"/>
  <c r="J235" i="61"/>
  <c r="J236" i="61"/>
  <c r="J237" i="61"/>
  <c r="J238" i="61"/>
  <c r="J239" i="61"/>
  <c r="J240" i="61"/>
  <c r="J241" i="61"/>
  <c r="J242" i="61"/>
  <c r="J243" i="61"/>
  <c r="J244" i="61"/>
  <c r="J245" i="61"/>
  <c r="J246" i="61"/>
  <c r="J247" i="61"/>
  <c r="J248" i="61"/>
  <c r="J249" i="61"/>
  <c r="J250" i="61"/>
  <c r="J251" i="61"/>
  <c r="J252" i="61"/>
  <c r="J253" i="61"/>
  <c r="J254" i="61"/>
  <c r="J255" i="61"/>
  <c r="J256" i="61"/>
  <c r="J257" i="61"/>
  <c r="J258" i="61"/>
  <c r="J259" i="61"/>
  <c r="J260" i="61"/>
  <c r="J261" i="61"/>
  <c r="J262" i="61"/>
  <c r="J263" i="61"/>
  <c r="J264" i="61"/>
  <c r="J265" i="61"/>
  <c r="J266" i="61"/>
  <c r="J267" i="61"/>
  <c r="J268" i="61"/>
  <c r="J269" i="61"/>
  <c r="J270" i="61"/>
  <c r="J271" i="61"/>
  <c r="J272" i="61"/>
  <c r="J273" i="61"/>
  <c r="J274" i="61"/>
  <c r="J275" i="61"/>
  <c r="J276" i="61"/>
  <c r="J277" i="61"/>
  <c r="J278" i="61"/>
  <c r="J279" i="61"/>
  <c r="J280" i="61"/>
  <c r="J281" i="61"/>
  <c r="J282" i="61"/>
  <c r="J283" i="61"/>
  <c r="J284" i="61"/>
  <c r="J285" i="61"/>
  <c r="J286" i="61"/>
  <c r="J287" i="61"/>
  <c r="J288" i="61"/>
  <c r="J289" i="61"/>
  <c r="J290" i="61"/>
  <c r="J291" i="61"/>
  <c r="J292" i="61"/>
  <c r="J293" i="61"/>
  <c r="J294" i="61"/>
  <c r="J295" i="61"/>
  <c r="J296" i="61"/>
  <c r="J297" i="61"/>
  <c r="J298" i="61"/>
  <c r="J299" i="61"/>
  <c r="J300" i="61"/>
  <c r="J301" i="61"/>
  <c r="J302" i="61"/>
  <c r="J303" i="61"/>
  <c r="J304" i="61"/>
  <c r="J305" i="61"/>
  <c r="J306" i="61"/>
  <c r="J307" i="61"/>
  <c r="J308" i="61"/>
  <c r="J309" i="61"/>
  <c r="J310" i="61"/>
  <c r="J311" i="61"/>
  <c r="J312" i="61"/>
  <c r="J313" i="61"/>
  <c r="J314" i="61"/>
  <c r="J315" i="61"/>
  <c r="J316" i="61"/>
  <c r="J317" i="61"/>
  <c r="J318" i="61"/>
  <c r="J319" i="61"/>
  <c r="J320" i="61"/>
  <c r="J321" i="61"/>
  <c r="J322" i="61"/>
  <c r="J323" i="61"/>
  <c r="J324" i="61"/>
  <c r="J325" i="61"/>
  <c r="J326" i="61"/>
  <c r="J327" i="61"/>
  <c r="J328" i="61"/>
  <c r="J329" i="61"/>
  <c r="J330" i="61"/>
  <c r="J331" i="61"/>
  <c r="J332" i="61"/>
  <c r="J333" i="61"/>
  <c r="J334" i="61"/>
  <c r="J335" i="61"/>
  <c r="J336" i="61"/>
  <c r="J337" i="61"/>
  <c r="J338" i="61"/>
  <c r="J339" i="61"/>
  <c r="J340" i="61"/>
  <c r="J341" i="61"/>
  <c r="J342" i="61"/>
  <c r="J343" i="61"/>
  <c r="J344" i="61"/>
  <c r="J345" i="61"/>
  <c r="J346" i="61"/>
  <c r="J347" i="61"/>
  <c r="J348" i="61"/>
  <c r="J349" i="61"/>
  <c r="J350" i="61"/>
  <c r="J351" i="61"/>
  <c r="J352" i="61"/>
  <c r="J353" i="61"/>
  <c r="J354" i="61"/>
  <c r="F65" i="55" l="1"/>
  <c r="AC57" i="55"/>
  <c r="B9" i="10"/>
  <c r="N3" i="45"/>
  <c r="B10" i="10" l="1"/>
  <c r="H5" i="65"/>
  <c r="H6" i="65" s="1"/>
  <c r="B4" i="10" a="1"/>
  <c r="B4" i="10" s="1"/>
  <c r="F3" i="65" l="1"/>
  <c r="F11" i="65"/>
  <c r="F19" i="65"/>
  <c r="F27" i="65"/>
  <c r="F35" i="65"/>
  <c r="F43" i="65"/>
  <c r="F51" i="65"/>
  <c r="F59" i="65"/>
  <c r="F67" i="65"/>
  <c r="F75" i="65"/>
  <c r="F83" i="65"/>
  <c r="F91" i="65"/>
  <c r="F99" i="65"/>
  <c r="F107" i="65"/>
  <c r="F115" i="65"/>
  <c r="F123" i="65"/>
  <c r="F131" i="65"/>
  <c r="F139" i="65"/>
  <c r="F147" i="65"/>
  <c r="F155" i="65"/>
  <c r="F163" i="65"/>
  <c r="F171" i="65"/>
  <c r="F179" i="65"/>
  <c r="F187" i="65"/>
  <c r="F195" i="65"/>
  <c r="F203" i="65"/>
  <c r="F211" i="65"/>
  <c r="F219" i="65"/>
  <c r="F227" i="65"/>
  <c r="F235" i="65"/>
  <c r="F243" i="65"/>
  <c r="F251" i="65"/>
  <c r="F259" i="65"/>
  <c r="F267" i="65"/>
  <c r="F275" i="65"/>
  <c r="F283" i="65"/>
  <c r="F291" i="65"/>
  <c r="F299" i="65"/>
  <c r="F307" i="65"/>
  <c r="F315" i="65"/>
  <c r="F323" i="65"/>
  <c r="F331" i="65"/>
  <c r="F339" i="65"/>
  <c r="F347" i="65"/>
  <c r="F355" i="65"/>
  <c r="F363" i="65"/>
  <c r="F371" i="65"/>
  <c r="F379" i="65"/>
  <c r="F387" i="65"/>
  <c r="F395" i="65"/>
  <c r="F403" i="65"/>
  <c r="F411" i="65"/>
  <c r="F419" i="65"/>
  <c r="F427" i="65"/>
  <c r="F435" i="65"/>
  <c r="F443" i="65"/>
  <c r="F451" i="65"/>
  <c r="F4" i="65"/>
  <c r="F12" i="65"/>
  <c r="F20" i="65"/>
  <c r="F28" i="65"/>
  <c r="F36" i="65"/>
  <c r="F44" i="65"/>
  <c r="F52" i="65"/>
  <c r="F60" i="65"/>
  <c r="F68" i="65"/>
  <c r="F76" i="65"/>
  <c r="F84" i="65"/>
  <c r="F92" i="65"/>
  <c r="F100" i="65"/>
  <c r="F108" i="65"/>
  <c r="F116" i="65"/>
  <c r="F124" i="65"/>
  <c r="F132" i="65"/>
  <c r="F140" i="65"/>
  <c r="F164" i="65"/>
  <c r="F172" i="65"/>
  <c r="F180" i="65"/>
  <c r="F196" i="65"/>
  <c r="F228" i="65"/>
  <c r="F252" i="65"/>
  <c r="F276" i="65"/>
  <c r="F300" i="65"/>
  <c r="F324" i="65"/>
  <c r="F340" i="65"/>
  <c r="F6" i="65"/>
  <c r="F14" i="65"/>
  <c r="F22" i="65"/>
  <c r="F30" i="65"/>
  <c r="F38" i="65"/>
  <c r="F46" i="65"/>
  <c r="F54" i="65"/>
  <c r="F62" i="65"/>
  <c r="F70" i="65"/>
  <c r="F78" i="65"/>
  <c r="F86" i="65"/>
  <c r="F94" i="65"/>
  <c r="F102" i="65"/>
  <c r="F110" i="65"/>
  <c r="F118" i="65"/>
  <c r="F126" i="65"/>
  <c r="F134" i="65"/>
  <c r="F142" i="65"/>
  <c r="F150" i="65"/>
  <c r="F158" i="65"/>
  <c r="F166" i="65"/>
  <c r="F174" i="65"/>
  <c r="F182" i="65"/>
  <c r="F190" i="65"/>
  <c r="F198" i="65"/>
  <c r="F206" i="65"/>
  <c r="F214" i="65"/>
  <c r="F222" i="65"/>
  <c r="F230" i="65"/>
  <c r="F238" i="65"/>
  <c r="F246" i="65"/>
  <c r="F254" i="65"/>
  <c r="F262" i="65"/>
  <c r="F270" i="65"/>
  <c r="F7" i="65"/>
  <c r="F8" i="65"/>
  <c r="F16" i="65"/>
  <c r="F24" i="65"/>
  <c r="F32" i="65"/>
  <c r="F40" i="65"/>
  <c r="F48" i="65"/>
  <c r="F56" i="65"/>
  <c r="F64" i="65"/>
  <c r="F72" i="65"/>
  <c r="F80" i="65"/>
  <c r="F88" i="65"/>
  <c r="F96" i="65"/>
  <c r="F104" i="65"/>
  <c r="F112" i="65"/>
  <c r="F120" i="65"/>
  <c r="F128" i="65"/>
  <c r="F136" i="65"/>
  <c r="F144" i="65"/>
  <c r="F152" i="65"/>
  <c r="F160" i="65"/>
  <c r="F168" i="65"/>
  <c r="F176" i="65"/>
  <c r="F184" i="65"/>
  <c r="F192" i="65"/>
  <c r="F200" i="65"/>
  <c r="F208" i="65"/>
  <c r="F216" i="65"/>
  <c r="F224" i="65"/>
  <c r="F232" i="65"/>
  <c r="F240" i="65"/>
  <c r="F248" i="65"/>
  <c r="F256" i="65"/>
  <c r="F264" i="65"/>
  <c r="F272" i="65"/>
  <c r="F280" i="65"/>
  <c r="F288" i="65"/>
  <c r="F296" i="65"/>
  <c r="F304" i="65"/>
  <c r="F312" i="65"/>
  <c r="F320" i="65"/>
  <c r="F328" i="65"/>
  <c r="F336" i="65"/>
  <c r="F344" i="65"/>
  <c r="F352" i="65"/>
  <c r="F360" i="65"/>
  <c r="F368" i="65"/>
  <c r="F376" i="65"/>
  <c r="F384" i="65"/>
  <c r="F392" i="65"/>
  <c r="F400" i="65"/>
  <c r="F408" i="65"/>
  <c r="F416" i="65"/>
  <c r="F424" i="65"/>
  <c r="F432" i="65"/>
  <c r="F440" i="65"/>
  <c r="F448" i="65"/>
  <c r="F456" i="65"/>
  <c r="F169" i="65"/>
  <c r="F201" i="65"/>
  <c r="F217" i="65"/>
  <c r="F233" i="65"/>
  <c r="F249" i="65"/>
  <c r="F257" i="65"/>
  <c r="F273" i="65"/>
  <c r="F281" i="65"/>
  <c r="F297" i="65"/>
  <c r="F305" i="65"/>
  <c r="F321" i="65"/>
  <c r="F337" i="65"/>
  <c r="F345" i="65"/>
  <c r="F361" i="65"/>
  <c r="F377" i="65"/>
  <c r="F393" i="65"/>
  <c r="F409" i="65"/>
  <c r="F425" i="65"/>
  <c r="F441" i="65"/>
  <c r="F2" i="65"/>
  <c r="F156" i="65"/>
  <c r="F188" i="65"/>
  <c r="F212" i="65"/>
  <c r="F220" i="65"/>
  <c r="F244" i="65"/>
  <c r="F268" i="65"/>
  <c r="F292" i="65"/>
  <c r="F308" i="65"/>
  <c r="F9" i="65"/>
  <c r="F17" i="65"/>
  <c r="F25" i="65"/>
  <c r="F33" i="65"/>
  <c r="F41" i="65"/>
  <c r="F49" i="65"/>
  <c r="F57" i="65"/>
  <c r="F65" i="65"/>
  <c r="F73" i="65"/>
  <c r="F81" i="65"/>
  <c r="F89" i="65"/>
  <c r="F97" i="65"/>
  <c r="F105" i="65"/>
  <c r="F113" i="65"/>
  <c r="F121" i="65"/>
  <c r="F129" i="65"/>
  <c r="F137" i="65"/>
  <c r="F145" i="65"/>
  <c r="F153" i="65"/>
  <c r="F161" i="65"/>
  <c r="F177" i="65"/>
  <c r="F185" i="65"/>
  <c r="F193" i="65"/>
  <c r="F209" i="65"/>
  <c r="F225" i="65"/>
  <c r="F241" i="65"/>
  <c r="F265" i="65"/>
  <c r="F289" i="65"/>
  <c r="F313" i="65"/>
  <c r="F329" i="65"/>
  <c r="F353" i="65"/>
  <c r="F369" i="65"/>
  <c r="F385" i="65"/>
  <c r="F401" i="65"/>
  <c r="F417" i="65"/>
  <c r="F433" i="65"/>
  <c r="F449" i="65"/>
  <c r="F148" i="65"/>
  <c r="F204" i="65"/>
  <c r="F236" i="65"/>
  <c r="F260" i="65"/>
  <c r="F284" i="65"/>
  <c r="F316" i="65"/>
  <c r="F348" i="65"/>
  <c r="F364" i="65"/>
  <c r="F10" i="65"/>
  <c r="F18" i="65"/>
  <c r="F26" i="65"/>
  <c r="F34" i="65"/>
  <c r="F42" i="65"/>
  <c r="F50" i="65"/>
  <c r="F58" i="65"/>
  <c r="F66" i="65"/>
  <c r="F74" i="65"/>
  <c r="F82" i="65"/>
  <c r="F90" i="65"/>
  <c r="F98" i="65"/>
  <c r="F106" i="65"/>
  <c r="F114" i="65"/>
  <c r="F122" i="65"/>
  <c r="F130" i="65"/>
  <c r="F138" i="65"/>
  <c r="F146" i="65"/>
  <c r="F154" i="65"/>
  <c r="F162" i="65"/>
  <c r="F170" i="65"/>
  <c r="F178" i="65"/>
  <c r="F186" i="65"/>
  <c r="F194" i="65"/>
  <c r="F202" i="65"/>
  <c r="F210" i="65"/>
  <c r="F218" i="65"/>
  <c r="F226" i="65"/>
  <c r="F234" i="65"/>
  <c r="F242" i="65"/>
  <c r="F250" i="65"/>
  <c r="F258" i="65"/>
  <c r="F266" i="65"/>
  <c r="F274" i="65"/>
  <c r="F282" i="65"/>
  <c r="F290" i="65"/>
  <c r="F298" i="65"/>
  <c r="F306" i="65"/>
  <c r="F314" i="65"/>
  <c r="F322" i="65"/>
  <c r="F330" i="65"/>
  <c r="F338" i="65"/>
  <c r="F346" i="65"/>
  <c r="F354" i="65"/>
  <c r="F362" i="65"/>
  <c r="F370" i="65"/>
  <c r="F378" i="65"/>
  <c r="F386" i="65"/>
  <c r="F394" i="65"/>
  <c r="F402" i="65"/>
  <c r="F410" i="65"/>
  <c r="F418" i="65"/>
  <c r="F426" i="65"/>
  <c r="F434" i="65"/>
  <c r="F442" i="65"/>
  <c r="F450" i="65"/>
  <c r="F5" i="65"/>
  <c r="F39" i="65"/>
  <c r="F71" i="65"/>
  <c r="F103" i="65"/>
  <c r="F135" i="65"/>
  <c r="F167" i="65"/>
  <c r="F199" i="65"/>
  <c r="F231" i="65"/>
  <c r="F263" i="65"/>
  <c r="F287" i="65"/>
  <c r="F310" i="65"/>
  <c r="F332" i="65"/>
  <c r="F350" i="65"/>
  <c r="F367" i="65"/>
  <c r="F383" i="65"/>
  <c r="F399" i="65"/>
  <c r="F415" i="65"/>
  <c r="F431" i="65"/>
  <c r="F447" i="65"/>
  <c r="F141" i="65"/>
  <c r="F237" i="65"/>
  <c r="F293" i="65"/>
  <c r="F311" i="65"/>
  <c r="F351" i="65"/>
  <c r="F372" i="65"/>
  <c r="F388" i="65"/>
  <c r="F420" i="65"/>
  <c r="F436" i="65"/>
  <c r="F452" i="65"/>
  <c r="F63" i="65"/>
  <c r="F326" i="65"/>
  <c r="F413" i="65"/>
  <c r="F69" i="65"/>
  <c r="F197" i="65"/>
  <c r="F327" i="65"/>
  <c r="F382" i="65"/>
  <c r="F446" i="65"/>
  <c r="F13" i="65"/>
  <c r="F45" i="65"/>
  <c r="F77" i="65"/>
  <c r="F109" i="65"/>
  <c r="F173" i="65"/>
  <c r="F205" i="65"/>
  <c r="F269" i="65"/>
  <c r="F333" i="65"/>
  <c r="F404" i="65"/>
  <c r="F31" i="65"/>
  <c r="F365" i="65"/>
  <c r="F165" i="65"/>
  <c r="F261" i="65"/>
  <c r="F349" i="65"/>
  <c r="F430" i="65"/>
  <c r="F15" i="65"/>
  <c r="F47" i="65"/>
  <c r="F79" i="65"/>
  <c r="F111" i="65"/>
  <c r="F143" i="65"/>
  <c r="F175" i="65"/>
  <c r="F207" i="65"/>
  <c r="F239" i="65"/>
  <c r="F271" i="65"/>
  <c r="F294" i="65"/>
  <c r="F317" i="65"/>
  <c r="F334" i="65"/>
  <c r="F356" i="65"/>
  <c r="F373" i="65"/>
  <c r="F389" i="65"/>
  <c r="F405" i="65"/>
  <c r="F421" i="65"/>
  <c r="F437" i="65"/>
  <c r="F453" i="65"/>
  <c r="F29" i="65"/>
  <c r="F157" i="65"/>
  <c r="F279" i="65"/>
  <c r="F342" i="65"/>
  <c r="F412" i="65"/>
  <c r="F95" i="65"/>
  <c r="F255" i="65"/>
  <c r="F343" i="65"/>
  <c r="F381" i="65"/>
  <c r="F429" i="65"/>
  <c r="F37" i="65"/>
  <c r="F286" i="65"/>
  <c r="F398" i="65"/>
  <c r="F21" i="65"/>
  <c r="F53" i="65"/>
  <c r="F85" i="65"/>
  <c r="F117" i="65"/>
  <c r="F149" i="65"/>
  <c r="F181" i="65"/>
  <c r="F213" i="65"/>
  <c r="F245" i="65"/>
  <c r="F277" i="65"/>
  <c r="F295" i="65"/>
  <c r="F318" i="65"/>
  <c r="F335" i="65"/>
  <c r="F357" i="65"/>
  <c r="F374" i="65"/>
  <c r="F390" i="65"/>
  <c r="F406" i="65"/>
  <c r="F422" i="65"/>
  <c r="F438" i="65"/>
  <c r="F454" i="65"/>
  <c r="F61" i="65"/>
  <c r="F125" i="65"/>
  <c r="F221" i="65"/>
  <c r="F302" i="65"/>
  <c r="F359" i="65"/>
  <c r="F396" i="65"/>
  <c r="F428" i="65"/>
  <c r="F127" i="65"/>
  <c r="F191" i="65"/>
  <c r="F285" i="65"/>
  <c r="F445" i="65"/>
  <c r="F133" i="65"/>
  <c r="F229" i="65"/>
  <c r="F366" i="65"/>
  <c r="F23" i="65"/>
  <c r="F55" i="65"/>
  <c r="F87" i="65"/>
  <c r="F119" i="65"/>
  <c r="F151" i="65"/>
  <c r="F183" i="65"/>
  <c r="F215" i="65"/>
  <c r="F247" i="65"/>
  <c r="F278" i="65"/>
  <c r="F301" i="65"/>
  <c r="F319" i="65"/>
  <c r="F341" i="65"/>
  <c r="F358" i="65"/>
  <c r="F375" i="65"/>
  <c r="F391" i="65"/>
  <c r="F407" i="65"/>
  <c r="F423" i="65"/>
  <c r="F439" i="65"/>
  <c r="F455" i="65"/>
  <c r="F93" i="65"/>
  <c r="F189" i="65"/>
  <c r="F253" i="65"/>
  <c r="F325" i="65"/>
  <c r="F380" i="65"/>
  <c r="F444" i="65"/>
  <c r="F159" i="65"/>
  <c r="F223" i="65"/>
  <c r="F303" i="65"/>
  <c r="F397" i="65"/>
  <c r="F101" i="65"/>
  <c r="F309" i="65"/>
  <c r="F414" i="65"/>
  <c r="I1" i="57"/>
  <c r="J11" i="10" s="1"/>
  <c r="I11" i="10"/>
  <c r="I1" i="54"/>
  <c r="H11" i="10" s="1"/>
  <c r="I1" i="50"/>
  <c r="I1" i="49"/>
  <c r="W2" i="49" s="1"/>
  <c r="I1" i="48"/>
  <c r="E11" i="10" s="1"/>
  <c r="D11" i="10"/>
  <c r="I1" i="46"/>
  <c r="O893" i="47"/>
  <c r="O411" i="47"/>
  <c r="O412" i="47"/>
  <c r="O413" i="47"/>
  <c r="O414" i="47"/>
  <c r="O415" i="47"/>
  <c r="O416" i="47"/>
  <c r="O417" i="47"/>
  <c r="O418" i="47"/>
  <c r="O419" i="47"/>
  <c r="O420" i="47"/>
  <c r="O421" i="47"/>
  <c r="O422" i="47"/>
  <c r="O423" i="47"/>
  <c r="O424" i="47"/>
  <c r="O425" i="47"/>
  <c r="O426" i="47"/>
  <c r="O427" i="47"/>
  <c r="O428" i="47"/>
  <c r="O429" i="47"/>
  <c r="O430" i="47"/>
  <c r="O431" i="47"/>
  <c r="O432" i="47"/>
  <c r="O433" i="47"/>
  <c r="O434" i="47"/>
  <c r="O435" i="47"/>
  <c r="O436" i="47"/>
  <c r="O437" i="47"/>
  <c r="O438" i="47"/>
  <c r="O439" i="47"/>
  <c r="O440" i="47"/>
  <c r="O441" i="47"/>
  <c r="O442" i="47"/>
  <c r="O443" i="47"/>
  <c r="O444" i="47"/>
  <c r="O445" i="47"/>
  <c r="O446" i="47"/>
  <c r="O447" i="47"/>
  <c r="O448" i="47"/>
  <c r="O449" i="47"/>
  <c r="O450" i="47"/>
  <c r="N451" i="47"/>
  <c r="O451" i="47" s="1"/>
  <c r="N452" i="47"/>
  <c r="O452" i="47" s="1"/>
  <c r="N453" i="47"/>
  <c r="O453" i="47" s="1"/>
  <c r="N454" i="47"/>
  <c r="O454" i="47" s="1"/>
  <c r="N455" i="47"/>
  <c r="O455" i="47" s="1"/>
  <c r="N456" i="47"/>
  <c r="O456" i="47" s="1"/>
  <c r="N457" i="47"/>
  <c r="O457" i="47" s="1"/>
  <c r="N458" i="47"/>
  <c r="O458" i="47" s="1"/>
  <c r="N459" i="47"/>
  <c r="O459" i="47" s="1"/>
  <c r="N460" i="47"/>
  <c r="O460" i="47" s="1"/>
  <c r="N461" i="47"/>
  <c r="O461" i="47" s="1"/>
  <c r="N462" i="47"/>
  <c r="O462" i="47" s="1"/>
  <c r="N463" i="47"/>
  <c r="O463" i="47" s="1"/>
  <c r="N464" i="47"/>
  <c r="O464" i="47" s="1"/>
  <c r="N465" i="47"/>
  <c r="O465" i="47" s="1"/>
  <c r="N466" i="47"/>
  <c r="O466" i="47" s="1"/>
  <c r="N467" i="47"/>
  <c r="O467" i="47" s="1"/>
  <c r="N468" i="47"/>
  <c r="O468" i="47" s="1"/>
  <c r="N469" i="47"/>
  <c r="O469" i="47" s="1"/>
  <c r="N470" i="47"/>
  <c r="O470" i="47" s="1"/>
  <c r="N471" i="47"/>
  <c r="O471" i="47" s="1"/>
  <c r="N472" i="47"/>
  <c r="O472" i="47" s="1"/>
  <c r="N473" i="47"/>
  <c r="O473" i="47" s="1"/>
  <c r="N474" i="47"/>
  <c r="O474" i="47" s="1"/>
  <c r="N475" i="47"/>
  <c r="O475" i="47" s="1"/>
  <c r="N476" i="47"/>
  <c r="O476" i="47" s="1"/>
  <c r="N477" i="47"/>
  <c r="O477" i="47" s="1"/>
  <c r="N478" i="47"/>
  <c r="O478" i="47" s="1"/>
  <c r="N479" i="47"/>
  <c r="O479" i="47" s="1"/>
  <c r="N480" i="47"/>
  <c r="O480" i="47" s="1"/>
  <c r="N481" i="47"/>
  <c r="O481" i="47" s="1"/>
  <c r="N482" i="47"/>
  <c r="O482" i="47" s="1"/>
  <c r="N483" i="47"/>
  <c r="O483" i="47" s="1"/>
  <c r="N484" i="47"/>
  <c r="O484" i="47" s="1"/>
  <c r="N485" i="47"/>
  <c r="O485" i="47" s="1"/>
  <c r="N486" i="47"/>
  <c r="O486" i="47" s="1"/>
  <c r="N487" i="47"/>
  <c r="O487" i="47" s="1"/>
  <c r="N488" i="47"/>
  <c r="O488" i="47" s="1"/>
  <c r="N489" i="47"/>
  <c r="O489" i="47" s="1"/>
  <c r="N490" i="47"/>
  <c r="O490" i="47" s="1"/>
  <c r="N491" i="47"/>
  <c r="O491" i="47" s="1"/>
  <c r="N492" i="47"/>
  <c r="O492" i="47" s="1"/>
  <c r="N493" i="47"/>
  <c r="O493" i="47" s="1"/>
  <c r="N494" i="47"/>
  <c r="O494" i="47" s="1"/>
  <c r="N495" i="47"/>
  <c r="O495" i="47" s="1"/>
  <c r="N496" i="47"/>
  <c r="O496" i="47" s="1"/>
  <c r="N497" i="47"/>
  <c r="O497" i="47" s="1"/>
  <c r="N498" i="47"/>
  <c r="O498" i="47" s="1"/>
  <c r="N499" i="47"/>
  <c r="O499" i="47" s="1"/>
  <c r="N500" i="47"/>
  <c r="O500" i="47" s="1"/>
  <c r="N501" i="47"/>
  <c r="O501" i="47" s="1"/>
  <c r="N502" i="47"/>
  <c r="O502" i="47" s="1"/>
  <c r="N503" i="47"/>
  <c r="O503" i="47" s="1"/>
  <c r="N504" i="47"/>
  <c r="O504" i="47" s="1"/>
  <c r="N505" i="47"/>
  <c r="O505" i="47" s="1"/>
  <c r="N506" i="47"/>
  <c r="O506" i="47" s="1"/>
  <c r="N507" i="47"/>
  <c r="O507" i="47" s="1"/>
  <c r="N508" i="47"/>
  <c r="O508" i="47" s="1"/>
  <c r="N509" i="47"/>
  <c r="O509" i="47" s="1"/>
  <c r="N510" i="47"/>
  <c r="O510" i="47" s="1"/>
  <c r="N511" i="47"/>
  <c r="O511" i="47" s="1"/>
  <c r="N512" i="47"/>
  <c r="O512" i="47" s="1"/>
  <c r="N513" i="47"/>
  <c r="O513" i="47" s="1"/>
  <c r="N514" i="47"/>
  <c r="O514" i="47" s="1"/>
  <c r="N515" i="47"/>
  <c r="O515" i="47" s="1"/>
  <c r="N516" i="47"/>
  <c r="O516" i="47" s="1"/>
  <c r="N517" i="47"/>
  <c r="O517" i="47" s="1"/>
  <c r="N518" i="47"/>
  <c r="O518" i="47" s="1"/>
  <c r="N519" i="47"/>
  <c r="O519" i="47" s="1"/>
  <c r="N520" i="47"/>
  <c r="O520" i="47" s="1"/>
  <c r="N521" i="47"/>
  <c r="O521" i="47" s="1"/>
  <c r="N522" i="47"/>
  <c r="O522" i="47" s="1"/>
  <c r="N523" i="47"/>
  <c r="O523" i="47" s="1"/>
  <c r="N524" i="47"/>
  <c r="O524" i="47" s="1"/>
  <c r="N525" i="47"/>
  <c r="O525" i="47" s="1"/>
  <c r="N526" i="47"/>
  <c r="N527" i="47"/>
  <c r="N528" i="47"/>
  <c r="N529" i="47"/>
  <c r="N530" i="47"/>
  <c r="N531" i="47"/>
  <c r="N532" i="47"/>
  <c r="N533" i="47"/>
  <c r="N534" i="47"/>
  <c r="N535" i="47"/>
  <c r="N536" i="47"/>
  <c r="N537" i="47"/>
  <c r="N538" i="47"/>
  <c r="N539" i="47"/>
  <c r="N540" i="47"/>
  <c r="N541" i="47"/>
  <c r="N542" i="47"/>
  <c r="N543" i="47"/>
  <c r="N544" i="47"/>
  <c r="N545" i="47"/>
  <c r="N546" i="47"/>
  <c r="N547" i="47"/>
  <c r="N548" i="47"/>
  <c r="N549" i="47"/>
  <c r="N550" i="47"/>
  <c r="N551" i="47"/>
  <c r="N552" i="47"/>
  <c r="N553" i="47"/>
  <c r="N554" i="47"/>
  <c r="N555" i="47"/>
  <c r="N556" i="47"/>
  <c r="N557" i="47"/>
  <c r="N558" i="47"/>
  <c r="N559" i="47"/>
  <c r="N560" i="47"/>
  <c r="N561" i="47"/>
  <c r="N562" i="47"/>
  <c r="N563" i="47"/>
  <c r="N564" i="47"/>
  <c r="N565" i="47"/>
  <c r="N566" i="47"/>
  <c r="N567" i="47"/>
  <c r="N568" i="47"/>
  <c r="N569" i="47"/>
  <c r="N570" i="47"/>
  <c r="N571" i="47"/>
  <c r="N572" i="47"/>
  <c r="N573" i="47"/>
  <c r="N574" i="47"/>
  <c r="N575" i="47"/>
  <c r="N576" i="47"/>
  <c r="N577" i="47"/>
  <c r="N578" i="47"/>
  <c r="N579" i="47"/>
  <c r="N580" i="47"/>
  <c r="N581" i="47"/>
  <c r="N582" i="47"/>
  <c r="N583" i="47"/>
  <c r="N584" i="47"/>
  <c r="N585" i="47"/>
  <c r="N586" i="47"/>
  <c r="N587" i="47"/>
  <c r="N588" i="47"/>
  <c r="N589" i="47"/>
  <c r="N590" i="47"/>
  <c r="N591" i="47"/>
  <c r="N592" i="47"/>
  <c r="N593" i="47"/>
  <c r="N594" i="47"/>
  <c r="N595" i="47"/>
  <c r="N596" i="47"/>
  <c r="N597" i="47"/>
  <c r="N598" i="47"/>
  <c r="N599" i="47"/>
  <c r="N600" i="47"/>
  <c r="N601" i="47"/>
  <c r="N602" i="47"/>
  <c r="N603" i="47"/>
  <c r="N604" i="47"/>
  <c r="N605" i="47"/>
  <c r="N606" i="47"/>
  <c r="N607" i="47"/>
  <c r="N608" i="47"/>
  <c r="N609" i="47"/>
  <c r="N610" i="47"/>
  <c r="N611" i="47"/>
  <c r="N612" i="47"/>
  <c r="N613" i="47"/>
  <c r="N614" i="47"/>
  <c r="N615" i="47"/>
  <c r="N616" i="47"/>
  <c r="N617" i="47"/>
  <c r="N618" i="47"/>
  <c r="N619" i="47"/>
  <c r="N620" i="47"/>
  <c r="N621" i="47"/>
  <c r="N622" i="47"/>
  <c r="N623" i="47"/>
  <c r="N624" i="47"/>
  <c r="N625" i="47"/>
  <c r="N626" i="47"/>
  <c r="N627" i="47"/>
  <c r="N628" i="47"/>
  <c r="N629" i="47"/>
  <c r="N630" i="47"/>
  <c r="N631" i="47"/>
  <c r="N632" i="47"/>
  <c r="N633" i="47"/>
  <c r="N634" i="47"/>
  <c r="N635" i="47"/>
  <c r="N636" i="47"/>
  <c r="N637" i="47"/>
  <c r="N638" i="47"/>
  <c r="N639" i="47"/>
  <c r="N640" i="47"/>
  <c r="N641" i="47"/>
  <c r="N642" i="47"/>
  <c r="N643" i="47"/>
  <c r="N644" i="47"/>
  <c r="N645" i="47"/>
  <c r="N646" i="47"/>
  <c r="N647" i="47"/>
  <c r="N648" i="47"/>
  <c r="N649" i="47"/>
  <c r="N650" i="47"/>
  <c r="N651" i="47"/>
  <c r="N652" i="47"/>
  <c r="N653" i="47"/>
  <c r="N654" i="47"/>
  <c r="N655" i="47"/>
  <c r="N656" i="47"/>
  <c r="N657" i="47"/>
  <c r="N658" i="47"/>
  <c r="N659" i="47"/>
  <c r="N660" i="47"/>
  <c r="N661" i="47"/>
  <c r="N662" i="47"/>
  <c r="N663" i="47"/>
  <c r="N664" i="47"/>
  <c r="N665" i="47"/>
  <c r="N666" i="47"/>
  <c r="N667" i="47"/>
  <c r="N668" i="47"/>
  <c r="N669" i="47"/>
  <c r="N670" i="47"/>
  <c r="N671" i="47"/>
  <c r="N672" i="47"/>
  <c r="N673" i="47"/>
  <c r="N674" i="47"/>
  <c r="N675" i="47"/>
  <c r="N676" i="47"/>
  <c r="N677" i="47"/>
  <c r="N678" i="47"/>
  <c r="N679" i="47"/>
  <c r="N680" i="47"/>
  <c r="N681" i="47"/>
  <c r="N682" i="47"/>
  <c r="N683" i="47"/>
  <c r="N684" i="47"/>
  <c r="N685" i="47"/>
  <c r="N686" i="47"/>
  <c r="N687" i="47"/>
  <c r="N688" i="47"/>
  <c r="N689" i="47"/>
  <c r="N690" i="47"/>
  <c r="N691" i="47"/>
  <c r="N692" i="47"/>
  <c r="N693" i="47"/>
  <c r="N694" i="47"/>
  <c r="N695" i="47"/>
  <c r="N696" i="47"/>
  <c r="N697" i="47"/>
  <c r="C1" i="10"/>
  <c r="D1" i="10" s="1"/>
  <c r="A9" i="10" s="1"/>
  <c r="G2" i="65" s="1"/>
  <c r="H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50" i="57"/>
  <c r="H51" i="57"/>
  <c r="H52" i="57"/>
  <c r="H53" i="57"/>
  <c r="H54" i="57"/>
  <c r="H55" i="57"/>
  <c r="H56" i="57"/>
  <c r="H57" i="57"/>
  <c r="H58" i="57"/>
  <c r="H59" i="57"/>
  <c r="H60" i="57"/>
  <c r="H61" i="57"/>
  <c r="H62" i="57"/>
  <c r="H63" i="57"/>
  <c r="H64" i="57"/>
  <c r="H65" i="57"/>
  <c r="H66" i="57"/>
  <c r="H67" i="57"/>
  <c r="H68" i="57"/>
  <c r="H69" i="57"/>
  <c r="H70" i="57"/>
  <c r="H71" i="57"/>
  <c r="H72" i="57"/>
  <c r="H73" i="57"/>
  <c r="H74" i="57"/>
  <c r="H75" i="57"/>
  <c r="H76" i="57"/>
  <c r="H77" i="57"/>
  <c r="H78" i="57"/>
  <c r="H79" i="57"/>
  <c r="H80" i="57"/>
  <c r="H81" i="57"/>
  <c r="H82" i="57"/>
  <c r="H83" i="57"/>
  <c r="H84" i="57"/>
  <c r="H85" i="57"/>
  <c r="H86" i="57"/>
  <c r="H87" i="57"/>
  <c r="H88" i="57"/>
  <c r="H89" i="57"/>
  <c r="H90" i="57"/>
  <c r="H91" i="57"/>
  <c r="H92" i="57"/>
  <c r="H93" i="57"/>
  <c r="H94" i="57"/>
  <c r="H95" i="57"/>
  <c r="H96" i="57"/>
  <c r="H97" i="57"/>
  <c r="H98" i="57"/>
  <c r="H99" i="57"/>
  <c r="H100" i="57"/>
  <c r="H101" i="57"/>
  <c r="H102" i="57"/>
  <c r="H103" i="57"/>
  <c r="H104" i="57"/>
  <c r="H105" i="57"/>
  <c r="H106" i="57"/>
  <c r="H107" i="57"/>
  <c r="H108" i="57"/>
  <c r="H109" i="57"/>
  <c r="H110" i="57"/>
  <c r="H111" i="57"/>
  <c r="H112" i="57"/>
  <c r="H113" i="57"/>
  <c r="H114" i="57"/>
  <c r="H115" i="57"/>
  <c r="H116" i="57"/>
  <c r="H117" i="57"/>
  <c r="H118" i="57"/>
  <c r="H119" i="57"/>
  <c r="H120" i="57"/>
  <c r="H121" i="57"/>
  <c r="H122" i="57"/>
  <c r="H123" i="57"/>
  <c r="H124" i="57"/>
  <c r="H125" i="57"/>
  <c r="H126" i="57"/>
  <c r="H127" i="57"/>
  <c r="H128" i="57"/>
  <c r="H129" i="57"/>
  <c r="H130" i="57"/>
  <c r="H131" i="57"/>
  <c r="H132" i="57"/>
  <c r="H133" i="57"/>
  <c r="H134" i="57"/>
  <c r="H135" i="57"/>
  <c r="H136" i="57"/>
  <c r="H137" i="57"/>
  <c r="H138" i="57"/>
  <c r="H139" i="57"/>
  <c r="H140" i="57"/>
  <c r="H141" i="57"/>
  <c r="H142" i="57"/>
  <c r="H143" i="57"/>
  <c r="H144" i="57"/>
  <c r="H145" i="57"/>
  <c r="H146" i="57"/>
  <c r="H147" i="57"/>
  <c r="H148" i="57"/>
  <c r="H149" i="57"/>
  <c r="H150" i="57"/>
  <c r="H151" i="57"/>
  <c r="H152" i="57"/>
  <c r="H153" i="57"/>
  <c r="H154" i="57"/>
  <c r="H155" i="57"/>
  <c r="H156" i="57"/>
  <c r="H157" i="57"/>
  <c r="H158" i="57"/>
  <c r="H159" i="57"/>
  <c r="H160" i="57"/>
  <c r="H161" i="57"/>
  <c r="H162" i="57"/>
  <c r="H163" i="57"/>
  <c r="H164" i="57"/>
  <c r="H165" i="57"/>
  <c r="H166" i="57"/>
  <c r="H167" i="57"/>
  <c r="H168" i="57"/>
  <c r="H169" i="57"/>
  <c r="H170" i="57"/>
  <c r="H171" i="57"/>
  <c r="H172" i="57"/>
  <c r="H173" i="57"/>
  <c r="H174" i="57"/>
  <c r="H175" i="57"/>
  <c r="H176" i="57"/>
  <c r="H177" i="57"/>
  <c r="H178" i="57"/>
  <c r="H179" i="57"/>
  <c r="H180" i="57"/>
  <c r="H181" i="57"/>
  <c r="H182" i="57"/>
  <c r="H183" i="57"/>
  <c r="H184" i="57"/>
  <c r="H185" i="57"/>
  <c r="H186" i="57"/>
  <c r="H187" i="57"/>
  <c r="H188" i="57"/>
  <c r="H189" i="57"/>
  <c r="H190" i="57"/>
  <c r="H191" i="57"/>
  <c r="H192" i="57"/>
  <c r="H193" i="57"/>
  <c r="H194" i="57"/>
  <c r="H195" i="57"/>
  <c r="H196" i="57"/>
  <c r="H197" i="57"/>
  <c r="H198" i="57"/>
  <c r="H199" i="57"/>
  <c r="H200" i="57"/>
  <c r="H201" i="57"/>
  <c r="H202" i="57"/>
  <c r="H203" i="57"/>
  <c r="H204" i="57"/>
  <c r="H205" i="57"/>
  <c r="H206" i="57"/>
  <c r="H207" i="57"/>
  <c r="H208" i="57"/>
  <c r="H209" i="57"/>
  <c r="H210" i="57"/>
  <c r="H211" i="57"/>
  <c r="H212" i="57"/>
  <c r="H213" i="57"/>
  <c r="H214" i="57"/>
  <c r="H215" i="57"/>
  <c r="H216" i="57"/>
  <c r="H217" i="57"/>
  <c r="H218" i="57"/>
  <c r="H219" i="57"/>
  <c r="H2" i="57"/>
  <c r="C2" i="10"/>
  <c r="H3" i="52"/>
  <c r="H4" i="52"/>
  <c r="I13" i="45" s="1"/>
  <c r="H5" i="52"/>
  <c r="H6" i="52"/>
  <c r="H7" i="52"/>
  <c r="H8" i="52"/>
  <c r="H9" i="52"/>
  <c r="H10" i="52"/>
  <c r="H11" i="52"/>
  <c r="I64" i="45" s="1"/>
  <c r="H12" i="52"/>
  <c r="H13" i="52"/>
  <c r="I81" i="45" s="1"/>
  <c r="H14" i="52"/>
  <c r="I109" i="45" s="1"/>
  <c r="H15" i="52"/>
  <c r="I123" i="45" s="1"/>
  <c r="H16" i="52"/>
  <c r="H17" i="52"/>
  <c r="H18" i="52"/>
  <c r="I149" i="45" s="1"/>
  <c r="H19" i="52"/>
  <c r="I131" i="45" s="1"/>
  <c r="H20" i="52"/>
  <c r="I150" i="45" s="1"/>
  <c r="H21" i="52"/>
  <c r="I151" i="45" s="1"/>
  <c r="H22" i="52"/>
  <c r="I159" i="45" s="1"/>
  <c r="H23" i="52"/>
  <c r="I178" i="45" s="1"/>
  <c r="H24" i="52"/>
  <c r="I187" i="45" s="1"/>
  <c r="H25" i="52"/>
  <c r="I190" i="45" s="1"/>
  <c r="H26" i="52"/>
  <c r="I198" i="45" s="1"/>
  <c r="H27" i="52"/>
  <c r="I199" i="45" s="1"/>
  <c r="H28" i="52"/>
  <c r="H29" i="52"/>
  <c r="H30" i="52"/>
  <c r="H31" i="52"/>
  <c r="H32" i="52"/>
  <c r="H33" i="52"/>
  <c r="H34" i="52"/>
  <c r="H35" i="52"/>
  <c r="H36" i="52"/>
  <c r="H37" i="52"/>
  <c r="H38" i="52"/>
  <c r="H39" i="52"/>
  <c r="H40" i="52"/>
  <c r="H41" i="52"/>
  <c r="H42" i="52"/>
  <c r="H43" i="52"/>
  <c r="H44" i="52"/>
  <c r="H45" i="52"/>
  <c r="H46" i="52"/>
  <c r="H47" i="52"/>
  <c r="H48" i="52"/>
  <c r="H49" i="52"/>
  <c r="H50" i="52"/>
  <c r="H51" i="52"/>
  <c r="H52" i="52"/>
  <c r="H53" i="52"/>
  <c r="H54" i="52"/>
  <c r="H55" i="52"/>
  <c r="H56" i="52"/>
  <c r="H57" i="52"/>
  <c r="H58" i="52"/>
  <c r="H59" i="52"/>
  <c r="H60" i="52"/>
  <c r="H61" i="52"/>
  <c r="H62" i="52"/>
  <c r="H63" i="52"/>
  <c r="H64" i="52"/>
  <c r="H65" i="52"/>
  <c r="H66" i="52"/>
  <c r="H67" i="52"/>
  <c r="H68" i="52"/>
  <c r="H69" i="52"/>
  <c r="H70" i="52"/>
  <c r="H71" i="52"/>
  <c r="H72" i="52"/>
  <c r="H73" i="52"/>
  <c r="H74" i="52"/>
  <c r="H75" i="52"/>
  <c r="H76" i="52"/>
  <c r="H77" i="52"/>
  <c r="H78" i="52"/>
  <c r="H79" i="52"/>
  <c r="H80" i="52"/>
  <c r="H81" i="52"/>
  <c r="H82" i="52"/>
  <c r="H83" i="52"/>
  <c r="H84" i="52"/>
  <c r="H85" i="52"/>
  <c r="H86" i="52"/>
  <c r="H87" i="52"/>
  <c r="H2" i="52"/>
  <c r="I8" i="45" s="1"/>
  <c r="H3" i="54"/>
  <c r="H4" i="54"/>
  <c r="I9" i="45" s="1"/>
  <c r="H5" i="54"/>
  <c r="H6" i="54"/>
  <c r="H7" i="54"/>
  <c r="H8" i="54"/>
  <c r="I15" i="45" s="1"/>
  <c r="H9" i="54"/>
  <c r="I16" i="45" s="1"/>
  <c r="H10" i="54"/>
  <c r="H11" i="54"/>
  <c r="H12" i="54"/>
  <c r="H13" i="54"/>
  <c r="H14" i="54"/>
  <c r="H15" i="54"/>
  <c r="H16" i="54"/>
  <c r="H17" i="54"/>
  <c r="H18" i="54"/>
  <c r="I76" i="45" s="1"/>
  <c r="H19" i="54"/>
  <c r="H20" i="54"/>
  <c r="H21" i="54"/>
  <c r="H22" i="54"/>
  <c r="H23" i="54"/>
  <c r="H24" i="54"/>
  <c r="H25" i="54"/>
  <c r="H26" i="54"/>
  <c r="H27" i="54"/>
  <c r="I162" i="45" s="1"/>
  <c r="H28" i="54"/>
  <c r="I164" i="45" s="1"/>
  <c r="H29" i="54"/>
  <c r="I165" i="45" s="1"/>
  <c r="H30" i="54"/>
  <c r="I167" i="45" s="1"/>
  <c r="H31" i="54"/>
  <c r="I168" i="45" s="1"/>
  <c r="H32" i="54"/>
  <c r="I173" i="45" s="1"/>
  <c r="H33" i="54"/>
  <c r="I175" i="45" s="1"/>
  <c r="H34" i="54"/>
  <c r="I181" i="45" s="1"/>
  <c r="H35" i="54"/>
  <c r="I182" i="45" s="1"/>
  <c r="H36" i="54"/>
  <c r="I191" i="45" s="1"/>
  <c r="H37" i="54"/>
  <c r="I193" i="45" s="1"/>
  <c r="H38" i="54"/>
  <c r="I205" i="45" s="1"/>
  <c r="H39" i="54"/>
  <c r="I206" i="45" s="1"/>
  <c r="H40" i="54"/>
  <c r="I208" i="45" s="1"/>
  <c r="H51" i="54"/>
  <c r="H52" i="54"/>
  <c r="H53" i="54"/>
  <c r="H54" i="54"/>
  <c r="H55" i="54"/>
  <c r="H56" i="54"/>
  <c r="H57" i="54"/>
  <c r="H58" i="54"/>
  <c r="H59" i="54"/>
  <c r="H60" i="54"/>
  <c r="H61" i="54"/>
  <c r="H62" i="54"/>
  <c r="H63" i="54"/>
  <c r="H64" i="54"/>
  <c r="H65" i="54"/>
  <c r="H66" i="54"/>
  <c r="H67" i="54"/>
  <c r="H68" i="54"/>
  <c r="H69" i="54"/>
  <c r="H70" i="54"/>
  <c r="H71" i="54"/>
  <c r="H72" i="54"/>
  <c r="H73" i="54"/>
  <c r="H74" i="54"/>
  <c r="H75" i="54"/>
  <c r="H76" i="54"/>
  <c r="H77" i="54"/>
  <c r="H78" i="54"/>
  <c r="H79" i="54"/>
  <c r="H80" i="54"/>
  <c r="H81" i="54"/>
  <c r="H82" i="54"/>
  <c r="H83" i="54"/>
  <c r="H84" i="54"/>
  <c r="H85" i="54"/>
  <c r="H86" i="54"/>
  <c r="H87" i="54"/>
  <c r="H88" i="54"/>
  <c r="H89" i="54"/>
  <c r="H90" i="54"/>
  <c r="H91" i="54"/>
  <c r="H92" i="54"/>
  <c r="H93" i="54"/>
  <c r="H94" i="54"/>
  <c r="H95" i="54"/>
  <c r="H96" i="54"/>
  <c r="H97" i="54"/>
  <c r="H98" i="54"/>
  <c r="H99" i="54"/>
  <c r="H100" i="54"/>
  <c r="H101" i="54"/>
  <c r="H102" i="54"/>
  <c r="H103" i="54"/>
  <c r="H104" i="54"/>
  <c r="H105" i="54"/>
  <c r="H106" i="54"/>
  <c r="H107" i="54"/>
  <c r="H108" i="54"/>
  <c r="H109" i="54"/>
  <c r="H110" i="54"/>
  <c r="H111" i="54"/>
  <c r="H112" i="54"/>
  <c r="H113" i="54"/>
  <c r="H114" i="54"/>
  <c r="H115" i="54"/>
  <c r="H116" i="54"/>
  <c r="H117" i="54"/>
  <c r="H118" i="54"/>
  <c r="H119" i="54"/>
  <c r="H120" i="54"/>
  <c r="H121" i="54"/>
  <c r="H122" i="54"/>
  <c r="H123" i="54"/>
  <c r="H124" i="54"/>
  <c r="H125" i="54"/>
  <c r="H126" i="54"/>
  <c r="H127" i="54"/>
  <c r="H128" i="54"/>
  <c r="H129" i="54"/>
  <c r="H130" i="54"/>
  <c r="H131" i="54"/>
  <c r="H132" i="54"/>
  <c r="H133" i="54"/>
  <c r="H134" i="54"/>
  <c r="H135" i="54"/>
  <c r="H136" i="54"/>
  <c r="H137" i="54"/>
  <c r="H138" i="54"/>
  <c r="H139" i="54"/>
  <c r="H140" i="54"/>
  <c r="H141" i="54"/>
  <c r="H142" i="54"/>
  <c r="H143" i="54"/>
  <c r="H144" i="54"/>
  <c r="H145" i="54"/>
  <c r="H146" i="54"/>
  <c r="H147" i="54"/>
  <c r="H148" i="54"/>
  <c r="H149" i="54"/>
  <c r="H150" i="54"/>
  <c r="H151" i="54"/>
  <c r="H152" i="54"/>
  <c r="H153" i="54"/>
  <c r="H154" i="54"/>
  <c r="H155" i="54"/>
  <c r="H156" i="54"/>
  <c r="H157" i="54"/>
  <c r="H158" i="54"/>
  <c r="H159" i="54"/>
  <c r="H160" i="54"/>
  <c r="H161" i="54"/>
  <c r="H162" i="54"/>
  <c r="H163" i="54"/>
  <c r="H164" i="54"/>
  <c r="H165" i="54"/>
  <c r="H166" i="54"/>
  <c r="H167" i="54"/>
  <c r="H168" i="54"/>
  <c r="H169" i="54"/>
  <c r="H170" i="54"/>
  <c r="H171" i="54"/>
  <c r="H172" i="54"/>
  <c r="H173" i="54"/>
  <c r="H174" i="54"/>
  <c r="H175" i="54"/>
  <c r="H176" i="54"/>
  <c r="H177" i="54"/>
  <c r="H178" i="54"/>
  <c r="H179" i="54"/>
  <c r="H180" i="54"/>
  <c r="H181" i="54"/>
  <c r="H182" i="54"/>
  <c r="H183" i="54"/>
  <c r="H184" i="54"/>
  <c r="H185" i="54"/>
  <c r="H186" i="54"/>
  <c r="H187" i="54"/>
  <c r="H188" i="54"/>
  <c r="H189" i="54"/>
  <c r="H190" i="54"/>
  <c r="H191" i="54"/>
  <c r="H192" i="54"/>
  <c r="H193" i="54"/>
  <c r="H194" i="54"/>
  <c r="H195" i="54"/>
  <c r="H196" i="54"/>
  <c r="H197" i="54"/>
  <c r="H198" i="54"/>
  <c r="H199" i="54"/>
  <c r="H200" i="54"/>
  <c r="H201" i="54"/>
  <c r="H202" i="54"/>
  <c r="H203" i="54"/>
  <c r="H204" i="54"/>
  <c r="H205" i="54"/>
  <c r="H206" i="54"/>
  <c r="H207" i="54"/>
  <c r="H208" i="54"/>
  <c r="H209" i="54"/>
  <c r="H210" i="54"/>
  <c r="H211" i="54"/>
  <c r="H212" i="54"/>
  <c r="H213" i="54"/>
  <c r="H214" i="54"/>
  <c r="H215" i="54"/>
  <c r="H216" i="54"/>
  <c r="H217" i="54"/>
  <c r="H218" i="54"/>
  <c r="H219" i="54"/>
  <c r="H220" i="54"/>
  <c r="H221" i="54"/>
  <c r="H222" i="54"/>
  <c r="H223" i="54"/>
  <c r="H224" i="54"/>
  <c r="H225" i="54"/>
  <c r="H226" i="54"/>
  <c r="H227" i="54"/>
  <c r="H228" i="54"/>
  <c r="H229" i="54"/>
  <c r="H230" i="54"/>
  <c r="H231" i="54"/>
  <c r="H232" i="54"/>
  <c r="H233" i="54"/>
  <c r="H234" i="54"/>
  <c r="H235" i="54"/>
  <c r="H236" i="54"/>
  <c r="H237" i="54"/>
  <c r="H238" i="54"/>
  <c r="H239" i="54"/>
  <c r="H240" i="54"/>
  <c r="H241" i="54"/>
  <c r="H242" i="54"/>
  <c r="H243" i="54"/>
  <c r="H244" i="54"/>
  <c r="H245" i="54"/>
  <c r="H246" i="54"/>
  <c r="H247" i="54"/>
  <c r="H248" i="54"/>
  <c r="H249" i="54"/>
  <c r="H250" i="54"/>
  <c r="H251" i="54"/>
  <c r="H252" i="54"/>
  <c r="H253" i="54"/>
  <c r="H254" i="54"/>
  <c r="H255" i="54"/>
  <c r="H256" i="54"/>
  <c r="H257" i="54"/>
  <c r="H258" i="54"/>
  <c r="H259" i="54"/>
  <c r="H260" i="54"/>
  <c r="H261" i="54"/>
  <c r="H262" i="54"/>
  <c r="H263" i="54"/>
  <c r="H264" i="54"/>
  <c r="H265" i="54"/>
  <c r="H266" i="54"/>
  <c r="H267" i="54"/>
  <c r="H268" i="54"/>
  <c r="H269" i="54"/>
  <c r="H270" i="54"/>
  <c r="H271" i="54"/>
  <c r="H272" i="54"/>
  <c r="H273" i="54"/>
  <c r="H274" i="54"/>
  <c r="H275" i="54"/>
  <c r="H276" i="54"/>
  <c r="H277" i="54"/>
  <c r="H278" i="54"/>
  <c r="H279" i="54"/>
  <c r="H280" i="54"/>
  <c r="H281" i="54"/>
  <c r="H282" i="54"/>
  <c r="H283" i="54"/>
  <c r="H284" i="54"/>
  <c r="H285" i="54"/>
  <c r="H286" i="54"/>
  <c r="H287" i="54"/>
  <c r="H288" i="54"/>
  <c r="H289" i="54"/>
  <c r="H290" i="54"/>
  <c r="H291" i="54"/>
  <c r="H292" i="54"/>
  <c r="H293" i="54"/>
  <c r="H294" i="54"/>
  <c r="H295" i="54"/>
  <c r="H296" i="54"/>
  <c r="H297" i="54"/>
  <c r="H298" i="54"/>
  <c r="H299" i="54"/>
  <c r="H300" i="54"/>
  <c r="H301" i="54"/>
  <c r="H302" i="54"/>
  <c r="H303" i="54"/>
  <c r="H304" i="54"/>
  <c r="H305" i="54"/>
  <c r="H306" i="54"/>
  <c r="H307" i="54"/>
  <c r="H308" i="54"/>
  <c r="H309" i="54"/>
  <c r="H310" i="54"/>
  <c r="H311" i="54"/>
  <c r="H312" i="54"/>
  <c r="H313" i="54"/>
  <c r="H314" i="54"/>
  <c r="H315" i="54"/>
  <c r="H316" i="54"/>
  <c r="H317" i="54"/>
  <c r="H318" i="54"/>
  <c r="H319" i="54"/>
  <c r="H320" i="54"/>
  <c r="H321" i="54"/>
  <c r="H322" i="54"/>
  <c r="H323" i="54"/>
  <c r="H324" i="54"/>
  <c r="H325" i="54"/>
  <c r="H326" i="54"/>
  <c r="H327" i="54"/>
  <c r="H328" i="54"/>
  <c r="H329" i="54"/>
  <c r="H330" i="54"/>
  <c r="H331" i="54"/>
  <c r="H332" i="54"/>
  <c r="H333" i="54"/>
  <c r="H334" i="54"/>
  <c r="H335" i="54"/>
  <c r="H336" i="54"/>
  <c r="H337" i="54"/>
  <c r="H338" i="54"/>
  <c r="H339" i="54"/>
  <c r="H340" i="54"/>
  <c r="H341" i="54"/>
  <c r="H342" i="54"/>
  <c r="H343" i="54"/>
  <c r="H344" i="54"/>
  <c r="H345" i="54"/>
  <c r="H346" i="54"/>
  <c r="H347" i="54"/>
  <c r="H348" i="54"/>
  <c r="H349" i="54"/>
  <c r="H350" i="54"/>
  <c r="H351" i="54"/>
  <c r="H352" i="54"/>
  <c r="H353" i="54"/>
  <c r="H354" i="54"/>
  <c r="H355" i="54"/>
  <c r="H356" i="54"/>
  <c r="H2" i="54"/>
  <c r="H321" i="50"/>
  <c r="H322" i="50"/>
  <c r="H323" i="50"/>
  <c r="H324" i="50"/>
  <c r="H325" i="50"/>
  <c r="H326" i="50"/>
  <c r="H327" i="50"/>
  <c r="H328" i="50"/>
  <c r="I19" i="45"/>
  <c r="H3" i="49"/>
  <c r="I111" i="45" s="1"/>
  <c r="H4" i="49"/>
  <c r="H5" i="49"/>
  <c r="I152" i="45" s="1"/>
  <c r="H6" i="49"/>
  <c r="I200" i="45" s="1"/>
  <c r="H7" i="49"/>
  <c r="H8" i="49"/>
  <c r="H9" i="49"/>
  <c r="H10" i="49"/>
  <c r="H11" i="49"/>
  <c r="H12" i="49"/>
  <c r="H13" i="49"/>
  <c r="H14" i="49"/>
  <c r="H15" i="49"/>
  <c r="H16" i="49"/>
  <c r="H17" i="49"/>
  <c r="H18" i="49"/>
  <c r="H19" i="49"/>
  <c r="H20" i="49"/>
  <c r="H21" i="49"/>
  <c r="H22" i="49"/>
  <c r="H23" i="49"/>
  <c r="H24" i="49"/>
  <c r="H25" i="49"/>
  <c r="H26" i="49"/>
  <c r="H27" i="49"/>
  <c r="H28" i="49"/>
  <c r="H29" i="49"/>
  <c r="H30" i="49"/>
  <c r="H31" i="49"/>
  <c r="H32" i="49"/>
  <c r="H33" i="49"/>
  <c r="H34" i="49"/>
  <c r="H35" i="49"/>
  <c r="H36" i="49"/>
  <c r="H37" i="49"/>
  <c r="H38" i="49"/>
  <c r="H39" i="49"/>
  <c r="H40" i="49"/>
  <c r="H41" i="49"/>
  <c r="H42" i="49"/>
  <c r="H43" i="49"/>
  <c r="H44" i="49"/>
  <c r="H45" i="49"/>
  <c r="H46" i="49"/>
  <c r="H47" i="49"/>
  <c r="H48" i="49"/>
  <c r="H49" i="49"/>
  <c r="H50" i="49"/>
  <c r="H51" i="49"/>
  <c r="H52" i="49"/>
  <c r="H53" i="49"/>
  <c r="H54" i="49"/>
  <c r="H55" i="49"/>
  <c r="H56" i="49"/>
  <c r="H57" i="49"/>
  <c r="H58" i="49"/>
  <c r="H59" i="49"/>
  <c r="H60" i="49"/>
  <c r="H61" i="49"/>
  <c r="H62" i="49"/>
  <c r="H63" i="49"/>
  <c r="H64" i="49"/>
  <c r="H65" i="49"/>
  <c r="H66" i="49"/>
  <c r="H67" i="49"/>
  <c r="H68" i="49"/>
  <c r="H69" i="49"/>
  <c r="H70" i="49"/>
  <c r="H71" i="49"/>
  <c r="H72" i="49"/>
  <c r="H73" i="49"/>
  <c r="H74" i="49"/>
  <c r="H75" i="49"/>
  <c r="H76" i="49"/>
  <c r="H77" i="49"/>
  <c r="H78" i="49"/>
  <c r="H79" i="49"/>
  <c r="H80" i="49"/>
  <c r="H81" i="49"/>
  <c r="H82" i="49"/>
  <c r="H83" i="49"/>
  <c r="H84" i="49"/>
  <c r="H85" i="49"/>
  <c r="H86" i="49"/>
  <c r="H87" i="49"/>
  <c r="H88" i="49"/>
  <c r="H89" i="49"/>
  <c r="H90" i="49"/>
  <c r="H91" i="49"/>
  <c r="H92" i="49"/>
  <c r="H93" i="49"/>
  <c r="H94" i="49"/>
  <c r="H95" i="49"/>
  <c r="H96" i="49"/>
  <c r="H97" i="49"/>
  <c r="H98" i="49"/>
  <c r="H99" i="49"/>
  <c r="H100" i="49"/>
  <c r="H101" i="49"/>
  <c r="H102" i="49"/>
  <c r="H103" i="49"/>
  <c r="H104" i="49"/>
  <c r="H105" i="49"/>
  <c r="H106" i="49"/>
  <c r="H107" i="49"/>
  <c r="H108" i="49"/>
  <c r="H109" i="49"/>
  <c r="H110" i="49"/>
  <c r="H111" i="49"/>
  <c r="H112" i="49"/>
  <c r="H113" i="49"/>
  <c r="H114" i="49"/>
  <c r="H115" i="49"/>
  <c r="H116" i="49"/>
  <c r="H117" i="49"/>
  <c r="H118" i="49"/>
  <c r="H119" i="49"/>
  <c r="H120" i="49"/>
  <c r="H121" i="49"/>
  <c r="H122" i="49"/>
  <c r="H123" i="49"/>
  <c r="H124" i="49"/>
  <c r="H125" i="49"/>
  <c r="H126" i="49"/>
  <c r="H127" i="49"/>
  <c r="H128" i="49"/>
  <c r="H129" i="49"/>
  <c r="H130" i="49"/>
  <c r="H131" i="49"/>
  <c r="H132" i="49"/>
  <c r="H133" i="49"/>
  <c r="H134" i="49"/>
  <c r="H135" i="49"/>
  <c r="H136" i="49"/>
  <c r="H137" i="49"/>
  <c r="H138" i="49"/>
  <c r="H139" i="49"/>
  <c r="H140" i="49"/>
  <c r="H141" i="49"/>
  <c r="H142" i="49"/>
  <c r="H143" i="49"/>
  <c r="H144" i="49"/>
  <c r="H145" i="49"/>
  <c r="H146" i="49"/>
  <c r="H147" i="49"/>
  <c r="H148" i="49"/>
  <c r="H149" i="49"/>
  <c r="H150" i="49"/>
  <c r="H151" i="49"/>
  <c r="H152" i="49"/>
  <c r="H153" i="49"/>
  <c r="H154" i="49"/>
  <c r="H155" i="49"/>
  <c r="H156" i="49"/>
  <c r="H157" i="49"/>
  <c r="H158" i="49"/>
  <c r="H159" i="49"/>
  <c r="H160" i="49"/>
  <c r="H161" i="49"/>
  <c r="H162" i="49"/>
  <c r="H163" i="49"/>
  <c r="H164" i="49"/>
  <c r="H165" i="49"/>
  <c r="H166" i="49"/>
  <c r="H167" i="49"/>
  <c r="H168" i="49"/>
  <c r="H169" i="49"/>
  <c r="H170" i="49"/>
  <c r="H171" i="49"/>
  <c r="H172" i="49"/>
  <c r="H173" i="49"/>
  <c r="H174" i="49"/>
  <c r="H175" i="49"/>
  <c r="H176" i="49"/>
  <c r="H177" i="49"/>
  <c r="H178" i="49"/>
  <c r="H179" i="49"/>
  <c r="H180" i="49"/>
  <c r="H181" i="49"/>
  <c r="H182" i="49"/>
  <c r="H183" i="49"/>
  <c r="H184" i="49"/>
  <c r="H185" i="49"/>
  <c r="H186" i="49"/>
  <c r="H187" i="49"/>
  <c r="H188" i="49"/>
  <c r="H189" i="49"/>
  <c r="H190" i="49"/>
  <c r="H191" i="49"/>
  <c r="H192" i="49"/>
  <c r="H193" i="49"/>
  <c r="H194" i="49"/>
  <c r="H195" i="49"/>
  <c r="H196" i="49"/>
  <c r="H197" i="49"/>
  <c r="H198" i="49"/>
  <c r="H199" i="49"/>
  <c r="H200" i="49"/>
  <c r="H201" i="49"/>
  <c r="H202" i="49"/>
  <c r="H203" i="49"/>
  <c r="H204" i="49"/>
  <c r="H205" i="49"/>
  <c r="H206" i="49"/>
  <c r="H207" i="49"/>
  <c r="H208" i="49"/>
  <c r="H209" i="49"/>
  <c r="H210" i="49"/>
  <c r="H211" i="49"/>
  <c r="H212" i="49"/>
  <c r="H213" i="49"/>
  <c r="H214" i="49"/>
  <c r="H215" i="49"/>
  <c r="H216" i="49"/>
  <c r="H217" i="49"/>
  <c r="H218" i="49"/>
  <c r="H219" i="49"/>
  <c r="H220" i="49"/>
  <c r="H221" i="49"/>
  <c r="H222" i="49"/>
  <c r="H223" i="49"/>
  <c r="H224" i="49"/>
  <c r="H225" i="49"/>
  <c r="H226" i="49"/>
  <c r="H227" i="49"/>
  <c r="H228" i="49"/>
  <c r="H229" i="49"/>
  <c r="H230" i="49"/>
  <c r="H231" i="49"/>
  <c r="H232" i="49"/>
  <c r="H233" i="49"/>
  <c r="H234" i="49"/>
  <c r="H235" i="49"/>
  <c r="H236" i="49"/>
  <c r="H237" i="49"/>
  <c r="H238" i="49"/>
  <c r="H239" i="49"/>
  <c r="H240" i="49"/>
  <c r="H241" i="49"/>
  <c r="H242" i="49"/>
  <c r="H243" i="49"/>
  <c r="H244" i="49"/>
  <c r="H245" i="49"/>
  <c r="H246" i="49"/>
  <c r="H247" i="49"/>
  <c r="H248" i="49"/>
  <c r="H249" i="49"/>
  <c r="H250" i="49"/>
  <c r="H251" i="49"/>
  <c r="H252" i="49"/>
  <c r="H253" i="49"/>
  <c r="H254" i="49"/>
  <c r="H255" i="49"/>
  <c r="H256" i="49"/>
  <c r="H257" i="49"/>
  <c r="H258" i="49"/>
  <c r="H259" i="49"/>
  <c r="H260" i="49"/>
  <c r="H261" i="49"/>
  <c r="H262" i="49"/>
  <c r="H263" i="49"/>
  <c r="H264" i="49"/>
  <c r="H265" i="49"/>
  <c r="H266" i="49"/>
  <c r="H267" i="49"/>
  <c r="H268" i="49"/>
  <c r="H269" i="49"/>
  <c r="H270" i="49"/>
  <c r="H271" i="49"/>
  <c r="H272" i="49"/>
  <c r="H273" i="49"/>
  <c r="H274" i="49"/>
  <c r="H275" i="49"/>
  <c r="H276" i="49"/>
  <c r="H277" i="49"/>
  <c r="H278" i="49"/>
  <c r="H279" i="49"/>
  <c r="H280" i="49"/>
  <c r="H281" i="49"/>
  <c r="H282" i="49"/>
  <c r="H283" i="49"/>
  <c r="H284" i="49"/>
  <c r="H285" i="49"/>
  <c r="H286" i="49"/>
  <c r="H287" i="49"/>
  <c r="H288" i="49"/>
  <c r="H289" i="49"/>
  <c r="H290" i="49"/>
  <c r="H291" i="49"/>
  <c r="H292" i="49"/>
  <c r="H293" i="49"/>
  <c r="H294" i="49"/>
  <c r="H295" i="49"/>
  <c r="H296" i="49"/>
  <c r="H297" i="49"/>
  <c r="H298" i="49"/>
  <c r="H299" i="49"/>
  <c r="H300" i="49"/>
  <c r="H301" i="49"/>
  <c r="H302" i="49"/>
  <c r="H303" i="49"/>
  <c r="H304" i="49"/>
  <c r="H305" i="49"/>
  <c r="H306" i="49"/>
  <c r="H307" i="49"/>
  <c r="H308" i="49"/>
  <c r="H309" i="49"/>
  <c r="H310" i="49"/>
  <c r="H311" i="49"/>
  <c r="H312" i="49"/>
  <c r="H313" i="49"/>
  <c r="H314" i="49"/>
  <c r="H315" i="49"/>
  <c r="H316" i="49"/>
  <c r="H317" i="49"/>
  <c r="H318" i="49"/>
  <c r="H319" i="49"/>
  <c r="H320" i="49"/>
  <c r="H321" i="49"/>
  <c r="H322" i="49"/>
  <c r="H323" i="49"/>
  <c r="H324" i="49"/>
  <c r="H325" i="49"/>
  <c r="H326" i="49"/>
  <c r="H327" i="49"/>
  <c r="H328" i="49"/>
  <c r="H329" i="49"/>
  <c r="H330" i="49"/>
  <c r="H331" i="49"/>
  <c r="H332" i="49"/>
  <c r="H333" i="49"/>
  <c r="H334" i="49"/>
  <c r="H335" i="49"/>
  <c r="H336" i="49"/>
  <c r="H337" i="49"/>
  <c r="H338" i="49"/>
  <c r="H339" i="49"/>
  <c r="H340" i="49"/>
  <c r="H341" i="49"/>
  <c r="H342" i="49"/>
  <c r="H343" i="49"/>
  <c r="H344" i="49"/>
  <c r="H345" i="49"/>
  <c r="H346" i="49"/>
  <c r="H347" i="49"/>
  <c r="H348" i="49"/>
  <c r="H349" i="49"/>
  <c r="H350" i="49"/>
  <c r="H351" i="49"/>
  <c r="H352" i="49"/>
  <c r="H353" i="49"/>
  <c r="H354" i="49"/>
  <c r="H2" i="49"/>
  <c r="H3" i="48"/>
  <c r="H4" i="48"/>
  <c r="H5" i="48"/>
  <c r="H6" i="48"/>
  <c r="H7" i="48"/>
  <c r="I85" i="45" s="1"/>
  <c r="H8" i="48"/>
  <c r="I140" i="45" s="1"/>
  <c r="H9" i="48"/>
  <c r="I153" i="45" s="1"/>
  <c r="H10" i="48"/>
  <c r="I179" i="45" s="1"/>
  <c r="H11" i="48"/>
  <c r="H12" i="48"/>
  <c r="H21" i="48"/>
  <c r="H22" i="48"/>
  <c r="H23" i="48"/>
  <c r="H24" i="48"/>
  <c r="H25" i="48"/>
  <c r="H26" i="48"/>
  <c r="H27" i="48"/>
  <c r="H28" i="48"/>
  <c r="H29" i="48"/>
  <c r="H30" i="48"/>
  <c r="H31" i="48"/>
  <c r="H32" i="48"/>
  <c r="H33" i="48"/>
  <c r="H34" i="48"/>
  <c r="H35" i="48"/>
  <c r="H36" i="48"/>
  <c r="H37" i="48"/>
  <c r="H38" i="48"/>
  <c r="H39" i="48"/>
  <c r="H40" i="48"/>
  <c r="H41" i="48"/>
  <c r="H42" i="48"/>
  <c r="H43" i="48"/>
  <c r="H44" i="48"/>
  <c r="H45" i="48"/>
  <c r="H46" i="48"/>
  <c r="H47" i="48"/>
  <c r="H48" i="48"/>
  <c r="H49" i="48"/>
  <c r="H50" i="48"/>
  <c r="H51" i="48"/>
  <c r="H52" i="48"/>
  <c r="H53" i="48"/>
  <c r="H54" i="48"/>
  <c r="H55" i="48"/>
  <c r="H56" i="48"/>
  <c r="H57" i="48"/>
  <c r="H58" i="48"/>
  <c r="H59" i="48"/>
  <c r="H60" i="48"/>
  <c r="H61" i="48"/>
  <c r="H62" i="48"/>
  <c r="H63" i="48"/>
  <c r="H64" i="48"/>
  <c r="H65" i="48"/>
  <c r="H66" i="48"/>
  <c r="H67" i="48"/>
  <c r="H68" i="48"/>
  <c r="H69" i="48"/>
  <c r="H70" i="48"/>
  <c r="H71" i="48"/>
  <c r="H72" i="48"/>
  <c r="H73" i="48"/>
  <c r="H74" i="48"/>
  <c r="H75" i="48"/>
  <c r="H76" i="48"/>
  <c r="H77" i="48"/>
  <c r="H78" i="48"/>
  <c r="H79" i="48"/>
  <c r="H80" i="48"/>
  <c r="H81" i="48"/>
  <c r="H82" i="48"/>
  <c r="H83" i="48"/>
  <c r="H84" i="48"/>
  <c r="H85" i="48"/>
  <c r="H86" i="48"/>
  <c r="H87" i="48"/>
  <c r="H88" i="48"/>
  <c r="H89" i="48"/>
  <c r="H90" i="48"/>
  <c r="H91" i="48"/>
  <c r="H92" i="48"/>
  <c r="H93" i="48"/>
  <c r="H94" i="48"/>
  <c r="H95" i="48"/>
  <c r="H96" i="48"/>
  <c r="H97" i="48"/>
  <c r="H98" i="48"/>
  <c r="H99" i="48"/>
  <c r="H100" i="48"/>
  <c r="H101" i="48"/>
  <c r="H2" i="48"/>
  <c r="I48" i="45" s="1"/>
  <c r="H2" i="46"/>
  <c r="I39" i="45" l="1"/>
  <c r="I29" i="45"/>
  <c r="I31" i="45"/>
  <c r="I28" i="45"/>
  <c r="I72" i="45"/>
  <c r="I108" i="45"/>
  <c r="I23" i="45"/>
  <c r="I22" i="45"/>
  <c r="I7" i="45"/>
  <c r="I12" i="45"/>
  <c r="I63" i="45"/>
  <c r="I61" i="45"/>
  <c r="I119" i="45"/>
  <c r="I136" i="45"/>
  <c r="I47" i="45"/>
  <c r="I52" i="45"/>
  <c r="I118" i="45"/>
  <c r="I135" i="45"/>
  <c r="I43" i="45"/>
  <c r="I40" i="45"/>
  <c r="I95" i="45"/>
  <c r="I171" i="45"/>
  <c r="I75" i="45"/>
  <c r="I129" i="45"/>
  <c r="I3" i="45"/>
  <c r="I24" i="45"/>
  <c r="I93" i="45"/>
  <c r="I170" i="45"/>
  <c r="I55" i="45"/>
  <c r="I125" i="45"/>
  <c r="I14" i="45"/>
  <c r="I88" i="45"/>
  <c r="I57" i="45"/>
  <c r="I127" i="45"/>
  <c r="I92" i="45"/>
  <c r="I161" i="45"/>
  <c r="I90" i="45"/>
  <c r="I160" i="45"/>
  <c r="I54" i="45"/>
  <c r="I101" i="45"/>
  <c r="I11" i="45"/>
  <c r="I46" i="45"/>
  <c r="I89" i="45"/>
  <c r="I158" i="45"/>
  <c r="I26" i="45"/>
  <c r="I100" i="45"/>
  <c r="I10" i="45"/>
  <c r="I45" i="45"/>
  <c r="I87" i="45"/>
  <c r="I157" i="45"/>
  <c r="I25" i="45"/>
  <c r="I98" i="45"/>
  <c r="I86" i="45"/>
  <c r="I154" i="45"/>
  <c r="I18" i="45"/>
  <c r="I97" i="45"/>
  <c r="I4" i="45"/>
  <c r="I42" i="45"/>
  <c r="I96" i="45"/>
  <c r="I172" i="45"/>
  <c r="I17" i="45"/>
  <c r="I94" i="45"/>
  <c r="I110" i="45"/>
  <c r="I120" i="45"/>
  <c r="I137" i="45"/>
  <c r="I65" i="45"/>
  <c r="I30" i="45"/>
  <c r="I84" i="45"/>
  <c r="I138" i="45"/>
  <c r="I83" i="45"/>
  <c r="I121" i="45"/>
  <c r="I82" i="45"/>
  <c r="I74" i="45"/>
  <c r="I49" i="45"/>
  <c r="I41" i="45"/>
  <c r="I35" i="45"/>
  <c r="I32" i="45"/>
  <c r="AB2" i="49"/>
  <c r="AC2" i="49" s="1"/>
  <c r="AD2" i="49" s="1"/>
  <c r="AE2" i="49" s="1"/>
  <c r="P57" i="55"/>
  <c r="U2" i="52"/>
  <c r="U2" i="49"/>
  <c r="AB2" i="52"/>
  <c r="AC2" i="52" s="1"/>
  <c r="AD2" i="52" s="1"/>
  <c r="AE2" i="52" s="1"/>
  <c r="F11" i="10"/>
  <c r="X2" i="49"/>
  <c r="Y2" i="49" s="1"/>
  <c r="I2" i="45"/>
  <c r="D2" i="10"/>
  <c r="A10" i="10" s="1"/>
  <c r="G5" i="65" s="1"/>
  <c r="W57" i="55"/>
  <c r="X57" i="55" s="1"/>
  <c r="Y57" i="55" s="1"/>
  <c r="Z57" i="55" s="1"/>
  <c r="C11" i="10"/>
  <c r="K3" i="61"/>
  <c r="K10" i="47" l="1"/>
  <c r="K18" i="47"/>
  <c r="K26" i="47"/>
  <c r="K34" i="47"/>
  <c r="K42" i="47"/>
  <c r="K50" i="47"/>
  <c r="K58" i="47"/>
  <c r="K68" i="47"/>
  <c r="K76" i="47"/>
  <c r="K84" i="47"/>
  <c r="K92" i="47"/>
  <c r="K100" i="47"/>
  <c r="K4" i="47"/>
  <c r="K12" i="47"/>
  <c r="K20" i="47"/>
  <c r="K28" i="47"/>
  <c r="K36" i="47"/>
  <c r="K44" i="47"/>
  <c r="K52" i="47"/>
  <c r="K60" i="47"/>
  <c r="K70" i="47"/>
  <c r="K78" i="47"/>
  <c r="K86" i="47"/>
  <c r="K94" i="47"/>
  <c r="K8" i="47"/>
  <c r="K16" i="47"/>
  <c r="K24" i="47"/>
  <c r="K32" i="47"/>
  <c r="K40" i="47"/>
  <c r="K48" i="47"/>
  <c r="K56" i="47"/>
  <c r="K66" i="47"/>
  <c r="K74" i="47"/>
  <c r="K82" i="47"/>
  <c r="K3" i="47"/>
  <c r="K15" i="47"/>
  <c r="K29" i="47"/>
  <c r="K41" i="47"/>
  <c r="K54" i="47"/>
  <c r="K69" i="47"/>
  <c r="K81" i="47"/>
  <c r="K93" i="47"/>
  <c r="K103" i="47"/>
  <c r="K109" i="47"/>
  <c r="K5" i="47"/>
  <c r="K17" i="47"/>
  <c r="K30" i="47"/>
  <c r="K43" i="47"/>
  <c r="K55" i="47"/>
  <c r="K71" i="47"/>
  <c r="K83" i="47"/>
  <c r="K95" i="47"/>
  <c r="K104" i="47"/>
  <c r="K2" i="47"/>
  <c r="K6" i="47"/>
  <c r="K19" i="47"/>
  <c r="K31" i="47"/>
  <c r="K45" i="47"/>
  <c r="K57" i="47"/>
  <c r="K72" i="47"/>
  <c r="K85" i="47"/>
  <c r="K96" i="47"/>
  <c r="K61" i="47"/>
  <c r="K7" i="47"/>
  <c r="K21" i="47"/>
  <c r="K33" i="47"/>
  <c r="K46" i="47"/>
  <c r="K59" i="47"/>
  <c r="K73" i="47"/>
  <c r="K87" i="47"/>
  <c r="K97" i="47"/>
  <c r="K62" i="47"/>
  <c r="K9" i="47"/>
  <c r="K22" i="47"/>
  <c r="K35" i="47"/>
  <c r="K47" i="47"/>
  <c r="K63" i="47"/>
  <c r="K75" i="47"/>
  <c r="K88" i="47"/>
  <c r="K98" i="47"/>
  <c r="K105" i="47"/>
  <c r="K11" i="47"/>
  <c r="K23" i="47"/>
  <c r="K37" i="47"/>
  <c r="K49" i="47"/>
  <c r="K64" i="47"/>
  <c r="K77" i="47"/>
  <c r="K89" i="47"/>
  <c r="K99" i="47"/>
  <c r="K106" i="47"/>
  <c r="K13" i="47"/>
  <c r="K25" i="47"/>
  <c r="K38" i="47"/>
  <c r="K51" i="47"/>
  <c r="K65" i="47"/>
  <c r="K79" i="47"/>
  <c r="K90" i="47"/>
  <c r="K101" i="47"/>
  <c r="K107" i="47"/>
  <c r="K14" i="47"/>
  <c r="K27" i="47"/>
  <c r="K39" i="47"/>
  <c r="K53" i="47"/>
  <c r="K67" i="47"/>
  <c r="K80" i="47"/>
  <c r="K91" i="47"/>
  <c r="K102" i="47"/>
  <c r="K108" i="47"/>
  <c r="N18" i="45"/>
  <c r="N24" i="45"/>
  <c r="O24" i="45" s="1"/>
  <c r="N25" i="45"/>
  <c r="O25" i="45" s="1"/>
  <c r="N22" i="45"/>
  <c r="N19" i="45"/>
  <c r="O19" i="45" s="1"/>
  <c r="N20" i="45"/>
  <c r="O20" i="45" s="1"/>
  <c r="N21" i="45"/>
  <c r="O21" i="45" s="1"/>
  <c r="N23" i="45"/>
  <c r="O23" i="45" s="1"/>
  <c r="Q62" i="47" l="1" a="1"/>
  <c r="Q62" i="47" s="1"/>
  <c r="L62" i="47"/>
  <c r="N62" i="47"/>
  <c r="O62" i="47" s="1"/>
  <c r="Q94" i="47" a="1"/>
  <c r="Q94" i="47" s="1"/>
  <c r="N94" i="47"/>
  <c r="O94" i="47" s="1"/>
  <c r="L94" i="47"/>
  <c r="Q28" i="47" a="1"/>
  <c r="Q28" i="47" s="1"/>
  <c r="N28" i="47"/>
  <c r="O28" i="47" s="1"/>
  <c r="L28" i="47"/>
  <c r="Q68" i="47" a="1"/>
  <c r="Q68" i="47" s="1"/>
  <c r="L68" i="47"/>
  <c r="N68" i="47"/>
  <c r="O68" i="47" s="1"/>
  <c r="Q53" i="47" a="1"/>
  <c r="Q53" i="47" s="1"/>
  <c r="N53" i="47"/>
  <c r="O53" i="47" s="1"/>
  <c r="L53" i="47"/>
  <c r="N65" i="47"/>
  <c r="O65" i="47" s="1"/>
  <c r="Q65" i="47" a="1"/>
  <c r="Q65" i="47" s="1"/>
  <c r="L65" i="47"/>
  <c r="N77" i="47"/>
  <c r="O77" i="47" s="1"/>
  <c r="Q77" i="47" a="1"/>
  <c r="Q77" i="47" s="1"/>
  <c r="L77" i="47"/>
  <c r="L88" i="47"/>
  <c r="N88" i="47"/>
  <c r="O88" i="47" s="1"/>
  <c r="Q88" i="47" a="1"/>
  <c r="Q88" i="47" s="1"/>
  <c r="N97" i="47"/>
  <c r="O97" i="47" s="1"/>
  <c r="Q97" i="47" a="1"/>
  <c r="Q97" i="47" s="1"/>
  <c r="L97" i="47"/>
  <c r="N61" i="47"/>
  <c r="O61" i="47" s="1"/>
  <c r="Q61" i="47" a="1"/>
  <c r="Q61" i="47" s="1"/>
  <c r="L61" i="47"/>
  <c r="L6" i="47"/>
  <c r="N6" i="47"/>
  <c r="O6" i="47" s="1"/>
  <c r="Q6" i="47" a="1"/>
  <c r="Q6" i="47" s="1"/>
  <c r="Q30" i="47" a="1"/>
  <c r="Q30" i="47" s="1"/>
  <c r="L30" i="47"/>
  <c r="N30" i="47"/>
  <c r="O30" i="47" s="1"/>
  <c r="L54" i="47"/>
  <c r="N54" i="47"/>
  <c r="O54" i="47" s="1"/>
  <c r="Q54" i="47" a="1"/>
  <c r="Q54" i="47" s="1"/>
  <c r="Q56" i="47" a="1"/>
  <c r="Q56" i="47" s="1"/>
  <c r="N56" i="47"/>
  <c r="O56" i="47" s="1"/>
  <c r="L56" i="47"/>
  <c r="Q86" i="47" a="1"/>
  <c r="Q86" i="47" s="1"/>
  <c r="N86" i="47"/>
  <c r="O86" i="47" s="1"/>
  <c r="L86" i="47"/>
  <c r="Q20" i="47" a="1"/>
  <c r="Q20" i="47" s="1"/>
  <c r="N20" i="47"/>
  <c r="O20" i="47" s="1"/>
  <c r="L20" i="47"/>
  <c r="N58" i="47"/>
  <c r="O58" i="47" s="1"/>
  <c r="Q58" i="47" a="1"/>
  <c r="Q58" i="47" s="1"/>
  <c r="L58" i="47"/>
  <c r="N85" i="47"/>
  <c r="O85" i="47" s="1"/>
  <c r="Q85" i="47" a="1"/>
  <c r="Q85" i="47" s="1"/>
  <c r="L85" i="47"/>
  <c r="Q104" i="47" a="1"/>
  <c r="Q104" i="47" s="1"/>
  <c r="L104" i="47"/>
  <c r="N104" i="47"/>
  <c r="O104" i="47" s="1"/>
  <c r="Q5" i="47" a="1"/>
  <c r="Q5" i="47" s="1"/>
  <c r="N5" i="47"/>
  <c r="O5" i="47" s="1"/>
  <c r="L5" i="47"/>
  <c r="Q4" i="47" a="1"/>
  <c r="Q4" i="47" s="1"/>
  <c r="N4" i="47"/>
  <c r="O4" i="47" s="1"/>
  <c r="L4" i="47"/>
  <c r="Q14" i="47" a="1"/>
  <c r="Q14" i="47" s="1"/>
  <c r="L14" i="47"/>
  <c r="N14" i="47"/>
  <c r="O14" i="47" s="1"/>
  <c r="Q37" i="47" a="1"/>
  <c r="Q37" i="47" s="1"/>
  <c r="N37" i="47"/>
  <c r="O37" i="47" s="1"/>
  <c r="L37" i="47"/>
  <c r="N47" i="47"/>
  <c r="O47" i="47" s="1"/>
  <c r="Q47" i="47" a="1"/>
  <c r="Q47" i="47" s="1"/>
  <c r="L47" i="47"/>
  <c r="N59" i="47"/>
  <c r="O59" i="47" s="1"/>
  <c r="Q59" i="47" a="1"/>
  <c r="Q59" i="47" s="1"/>
  <c r="L59" i="47"/>
  <c r="L72" i="47"/>
  <c r="N72" i="47"/>
  <c r="O72" i="47" s="1"/>
  <c r="Q72" i="47" a="1"/>
  <c r="Q72" i="47" s="1"/>
  <c r="N95" i="47"/>
  <c r="O95" i="47" s="1"/>
  <c r="L95" i="47"/>
  <c r="Q95" i="47" a="1"/>
  <c r="Q95" i="47" s="1"/>
  <c r="N109" i="47"/>
  <c r="O109" i="47" s="1"/>
  <c r="L109" i="47"/>
  <c r="Q109" i="47" a="1"/>
  <c r="Q109" i="47" s="1"/>
  <c r="N15" i="47"/>
  <c r="O15" i="47" s="1"/>
  <c r="Q15" i="47" a="1"/>
  <c r="Q15" i="47" s="1"/>
  <c r="L15" i="47"/>
  <c r="Q32" i="47" a="1"/>
  <c r="Q32" i="47" s="1"/>
  <c r="L32" i="47"/>
  <c r="N32" i="47"/>
  <c r="O32" i="47" s="1"/>
  <c r="Q60" i="47" a="1"/>
  <c r="Q60" i="47" s="1"/>
  <c r="L60" i="47"/>
  <c r="N60" i="47"/>
  <c r="O60" i="47" s="1"/>
  <c r="Q100" i="47" a="1"/>
  <c r="Q100" i="47" s="1"/>
  <c r="N100" i="47"/>
  <c r="O100" i="47" s="1"/>
  <c r="L100" i="47"/>
  <c r="Q34" i="47" a="1"/>
  <c r="Q34" i="47" s="1"/>
  <c r="N34" i="47"/>
  <c r="O34" i="47" s="1"/>
  <c r="L34" i="47"/>
  <c r="Q67" i="47" a="1"/>
  <c r="Q67" i="47" s="1"/>
  <c r="N67" i="47"/>
  <c r="O67" i="47" s="1"/>
  <c r="L67" i="47"/>
  <c r="Q98" i="47" a="1"/>
  <c r="Q98" i="47" s="1"/>
  <c r="L98" i="47"/>
  <c r="N98" i="47"/>
  <c r="O98" i="47" s="1"/>
  <c r="N19" i="47"/>
  <c r="O19" i="47" s="1"/>
  <c r="Q19" i="47" a="1"/>
  <c r="Q19" i="47" s="1"/>
  <c r="L19" i="47"/>
  <c r="N69" i="47"/>
  <c r="O69" i="47" s="1"/>
  <c r="Q69" i="47" a="1"/>
  <c r="Q69" i="47" s="1"/>
  <c r="L69" i="47"/>
  <c r="N51" i="47"/>
  <c r="O51" i="47" s="1"/>
  <c r="Q51" i="47" a="1"/>
  <c r="Q51" i="47" s="1"/>
  <c r="L51" i="47"/>
  <c r="Q75" i="47" a="1"/>
  <c r="Q75" i="47" s="1"/>
  <c r="N75" i="47"/>
  <c r="O75" i="47" s="1"/>
  <c r="L75" i="47"/>
  <c r="L2" i="47"/>
  <c r="Q2" i="47" a="1"/>
  <c r="Q2" i="47" s="1"/>
  <c r="N2" i="47"/>
  <c r="O2" i="47" s="1"/>
  <c r="Q48" i="47" a="1"/>
  <c r="Q48" i="47" s="1"/>
  <c r="L48" i="47"/>
  <c r="N48" i="47"/>
  <c r="O48" i="47" s="1"/>
  <c r="Q70" i="47" a="1"/>
  <c r="Q70" i="47" s="1"/>
  <c r="N70" i="47"/>
  <c r="O70" i="47" s="1"/>
  <c r="L70" i="47"/>
  <c r="Q108" i="47" a="1"/>
  <c r="Q108" i="47" s="1"/>
  <c r="N108" i="47"/>
  <c r="O108" i="47" s="1"/>
  <c r="L108" i="47"/>
  <c r="Q102" i="47" a="1"/>
  <c r="Q102" i="47" s="1"/>
  <c r="N102" i="47"/>
  <c r="O102" i="47" s="1"/>
  <c r="L102" i="47"/>
  <c r="N107" i="47"/>
  <c r="O107" i="47" s="1"/>
  <c r="Q107" i="47" a="1"/>
  <c r="Q107" i="47" s="1"/>
  <c r="L107" i="47"/>
  <c r="Q13" i="47" a="1"/>
  <c r="Q13" i="47" s="1"/>
  <c r="N13" i="47"/>
  <c r="O13" i="47" s="1"/>
  <c r="L13" i="47"/>
  <c r="N23" i="47"/>
  <c r="O23" i="47" s="1"/>
  <c r="Q23" i="47" a="1"/>
  <c r="Q23" i="47" s="1"/>
  <c r="L23" i="47"/>
  <c r="N35" i="47"/>
  <c r="O35" i="47" s="1"/>
  <c r="Q35" i="47" a="1"/>
  <c r="Q35" i="47" s="1"/>
  <c r="L35" i="47"/>
  <c r="Q46" i="47" a="1"/>
  <c r="Q46" i="47" s="1"/>
  <c r="L46" i="47"/>
  <c r="N46" i="47"/>
  <c r="O46" i="47" s="1"/>
  <c r="Q57" i="47" a="1"/>
  <c r="Q57" i="47" s="1"/>
  <c r="N57" i="47"/>
  <c r="O57" i="47" s="1"/>
  <c r="L57" i="47"/>
  <c r="Q83" i="47" a="1"/>
  <c r="Q83" i="47" s="1"/>
  <c r="N83" i="47"/>
  <c r="O83" i="47" s="1"/>
  <c r="L83" i="47"/>
  <c r="N103" i="47"/>
  <c r="O103" i="47" s="1"/>
  <c r="L103" i="47"/>
  <c r="Q103" i="47" a="1"/>
  <c r="Q103" i="47" s="1"/>
  <c r="N3" i="47"/>
  <c r="O3" i="47" s="1"/>
  <c r="Q3" i="47" a="1"/>
  <c r="Q3" i="47" s="1"/>
  <c r="L3" i="47"/>
  <c r="Q24" i="47" a="1"/>
  <c r="Q24" i="47" s="1"/>
  <c r="N24" i="47"/>
  <c r="O24" i="47" s="1"/>
  <c r="L24" i="47"/>
  <c r="Q52" i="47" a="1"/>
  <c r="Q52" i="47" s="1"/>
  <c r="N52" i="47"/>
  <c r="O52" i="47" s="1"/>
  <c r="L52" i="47"/>
  <c r="N92" i="47"/>
  <c r="O92" i="47" s="1"/>
  <c r="Q92" i="47" a="1"/>
  <c r="Q92" i="47" s="1"/>
  <c r="L92" i="47"/>
  <c r="N26" i="47"/>
  <c r="O26" i="47" s="1"/>
  <c r="Q26" i="47" a="1"/>
  <c r="Q26" i="47" s="1"/>
  <c r="L26" i="47"/>
  <c r="Q79" i="47" a="1"/>
  <c r="Q79" i="47" s="1"/>
  <c r="N79" i="47"/>
  <c r="O79" i="47" s="1"/>
  <c r="L79" i="47"/>
  <c r="Q66" i="47" a="1"/>
  <c r="Q66" i="47" s="1"/>
  <c r="L66" i="47"/>
  <c r="N66" i="47"/>
  <c r="O66" i="47" s="1"/>
  <c r="Q29" i="47" a="1"/>
  <c r="Q29" i="47" s="1"/>
  <c r="N29" i="47"/>
  <c r="O29" i="47" s="1"/>
  <c r="L29" i="47"/>
  <c r="Q40" i="47" a="1"/>
  <c r="Q40" i="47" s="1"/>
  <c r="N40" i="47"/>
  <c r="O40" i="47" s="1"/>
  <c r="L40" i="47"/>
  <c r="N42" i="47"/>
  <c r="O42" i="47" s="1"/>
  <c r="Q42" i="47" a="1"/>
  <c r="Q42" i="47" s="1"/>
  <c r="L42" i="47"/>
  <c r="Q91" i="47" a="1"/>
  <c r="Q91" i="47" s="1"/>
  <c r="N91" i="47"/>
  <c r="O91" i="47" s="1"/>
  <c r="L91" i="47"/>
  <c r="Q106" i="47" a="1"/>
  <c r="Q106" i="47" s="1"/>
  <c r="N106" i="47"/>
  <c r="O106" i="47" s="1"/>
  <c r="L106" i="47"/>
  <c r="N11" i="47"/>
  <c r="O11" i="47" s="1"/>
  <c r="Q11" i="47" a="1"/>
  <c r="Q11" i="47" s="1"/>
  <c r="L11" i="47"/>
  <c r="L22" i="47"/>
  <c r="N22" i="47"/>
  <c r="O22" i="47" s="1"/>
  <c r="Q22" i="47" a="1"/>
  <c r="Q22" i="47" s="1"/>
  <c r="Q33" i="47" a="1"/>
  <c r="Q33" i="47" s="1"/>
  <c r="N33" i="47"/>
  <c r="O33" i="47" s="1"/>
  <c r="L33" i="47"/>
  <c r="Q45" i="47" a="1"/>
  <c r="Q45" i="47" s="1"/>
  <c r="N45" i="47"/>
  <c r="O45" i="47" s="1"/>
  <c r="L45" i="47"/>
  <c r="Q71" i="47" a="1"/>
  <c r="Q71" i="47" s="1"/>
  <c r="N71" i="47"/>
  <c r="O71" i="47" s="1"/>
  <c r="L71" i="47"/>
  <c r="N93" i="47"/>
  <c r="O93" i="47" s="1"/>
  <c r="Q93" i="47" a="1"/>
  <c r="Q93" i="47" s="1"/>
  <c r="L93" i="47"/>
  <c r="Q82" i="47" a="1"/>
  <c r="Q82" i="47" s="1"/>
  <c r="L82" i="47"/>
  <c r="N82" i="47"/>
  <c r="O82" i="47" s="1"/>
  <c r="Q16" i="47" a="1"/>
  <c r="Q16" i="47" s="1"/>
  <c r="L16" i="47"/>
  <c r="N16" i="47"/>
  <c r="O16" i="47" s="1"/>
  <c r="Q44" i="47" a="1"/>
  <c r="Q44" i="47" s="1"/>
  <c r="L44" i="47"/>
  <c r="N44" i="47"/>
  <c r="O44" i="47" s="1"/>
  <c r="Q84" i="47" a="1"/>
  <c r="Q84" i="47" s="1"/>
  <c r="L84" i="47"/>
  <c r="N84" i="47"/>
  <c r="O84" i="47" s="1"/>
  <c r="Q18" i="47" a="1"/>
  <c r="Q18" i="47" s="1"/>
  <c r="L18" i="47"/>
  <c r="N18" i="47"/>
  <c r="O18" i="47" s="1"/>
  <c r="N89" i="47"/>
  <c r="O89" i="47" s="1"/>
  <c r="Q89" i="47" a="1"/>
  <c r="Q89" i="47" s="1"/>
  <c r="L89" i="47"/>
  <c r="N7" i="47"/>
  <c r="O7" i="47" s="1"/>
  <c r="Q7" i="47" a="1"/>
  <c r="Q7" i="47" s="1"/>
  <c r="L7" i="47"/>
  <c r="N43" i="47"/>
  <c r="O43" i="47" s="1"/>
  <c r="Q43" i="47" a="1"/>
  <c r="Q43" i="47" s="1"/>
  <c r="L43" i="47"/>
  <c r="N39" i="47"/>
  <c r="O39" i="47" s="1"/>
  <c r="Q39" i="47" a="1"/>
  <c r="Q39" i="47" s="1"/>
  <c r="L39" i="47"/>
  <c r="Q64" i="47" a="1"/>
  <c r="Q64" i="47" s="1"/>
  <c r="L64" i="47"/>
  <c r="N64" i="47"/>
  <c r="O64" i="47" s="1"/>
  <c r="Q87" i="47" a="1"/>
  <c r="Q87" i="47" s="1"/>
  <c r="N87" i="47"/>
  <c r="O87" i="47" s="1"/>
  <c r="L87" i="47"/>
  <c r="Q96" i="47" a="1"/>
  <c r="Q96" i="47" s="1"/>
  <c r="L96" i="47"/>
  <c r="N96" i="47"/>
  <c r="O96" i="47" s="1"/>
  <c r="Q17" i="47" a="1"/>
  <c r="Q17" i="47" s="1"/>
  <c r="N17" i="47"/>
  <c r="O17" i="47" s="1"/>
  <c r="L17" i="47"/>
  <c r="Q41" i="47" a="1"/>
  <c r="Q41" i="47" s="1"/>
  <c r="N41" i="47"/>
  <c r="O41" i="47" s="1"/>
  <c r="L41" i="47"/>
  <c r="Q78" i="47" a="1"/>
  <c r="Q78" i="47" s="1"/>
  <c r="N78" i="47"/>
  <c r="O78" i="47" s="1"/>
  <c r="L78" i="47"/>
  <c r="Q12" i="47" a="1"/>
  <c r="Q12" i="47" s="1"/>
  <c r="N12" i="47"/>
  <c r="O12" i="47" s="1"/>
  <c r="L12" i="47"/>
  <c r="Q50" i="47" a="1"/>
  <c r="Q50" i="47" s="1"/>
  <c r="L50" i="47"/>
  <c r="N50" i="47"/>
  <c r="O50" i="47" s="1"/>
  <c r="N27" i="47"/>
  <c r="O27" i="47" s="1"/>
  <c r="Q27" i="47" a="1"/>
  <c r="Q27" i="47" s="1"/>
  <c r="L27" i="47"/>
  <c r="L38" i="47"/>
  <c r="N38" i="47"/>
  <c r="O38" i="47" s="1"/>
  <c r="Q38" i="47" a="1"/>
  <c r="Q38" i="47" s="1"/>
  <c r="Q49" i="47" a="1"/>
  <c r="Q49" i="47" s="1"/>
  <c r="N49" i="47"/>
  <c r="O49" i="47" s="1"/>
  <c r="L49" i="47"/>
  <c r="Q63" i="47" a="1"/>
  <c r="Q63" i="47" s="1"/>
  <c r="N63" i="47"/>
  <c r="O63" i="47" s="1"/>
  <c r="L63" i="47"/>
  <c r="N73" i="47"/>
  <c r="O73" i="47" s="1"/>
  <c r="Q73" i="47" a="1"/>
  <c r="Q73" i="47" s="1"/>
  <c r="L73" i="47"/>
  <c r="Q25" i="47" a="1"/>
  <c r="Q25" i="47" s="1"/>
  <c r="N25" i="47"/>
  <c r="O25" i="47" s="1"/>
  <c r="L25" i="47"/>
  <c r="N101" i="47"/>
  <c r="O101" i="47" s="1"/>
  <c r="Q101" i="47" a="1"/>
  <c r="Q101" i="47" s="1"/>
  <c r="L101" i="47"/>
  <c r="Q80" i="47" a="1"/>
  <c r="Q80" i="47" s="1"/>
  <c r="L80" i="47"/>
  <c r="N80" i="47"/>
  <c r="O80" i="47" s="1"/>
  <c r="Q90" i="47" a="1"/>
  <c r="Q90" i="47" s="1"/>
  <c r="N90" i="47"/>
  <c r="O90" i="47" s="1"/>
  <c r="L90" i="47"/>
  <c r="N99" i="47"/>
  <c r="O99" i="47" s="1"/>
  <c r="Q99" i="47" a="1"/>
  <c r="Q99" i="47" s="1"/>
  <c r="L99" i="47"/>
  <c r="N105" i="47"/>
  <c r="O105" i="47" s="1"/>
  <c r="L105" i="47"/>
  <c r="Q105" i="47" a="1"/>
  <c r="Q105" i="47" s="1"/>
  <c r="Q9" i="47" a="1"/>
  <c r="Q9" i="47" s="1"/>
  <c r="N9" i="47"/>
  <c r="O9" i="47" s="1"/>
  <c r="L9" i="47"/>
  <c r="Q21" i="47" a="1"/>
  <c r="Q21" i="47" s="1"/>
  <c r="N21" i="47"/>
  <c r="O21" i="47" s="1"/>
  <c r="L21" i="47"/>
  <c r="N31" i="47"/>
  <c r="O31" i="47" s="1"/>
  <c r="Q31" i="47" a="1"/>
  <c r="Q31" i="47" s="1"/>
  <c r="L31" i="47"/>
  <c r="N55" i="47"/>
  <c r="O55" i="47" s="1"/>
  <c r="Q55" i="47" a="1"/>
  <c r="Q55" i="47" s="1"/>
  <c r="L55" i="47"/>
  <c r="N81" i="47"/>
  <c r="O81" i="47" s="1"/>
  <c r="Q81" i="47" a="1"/>
  <c r="Q81" i="47" s="1"/>
  <c r="L81" i="47"/>
  <c r="Q74" i="47" a="1"/>
  <c r="Q74" i="47" s="1"/>
  <c r="N74" i="47"/>
  <c r="O74" i="47" s="1"/>
  <c r="L74" i="47"/>
  <c r="Q8" i="47" a="1"/>
  <c r="Q8" i="47" s="1"/>
  <c r="N8" i="47"/>
  <c r="O8" i="47" s="1"/>
  <c r="L8" i="47"/>
  <c r="Q36" i="47" a="1"/>
  <c r="Q36" i="47" s="1"/>
  <c r="N36" i="47"/>
  <c r="O36" i="47" s="1"/>
  <c r="L36" i="47"/>
  <c r="N76" i="47"/>
  <c r="O76" i="47" s="1"/>
  <c r="Q76" i="47" a="1"/>
  <c r="Q76" i="47" s="1"/>
  <c r="L76" i="47"/>
  <c r="N10" i="47"/>
  <c r="O10" i="47" s="1"/>
  <c r="Q10" i="47" a="1"/>
  <c r="Q10" i="47" s="1"/>
  <c r="L10" i="47"/>
  <c r="N217" i="47"/>
  <c r="O217" i="47" s="1"/>
  <c r="N218" i="47"/>
  <c r="O218" i="47" s="1"/>
  <c r="O18" i="45"/>
  <c r="N27" i="45"/>
  <c r="G11" i="10"/>
  <c r="K12" i="10" s="1"/>
  <c r="M115" i="61" l="1"/>
  <c r="M135" i="61"/>
  <c r="M93" i="61"/>
  <c r="M164" i="61"/>
  <c r="M90" i="61"/>
  <c r="M138" i="61"/>
  <c r="M109" i="61"/>
  <c r="M25" i="61"/>
  <c r="M6" i="61"/>
  <c r="M98" i="61"/>
  <c r="M201" i="61"/>
  <c r="M66" i="61"/>
  <c r="M177" i="61"/>
  <c r="M48" i="61"/>
  <c r="M171" i="61"/>
  <c r="M199" i="61"/>
  <c r="M112" i="61"/>
  <c r="M111" i="61"/>
  <c r="M5" i="61"/>
  <c r="M158" i="61"/>
  <c r="M34" i="61"/>
  <c r="M105" i="61"/>
  <c r="M45" i="61"/>
  <c r="M20" i="61"/>
  <c r="M188" i="61"/>
  <c r="M95" i="61"/>
  <c r="M64" i="61"/>
  <c r="M198" i="61"/>
  <c r="M243" i="61"/>
  <c r="M242" i="61"/>
  <c r="M240" i="61"/>
  <c r="M120" i="61"/>
  <c r="M191" i="61"/>
  <c r="M147" i="61"/>
  <c r="M100" i="61"/>
  <c r="M208" i="61"/>
  <c r="M217" i="61"/>
  <c r="M200" i="61"/>
  <c r="M211" i="61"/>
  <c r="M47" i="61"/>
  <c r="M137" i="61"/>
  <c r="M118" i="61"/>
  <c r="M23" i="61"/>
  <c r="M182" i="61"/>
  <c r="M175" i="61"/>
  <c r="M104" i="61"/>
  <c r="M172" i="61"/>
  <c r="M140" i="61"/>
  <c r="M4" i="61"/>
  <c r="M22" i="61"/>
  <c r="M228" i="61"/>
  <c r="M229" i="61"/>
  <c r="M69" i="61"/>
  <c r="M71" i="61"/>
  <c r="M181" i="61"/>
  <c r="M142" i="61"/>
  <c r="M79" i="61"/>
  <c r="M74" i="61"/>
  <c r="M185" i="61"/>
  <c r="M88" i="61"/>
  <c r="M195" i="61"/>
  <c r="M173" i="61"/>
  <c r="M7" i="61"/>
  <c r="M97" i="61"/>
  <c r="M78" i="61"/>
  <c r="M131" i="61"/>
  <c r="M10" i="61"/>
  <c r="M108" i="61"/>
  <c r="M210" i="61"/>
  <c r="M13" i="61"/>
  <c r="M87" i="61"/>
  <c r="M214" i="61"/>
  <c r="M117" i="61"/>
  <c r="M36" i="61"/>
  <c r="M192" i="61"/>
  <c r="M207" i="61"/>
  <c r="M94" i="61"/>
  <c r="M159" i="61"/>
  <c r="M43" i="61"/>
  <c r="M73" i="61"/>
  <c r="M54" i="61"/>
  <c r="M16" i="61"/>
  <c r="M72" i="61"/>
  <c r="M103" i="61"/>
  <c r="M215" i="61"/>
  <c r="M156" i="61"/>
  <c r="M56" i="61"/>
  <c r="M51" i="61"/>
  <c r="M3" i="61"/>
  <c r="M238" i="61"/>
  <c r="M233" i="61"/>
  <c r="M52" i="61"/>
  <c r="M29" i="61"/>
  <c r="M165" i="61"/>
  <c r="M186" i="61"/>
  <c r="M161" i="61"/>
  <c r="M81" i="61"/>
  <c r="M163" i="61"/>
  <c r="M77" i="61"/>
  <c r="M190" i="61"/>
  <c r="M143" i="61"/>
  <c r="M148" i="61"/>
  <c r="M24" i="61"/>
  <c r="M239" i="61"/>
  <c r="M205" i="61"/>
  <c r="M169" i="61"/>
  <c r="M107" i="61"/>
  <c r="M70" i="61"/>
  <c r="M213" i="61"/>
  <c r="M17" i="61"/>
  <c r="M166" i="61"/>
  <c r="M183" i="61"/>
  <c r="M170" i="61"/>
  <c r="M84" i="61"/>
  <c r="M221" i="61"/>
  <c r="M225" i="61"/>
  <c r="M146" i="61"/>
  <c r="M141" i="61"/>
  <c r="M33" i="61"/>
  <c r="M14" i="61"/>
  <c r="M19" i="61"/>
  <c r="M149" i="61"/>
  <c r="M44" i="61"/>
  <c r="M194" i="61"/>
  <c r="M96" i="61"/>
  <c r="M68" i="61"/>
  <c r="M86" i="61"/>
  <c r="M189" i="61"/>
  <c r="M11" i="61"/>
  <c r="M176" i="61"/>
  <c r="M218" i="61"/>
  <c r="M151" i="61"/>
  <c r="M122" i="61"/>
  <c r="M53" i="61"/>
  <c r="M9" i="61"/>
  <c r="M106" i="61"/>
  <c r="M216" i="61"/>
  <c r="M203" i="61"/>
  <c r="M39" i="61"/>
  <c r="M129" i="61"/>
  <c r="M110" i="61"/>
  <c r="M91" i="61"/>
  <c r="M168" i="61"/>
  <c r="M236" i="61"/>
  <c r="M235" i="61"/>
  <c r="M234" i="61"/>
  <c r="M196" i="61"/>
  <c r="M187" i="61"/>
  <c r="M241" i="61"/>
  <c r="M180" i="61"/>
  <c r="M130" i="61"/>
  <c r="M155" i="61"/>
  <c r="M174" i="61"/>
  <c r="M67" i="61"/>
  <c r="M27" i="61"/>
  <c r="M224" i="61"/>
  <c r="M82" i="61"/>
  <c r="M193" i="61"/>
  <c r="M144" i="61"/>
  <c r="M133" i="61"/>
  <c r="M150" i="61"/>
  <c r="M197" i="61"/>
  <c r="M59" i="61"/>
  <c r="M178" i="61"/>
  <c r="M12" i="61"/>
  <c r="M49" i="61"/>
  <c r="M35" i="61"/>
  <c r="M119" i="61"/>
  <c r="M37" i="61"/>
  <c r="M160" i="61"/>
  <c r="M154" i="61"/>
  <c r="M15" i="61"/>
  <c r="M58" i="61"/>
  <c r="M167" i="61"/>
  <c r="M8" i="61"/>
  <c r="M31" i="61"/>
  <c r="M30" i="61"/>
  <c r="M157" i="61"/>
  <c r="M136" i="61"/>
  <c r="M65" i="61"/>
  <c r="M46" i="61"/>
  <c r="M202" i="61"/>
  <c r="M179" i="61"/>
  <c r="M232" i="61"/>
  <c r="M237" i="61"/>
  <c r="M226" i="61"/>
  <c r="M40" i="61"/>
  <c r="M113" i="61"/>
  <c r="M63" i="61"/>
  <c r="M134" i="61"/>
  <c r="M101" i="61"/>
  <c r="M75" i="61"/>
  <c r="M62" i="61"/>
  <c r="M41" i="61"/>
  <c r="M28" i="61"/>
  <c r="M121" i="61"/>
  <c r="M50" i="61"/>
  <c r="M42" i="61"/>
  <c r="M227" i="61"/>
  <c r="M99" i="61"/>
  <c r="M184" i="61"/>
  <c r="M89" i="61"/>
  <c r="M38" i="61"/>
  <c r="M85" i="61"/>
  <c r="M132" i="61"/>
  <c r="M128" i="61"/>
  <c r="M124" i="61"/>
  <c r="M204" i="61"/>
  <c r="M125" i="61"/>
  <c r="M231" i="61"/>
  <c r="M18" i="61"/>
  <c r="M116" i="61"/>
  <c r="M212" i="61"/>
  <c r="M209" i="61"/>
  <c r="M83" i="61"/>
  <c r="M127" i="61"/>
  <c r="M61" i="61"/>
  <c r="M162" i="61"/>
  <c r="M57" i="61"/>
  <c r="M152" i="61"/>
  <c r="M219" i="61"/>
  <c r="M55" i="61"/>
  <c r="M145" i="61"/>
  <c r="M126" i="61"/>
  <c r="M153" i="61"/>
  <c r="M60" i="61"/>
  <c r="M123" i="61"/>
  <c r="M92" i="61"/>
  <c r="M206" i="61"/>
  <c r="M76" i="61"/>
  <c r="M26" i="61"/>
  <c r="M114" i="61"/>
  <c r="M21" i="61"/>
  <c r="M139" i="61"/>
  <c r="M32" i="61"/>
  <c r="M102" i="61"/>
  <c r="M80" i="61"/>
  <c r="M223" i="61"/>
  <c r="M222" i="61"/>
  <c r="M230" i="61"/>
  <c r="M220" i="61"/>
  <c r="O22" i="45"/>
  <c r="K11" i="10"/>
  <c r="K21" i="65"/>
  <c r="L21" i="65"/>
  <c r="K56" i="65"/>
  <c r="K22" i="65" l="1"/>
  <c r="L22" i="65"/>
  <c r="K57" i="65"/>
  <c r="K24" i="65" l="1"/>
  <c r="L24" i="65"/>
  <c r="K23" i="65"/>
  <c r="L23" i="65"/>
  <c r="K58" i="65"/>
  <c r="L26" i="65" l="1"/>
  <c r="K26" i="65"/>
  <c r="L25" i="65"/>
  <c r="K25" i="65"/>
  <c r="K59" i="65"/>
  <c r="K27" i="65" l="1"/>
  <c r="L27" i="65"/>
  <c r="K60" i="65"/>
  <c r="L28" i="65" l="1"/>
  <c r="K28" i="65"/>
  <c r="K61" i="65"/>
  <c r="K29" i="65" l="1"/>
  <c r="L29" i="65"/>
  <c r="K62" i="65"/>
  <c r="K30" i="65" l="1"/>
  <c r="L30" i="65"/>
  <c r="K63" i="65"/>
  <c r="L31" i="65" l="1"/>
  <c r="K31" i="65"/>
  <c r="K64" i="65"/>
  <c r="K33" i="65" l="1"/>
  <c r="L33" i="65"/>
  <c r="K32" i="65"/>
  <c r="L32" i="65"/>
  <c r="K65" i="65"/>
  <c r="K34" i="65" l="1"/>
  <c r="L34" i="65"/>
  <c r="K66" i="65"/>
  <c r="K35" i="65" l="1"/>
  <c r="L35" i="65"/>
  <c r="K67" i="65"/>
  <c r="K36" i="65" l="1"/>
  <c r="L36" i="65"/>
  <c r="K68" i="65"/>
  <c r="K37" i="65" l="1"/>
  <c r="L37" i="65"/>
  <c r="K69" i="65"/>
  <c r="K39" i="65" l="1"/>
  <c r="L39" i="65"/>
  <c r="K38" i="65"/>
  <c r="L38" i="65"/>
  <c r="K70" i="65"/>
  <c r="L40" i="65" l="1"/>
  <c r="K40" i="65"/>
  <c r="K71" i="65"/>
  <c r="K42" i="65" l="1"/>
  <c r="L42" i="65"/>
  <c r="L43" i="65"/>
  <c r="K41" i="65"/>
  <c r="L41" i="65"/>
  <c r="K72" i="65"/>
  <c r="K43" i="65" l="1"/>
  <c r="L44" i="65"/>
  <c r="K73" i="65"/>
  <c r="K45" i="65" l="1"/>
  <c r="K44" i="65"/>
  <c r="K74" i="65"/>
  <c r="L46" i="65" l="1"/>
  <c r="L45" i="65"/>
  <c r="K75" i="65"/>
  <c r="K46" i="65" l="1"/>
  <c r="L47" i="65"/>
  <c r="K76" i="65"/>
  <c r="K48" i="65" l="1"/>
  <c r="K47" i="65"/>
  <c r="K77" i="65"/>
  <c r="L49" i="65" l="1"/>
  <c r="L48" i="65"/>
  <c r="K78" i="65"/>
  <c r="K50" i="65" l="1"/>
  <c r="K49" i="65"/>
  <c r="K79" i="65"/>
  <c r="K51" i="65" l="1"/>
  <c r="L50" i="65"/>
  <c r="K80" i="65"/>
  <c r="L52" i="65" l="1"/>
  <c r="L51" i="65"/>
  <c r="K81" i="65"/>
  <c r="K53" i="65" l="1"/>
  <c r="K52" i="65"/>
  <c r="K82" i="65"/>
  <c r="L54" i="65" l="1"/>
  <c r="L53" i="65"/>
  <c r="K83" i="65"/>
  <c r="K54" i="65" l="1"/>
  <c r="K55" i="65"/>
  <c r="K84" i="65"/>
  <c r="L55" i="65" l="1"/>
  <c r="K85" i="65"/>
  <c r="K86" i="65" l="1"/>
  <c r="K87" i="65" l="1"/>
  <c r="K88" i="65" l="1"/>
  <c r="K89" i="65" l="1"/>
  <c r="K90" i="65" l="1"/>
  <c r="K91" i="65" l="1"/>
  <c r="K92" i="65" l="1"/>
  <c r="K93" i="65" l="1"/>
  <c r="K94" i="65" l="1"/>
  <c r="K95" i="65" l="1"/>
  <c r="K96" i="65" l="1"/>
  <c r="K97" i="65" l="1"/>
  <c r="K98" i="65" l="1"/>
  <c r="K99" i="65" l="1"/>
  <c r="K100" i="65" l="1"/>
  <c r="K101" i="65" l="1"/>
  <c r="K102" i="65" l="1"/>
  <c r="K103" i="65" l="1"/>
  <c r="K104" i="65" l="1"/>
  <c r="K105" i="65" l="1"/>
  <c r="K106" i="65" l="1"/>
  <c r="K107" i="65" l="1"/>
  <c r="K108" i="65" l="1"/>
  <c r="K109" i="65" l="1"/>
  <c r="K110" i="65" l="1"/>
  <c r="K111" i="65" l="1"/>
  <c r="K112" i="65" l="1"/>
  <c r="K113" i="65" l="1"/>
  <c r="K114" i="65" l="1"/>
  <c r="K115" i="65" l="1"/>
  <c r="K116" i="65" l="1"/>
  <c r="K117" i="65" l="1"/>
  <c r="K118" i="65" l="1"/>
  <c r="K119" i="65" l="1"/>
  <c r="K120" i="65" l="1"/>
  <c r="K121" i="65" l="1"/>
  <c r="K122" i="65" l="1"/>
  <c r="K123" i="65" l="1"/>
  <c r="K124" i="65" l="1"/>
  <c r="K125" i="65" l="1"/>
  <c r="K126" i="65" l="1"/>
  <c r="K127" i="65" l="1"/>
  <c r="K128" i="65" l="1"/>
  <c r="K129" i="65" l="1"/>
  <c r="K130" i="65" l="1"/>
  <c r="K131" i="65" l="1"/>
  <c r="K132" i="65" l="1"/>
  <c r="K133" i="65" l="1"/>
  <c r="K134" i="65" l="1"/>
  <c r="K135" i="65" l="1"/>
  <c r="K136" i="65" l="1"/>
  <c r="K137" i="65" l="1"/>
  <c r="K138" i="65" l="1"/>
  <c r="K139" i="65" l="1"/>
  <c r="K140" i="65" l="1"/>
  <c r="K141" i="65" l="1"/>
  <c r="K142" i="65" l="1"/>
  <c r="K143" i="65" l="1"/>
  <c r="K144" i="65" l="1"/>
  <c r="K145" i="65" l="1"/>
  <c r="K146" i="65" l="1"/>
  <c r="K147" i="65" l="1"/>
  <c r="K148" i="65" l="1"/>
  <c r="K149" i="65" l="1"/>
  <c r="K150" i="65" l="1"/>
  <c r="K151" i="65" l="1"/>
  <c r="K152" i="65" l="1"/>
  <c r="K153" i="65" l="1"/>
  <c r="K154" i="65" l="1"/>
  <c r="K155" i="65" l="1"/>
  <c r="K156" i="65" l="1"/>
  <c r="K157" i="65" l="1"/>
  <c r="K158" i="65" l="1"/>
  <c r="K159" i="65" l="1"/>
  <c r="K160" i="65" l="1"/>
  <c r="K161" i="65" l="1"/>
  <c r="K162" i="65" l="1"/>
  <c r="K163" i="65" l="1"/>
  <c r="K164" i="65" l="1"/>
  <c r="K165" i="65" l="1"/>
  <c r="K166" i="65" l="1"/>
  <c r="K167" i="65" l="1"/>
  <c r="K168" i="65" l="1"/>
  <c r="K169" i="65" l="1"/>
  <c r="K170" i="65" l="1"/>
  <c r="K171" i="65" l="1"/>
  <c r="K172" i="65" l="1"/>
  <c r="K173" i="65" l="1"/>
  <c r="K174" i="65" l="1"/>
  <c r="K175" i="65" l="1"/>
  <c r="K176" i="65" l="1"/>
  <c r="K177" i="65" l="1"/>
  <c r="K178" i="65" l="1"/>
  <c r="K179" i="65" l="1"/>
  <c r="K180" i="65" l="1"/>
  <c r="K181" i="65" l="1"/>
  <c r="K182" i="65" l="1"/>
  <c r="K183" i="65" l="1"/>
  <c r="K184" i="65" l="1"/>
  <c r="K185" i="65" l="1"/>
  <c r="K186" i="65" l="1"/>
  <c r="K187" i="65" l="1"/>
  <c r="K188" i="65" l="1"/>
  <c r="K189" i="65" l="1"/>
  <c r="K190" i="65" l="1"/>
  <c r="K191" i="65" l="1"/>
  <c r="K192" i="65" l="1"/>
  <c r="K193" i="65" l="1"/>
  <c r="K194" i="65" l="1"/>
  <c r="K195" i="65" l="1"/>
  <c r="K196" i="65" l="1"/>
  <c r="K197" i="65" l="1"/>
  <c r="K198" i="65" l="1"/>
  <c r="K199" i="65" l="1"/>
  <c r="K200" i="65" l="1"/>
  <c r="K201" i="65" l="1"/>
  <c r="K202" i="65" l="1"/>
  <c r="K203" i="65" l="1"/>
  <c r="K204" i="65" l="1"/>
  <c r="K205" i="65" l="1"/>
  <c r="K206" i="65" l="1"/>
  <c r="K207" i="65" l="1"/>
  <c r="K208" i="65" l="1"/>
  <c r="K209" i="65" l="1"/>
  <c r="K210" i="65" l="1"/>
  <c r="K211" i="65" l="1"/>
  <c r="K212" i="65" l="1"/>
  <c r="K213" i="65" l="1"/>
  <c r="K214" i="65" l="1"/>
  <c r="K215" i="65" l="1"/>
  <c r="K216" i="65" l="1"/>
  <c r="K217" i="65" l="1"/>
  <c r="K218" i="65" l="1"/>
  <c r="K219" i="65" l="1"/>
  <c r="K220" i="65" l="1"/>
  <c r="K221" i="65" l="1"/>
  <c r="K222" i="65" l="1"/>
  <c r="K223" i="65" l="1"/>
  <c r="K224" i="65" l="1"/>
  <c r="K225" i="65" l="1"/>
  <c r="K226" i="65" l="1"/>
  <c r="F64" i="55" l="1"/>
  <c r="F68" i="55" s="1"/>
  <c r="M1" i="61"/>
  <c r="F70" i="55" l="1"/>
  <c r="R57" i="55"/>
  <c r="S57" i="55" s="1"/>
  <c r="O27" i="45"/>
  <c r="L31" i="45" s="1"/>
  <c r="L36" i="45" l="1"/>
  <c r="L34" i="45"/>
  <c r="L39" i="4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476CC64-DF7B-4050-859A-B78D5E223075}" name="Access contable" type="100" refreshedVersion="8">
    <extLst>
      <ext xmlns:x15="http://schemas.microsoft.com/office/spreadsheetml/2010/11/main" uri="{DE250136-89BD-433C-8126-D09CA5730AF9}">
        <x15:connection id="cefd6b1e-f9bc-4f72-8fd4-d967e3496bae"/>
      </ext>
    </extLst>
  </connection>
  <connection id="2" xr16:uid="{69C2235F-F2E7-4EE0-A0B5-EB6771E8DDA2}" name="Access contable 2" type="100" refreshedVersion="8">
    <extLst>
      <ext xmlns:x15="http://schemas.microsoft.com/office/spreadsheetml/2010/11/main" uri="{DE250136-89BD-433C-8126-D09CA5730AF9}">
        <x15:connection id="096c1a01-0495-4ac7-991b-484cf27b5b42"/>
      </ext>
    </extLst>
  </connection>
  <connection id="3" xr16:uid="{231B9B1D-5970-4876-8825-F899259E67BA}" name="Access contable 3" type="100" refreshedVersion="8">
    <extLst>
      <ext xmlns:x15="http://schemas.microsoft.com/office/spreadsheetml/2010/11/main" uri="{DE250136-89BD-433C-8126-D09CA5730AF9}">
        <x15:connection id="5c001d08-8d2b-4021-ad21-c9bdfa75a66d"/>
      </ext>
    </extLst>
  </connection>
  <connection id="4" xr16:uid="{A88CA7A4-E04D-46A1-96F7-AE4A0FCE8455}" name="Access contable 4" type="100" refreshedVersion="8">
    <extLst>
      <ext xmlns:x15="http://schemas.microsoft.com/office/spreadsheetml/2010/11/main" uri="{DE250136-89BD-433C-8126-D09CA5730AF9}">
        <x15:connection id="ebec3bc1-c56d-48c5-931b-b625cbdde67e"/>
      </ext>
    </extLst>
  </connection>
  <connection id="5" xr16:uid="{C791571A-C8A5-4312-8FC8-8FFEC08BCB4D}" name="Access contable 5" type="100" refreshedVersion="8">
    <extLst>
      <ext xmlns:x15="http://schemas.microsoft.com/office/spreadsheetml/2010/11/main" uri="{DE250136-89BD-433C-8126-D09CA5730AF9}">
        <x15:connection id="533bd37e-aaa9-4fd2-8dac-1cd18de0b0c5"/>
      </ext>
    </extLst>
  </connection>
  <connection id="6" xr16:uid="{86D0152B-F1E2-42A6-A9AC-9977CBCFB18A}" name="Access contable 6" type="100" refreshedVersion="8">
    <extLst>
      <ext xmlns:x15="http://schemas.microsoft.com/office/spreadsheetml/2010/11/main" uri="{DE250136-89BD-433C-8126-D09CA5730AF9}">
        <x15:connection id="65542a39-b79d-43a1-a73a-17be17af0b35"/>
      </ext>
    </extLst>
  </connection>
  <connection id="7" xr16:uid="{75B4A0C9-EB48-4A0C-83D6-CBD8F08384BD}" name="Access contable 7" type="100" refreshedVersion="8">
    <extLst>
      <ext xmlns:x15="http://schemas.microsoft.com/office/spreadsheetml/2010/11/main" uri="{DE250136-89BD-433C-8126-D09CA5730AF9}">
        <x15:connection id="d03efc90-f3e3-4e76-b1aa-c86b7ec88017"/>
      </ext>
    </extLst>
  </connection>
  <connection id="8" xr16:uid="{B2D2F169-B804-4F11-AC76-2CD1D88E553F}" name="Access contable 8" type="100" refreshedVersion="8">
    <extLst>
      <ext xmlns:x15="http://schemas.microsoft.com/office/spreadsheetml/2010/11/main" uri="{DE250136-89BD-433C-8126-D09CA5730AF9}">
        <x15:connection id="48a0d5c0-d40a-4391-bca8-eb833ac77354"/>
      </ext>
    </extLst>
  </connection>
  <connection id="9" xr16:uid="{5E3F2817-13AF-4E49-99E5-019A25D09864}" name="Access contable 9" type="100" refreshedVersion="8">
    <extLst>
      <ext xmlns:x15="http://schemas.microsoft.com/office/spreadsheetml/2010/11/main" uri="{DE250136-89BD-433C-8126-D09CA5730AF9}">
        <x15:connection id="a9919a12-cbd1-4e10-b039-0403a472cd27"/>
      </ext>
    </extLst>
  </connection>
  <connection id="10" xr16:uid="{3E284D63-35D7-4393-8616-6B014324949C}" keepAlive="1" name="Consulta - Table002 (Page 1)" description="Conexión a la consulta 'Table002 (Page 1)' en el libro." type="5" refreshedVersion="8" background="1" saveData="1">
    <dbPr connection="Provider=Microsoft.Mashup.OleDb.1;Data Source=$Workbook$;Location=&quot;Table002 (Page 1)&quot;;Extended Properties=&quot;&quot;" command="SELECT * FROM [Table002 (Page 1)]"/>
  </connection>
  <connection id="11" xr16:uid="{9D6900C7-FB4C-43D9-AE81-C02FA22D2DAA}" keepAlive="1" name="Consulta - Table002 (Page 1) (10)" description="Conexión a la consulta 'Table002 (Page 1) (10)' en el libro." type="5" refreshedVersion="8" background="1" saveData="1">
    <dbPr connection="Provider=Microsoft.Mashup.OleDb.1;Data Source=$Workbook$;Location=&quot;Table002 (Page 1) (10)&quot;;Extended Properties=&quot;&quot;" command="SELECT * FROM [Table002 (Page 1) (10)]"/>
  </connection>
  <connection id="12" xr16:uid="{1880CC12-B342-4701-92B7-2BE296AF42D8}" keepAlive="1" name="Consulta - Table002 (Page 1) (11)" description="Conexión a la consulta 'Table002 (Page 1) (11)' en el libro." type="5" refreshedVersion="8" background="1" saveData="1">
    <dbPr connection="Provider=Microsoft.Mashup.OleDb.1;Data Source=$Workbook$;Location=&quot;Table002 (Page 1) (11)&quot;;Extended Properties=&quot;&quot;" command="SELECT * FROM [Table002 (Page 1) (11)]"/>
  </connection>
  <connection id="13" xr16:uid="{DA7C83FC-5D6D-4830-BA20-7338D07D719B}" keepAlive="1" name="Consulta - Table002 (Page 1) (12)" description="Conexión a la consulta 'Table002 (Page 1) (12)' en el libro." type="5" refreshedVersion="8" background="1" saveData="1">
    <dbPr connection="Provider=Microsoft.Mashup.OleDb.1;Data Source=$Workbook$;Location=&quot;Table002 (Page 1) (12)&quot;;Extended Properties=&quot;&quot;" command="SELECT * FROM [Table002 (Page 1) (12)]"/>
  </connection>
  <connection id="14" xr16:uid="{BAB1415A-4567-47B1-9BF7-04D84C7644D6}" keepAlive="1" name="Consulta - Table002 (Page 1) (13)" description="Conexión a la consulta 'Table002 (Page 1) (13)' en el libro." type="5" refreshedVersion="8" background="1" saveData="1">
    <dbPr connection="Provider=Microsoft.Mashup.OleDb.1;Data Source=$Workbook$;Location=&quot;Table002 (Page 1) (13)&quot;;Extended Properties=&quot;&quot;" command="SELECT * FROM [Table002 (Page 1) (13)]"/>
  </connection>
  <connection id="15" xr16:uid="{F8801C82-C666-47FB-97BA-B5123E6C6B48}" keepAlive="1" name="Consulta - Table002 (Page 1) (14)" description="Conexión a la consulta 'Table002 (Page 1) (14)' en el libro." type="5" refreshedVersion="8" background="1" saveData="1">
    <dbPr connection="Provider=Microsoft.Mashup.OleDb.1;Data Source=$Workbook$;Location=&quot;Table002 (Page 1) (14)&quot;;Extended Properties=&quot;&quot;" command="SELECT * FROM [Table002 (Page 1) (14)]"/>
  </connection>
  <connection id="16" xr16:uid="{EC794C33-2ACF-4C19-9CDE-FE056A019645}" keepAlive="1" name="Consulta - Table002 (Page 1) (15)" description="Conexión a la consulta 'Table002 (Page 1) (15)' en el libro." type="5" refreshedVersion="8" background="1" saveData="1">
    <dbPr connection="Provider=Microsoft.Mashup.OleDb.1;Data Source=$Workbook$;Location=&quot;Table002 (Page 1) (15)&quot;;Extended Properties=&quot;&quot;" command="SELECT * FROM [Table002 (Page 1) (15)]"/>
  </connection>
  <connection id="17" xr16:uid="{D348B6FE-44C9-45F2-8BE5-BE65DC3D2380}" keepAlive="1" name="Consulta - Table002 (Page 1) (16)" description="Conexión a la consulta 'Table002 (Page 1) (16)' en el libro." type="5" refreshedVersion="8" background="1" saveData="1">
    <dbPr connection="Provider=Microsoft.Mashup.OleDb.1;Data Source=$Workbook$;Location=&quot;Table002 (Page 1) (16)&quot;;Extended Properties=&quot;&quot;" command="SELECT * FROM [Table002 (Page 1) (16)]"/>
  </connection>
  <connection id="18" xr16:uid="{2D085EB5-3B94-465D-946D-BD95C49FA0B8}" keepAlive="1" name="Consulta - Table002 (Page 1) (17)" description="Conexión a la consulta 'Table002 (Page 1) (17)' en el libro." type="5" refreshedVersion="8" background="1" saveData="1">
    <dbPr connection="Provider=Microsoft.Mashup.OleDb.1;Data Source=$Workbook$;Location=&quot;Table002 (Page 1) (17)&quot;;Extended Properties=&quot;&quot;" command="SELECT * FROM [Table002 (Page 1) (17)]"/>
  </connection>
  <connection id="19" xr16:uid="{4F9E2DB1-91BC-49B7-8A8F-26153387ABAE}" keepAlive="1" name="Consulta - Table002 (Page 1) (18)" description="Conexión a la consulta 'Table002 (Page 1) (18)' en el libro." type="5" refreshedVersion="8" background="1" saveData="1">
    <dbPr connection="Provider=Microsoft.Mashup.OleDb.1;Data Source=$Workbook$;Location=&quot;Table002 (Page 1) (18)&quot;;Extended Properties=&quot;&quot;" command="SELECT * FROM [Table002 (Page 1) (18)]"/>
  </connection>
  <connection id="20" xr16:uid="{2D243A25-92B9-48D7-835F-96B4FC5586A5}" keepAlive="1" name="Consulta - Table002 (Page 1) (19)" description="Conexión a la consulta 'Table002 (Page 1) (19)' en el libro." type="5" refreshedVersion="8" background="1" saveData="1">
    <dbPr connection="Provider=Microsoft.Mashup.OleDb.1;Data Source=$Workbook$;Location=&quot;Table002 (Page 1) (19)&quot;;Extended Properties=&quot;&quot;" command="SELECT * FROM [Table002 (Page 1) (19)]"/>
  </connection>
  <connection id="21" xr16:uid="{2DFF9289-986C-48DE-A956-019EFC788AE3}" keepAlive="1" name="Consulta - Table002 (Page 1) (2)" description="Conexión a la consulta 'Table002 (Page 1) (2)' en el libro." type="5" refreshedVersion="8" background="1" saveData="1">
    <dbPr connection="Provider=Microsoft.Mashup.OleDb.1;Data Source=$Workbook$;Location=&quot;Table002 (Page 1) (2)&quot;;Extended Properties=&quot;&quot;" command="SELECT * FROM [Table002 (Page 1) (2)]"/>
  </connection>
  <connection id="22" xr16:uid="{DC27047F-20AB-4766-926F-AC90C953A2C5}" keepAlive="1" name="Consulta - Table002 (Page 1) (20)" description="Conexión a la consulta 'Table002 (Page 1) (20)' en el libro." type="5" refreshedVersion="8" background="1" saveData="1">
    <dbPr connection="Provider=Microsoft.Mashup.OleDb.1;Data Source=$Workbook$;Location=&quot;Table002 (Page 1) (20)&quot;;Extended Properties=&quot;&quot;" command="SELECT * FROM [Table002 (Page 1) (20)]"/>
  </connection>
  <connection id="23" xr16:uid="{CCB775ED-3B3B-4E2A-BB81-77908F3CF153}" keepAlive="1" name="Consulta - Table002 (Page 1) (21)" description="Conexión a la consulta 'Table002 (Page 1) (21)' en el libro." type="5" refreshedVersion="8" background="1" saveData="1">
    <dbPr connection="Provider=Microsoft.Mashup.OleDb.1;Data Source=$Workbook$;Location=&quot;Table002 (Page 1) (21)&quot;;Extended Properties=&quot;&quot;" command="SELECT * FROM [Table002 (Page 1) (21)]"/>
  </connection>
  <connection id="24" xr16:uid="{F17A994C-01E5-4F64-AA37-E0E810E84E11}" keepAlive="1" name="Consulta - Table002 (Page 1) (22)" description="Conexión a la consulta 'Table002 (Page 1) (22)' en el libro." type="5" refreshedVersion="8" background="1" saveData="1">
    <dbPr connection="Provider=Microsoft.Mashup.OleDb.1;Data Source=$Workbook$;Location=&quot;Table002 (Page 1) (22)&quot;;Extended Properties=&quot;&quot;" command="SELECT * FROM [Table002 (Page 1) (22)]"/>
  </connection>
  <connection id="25" xr16:uid="{71FF3429-1F4B-42B0-990A-65CF772CB0E3}" keepAlive="1" name="Consulta - Table002 (Page 1) (23)" description="Conexión a la consulta 'Table002 (Page 1) (23)' en el libro." type="5" refreshedVersion="8" background="1" saveData="1">
    <dbPr connection="Provider=Microsoft.Mashup.OleDb.1;Data Source=$Workbook$;Location=&quot;Table002 (Page 1) (23)&quot;;Extended Properties=&quot;&quot;" command="SELECT * FROM [Table002 (Page 1) (23)]"/>
  </connection>
  <connection id="26" xr16:uid="{38CA45F6-85FE-4A14-8C01-3FE14BFC220E}" keepAlive="1" name="Consulta - Table002 (Page 1) (24)" description="Conexión a la consulta 'Table002 (Page 1) (24)' en el libro." type="5" refreshedVersion="8" background="1" saveData="1">
    <dbPr connection="Provider=Microsoft.Mashup.OleDb.1;Data Source=$Workbook$;Location=&quot;Table002 (Page 1) (24)&quot;;Extended Properties=&quot;&quot;" command="SELECT * FROM [Table002 (Page 1) (24)]"/>
  </connection>
  <connection id="27" xr16:uid="{3F983733-99F2-4454-9F38-A60F3B67934B}" keepAlive="1" name="Consulta - Table002 (Page 1) (25)" description="Conexión a la consulta 'Table002 (Page 1) (25)' en el libro." type="5" refreshedVersion="8" background="1" saveData="1">
    <dbPr connection="Provider=Microsoft.Mashup.OleDb.1;Data Source=$Workbook$;Location=&quot;Table002 (Page 1) (25)&quot;;Extended Properties=&quot;&quot;" command="SELECT * FROM [Table002 (Page 1) (25)]"/>
  </connection>
  <connection id="28" xr16:uid="{26EE56F4-74A1-4883-8FB5-4230969E0845}" keepAlive="1" name="Consulta - Table002 (Page 1) (26)" description="Conexión a la consulta 'Table002 (Page 1) (26)' en el libro." type="5" refreshedVersion="8" background="1" saveData="1">
    <dbPr connection="Provider=Microsoft.Mashup.OleDb.1;Data Source=$Workbook$;Location=&quot;Table002 (Page 1) (26)&quot;;Extended Properties=&quot;&quot;" command="SELECT * FROM [Table002 (Page 1) (26)]"/>
  </connection>
  <connection id="29" xr16:uid="{3F1887C6-00E6-4CE6-8B97-CCD78D5529FD}" keepAlive="1" name="Consulta - Table002 (Page 1) (27)" description="Conexión a la consulta 'Table002 (Page 1) (27)' en el libro." type="5" refreshedVersion="8" background="1" saveData="1">
    <dbPr connection="Provider=Microsoft.Mashup.OleDb.1;Data Source=$Workbook$;Location=&quot;Table002 (Page 1) (27)&quot;;Extended Properties=&quot;&quot;" command="SELECT * FROM [Table002 (Page 1) (27)]"/>
  </connection>
  <connection id="30" xr16:uid="{6C79988C-CF17-42F6-B925-BF09F766F8D4}" keepAlive="1" name="Consulta - Table002 (Page 1) (28)" description="Conexión a la consulta 'Table002 (Page 1) (28)' en el libro." type="5" refreshedVersion="8" background="1" saveData="1">
    <dbPr connection="Provider=Microsoft.Mashup.OleDb.1;Data Source=$Workbook$;Location=&quot;Table002 (Page 1) (28)&quot;;Extended Properties=&quot;&quot;" command="SELECT * FROM [Table002 (Page 1) (28)]"/>
  </connection>
  <connection id="31" xr16:uid="{1BD8C210-01E0-49D4-A1D8-962661E0C28A}" keepAlive="1" name="Consulta - Table002 (Page 1) (29)" description="Conexión a la consulta 'Table002 (Page 1) (29)' en el libro." type="5" refreshedVersion="8" background="1" saveData="1">
    <dbPr connection="Provider=Microsoft.Mashup.OleDb.1;Data Source=$Workbook$;Location=&quot;Table002 (Page 1) (29)&quot;;Extended Properties=&quot;&quot;" command="SELECT * FROM [Table002 (Page 1) (29)]"/>
  </connection>
  <connection id="32" xr16:uid="{DBDD09CC-445C-4D86-9101-73F890500DBB}" keepAlive="1" name="Consulta - Table002 (Page 1) (3)" description="Conexión a la consulta 'Table002 (Page 1) (3)' en el libro." type="5" refreshedVersion="8" background="1" saveData="1">
    <dbPr connection="Provider=Microsoft.Mashup.OleDb.1;Data Source=$Workbook$;Location=&quot;Table002 (Page 1) (3)&quot;;Extended Properties=&quot;&quot;" command="SELECT * FROM [Table002 (Page 1) (3)]"/>
  </connection>
  <connection id="33" xr16:uid="{A5AE6732-280D-4F58-A8F1-BE1298A16848}" keepAlive="1" name="Consulta - Table002 (Page 1) (30)" description="Conexión a la consulta 'Table002 (Page 1) (30)' en el libro." type="5" refreshedVersion="8" background="1" saveData="1">
    <dbPr connection="Provider=Microsoft.Mashup.OleDb.1;Data Source=$Workbook$;Location=&quot;Table002 (Page 1) (30)&quot;;Extended Properties=&quot;&quot;" command="SELECT * FROM [Table002 (Page 1) (30)]"/>
  </connection>
  <connection id="34" xr16:uid="{30A331AB-83E3-4A14-861B-7D5E07365AAB}" keepAlive="1" name="Consulta - Table002 (Page 1) (31)" description="Conexión a la consulta 'Table002 (Page 1) (31)' en el libro." type="5" refreshedVersion="8" background="1" saveData="1">
    <dbPr connection="Provider=Microsoft.Mashup.OleDb.1;Data Source=$Workbook$;Location=&quot;Table002 (Page 1) (31)&quot;;Extended Properties=&quot;&quot;" command="SELECT * FROM [Table002 (Page 1) (31)]"/>
  </connection>
  <connection id="35" xr16:uid="{B852223E-6D85-4FBE-94A4-BE22FBEF7662}" keepAlive="1" name="Consulta - Table002 (Page 1) (32)" description="Conexión a la consulta 'Table002 (Page 1) (32)' en el libro." type="5" refreshedVersion="8" background="1" saveData="1">
    <dbPr connection="Provider=Microsoft.Mashup.OleDb.1;Data Source=$Workbook$;Location=&quot;Table002 (Page 1) (32)&quot;;Extended Properties=&quot;&quot;" command="SELECT * FROM [Table002 (Page 1) (32)]"/>
  </connection>
  <connection id="36" xr16:uid="{F566899E-4FDC-43A1-92D7-301B35F8070D}" keepAlive="1" name="Consulta - Table002 (Page 1) (33)" description="Conexión a la consulta 'Table002 (Page 1) (33)' en el libro." type="5" refreshedVersion="8" background="1" saveData="1">
    <dbPr connection="Provider=Microsoft.Mashup.OleDb.1;Data Source=$Workbook$;Location=&quot;Table002 (Page 1) (33)&quot;;Extended Properties=&quot;&quot;" command="SELECT * FROM [Table002 (Page 1) (33)]"/>
  </connection>
  <connection id="37" xr16:uid="{B10FA2C7-8D37-471B-8A73-B941587BF0EF}" keepAlive="1" name="Consulta - Table002 (Page 1) (34)" description="Conexión a la consulta 'Table002 (Page 1) (34)' en el libro." type="5" refreshedVersion="8" background="1" saveData="1">
    <dbPr connection="Provider=Microsoft.Mashup.OleDb.1;Data Source=$Workbook$;Location=&quot;Table002 (Page 1) (34)&quot;;Extended Properties=&quot;&quot;" command="SELECT * FROM [Table002 (Page 1) (34)]"/>
  </connection>
  <connection id="38" xr16:uid="{632DE812-9885-44F0-A9DA-98C1C06EA70A}" keepAlive="1" name="Consulta - Table002 (Page 1) (35)" description="Conexión a la consulta 'Table002 (Page 1) (35)' en el libro." type="5" refreshedVersion="8" background="1" saveData="1">
    <dbPr connection="Provider=Microsoft.Mashup.OleDb.1;Data Source=$Workbook$;Location=&quot;Table002 (Page 1) (35)&quot;;Extended Properties=&quot;&quot;" command="SELECT * FROM [Table002 (Page 1) (35)]"/>
  </connection>
  <connection id="39" xr16:uid="{3157D251-D814-42F7-8F3D-7DB4E662FE82}" keepAlive="1" name="Consulta - Table002 (Page 1) (36)" description="Conexión a la consulta 'Table002 (Page 1) (36)' en el libro." type="5" refreshedVersion="8" background="1" saveData="1">
    <dbPr connection="Provider=Microsoft.Mashup.OleDb.1;Data Source=$Workbook$;Location=&quot;Table002 (Page 1) (36)&quot;;Extended Properties=&quot;&quot;" command="SELECT * FROM [Table002 (Page 1) (36)]"/>
  </connection>
  <connection id="40" xr16:uid="{5003E6B7-651F-4F9B-ABFA-D56303DC84A9}" keepAlive="1" name="Consulta - Table002 (Page 1) (37)" description="Conexión a la consulta 'Table002 (Page 1) (37)' en el libro." type="5" refreshedVersion="8" background="1" saveData="1">
    <dbPr connection="Provider=Microsoft.Mashup.OleDb.1;Data Source=$Workbook$;Location=&quot;Table002 (Page 1) (37)&quot;;Extended Properties=&quot;&quot;" command="SELECT * FROM [Table002 (Page 1) (37)]"/>
  </connection>
  <connection id="41" xr16:uid="{F9E70AFD-31E4-407A-8E66-9505DE782356}" keepAlive="1" name="Consulta - Table002 (Page 1) (38)" description="Conexión a la consulta 'Table002 (Page 1) (38)' en el libro." type="5" refreshedVersion="8" background="1" saveData="1">
    <dbPr connection="Provider=Microsoft.Mashup.OleDb.1;Data Source=$Workbook$;Location=&quot;Table002 (Page 1) (38)&quot;;Extended Properties=&quot;&quot;" command="SELECT * FROM [Table002 (Page 1) (38)]"/>
  </connection>
  <connection id="42" xr16:uid="{F7D4BA38-69A1-4985-82D5-D024868153C7}" keepAlive="1" name="Consulta - Table002 (Page 1) (39)" description="Conexión a la consulta 'Table002 (Page 1) (39)' en el libro." type="5" refreshedVersion="8" background="1" saveData="1">
    <dbPr connection="Provider=Microsoft.Mashup.OleDb.1;Data Source=$Workbook$;Location=&quot;Table002 (Page 1) (39)&quot;;Extended Properties=&quot;&quot;" command="SELECT * FROM [Table002 (Page 1) (39)]"/>
  </connection>
  <connection id="43" xr16:uid="{CA350B39-B78C-455D-87BB-D12276329FB8}" keepAlive="1" name="Consulta - Table002 (Page 1) (4)" description="Conexión a la consulta 'Table002 (Page 1) (4)' en el libro." type="5" refreshedVersion="8" background="1" saveData="1">
    <dbPr connection="Provider=Microsoft.Mashup.OleDb.1;Data Source=$Workbook$;Location=&quot;Table002 (Page 1) (4)&quot;;Extended Properties=&quot;&quot;" command="SELECT * FROM [Table002 (Page 1) (4)]"/>
  </connection>
  <connection id="44" xr16:uid="{845BB913-725D-4F12-AF30-AFE0609D094F}" keepAlive="1" name="Consulta - Table002 (Page 1) (40)" description="Conexión a la consulta 'Table002 (Page 1) (40)' en el libro." type="5" refreshedVersion="8" background="1" saveData="1">
    <dbPr connection="Provider=Microsoft.Mashup.OleDb.1;Data Source=$Workbook$;Location=&quot;Table002 (Page 1) (40)&quot;;Extended Properties=&quot;&quot;" command="SELECT * FROM [Table002 (Page 1) (40)]"/>
  </connection>
  <connection id="45" xr16:uid="{B65D8DC3-B318-4B57-B533-B2C84550DAC1}" keepAlive="1" name="Consulta - Table002 (Page 1) (41)" description="Conexión a la consulta 'Table002 (Page 1) (41)' en el libro." type="5" refreshedVersion="8" background="1" saveData="1">
    <dbPr connection="Provider=Microsoft.Mashup.OleDb.1;Data Source=$Workbook$;Location=&quot;Table002 (Page 1) (41)&quot;;Extended Properties=&quot;&quot;" command="SELECT * FROM [Table002 (Page 1) (41)]"/>
  </connection>
  <connection id="46" xr16:uid="{7504B5A8-734D-46D5-81BC-6A6B1BF4B512}" keepAlive="1" name="Consulta - Table002 (Page 1) (42)" description="Conexión a la consulta 'Table002 (Page 1) (42)' en el libro." type="5" refreshedVersion="8" background="1" saveData="1">
    <dbPr connection="Provider=Microsoft.Mashup.OleDb.1;Data Source=$Workbook$;Location=&quot;Table002 (Page 1) (42)&quot;;Extended Properties=&quot;&quot;" command="SELECT * FROM [Table002 (Page 1) (42)]"/>
  </connection>
  <connection id="47" xr16:uid="{A6355A73-FA0A-4366-8840-EEB30A87A996}" keepAlive="1" name="Consulta - Table002 (Page 1) (43)" description="Conexión a la consulta 'Table002 (Page 1) (43)' en el libro." type="5" refreshedVersion="8" background="1" saveData="1">
    <dbPr connection="Provider=Microsoft.Mashup.OleDb.1;Data Source=$Workbook$;Location=&quot;Table002 (Page 1) (43)&quot;;Extended Properties=&quot;&quot;" command="SELECT * FROM [Table002 (Page 1) (43)]"/>
  </connection>
  <connection id="48" xr16:uid="{6AA606FB-EF5F-4DAE-9076-75D3B8D344FF}" keepAlive="1" name="Consulta - Table002 (Page 1) (44)" description="Conexión a la consulta 'Table002 (Page 1) (44)' en el libro." type="5" refreshedVersion="8" background="1" saveData="1">
    <dbPr connection="Provider=Microsoft.Mashup.OleDb.1;Data Source=$Workbook$;Location=&quot;Table002 (Page 1) (44)&quot;;Extended Properties=&quot;&quot;" command="SELECT * FROM [Table002 (Page 1) (44)]"/>
  </connection>
  <connection id="49" xr16:uid="{376AF891-F3BC-47DC-A86E-CAA5C30B078C}" keepAlive="1" name="Consulta - Table002 (Page 1) (45)" description="Conexión a la consulta 'Table002 (Page 1) (45)' en el libro." type="5" refreshedVersion="8" background="1" saveData="1">
    <dbPr connection="Provider=Microsoft.Mashup.OleDb.1;Data Source=$Workbook$;Location=&quot;Table002 (Page 1) (45)&quot;;Extended Properties=&quot;&quot;" command="SELECT * FROM [Table002 (Page 1) (45)]"/>
  </connection>
  <connection id="50" xr16:uid="{2D0FF4DA-702F-47C8-AE5C-E596AE0C11A2}" keepAlive="1" name="Consulta - Table002 (Page 1) (46)" description="Conexión a la consulta 'Table002 (Page 1) (46)' en el libro." type="5" refreshedVersion="8" background="1" saveData="1">
    <dbPr connection="Provider=Microsoft.Mashup.OleDb.1;Data Source=$Workbook$;Location=&quot;Table002 (Page 1) (46)&quot;;Extended Properties=&quot;&quot;" command="SELECT * FROM [Table002 (Page 1) (46)]"/>
  </connection>
  <connection id="51" xr16:uid="{EC9F8CFD-EBF5-4C46-8354-56F422EC8A33}" keepAlive="1" name="Consulta - Table002 (Page 1) (47)" description="Conexión a la consulta 'Table002 (Page 1) (47)' en el libro." type="5" refreshedVersion="8" background="1" saveData="1">
    <dbPr connection="Provider=Microsoft.Mashup.OleDb.1;Data Source=$Workbook$;Location=&quot;Table002 (Page 1) (47)&quot;;Extended Properties=&quot;&quot;" command="SELECT * FROM [Table002 (Page 1) (47)]"/>
  </connection>
  <connection id="52" xr16:uid="{EB27367E-D24F-4E63-A227-7BF4A123909C}" keepAlive="1" name="Consulta - Table002 (Page 1) (48)" description="Conexión a la consulta 'Table002 (Page 1) (48)' en el libro." type="5" refreshedVersion="8" background="1" saveData="1">
    <dbPr connection="Provider=Microsoft.Mashup.OleDb.1;Data Source=$Workbook$;Location=&quot;Table002 (Page 1) (48)&quot;;Extended Properties=&quot;&quot;" command="SELECT * FROM [Table002 (Page 1) (48)]"/>
  </connection>
  <connection id="53" xr16:uid="{3A245EFD-E52C-45BA-B711-9EF9386FC0B6}" keepAlive="1" name="Consulta - Table002 (Page 1) (49)" description="Conexión a la consulta 'Table002 (Page 1) (49)' en el libro." type="5" refreshedVersion="8" background="1" saveData="1">
    <dbPr connection="Provider=Microsoft.Mashup.OleDb.1;Data Source=$Workbook$;Location=&quot;Table002 (Page 1) (49)&quot;;Extended Properties=&quot;&quot;" command="SELECT * FROM [Table002 (Page 1) (49)]"/>
  </connection>
  <connection id="54" xr16:uid="{5FD08388-B9EB-4C90-9B05-1E1382E339DA}" keepAlive="1" name="Consulta - Table002 (Page 1) (5)" description="Conexión a la consulta 'Table002 (Page 1) (5)' en el libro." type="5" refreshedVersion="8" background="1" saveData="1">
    <dbPr connection="Provider=Microsoft.Mashup.OleDb.1;Data Source=$Workbook$;Location=&quot;Table002 (Page 1) (5)&quot;;Extended Properties=&quot;&quot;" command="SELECT * FROM [Table002 (Page 1) (5)]"/>
  </connection>
  <connection id="55" xr16:uid="{A614F819-729F-4882-873F-982D1D0F10B3}" keepAlive="1" name="Consulta - Table002 (Page 1) (50)" description="Conexión a la consulta 'Table002 (Page 1) (50)' en el libro." type="5" refreshedVersion="8" background="1" saveData="1">
    <dbPr connection="Provider=Microsoft.Mashup.OleDb.1;Data Source=$Workbook$;Location=&quot;Table002 (Page 1) (50)&quot;;Extended Properties=&quot;&quot;" command="SELECT * FROM [Table002 (Page 1) (50)]"/>
  </connection>
  <connection id="56" xr16:uid="{2EC0C264-64F4-4D79-8B36-21225D1B95BA}" keepAlive="1" name="Consulta - Table002 (Page 1) (51)" description="Conexión a la consulta 'Table002 (Page 1) (51)' en el libro." type="5" refreshedVersion="8" background="1" saveData="1">
    <dbPr connection="Provider=Microsoft.Mashup.OleDb.1;Data Source=$Workbook$;Location=&quot;Table002 (Page 1) (51)&quot;;Extended Properties=&quot;&quot;" command="SELECT * FROM [Table002 (Page 1) (51)]"/>
  </connection>
  <connection id="57" xr16:uid="{741F9B67-A8B3-4D79-83EB-25A54F7A73E9}" keepAlive="1" name="Consulta - Table002 (Page 1) (52)" description="Conexión a la consulta 'Table002 (Page 1) (52)' en el libro." type="5" refreshedVersion="8" background="1" saveData="1">
    <dbPr connection="Provider=Microsoft.Mashup.OleDb.1;Data Source=$Workbook$;Location=&quot;Table002 (Page 1) (52)&quot;;Extended Properties=&quot;&quot;" command="SELECT * FROM [Table002 (Page 1) (52)]"/>
  </connection>
  <connection id="58" xr16:uid="{81DF907E-6F57-4612-BD19-849B8D80FA40}" keepAlive="1" name="Consulta - Table002 (Page 1) (53)" description="Conexión a la consulta 'Table002 (Page 1) (53)' en el libro." type="5" refreshedVersion="8" background="1" saveData="1">
    <dbPr connection="Provider=Microsoft.Mashup.OleDb.1;Data Source=$Workbook$;Location=&quot;Table002 (Page 1) (53)&quot;;Extended Properties=&quot;&quot;" command="SELECT * FROM [Table002 (Page 1) (53)]"/>
  </connection>
  <connection id="59" xr16:uid="{1FF2348A-4DE9-44FA-8C66-A1B9B887210C}" keepAlive="1" name="Consulta - Table002 (Page 1) (54)" description="Conexión a la consulta 'Table002 (Page 1) (54)' en el libro." type="5" refreshedVersion="8" background="1" saveData="1">
    <dbPr connection="Provider=Microsoft.Mashup.OleDb.1;Data Source=$Workbook$;Location=&quot;Table002 (Page 1) (54)&quot;;Extended Properties=&quot;&quot;" command="SELECT * FROM [Table002 (Page 1) (54)]"/>
  </connection>
  <connection id="60" xr16:uid="{3625A9ED-B30C-4BF5-98E6-A1E1B2E45498}" keepAlive="1" name="Consulta - Table002 (Page 1) (55)" description="Conexión a la consulta 'Table002 (Page 1) (55)' en el libro." type="5" refreshedVersion="8" background="1" saveData="1">
    <dbPr connection="Provider=Microsoft.Mashup.OleDb.1;Data Source=$Workbook$;Location=&quot;Table002 (Page 1) (55)&quot;;Extended Properties=&quot;&quot;" command="SELECT * FROM [Table002 (Page 1) (55)]"/>
  </connection>
  <connection id="61" xr16:uid="{AEF4DC13-98BD-4EAA-B819-8201B53402D6}" keepAlive="1" name="Consulta - Table002 (Page 1) (56)" description="Conexión a la consulta 'Table002 (Page 1) (56)' en el libro." type="5" refreshedVersion="8" background="1" saveData="1">
    <dbPr connection="Provider=Microsoft.Mashup.OleDb.1;Data Source=$Workbook$;Location=&quot;Table002 (Page 1) (56)&quot;;Extended Properties=&quot;&quot;" command="SELECT * FROM [Table002 (Page 1) (56)]"/>
  </connection>
  <connection id="62" xr16:uid="{9CD3FD04-981D-4584-B634-23E7D09FA884}" keepAlive="1" name="Consulta - Table002 (Page 1) (57)" description="Conexión a la consulta 'Table002 (Page 1) (57)' en el libro." type="5" refreshedVersion="8" background="1" saveData="1">
    <dbPr connection="Provider=Microsoft.Mashup.OleDb.1;Data Source=$Workbook$;Location=&quot;Table002 (Page 1) (57)&quot;;Extended Properties=&quot;&quot;" command="SELECT * FROM [Table002 (Page 1) (57)]"/>
  </connection>
  <connection id="63" xr16:uid="{D5EC51E3-A858-460C-A034-E61F35BE311D}" keepAlive="1" name="Consulta - Table002 (Page 1) (58)" description="Conexión a la consulta 'Table002 (Page 1) (58)' en el libro." type="5" refreshedVersion="8" background="1" saveData="1">
    <dbPr connection="Provider=Microsoft.Mashup.OleDb.1;Data Source=$Workbook$;Location=&quot;Table002 (Page 1) (58)&quot;;Extended Properties=&quot;&quot;" command="SELECT * FROM [Table002 (Page 1) (58)]"/>
  </connection>
  <connection id="64" xr16:uid="{CAD51472-A259-4FE0-B328-85011F2C5B94}" keepAlive="1" name="Consulta - Table002 (Page 1) (59)" description="Conexión a la consulta 'Table002 (Page 1) (59)' en el libro." type="5" refreshedVersion="8" background="1" saveData="1">
    <dbPr connection="Provider=Microsoft.Mashup.OleDb.1;Data Source=$Workbook$;Location=&quot;Table002 (Page 1) (59)&quot;;Extended Properties=&quot;&quot;" command="SELECT * FROM [Table002 (Page 1) (59)]"/>
  </connection>
  <connection id="65" xr16:uid="{F5E9D11A-D4CD-4D03-9134-C5A0C66942BC}" keepAlive="1" name="Consulta - Table002 (Page 1) (6)" description="Conexión a la consulta 'Table002 (Page 1) (6)' en el libro." type="5" refreshedVersion="8" background="1" saveData="1">
    <dbPr connection="Provider=Microsoft.Mashup.OleDb.1;Data Source=$Workbook$;Location=&quot;Table002 (Page 1) (6)&quot;;Extended Properties=&quot;&quot;" command="SELECT * FROM [Table002 (Page 1) (6)]"/>
  </connection>
  <connection id="66" xr16:uid="{78131262-D019-4D7F-AD3A-8FB50ACD59DF}" keepAlive="1" name="Consulta - Table002 (Page 1) (60)" description="Conexión a la consulta 'Table002 (Page 1) (60)' en el libro." type="5" refreshedVersion="8" background="1" saveData="1">
    <dbPr connection="Provider=Microsoft.Mashup.OleDb.1;Data Source=$Workbook$;Location=&quot;Table002 (Page 1) (60)&quot;;Extended Properties=&quot;&quot;" command="SELECT * FROM [Table002 (Page 1) (60)]"/>
  </connection>
  <connection id="67" xr16:uid="{6B173C53-0869-4B7F-96A3-B55BBA551D85}" keepAlive="1" name="Consulta - Table002 (Page 1) (61)" description="Conexión a la consulta 'Table002 (Page 1) (61)' en el libro." type="5" refreshedVersion="8" background="1" saveData="1">
    <dbPr connection="Provider=Microsoft.Mashup.OleDb.1;Data Source=$Workbook$;Location=&quot;Table002 (Page 1) (61)&quot;;Extended Properties=&quot;&quot;" command="SELECT * FROM [Table002 (Page 1) (61)]"/>
  </connection>
  <connection id="68" xr16:uid="{0FD5D47D-1F42-4FB4-8806-137EA2C2F12D}" keepAlive="1" name="Consulta - Table002 (Page 1) (62)" description="Conexión a la consulta 'Table002 (Page 1) (62)' en el libro." type="5" refreshedVersion="8" background="1" saveData="1">
    <dbPr connection="Provider=Microsoft.Mashup.OleDb.1;Data Source=$Workbook$;Location=&quot;Table002 (Page 1) (62)&quot;;Extended Properties=&quot;&quot;" command="SELECT * FROM [Table002 (Page 1) (62)]"/>
  </connection>
  <connection id="69" xr16:uid="{4C2046B9-2A01-4F0A-A019-9CDAF9D0110D}" keepAlive="1" name="Consulta - Table002 (Page 1) (63)" description="Conexión a la consulta 'Table002 (Page 1) (63)' en el libro." type="5" refreshedVersion="8" background="1" saveData="1">
    <dbPr connection="Provider=Microsoft.Mashup.OleDb.1;Data Source=$Workbook$;Location=&quot;Table002 (Page 1) (63)&quot;;Extended Properties=&quot;&quot;" command="SELECT * FROM [Table002 (Page 1) (63)]"/>
  </connection>
  <connection id="70" xr16:uid="{AAD28E59-A78F-44F4-8C54-91F378A13CAD}" keepAlive="1" name="Consulta - Table002 (Page 1) (64)" description="Conexión a la consulta 'Table002 (Page 1) (64)' en el libro." type="5" refreshedVersion="8" background="1" saveData="1">
    <dbPr connection="Provider=Microsoft.Mashup.OleDb.1;Data Source=$Workbook$;Location=&quot;Table002 (Page 1) (64)&quot;;Extended Properties=&quot;&quot;" command="SELECT * FROM [Table002 (Page 1) (64)]"/>
  </connection>
  <connection id="71" xr16:uid="{A72643A7-9F6C-481C-8F9F-654A3ADA78C2}" keepAlive="1" name="Consulta - Table002 (Page 1) (65)" description="Conexión a la consulta 'Table002 (Page 1) (65)' en el libro." type="5" refreshedVersion="8" background="1" saveData="1">
    <dbPr connection="Provider=Microsoft.Mashup.OleDb.1;Data Source=$Workbook$;Location=&quot;Table002 (Page 1) (65)&quot;;Extended Properties=&quot;&quot;" command="SELECT * FROM [Table002 (Page 1) (65)]"/>
  </connection>
  <connection id="72" xr16:uid="{A223FCBF-8DA6-42DA-A40B-AAF7F341AED4}" keepAlive="1" name="Consulta - Table002 (Page 1) (66)" description="Conexión a la consulta 'Table002 (Page 1) (66)' en el libro." type="5" refreshedVersion="8" background="1" saveData="1">
    <dbPr connection="Provider=Microsoft.Mashup.OleDb.1;Data Source=$Workbook$;Location=&quot;Table002 (Page 1) (66)&quot;;Extended Properties=&quot;&quot;" command="SELECT * FROM [Table002 (Page 1) (66)]"/>
  </connection>
  <connection id="73" xr16:uid="{1C32DBCD-8915-4096-A9D3-DFCB7F72C19A}" keepAlive="1" name="Consulta - Table002 (Page 1) (67)" description="Conexión a la consulta 'Table002 (Page 1) (67)' en el libro." type="5" refreshedVersion="8" background="1" saveData="1">
    <dbPr connection="Provider=Microsoft.Mashup.OleDb.1;Data Source=$Workbook$;Location=&quot;Table002 (Page 1) (67)&quot;;Extended Properties=&quot;&quot;" command="SELECT * FROM [Table002 (Page 1) (67)]"/>
  </connection>
  <connection id="74" xr16:uid="{AE9DC8EC-B713-4A9F-817D-A50B15DDE34A}" keepAlive="1" name="Consulta - Table002 (Page 1) (68)" description="Conexión a la consulta 'Table002 (Page 1) (68)' en el libro." type="5" refreshedVersion="8" background="1" saveData="1">
    <dbPr connection="Provider=Microsoft.Mashup.OleDb.1;Data Source=$Workbook$;Location=&quot;Table002 (Page 1) (68)&quot;;Extended Properties=&quot;&quot;" command="SELECT * FROM [Table002 (Page 1) (68)]"/>
  </connection>
  <connection id="75" xr16:uid="{E6BD67BD-FF79-43D8-AE89-F4C605861461}" keepAlive="1" name="Consulta - Table002 (Page 1) (7)" description="Conexión a la consulta 'Table002 (Page 1) (7)' en el libro." type="5" refreshedVersion="8" background="1" saveData="1">
    <dbPr connection="Provider=Microsoft.Mashup.OleDb.1;Data Source=$Workbook$;Location=&quot;Table002 (Page 1) (7)&quot;;Extended Properties=&quot;&quot;" command="SELECT * FROM [Table002 (Page 1) (7)]"/>
  </connection>
  <connection id="76" xr16:uid="{4F85147C-E8C9-463B-8594-164DCD5DA899}" keepAlive="1" name="Consulta - Table002 (Page 1) (8)" description="Conexión a la consulta 'Table002 (Page 1) (8)' en el libro." type="5" refreshedVersion="8" background="1" saveData="1">
    <dbPr connection="Provider=Microsoft.Mashup.OleDb.1;Data Source=$Workbook$;Location=&quot;Table002 (Page 1) (8)&quot;;Extended Properties=&quot;&quot;" command="SELECT * FROM [Table002 (Page 1) (8)]"/>
  </connection>
  <connection id="77" xr16:uid="{F6E984BA-1F2A-4983-8771-BB4F9A09FB58}" keepAlive="1" name="Consulta - Table002 (Page 1) (9)" description="Conexión a la consulta 'Table002 (Page 1) (9)' en el libro." type="5" refreshedVersion="8" background="1" saveData="1">
    <dbPr connection="Provider=Microsoft.Mashup.OleDb.1;Data Source=$Workbook$;Location=&quot;Table002 (Page 1) (9)&quot;;Extended Properties=&quot;&quot;" command="SELECT * FROM [Table002 (Page 1) (9)]"/>
  </connection>
  <connection id="78" xr16:uid="{B16DFF1D-FA3D-4A48-8DE5-126A7A40197C}" keepAlive="1" name="Consulta - Table002 (Page 1-2)" description="Conexión a la consulta 'Table002 (Page 1-2)' en el libro." type="5" refreshedVersion="8" background="1" saveData="1">
    <dbPr connection="Provider=Microsoft.Mashup.OleDb.1;Data Source=$Workbook$;Location=&quot;Table002 (Page 1-2)&quot;;Extended Properties=&quot;&quot;" command="SELECT * FROM [Table002 (Page 1-2)]"/>
  </connection>
  <connection id="79" xr16:uid="{C6493A07-500E-42D5-A473-06F356A7915E}" keepAlive="1" name="Consulta - Table002 (Page 1-2) (10)" description="Conexión a la consulta 'Table002 (Page 1-2) (10)' en el libro." type="5" refreshedVersion="8" background="1" saveData="1">
    <dbPr connection="Provider=Microsoft.Mashup.OleDb.1;Data Source=$Workbook$;Location=&quot;Table002 (Page 1-2) (10)&quot;;Extended Properties=&quot;&quot;" command="SELECT * FROM [Table002 (Page 1-2) (10)]"/>
  </connection>
  <connection id="80" xr16:uid="{75E322C4-DC22-497F-8FD0-2A3067ABA7E1}" keepAlive="1" name="Consulta - Table002 (Page 1-2) (11)" description="Conexión a la consulta 'Table002 (Page 1-2) (11)' en el libro." type="5" refreshedVersion="8" background="1" saveData="1">
    <dbPr connection="Provider=Microsoft.Mashup.OleDb.1;Data Source=$Workbook$;Location=&quot;Table002 (Page 1-2) (11)&quot;;Extended Properties=&quot;&quot;" command="SELECT * FROM [Table002 (Page 1-2) (11)]"/>
  </connection>
  <connection id="81" xr16:uid="{960E6F18-094A-4147-83DB-18EA76E92C3E}" keepAlive="1" name="Consulta - Table002 (Page 1-2) (12)" description="Conexión a la consulta 'Table002 (Page 1-2) (12)' en el libro." type="5" refreshedVersion="8" background="1" saveData="1">
    <dbPr connection="Provider=Microsoft.Mashup.OleDb.1;Data Source=$Workbook$;Location=&quot;Table002 (Page 1-2) (12)&quot;;Extended Properties=&quot;&quot;" command="SELECT * FROM [Table002 (Page 1-2) (12)]"/>
  </connection>
  <connection id="82" xr16:uid="{928F96EB-BBB2-4A0E-AC08-CE653DDABB22}" keepAlive="1" name="Consulta - Table002 (Page 1-2) (2)" description="Conexión a la consulta 'Table002 (Page 1-2) (2)' en el libro." type="5" refreshedVersion="8" background="1" saveData="1">
    <dbPr connection="Provider=Microsoft.Mashup.OleDb.1;Data Source=$Workbook$;Location=&quot;Table002 (Page 1-2) (2)&quot;;Extended Properties=&quot;&quot;" command="SELECT * FROM [Table002 (Page 1-2) (2)]"/>
  </connection>
  <connection id="83" xr16:uid="{83218DF9-3B82-474E-BAF5-73639E5D8026}" keepAlive="1" name="Consulta - Table002 (Page 1-2) (3)" description="Conexión a la consulta 'Table002 (Page 1-2) (3)' en el libro." type="5" refreshedVersion="8" background="1" saveData="1">
    <dbPr connection="Provider=Microsoft.Mashup.OleDb.1;Data Source=$Workbook$;Location=&quot;Table002 (Page 1-2) (3)&quot;;Extended Properties=&quot;&quot;" command="SELECT * FROM [Table002 (Page 1-2) (3)]"/>
  </connection>
  <connection id="84" xr16:uid="{5CB54F88-7BAB-4A2B-B3F3-3D3508DAE814}" keepAlive="1" name="Consulta - Table002 (Page 1-2) (4)" description="Conexión a la consulta 'Table002 (Page 1-2) (4)' en el libro." type="5" refreshedVersion="8" background="1" saveData="1">
    <dbPr connection="Provider=Microsoft.Mashup.OleDb.1;Data Source=$Workbook$;Location=&quot;Table002 (Page 1-2) (4)&quot;;Extended Properties=&quot;&quot;" command="SELECT * FROM [Table002 (Page 1-2) (4)]"/>
  </connection>
  <connection id="85" xr16:uid="{E9CC913C-569E-4A14-ACE6-C0EEF5AC93A8}" keepAlive="1" name="Consulta - Table002 (Page 1-2) (5)" description="Conexión a la consulta 'Table002 (Page 1-2) (5)' en el libro." type="5" refreshedVersion="8" background="1" saveData="1">
    <dbPr connection="Provider=Microsoft.Mashup.OleDb.1;Data Source=$Workbook$;Location=&quot;Table002 (Page 1-2) (5)&quot;;Extended Properties=&quot;&quot;" command="SELECT * FROM [Table002 (Page 1-2) (5)]"/>
  </connection>
  <connection id="86" xr16:uid="{598B0D8D-FD4C-4868-A2DC-4E093709F6B3}" keepAlive="1" name="Consulta - Table002 (Page 1-2) (6)" description="Conexión a la consulta 'Table002 (Page 1-2) (6)' en el libro." type="5" refreshedVersion="8" background="1" saveData="1">
    <dbPr connection="Provider=Microsoft.Mashup.OleDb.1;Data Source=$Workbook$;Location=&quot;Table002 (Page 1-2) (6)&quot;;Extended Properties=&quot;&quot;" command="SELECT * FROM [Table002 (Page 1-2) (6)]"/>
  </connection>
  <connection id="87" xr16:uid="{5A71E792-2053-4441-BFF2-746BA586E47C}" keepAlive="1" name="Consulta - Table002 (Page 1-2) (7)" description="Conexión a la consulta 'Table002 (Page 1-2) (7)' en el libro." type="5" refreshedVersion="8" background="1" saveData="1">
    <dbPr connection="Provider=Microsoft.Mashup.OleDb.1;Data Source=$Workbook$;Location=&quot;Table002 (Page 1-2) (7)&quot;;Extended Properties=&quot;&quot;" command="SELECT * FROM [Table002 (Page 1-2) (7)]"/>
  </connection>
  <connection id="88" xr16:uid="{12FF6879-BEAA-4170-92CC-BD56EA894476}" keepAlive="1" name="Consulta - Table002 (Page 1-2) (8)" description="Conexión a la consulta 'Table002 (Page 1-2) (8)' en el libro." type="5" refreshedVersion="0" background="1" saveData="1">
    <dbPr connection="Provider=Microsoft.Mashup.OleDb.1;Data Source=$Workbook$;Location=&quot;Table002 (Page 1-2) (8)&quot;;Extended Properties=&quot;&quot;" command="SELECT * FROM [Table002 (Page 1-2) (8)]"/>
  </connection>
  <connection id="89" xr16:uid="{41E3B58B-8826-4E36-8D26-12B0AF932CD9}" keepAlive="1" name="Consulta - Table002 (Page 1-2) (9)" description="Conexión a la consulta 'Table002 (Page 1-2) (9)' en el libro." type="5" refreshedVersion="8" background="1" saveData="1">
    <dbPr connection="Provider=Microsoft.Mashup.OleDb.1;Data Source=$Workbook$;Location=&quot;Table002 (Page 1-2) (9)&quot;;Extended Properties=&quot;&quot;" command="SELECT * FROM [Table002 (Page 1-2) (9)]"/>
  </connection>
  <connection id="90" xr16:uid="{7E3372AA-676D-4395-9F9F-63709C2D7114}" keepAlive="1" name="ThisWorkbookDataModel" description="Modelo de datos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<sst xmlns="http://schemas.openxmlformats.org/spreadsheetml/2006/main" count="4540" uniqueCount="1200">
  <si>
    <t>DEPOSITOS Y ACREDITACIONES</t>
  </si>
  <si>
    <t>DEBITOS Y CHEQUES</t>
  </si>
  <si>
    <t>SUELDOS</t>
  </si>
  <si>
    <t>LEASING</t>
  </si>
  <si>
    <t>AFIP</t>
  </si>
  <si>
    <t>SIRCREB</t>
  </si>
  <si>
    <t>IMP DEB CRED</t>
  </si>
  <si>
    <t>FONDO</t>
  </si>
  <si>
    <t>GASTOS - IVA</t>
  </si>
  <si>
    <t xml:space="preserve">IVA </t>
  </si>
  <si>
    <t>TRATM JC/BASILE OT 30713688505 FAC</t>
  </si>
  <si>
    <t>CHEQUE VENTANILLA Suc.:795</t>
  </si>
  <si>
    <t>DB PAGO REMUNERACIONES</t>
  </si>
  <si>
    <t>Contrato 16802 - Impuesto I.V.A Percepción</t>
  </si>
  <si>
    <t>IIBB SANTA FE SIRCREB Suc.:811</t>
  </si>
  <si>
    <t>DBCR 25413 S/DB TASA GRAL</t>
  </si>
  <si>
    <t>DEB.FNDO.CESE LABORAL</t>
  </si>
  <si>
    <t>COMISIàN ADMINISTRACIàN DE CHEQUERA (IVA)</t>
  </si>
  <si>
    <t>TEF DATANET PR TERMINAL PUERTO RO 30708096063</t>
  </si>
  <si>
    <t>CHEQUE P/CAMARA</t>
  </si>
  <si>
    <t>Contrato 16802 - Impuesto I.V.A</t>
  </si>
  <si>
    <t>TEF DATANET PAGOS AFIP</t>
  </si>
  <si>
    <t>DBCR 25413 S/CR TASA GRAL</t>
  </si>
  <si>
    <t>ACREDITACION CHEQUE REMESAS Suc.:817</t>
  </si>
  <si>
    <t>RECH.CHEQUE DEF.FORM.FIRMA</t>
  </si>
  <si>
    <t>Contrato 16802 - Canon 13 de 35</t>
  </si>
  <si>
    <t>COMISIàN ADM. VALORES AL COBRO CC Suc.:817 (IVA)</t>
  </si>
  <si>
    <t>CHEQUE CANJE INTERNO</t>
  </si>
  <si>
    <t>Seguros Leasing OPCION</t>
  </si>
  <si>
    <t>MANTENIMIENTO MENSUAL PAQUETE</t>
  </si>
  <si>
    <t>ESTACION MENDOZA</t>
  </si>
  <si>
    <t>COMISION TRANSFERENCIAS</t>
  </si>
  <si>
    <t>TRANSFERENCIA INTERBANCARIA</t>
  </si>
  <si>
    <t>COMISION DB PAGO REMUNERAC</t>
  </si>
  <si>
    <t>DEBITO FISCAL IVA BASICO</t>
  </si>
  <si>
    <t>RECH CH FMA/FIRMA CJE INT</t>
  </si>
  <si>
    <t>TRANSFERENCIA INMEDIATA DISTINTO TITULAR TOD</t>
  </si>
  <si>
    <t>TRF INTERB MTIT AC ONLINE C-C</t>
  </si>
  <si>
    <t>API SANTA FE PATENTES</t>
  </si>
  <si>
    <t>TELECOM ARGENTINA</t>
  </si>
  <si>
    <t>TRANSFERENCIA  INTERBANCARIA</t>
  </si>
  <si>
    <t>SAN CRISTOBAL SEGUROS Suc.:341</t>
  </si>
  <si>
    <t xml:space="preserve">MAYORES </t>
  </si>
  <si>
    <t xml:space="preserve">PLAN DE CUENTAS </t>
  </si>
  <si>
    <t>01.04.01</t>
  </si>
  <si>
    <t>codigo</t>
  </si>
  <si>
    <t>C/R</t>
  </si>
  <si>
    <t>DenominacionF</t>
  </si>
  <si>
    <t>Categoria</t>
  </si>
  <si>
    <t>Denominacion</t>
  </si>
  <si>
    <t>Grado</t>
  </si>
  <si>
    <t>Visible</t>
  </si>
  <si>
    <t>SUMA CONCILIACION</t>
  </si>
  <si>
    <t>01.01</t>
  </si>
  <si>
    <t>R</t>
  </si>
  <si>
    <t xml:space="preserve">      Caja y Bancos</t>
  </si>
  <si>
    <t/>
  </si>
  <si>
    <t>Caja y Bancos</t>
  </si>
  <si>
    <t>SALDO CONCILIACION</t>
  </si>
  <si>
    <t>01.01.01</t>
  </si>
  <si>
    <t>C</t>
  </si>
  <si>
    <t xml:space="preserve">            Caja</t>
  </si>
  <si>
    <t>A</t>
  </si>
  <si>
    <t>Caja</t>
  </si>
  <si>
    <t>01.01.02</t>
  </si>
  <si>
    <t xml:space="preserve">            Fondo Fijo</t>
  </si>
  <si>
    <t>Fondo Fijo</t>
  </si>
  <si>
    <t>DIFERENCIA</t>
  </si>
  <si>
    <t>01.01.03</t>
  </si>
  <si>
    <t xml:space="preserve">            Moneda Extranjera</t>
  </si>
  <si>
    <t>Moneda Extranjera</t>
  </si>
  <si>
    <t>04.03.19</t>
  </si>
  <si>
    <t>01.01.04</t>
  </si>
  <si>
    <t xml:space="preserve">            Banco Macro/ Banco Industrial Cta.Cte.</t>
  </si>
  <si>
    <t>Banco Macro/ Banco Industrial Cta.Cte.</t>
  </si>
  <si>
    <t>02.03.01</t>
  </si>
  <si>
    <t>01.01.05</t>
  </si>
  <si>
    <t xml:space="preserve">            Valores Diferidos a Cobrar</t>
  </si>
  <si>
    <t>Valores Diferidos a Cobrar</t>
  </si>
  <si>
    <t>01.02</t>
  </si>
  <si>
    <t xml:space="preserve">      Inversiones</t>
  </si>
  <si>
    <t>Inversiones</t>
  </si>
  <si>
    <t>01.02.01</t>
  </si>
  <si>
    <t xml:space="preserve">            Acciones con Cotización</t>
  </si>
  <si>
    <t>Acciones con Cotización</t>
  </si>
  <si>
    <t>01.02.02</t>
  </si>
  <si>
    <t xml:space="preserve">            Títulos Públicos</t>
  </si>
  <si>
    <t>Títulos Públicos</t>
  </si>
  <si>
    <t>01.02.03</t>
  </si>
  <si>
    <t>Plazo Fijo</t>
  </si>
  <si>
    <t>01.03</t>
  </si>
  <si>
    <t xml:space="preserve">      Créditos</t>
  </si>
  <si>
    <t>Créditos</t>
  </si>
  <si>
    <t>01.03.01</t>
  </si>
  <si>
    <t xml:space="preserve">            Créditos por Ventas</t>
  </si>
  <si>
    <t>Créditos por Ventas</t>
  </si>
  <si>
    <t>01.03.01.01</t>
  </si>
  <si>
    <t xml:space="preserve">                  Deudores por Ventas</t>
  </si>
  <si>
    <t>Deudores por Ventas</t>
  </si>
  <si>
    <t>01.03.01.02</t>
  </si>
  <si>
    <t xml:space="preserve">                  Documentos a Cobrar</t>
  </si>
  <si>
    <t>Documentos a Cobrar</t>
  </si>
  <si>
    <t>01.03.01.03</t>
  </si>
  <si>
    <t xml:space="preserve">                  Deudores Morosos</t>
  </si>
  <si>
    <t>Deudores Morosos</t>
  </si>
  <si>
    <t>01.03.01.04</t>
  </si>
  <si>
    <t xml:space="preserve">                  Deudores en Gestión Judic.</t>
  </si>
  <si>
    <t>Deudores en Gestión Judic.</t>
  </si>
  <si>
    <t>01.03.01.05</t>
  </si>
  <si>
    <t xml:space="preserve">                  Intereses Activos a Cobrar</t>
  </si>
  <si>
    <t>Intereses Activos a Cobrar</t>
  </si>
  <si>
    <t>01.03.01.06</t>
  </si>
  <si>
    <t xml:space="preserve">                  Intereses Activos a Deveng.</t>
  </si>
  <si>
    <t>Intereses Activos a Deveng.</t>
  </si>
  <si>
    <t>01.03.01.07</t>
  </si>
  <si>
    <t xml:space="preserve">                  Valores rechazados</t>
  </si>
  <si>
    <t>Valores rechazados</t>
  </si>
  <si>
    <t>01.03.02</t>
  </si>
  <si>
    <t xml:space="preserve">            Otros Créditos</t>
  </si>
  <si>
    <t>Otros Créditos</t>
  </si>
  <si>
    <t>01.03.02.01</t>
  </si>
  <si>
    <t xml:space="preserve">                  Deudores Varios</t>
  </si>
  <si>
    <t>Deudores Varios</t>
  </si>
  <si>
    <t>01.03.02.02</t>
  </si>
  <si>
    <t xml:space="preserve">                  Seguros Pagados por Ad.</t>
  </si>
  <si>
    <t>Seguros Pagados por Ad.</t>
  </si>
  <si>
    <t>01.03.02.03</t>
  </si>
  <si>
    <t xml:space="preserve">                  IVA Crédito Fiscal</t>
  </si>
  <si>
    <t>IVA Crédito Fiscal</t>
  </si>
  <si>
    <t>01.03.02.04</t>
  </si>
  <si>
    <t xml:space="preserve">                  IVA Saldo a Favor</t>
  </si>
  <si>
    <t>IVA Saldo a Favor</t>
  </si>
  <si>
    <t>01.03.02.05</t>
  </si>
  <si>
    <t xml:space="preserve">                  Intereses Pagados por Ad.</t>
  </si>
  <si>
    <t>Intereses Pagados por Ad.</t>
  </si>
  <si>
    <t>01.03.02.06</t>
  </si>
  <si>
    <t xml:space="preserve">                  Germán Barbieri- Cta. Particular</t>
  </si>
  <si>
    <t>Germán Barbieri- Cta. Particular</t>
  </si>
  <si>
    <t>01.03.02.07</t>
  </si>
  <si>
    <t xml:space="preserve">                  Mariano Ascheri- Cta. Particular</t>
  </si>
  <si>
    <t>Mariano Ascheri- Cta. Particular</t>
  </si>
  <si>
    <t>01.03.02.08</t>
  </si>
  <si>
    <t xml:space="preserve">                  Retenciones y Percepciones IB Santa Fe</t>
  </si>
  <si>
    <t>Retenciones y Percepciones IB Santa Fe</t>
  </si>
  <si>
    <t>01.03.02.09</t>
  </si>
  <si>
    <t xml:space="preserve">                  Iva contribuciones patronales</t>
  </si>
  <si>
    <t>Iva contribuciones patronales</t>
  </si>
  <si>
    <t>01.03.02.10</t>
  </si>
  <si>
    <t xml:space="preserve">                  Percepciones Iva</t>
  </si>
  <si>
    <t>Percepciones Iva</t>
  </si>
  <si>
    <t>01.03.02.11</t>
  </si>
  <si>
    <t xml:space="preserve">                  IB Sta Fe. Saldo a Favor</t>
  </si>
  <si>
    <t>IB Sta Fe. Saldo a Favor</t>
  </si>
  <si>
    <t>01.03.02.12</t>
  </si>
  <si>
    <t xml:space="preserve">                  Retenciones Imp. Gcias.</t>
  </si>
  <si>
    <t>Retenciones Imp. Gcias.</t>
  </si>
  <si>
    <t>01.03.02.13</t>
  </si>
  <si>
    <t xml:space="preserve">                  Anticipo Imp. Gcias.</t>
  </si>
  <si>
    <t>Anticipo Imp. Gcias.</t>
  </si>
  <si>
    <t>01.03.02.14</t>
  </si>
  <si>
    <t xml:space="preserve">                  Imp. A las Transac. Comp.</t>
  </si>
  <si>
    <t>Imp. A las Transac. Comp.</t>
  </si>
  <si>
    <t>01.03.02.15</t>
  </si>
  <si>
    <t xml:space="preserve">                 Ganancias Saldo a Favor</t>
  </si>
  <si>
    <t>Ganancias Saldo a Favor</t>
  </si>
  <si>
    <t>01.03.02.16</t>
  </si>
  <si>
    <t xml:space="preserve">                 Retenciones IVA</t>
  </si>
  <si>
    <t>Retenciones IVA</t>
  </si>
  <si>
    <t>01.03.02.17</t>
  </si>
  <si>
    <t xml:space="preserve">                 Retenciones SSUS</t>
  </si>
  <si>
    <t>Retenciones SSUS</t>
  </si>
  <si>
    <t>01.03.02.18</t>
  </si>
  <si>
    <t xml:space="preserve">                 Ley 2500</t>
  </si>
  <si>
    <t>Ley 2500</t>
  </si>
  <si>
    <t>01.03.02.19</t>
  </si>
  <si>
    <t xml:space="preserve">                 Dto 814</t>
  </si>
  <si>
    <t>Dto 814</t>
  </si>
  <si>
    <t>01.04</t>
  </si>
  <si>
    <t xml:space="preserve">      Bienes de Cambio</t>
  </si>
  <si>
    <t>Bienes de Cambio</t>
  </si>
  <si>
    <t>04.03.05</t>
  </si>
  <si>
    <t xml:space="preserve">            Materiales - Insumos</t>
  </si>
  <si>
    <t>Materiales - Insumos</t>
  </si>
  <si>
    <t>01.04.02</t>
  </si>
  <si>
    <t xml:space="preserve">            Anticipos a Proveedores</t>
  </si>
  <si>
    <t>Anticipos a Proveedores</t>
  </si>
  <si>
    <t>01.05</t>
  </si>
  <si>
    <t xml:space="preserve">      Bienes de Uso</t>
  </si>
  <si>
    <t>Bienes de Uso</t>
  </si>
  <si>
    <t>04.03.18</t>
  </si>
  <si>
    <t>01.05.01</t>
  </si>
  <si>
    <t xml:space="preserve">            Muebles y Útiles</t>
  </si>
  <si>
    <t>Muebles y Útiles</t>
  </si>
  <si>
    <t>01.05.01.01</t>
  </si>
  <si>
    <t xml:space="preserve">                  Amort. Acum. Mueb. y Útiles</t>
  </si>
  <si>
    <t>Amort. Acum. Mueb. y Útiles</t>
  </si>
  <si>
    <t>01.05.02</t>
  </si>
  <si>
    <t xml:space="preserve">            Instalaciones</t>
  </si>
  <si>
    <t>Instalaciones</t>
  </si>
  <si>
    <t>01.05.02.01</t>
  </si>
  <si>
    <t xml:space="preserve">                  Amort. Acum. Instalaciones</t>
  </si>
  <si>
    <t>Amort. Acum. Instalaciones</t>
  </si>
  <si>
    <t>01.05.03</t>
  </si>
  <si>
    <t xml:space="preserve">            Rodados</t>
  </si>
  <si>
    <t>Rodados</t>
  </si>
  <si>
    <t>01.05.03.01</t>
  </si>
  <si>
    <t xml:space="preserve">                  Amort. Acum. Rodados</t>
  </si>
  <si>
    <t>Amort. Acum. Rodados</t>
  </si>
  <si>
    <t>01.05.04</t>
  </si>
  <si>
    <t xml:space="preserve">            Inmuebles</t>
  </si>
  <si>
    <t>Inmuebles</t>
  </si>
  <si>
    <t>01.05.04.01</t>
  </si>
  <si>
    <t xml:space="preserve">                  Amort. Acum. Inmuebles</t>
  </si>
  <si>
    <t>Amort. Acum. Inmuebles</t>
  </si>
  <si>
    <t>01.05.05</t>
  </si>
  <si>
    <t xml:space="preserve">           Maquinarias</t>
  </si>
  <si>
    <t>Maquinarias</t>
  </si>
  <si>
    <t>01.05.05.01</t>
  </si>
  <si>
    <t xml:space="preserve">                Amor. Acum. Maquinarias</t>
  </si>
  <si>
    <t>Amor. Acum. Maquinarias</t>
  </si>
  <si>
    <t>01.05.06</t>
  </si>
  <si>
    <t xml:space="preserve">          Herramientas</t>
  </si>
  <si>
    <t>Herramientas</t>
  </si>
  <si>
    <t>04.03.22</t>
  </si>
  <si>
    <t>01.05.06.01</t>
  </si>
  <si>
    <t xml:space="preserve">                Amort. Acum. Herramientas</t>
  </si>
  <si>
    <t>Amort. Acum. Herramientas</t>
  </si>
  <si>
    <t>02.03.04</t>
  </si>
  <si>
    <t>01.05.07</t>
  </si>
  <si>
    <t xml:space="preserve">         Equipos de Computación</t>
  </si>
  <si>
    <t>Equipos de Computación</t>
  </si>
  <si>
    <t>01.05.07.01</t>
  </si>
  <si>
    <t xml:space="preserve">                Amort. Acum. Computación</t>
  </si>
  <si>
    <t>Amort. Acum. Computación</t>
  </si>
  <si>
    <t>04.03.12</t>
  </si>
  <si>
    <t>02</t>
  </si>
  <si>
    <t>Pasivo</t>
  </si>
  <si>
    <t>02.01</t>
  </si>
  <si>
    <t xml:space="preserve">      Cuentas por Pagar</t>
  </si>
  <si>
    <t>Cuentas por Pagar</t>
  </si>
  <si>
    <t>02.01.01</t>
  </si>
  <si>
    <t xml:space="preserve">            Proveedores</t>
  </si>
  <si>
    <t>P</t>
  </si>
  <si>
    <t>Proveedores</t>
  </si>
  <si>
    <t>02.01.02</t>
  </si>
  <si>
    <t xml:space="preserve">            Acreedores Varios</t>
  </si>
  <si>
    <t>Acreedores Varios</t>
  </si>
  <si>
    <t>02.01.03</t>
  </si>
  <si>
    <t xml:space="preserve">            Gastos Varios a Pagar</t>
  </si>
  <si>
    <t>Gastos Varios a Pagar</t>
  </si>
  <si>
    <t>02.01.04</t>
  </si>
  <si>
    <t xml:space="preserve">            Alquileres a Pagar</t>
  </si>
  <si>
    <t>Alquileres a Pagar</t>
  </si>
  <si>
    <t>04.03.29</t>
  </si>
  <si>
    <t>02.01.05</t>
  </si>
  <si>
    <t xml:space="preserve">            Intereses Pasivos a Pagar</t>
  </si>
  <si>
    <t>Intereses Pasivos a Pagar</t>
  </si>
  <si>
    <t>02.01.06</t>
  </si>
  <si>
    <t xml:space="preserve">            Intereses Pasivos a Deveng.</t>
  </si>
  <si>
    <t>Intereses Pasivos a Deveng.</t>
  </si>
  <si>
    <t>02.01.07</t>
  </si>
  <si>
    <t xml:space="preserve">            Anticipo de Clientes</t>
  </si>
  <si>
    <t>Anticipo de Clientes</t>
  </si>
  <si>
    <t>02.03</t>
  </si>
  <si>
    <t xml:space="preserve">      Remuneraciones y Cargas Soc</t>
  </si>
  <si>
    <t>Remuneraciones y Cargas Soc</t>
  </si>
  <si>
    <t xml:space="preserve">            Sueldos a Pagar</t>
  </si>
  <si>
    <t>Sueldos a Pagar</t>
  </si>
  <si>
    <t>02.03.03</t>
  </si>
  <si>
    <t>02.03.02</t>
  </si>
  <si>
    <t xml:space="preserve">            Contrib. Patronales a Pagar</t>
  </si>
  <si>
    <t>Contrib. Patronales a Pagar</t>
  </si>
  <si>
    <t xml:space="preserve">            SIndicatos a Pagar</t>
  </si>
  <si>
    <t>Sindicatos a Pagar</t>
  </si>
  <si>
    <t xml:space="preserve">            Fondo de Cese Laboral a Pagar</t>
  </si>
  <si>
    <t>Fondo de Cese Laboral a Pagar</t>
  </si>
  <si>
    <t>02.03.05</t>
  </si>
  <si>
    <t xml:space="preserve">           Embargos Judiciales a Pagar</t>
  </si>
  <si>
    <t>Embargos Judiciales a Pagar</t>
  </si>
  <si>
    <t>04.01.01</t>
  </si>
  <si>
    <t>02.04</t>
  </si>
  <si>
    <t xml:space="preserve">      Cargas Fiscales</t>
  </si>
  <si>
    <t>Cargas Fiscales</t>
  </si>
  <si>
    <t>02.04.01</t>
  </si>
  <si>
    <t xml:space="preserve">            IVA a Pagar</t>
  </si>
  <si>
    <t>IVA a Pagar</t>
  </si>
  <si>
    <t>02.04.02</t>
  </si>
  <si>
    <t xml:space="preserve">            Imp.a las Ganancias a Pagar</t>
  </si>
  <si>
    <t>Imp.a las Ganancias a Pagar</t>
  </si>
  <si>
    <t>02.04.03</t>
  </si>
  <si>
    <t xml:space="preserve">            Ingresos Brutos a Pagar</t>
  </si>
  <si>
    <t>Ingresos Brutos a Pagar</t>
  </si>
  <si>
    <t>02.04.04</t>
  </si>
  <si>
    <t xml:space="preserve">            IVA Débito Fiscal</t>
  </si>
  <si>
    <t>IVA Débito Fiscal</t>
  </si>
  <si>
    <t>02.04.05</t>
  </si>
  <si>
    <t>Plan mis  facilidades (planes de pago AFIP)</t>
  </si>
  <si>
    <t>02.04.06</t>
  </si>
  <si>
    <t>Retención Imp. A las ganancias a pagar</t>
  </si>
  <si>
    <t>02.06</t>
  </si>
  <si>
    <t xml:space="preserve">      Otros Pasivos</t>
  </si>
  <si>
    <t>Otros Pasivos</t>
  </si>
  <si>
    <t>02.06.01</t>
  </si>
  <si>
    <t xml:space="preserve">            Seguros Cobrados por Ad.</t>
  </si>
  <si>
    <t>Seguros Cobrados por Ad.</t>
  </si>
  <si>
    <t>02.06.02</t>
  </si>
  <si>
    <t xml:space="preserve">            Intereses Cobrados por Ad.</t>
  </si>
  <si>
    <t>Intereses Cobrados por Ad.</t>
  </si>
  <si>
    <t>02.07</t>
  </si>
  <si>
    <t xml:space="preserve">      Previsiones</t>
  </si>
  <si>
    <t>Previsiones</t>
  </si>
  <si>
    <t>02.07.01</t>
  </si>
  <si>
    <t xml:space="preserve">            Prev. p/ Juicios Pendientes</t>
  </si>
  <si>
    <t>Prev. p/ Juicios Pendientes</t>
  </si>
  <si>
    <t>02.07.02</t>
  </si>
  <si>
    <t xml:space="preserve">           Prev. p/ Vacaciones</t>
  </si>
  <si>
    <t>Prev. p/ Vacaciones</t>
  </si>
  <si>
    <t>03</t>
  </si>
  <si>
    <t>Patrimonio Neto</t>
  </si>
  <si>
    <t>03.01</t>
  </si>
  <si>
    <t xml:space="preserve">      Aporte de los Propietarios</t>
  </si>
  <si>
    <t>Aporte de los Propietarios</t>
  </si>
  <si>
    <t>03.01.01</t>
  </si>
  <si>
    <t xml:space="preserve">            Capital Social</t>
  </si>
  <si>
    <t>N</t>
  </si>
  <si>
    <t>Capital Social</t>
  </si>
  <si>
    <t>03.01.02</t>
  </si>
  <si>
    <t xml:space="preserve">            Ajuste de Capital</t>
  </si>
  <si>
    <t>Ajuste de Capital</t>
  </si>
  <si>
    <t>03.02</t>
  </si>
  <si>
    <t xml:space="preserve">      Ganancias Reservadas</t>
  </si>
  <si>
    <t>Ganancias Reservadas</t>
  </si>
  <si>
    <t>03.02.01</t>
  </si>
  <si>
    <t xml:space="preserve">            Reserva Legal</t>
  </si>
  <si>
    <t>Reserva Legal</t>
  </si>
  <si>
    <t>03.02.02</t>
  </si>
  <si>
    <t xml:space="preserve">            Reserva Facultativa</t>
  </si>
  <si>
    <t>Reserva Facultativa</t>
  </si>
  <si>
    <t>03.03</t>
  </si>
  <si>
    <t xml:space="preserve">      Resultados no Asignados</t>
  </si>
  <si>
    <t>Resultados no Asignados</t>
  </si>
  <si>
    <t>03.03.01</t>
  </si>
  <si>
    <t xml:space="preserve">            Resultados Ejs. Anteriores</t>
  </si>
  <si>
    <t>Resultados Ejs. Anteriores</t>
  </si>
  <si>
    <t>03.03.02</t>
  </si>
  <si>
    <t xml:space="preserve">            A.R.E.A.</t>
  </si>
  <si>
    <t>A.R.E.A.</t>
  </si>
  <si>
    <t>03.03.03</t>
  </si>
  <si>
    <t xml:space="preserve">            Resultados del Ejercicio</t>
  </si>
  <si>
    <t>Resultados del Ejercicio</t>
  </si>
  <si>
    <t>03.03.06</t>
  </si>
  <si>
    <t xml:space="preserve">            Otras Reservas</t>
  </si>
  <si>
    <t>Otras reservas</t>
  </si>
  <si>
    <t>04</t>
  </si>
  <si>
    <t>Resultados</t>
  </si>
  <si>
    <t>04.01</t>
  </si>
  <si>
    <t xml:space="preserve">      Rdos de la Activ. Principal</t>
  </si>
  <si>
    <t>Rdos de la Activ. Principal</t>
  </si>
  <si>
    <t xml:space="preserve">            Locación de Obra</t>
  </si>
  <si>
    <t>Locación de Obra</t>
  </si>
  <si>
    <t>04.01.02</t>
  </si>
  <si>
    <t xml:space="preserve">            Prestaciones Dinerarias ART</t>
  </si>
  <si>
    <t>Prestaciones Dinerarias ART</t>
  </si>
  <si>
    <t>04.01.03</t>
  </si>
  <si>
    <t xml:space="preserve">            Ingresos Varios</t>
  </si>
  <si>
    <t>Ingresos Varios</t>
  </si>
  <si>
    <t>04.01.04</t>
  </si>
  <si>
    <t xml:space="preserve">            Ingreso por ATP (Covid 19)</t>
  </si>
  <si>
    <t>Ingreso por ATP (Covid 19)</t>
  </si>
  <si>
    <t>04.02</t>
  </si>
  <si>
    <t xml:space="preserve">      Costos Incurridos</t>
  </si>
  <si>
    <t>Costos Incurridos</t>
  </si>
  <si>
    <t>04.02.01</t>
  </si>
  <si>
    <t xml:space="preserve">            Costo de Obra</t>
  </si>
  <si>
    <t>R-</t>
  </si>
  <si>
    <t>Costo de Obra</t>
  </si>
  <si>
    <t>04.03</t>
  </si>
  <si>
    <t xml:space="preserve">      Gastos de Administración</t>
  </si>
  <si>
    <t>Gastos de Administración</t>
  </si>
  <si>
    <t>04.03.01</t>
  </si>
  <si>
    <t xml:space="preserve">             Sueldos</t>
  </si>
  <si>
    <t>Sueldos</t>
  </si>
  <si>
    <t>04.03.03</t>
  </si>
  <si>
    <t xml:space="preserve">            Cont.Patronales</t>
  </si>
  <si>
    <t>Cont.Patronales</t>
  </si>
  <si>
    <t>04.03.04</t>
  </si>
  <si>
    <t xml:space="preserve">            Seguros</t>
  </si>
  <si>
    <t>Seguros</t>
  </si>
  <si>
    <t xml:space="preserve">            Luz, Agua, Tel</t>
  </si>
  <si>
    <t>Luz, Agua, Tel</t>
  </si>
  <si>
    <t>04.03.06</t>
  </si>
  <si>
    <t xml:space="preserve">            Correo</t>
  </si>
  <si>
    <t>Correo</t>
  </si>
  <si>
    <t>04.03.07</t>
  </si>
  <si>
    <t xml:space="preserve">            Impuestos</t>
  </si>
  <si>
    <t>Impuestos</t>
  </si>
  <si>
    <t>04.03.08</t>
  </si>
  <si>
    <t xml:space="preserve">            Librería</t>
  </si>
  <si>
    <t>Librería</t>
  </si>
  <si>
    <t>04.03.09</t>
  </si>
  <si>
    <t xml:space="preserve">            Limpieza</t>
  </si>
  <si>
    <t>Limpieza</t>
  </si>
  <si>
    <t>04.03.10</t>
  </si>
  <si>
    <t xml:space="preserve">            Gastos Bancarios</t>
  </si>
  <si>
    <t>Gastos Bancarios</t>
  </si>
  <si>
    <t>04.03.11</t>
  </si>
  <si>
    <t xml:space="preserve">            Amortizacón</t>
  </si>
  <si>
    <t>Amortizacón</t>
  </si>
  <si>
    <t xml:space="preserve">            Gastos varios</t>
  </si>
  <si>
    <t>Gastos varios</t>
  </si>
  <si>
    <t>04.03.13</t>
  </si>
  <si>
    <t xml:space="preserve">            Impuesto Débitos y Créditos Bancarios</t>
  </si>
  <si>
    <t>Impuesto Débitos y Créditos Bancarios</t>
  </si>
  <si>
    <t>04.03.16</t>
  </si>
  <si>
    <t>04.03.14</t>
  </si>
  <si>
    <t xml:space="preserve">            Impuestos a las Ganancias</t>
  </si>
  <si>
    <t>Impuestos a las Ganancias</t>
  </si>
  <si>
    <t>04.03.15</t>
  </si>
  <si>
    <t xml:space="preserve">            Ropa de Trabajo y seguridad</t>
  </si>
  <si>
    <t>Ropa de Trabajo y seguridad</t>
  </si>
  <si>
    <t xml:space="preserve">            Combustibles y Lubricantes</t>
  </si>
  <si>
    <t>Combustibles y Lubricantes</t>
  </si>
  <si>
    <t>04.03.17</t>
  </si>
  <si>
    <t xml:space="preserve">            Repuestos automotor</t>
  </si>
  <si>
    <t>Repuestos y Reparaciones</t>
  </si>
  <si>
    <t xml:space="preserve">            Fletes</t>
  </si>
  <si>
    <t>Fletes</t>
  </si>
  <si>
    <t xml:space="preserve">            Gastos Rodados - Reparaciones</t>
  </si>
  <si>
    <t>Gastos Rodados</t>
  </si>
  <si>
    <t>04.03.20</t>
  </si>
  <si>
    <t xml:space="preserve">            Alquileres</t>
  </si>
  <si>
    <t>Alquileres</t>
  </si>
  <si>
    <t>04.03.21</t>
  </si>
  <si>
    <t xml:space="preserve">            Honorarios</t>
  </si>
  <si>
    <t>Honorarios</t>
  </si>
  <si>
    <t xml:space="preserve">            Servicios de Terceros</t>
  </si>
  <si>
    <t>Servicio de Terceros</t>
  </si>
  <si>
    <t>04.03.23</t>
  </si>
  <si>
    <t xml:space="preserve">            Exámen Preocupacional</t>
  </si>
  <si>
    <t>Exámen Preocupacional</t>
  </si>
  <si>
    <t>04.03.24</t>
  </si>
  <si>
    <t xml:space="preserve">            Fondo Cese Laboral</t>
  </si>
  <si>
    <t>Fondo Cese Laboral</t>
  </si>
  <si>
    <t>04.03.25</t>
  </si>
  <si>
    <t xml:space="preserve">            Hosting y mant. Red</t>
  </si>
  <si>
    <t>Hosting y mant. Red</t>
  </si>
  <si>
    <t>04.03.26</t>
  </si>
  <si>
    <t xml:space="preserve">            Impuesto Ingresos Brutos</t>
  </si>
  <si>
    <t>Impuesto Ingresos Brutos</t>
  </si>
  <si>
    <t>04.03.27</t>
  </si>
  <si>
    <t xml:space="preserve">            Movilidad y Viaticos</t>
  </si>
  <si>
    <t>Movilidad y Viaticos</t>
  </si>
  <si>
    <t>04.03.28</t>
  </si>
  <si>
    <t xml:space="preserve">            Agua de Obra</t>
  </si>
  <si>
    <t>Agua de Obra</t>
  </si>
  <si>
    <t xml:space="preserve">            Sanitarios de Obra</t>
  </si>
  <si>
    <t>Sanitarios de Obra</t>
  </si>
  <si>
    <t>04.03.30</t>
  </si>
  <si>
    <t>Indemnizaciones laborales</t>
  </si>
  <si>
    <t>04.03.31</t>
  </si>
  <si>
    <t>Gastos Herramientas - Reparaciones</t>
  </si>
  <si>
    <t>04.05</t>
  </si>
  <si>
    <t xml:space="preserve">      Resultados Financieros</t>
  </si>
  <si>
    <t>Resultados Financieros</t>
  </si>
  <si>
    <t>04.05.01</t>
  </si>
  <si>
    <t xml:space="preserve">            Intereses Activos Deveng.</t>
  </si>
  <si>
    <t>Intereses Activos Deveng.</t>
  </si>
  <si>
    <t>04.05.02</t>
  </si>
  <si>
    <t xml:space="preserve">            Intereses Pasivos Deveng.</t>
  </si>
  <si>
    <t>Intereses Pasivos Deveng.</t>
  </si>
  <si>
    <t>04.05.03</t>
  </si>
  <si>
    <t xml:space="preserve">            Rdo.p/Tenenc-Dif. de Cambio</t>
  </si>
  <si>
    <t>Rdo.p/Tenenc-Dif. de Cambio</t>
  </si>
  <si>
    <t>04.05.04</t>
  </si>
  <si>
    <t xml:space="preserve">            Rdo.p/Tenenc-Dif. de Cotiz.</t>
  </si>
  <si>
    <t>Rdo.p/Tenenc-Dif. de Cotiz.</t>
  </si>
  <si>
    <t xml:space="preserve">AÑO </t>
  </si>
  <si>
    <t>MES</t>
  </si>
  <si>
    <t>Banco MACRO</t>
  </si>
  <si>
    <t>C.C. - PESOS - 334109407706074 </t>
  </si>
  <si>
    <t>PERIODO</t>
  </si>
  <si>
    <t>DEBITOS Y</t>
  </si>
  <si>
    <t>FONDO Y SUELDOS</t>
  </si>
  <si>
    <t>GASTOS</t>
  </si>
  <si>
    <t>IMP. SOBRE</t>
  </si>
  <si>
    <t>CONTROL</t>
  </si>
  <si>
    <t>CHEQUES</t>
  </si>
  <si>
    <t>DEB y CRED</t>
  </si>
  <si>
    <t>TOTALES</t>
  </si>
  <si>
    <t>Cod Mov</t>
  </si>
  <si>
    <t>Fecha</t>
  </si>
  <si>
    <t>Referencia</t>
  </si>
  <si>
    <t>Código Causal</t>
  </si>
  <si>
    <t>Concepto</t>
  </si>
  <si>
    <t>Deb/Cred</t>
  </si>
  <si>
    <t>Saldo</t>
  </si>
  <si>
    <t xml:space="preserve">copiado en </t>
  </si>
  <si>
    <t>SALDO INICIAL</t>
  </si>
  <si>
    <t>SALDO FINAL</t>
  </si>
  <si>
    <t>NETO</t>
  </si>
  <si>
    <t>IVA 10.5</t>
  </si>
  <si>
    <t>IVA 21</t>
  </si>
  <si>
    <t>NO GRAV</t>
  </si>
  <si>
    <t>NETO 21%</t>
  </si>
  <si>
    <t>NETO 10,5%</t>
  </si>
  <si>
    <t>PERCEPCION IVA</t>
  </si>
  <si>
    <t>IVA 21%</t>
  </si>
  <si>
    <t>IVA 10,5%</t>
  </si>
  <si>
    <t>TOTAL 21%</t>
  </si>
  <si>
    <t>TOTAL 10,5%</t>
  </si>
  <si>
    <t>NO GRAVADO</t>
  </si>
  <si>
    <t>TOTAL DEBITADO</t>
  </si>
  <si>
    <t>COMPROBACION</t>
  </si>
  <si>
    <t>Comprobación</t>
  </si>
  <si>
    <t>TOTAL</t>
  </si>
  <si>
    <t>copiar la consulta del contable</t>
  </si>
  <si>
    <t>no tocar</t>
  </si>
  <si>
    <t>PERC IVA</t>
  </si>
  <si>
    <t>FECHA_EFECTIVA</t>
  </si>
  <si>
    <t>ID</t>
  </si>
  <si>
    <t>BANCO1</t>
  </si>
  <si>
    <t>CUENTA</t>
  </si>
  <si>
    <t>ITEM</t>
  </si>
  <si>
    <t>EMPRESA</t>
  </si>
  <si>
    <t>RUBRO</t>
  </si>
  <si>
    <t>BANCO</t>
  </si>
  <si>
    <t>04.03.33</t>
  </si>
  <si>
    <t>01.03.02.23</t>
  </si>
  <si>
    <t>01.03.02.20</t>
  </si>
  <si>
    <t xml:space="preserve">             Plazo Fijo</t>
  </si>
  <si>
    <t>01.02.04</t>
  </si>
  <si>
    <t xml:space="preserve">            Fondo Común de Inversión</t>
  </si>
  <si>
    <t>Fondo Común de Inversión</t>
  </si>
  <si>
    <t xml:space="preserve">                Sircreb</t>
  </si>
  <si>
    <t>Sircreb</t>
  </si>
  <si>
    <t>01.03.02.21</t>
  </si>
  <si>
    <t xml:space="preserve">                IVA a favor</t>
  </si>
  <si>
    <t>IVA a favor</t>
  </si>
  <si>
    <t>01.03.02.22</t>
  </si>
  <si>
    <t xml:space="preserve">            Mercado pago</t>
  </si>
  <si>
    <t>Mercado pago</t>
  </si>
  <si>
    <t xml:space="preserve">            Deudores por leasing</t>
  </si>
  <si>
    <t>Deudores por leasing</t>
  </si>
  <si>
    <t>04.01.05</t>
  </si>
  <si>
    <t xml:space="preserve">            Interés plazo fijo</t>
  </si>
  <si>
    <t>Interés plazo fijo</t>
  </si>
  <si>
    <t>04.01.06</t>
  </si>
  <si>
    <t xml:space="preserve">            Interés FCI</t>
  </si>
  <si>
    <t>Interés FCI</t>
  </si>
  <si>
    <t>04.03.32</t>
  </si>
  <si>
    <t xml:space="preserve">            Cámara Arg. Construcción</t>
  </si>
  <si>
    <t>Cámara Arg. Construcción</t>
  </si>
  <si>
    <t xml:space="preserve">            TGI</t>
  </si>
  <si>
    <t>TGI</t>
  </si>
  <si>
    <t>04.03.34</t>
  </si>
  <si>
    <t xml:space="preserve">            Sellados</t>
  </si>
  <si>
    <t>Sellados</t>
  </si>
  <si>
    <t>04.03.35</t>
  </si>
  <si>
    <t xml:space="preserve">            Regalos Empresariales</t>
  </si>
  <si>
    <t>Regalos empresariales</t>
  </si>
  <si>
    <t>04.03.36</t>
  </si>
  <si>
    <t xml:space="preserve">            Gastos de Personal</t>
  </si>
  <si>
    <t>Gastos de Personal(tarjetas ieric, cajas, etc)</t>
  </si>
  <si>
    <t>(en blanco)</t>
  </si>
  <si>
    <t>COMPROBANTE</t>
  </si>
  <si>
    <t>RECIBO PAGO</t>
  </si>
  <si>
    <t>OBSERVACIONES</t>
  </si>
  <si>
    <t>DEBITO FISCAL IVA PERCEPCION</t>
  </si>
  <si>
    <t>INTER.ADEL.CC C/ACUERD</t>
  </si>
  <si>
    <t>BALANCE</t>
  </si>
  <si>
    <t>CC</t>
  </si>
  <si>
    <t>FACTURA</t>
  </si>
  <si>
    <t>NOTA</t>
  </si>
  <si>
    <t>TIPO COMP</t>
  </si>
  <si>
    <t>FECHA REAL</t>
  </si>
  <si>
    <t>FECHA</t>
  </si>
  <si>
    <t>FECHA_DB</t>
  </si>
  <si>
    <t>IVA21</t>
  </si>
  <si>
    <t>IVA27</t>
  </si>
  <si>
    <t>IVA10</t>
  </si>
  <si>
    <t>CAJA</t>
  </si>
  <si>
    <t>NC</t>
  </si>
  <si>
    <t>VALORES</t>
  </si>
  <si>
    <t>PARALELO</t>
  </si>
  <si>
    <t>Nº VALORES</t>
  </si>
  <si>
    <t>FORMA DE PAGO</t>
  </si>
  <si>
    <t>MONOTRIBUTO</t>
  </si>
  <si>
    <t>PERC IB</t>
  </si>
  <si>
    <t>RET GAN</t>
  </si>
  <si>
    <t>BANCO2</t>
  </si>
  <si>
    <t>REVISION</t>
  </si>
  <si>
    <t>PO</t>
  </si>
  <si>
    <t>E</t>
  </si>
  <si>
    <t>FD</t>
  </si>
  <si>
    <t>MA</t>
  </si>
  <si>
    <t>FALSO</t>
  </si>
  <si>
    <t>VERDADERO</t>
  </si>
  <si>
    <t>COMISION CHQ PAG CLEARING</t>
  </si>
  <si>
    <t>PROVEEDORES</t>
  </si>
  <si>
    <t>X</t>
  </si>
  <si>
    <t>-</t>
  </si>
  <si>
    <t>NETO 10</t>
  </si>
  <si>
    <t>NETO 21</t>
  </si>
  <si>
    <t>CONTROL ID</t>
  </si>
  <si>
    <t>Comision Trf. MacrOL E-set</t>
  </si>
  <si>
    <t>COMISION TRANSFERE</t>
  </si>
  <si>
    <t>B</t>
  </si>
  <si>
    <t xml:space="preserve">            Crédito Bancario Macro</t>
  </si>
  <si>
    <t>Crédito Bancario Macro</t>
  </si>
  <si>
    <t>COMISIàN ADM. VALORES AL COBRO CC Suc.:817</t>
  </si>
  <si>
    <t>CONCEPTO</t>
  </si>
  <si>
    <t>COMISIàN MOVIMIENTO POR CAJA</t>
  </si>
  <si>
    <t>COMMOVCAJ - COMISIàN MOVIMIENTO POR CAJA</t>
  </si>
  <si>
    <t>S</t>
  </si>
  <si>
    <t>IB</t>
  </si>
  <si>
    <t xml:space="preserve">id </t>
  </si>
  <si>
    <t>autonumeración</t>
  </si>
  <si>
    <t>Número</t>
  </si>
  <si>
    <t>Texto</t>
  </si>
  <si>
    <t>Q</t>
  </si>
  <si>
    <t>Moneda</t>
  </si>
  <si>
    <t>T</t>
  </si>
  <si>
    <t>U</t>
  </si>
  <si>
    <t>V</t>
  </si>
  <si>
    <t>Fecha/Hora</t>
  </si>
  <si>
    <t>W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</si>
  <si>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</si>
  <si>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</si>
  <si>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</si>
  <si>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</si>
  <si>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</si>
  <si>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</si>
  <si>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</si>
  <si>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</si>
  <si>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</si>
  <si>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</si>
  <si>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</si>
  <si>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</si>
  <si>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</si>
  <si>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</si>
  <si>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AN</t>
  </si>
  <si>
    <t>AO</t>
  </si>
  <si>
    <t>AP</t>
  </si>
  <si>
    <t>AQ</t>
  </si>
  <si>
    <t>AR</t>
  </si>
  <si>
    <t>Sí/No</t>
  </si>
  <si>
    <t>AS</t>
  </si>
  <si>
    <t>DESGLOSE IVA</t>
  </si>
  <si>
    <t>10.IMP DEB CRED</t>
  </si>
  <si>
    <t>4.SIRCREB</t>
  </si>
  <si>
    <t>AT</t>
  </si>
  <si>
    <t>AU</t>
  </si>
  <si>
    <t>AV</t>
  </si>
  <si>
    <t>AW</t>
  </si>
  <si>
    <t>AX</t>
  </si>
  <si>
    <t>.fields("BALANCE").Value=Sheets("4.SIRCREB").Range("Q2").Value</t>
  </si>
  <si>
    <t>.fields("EMPRESA").Value=Sheets("4.SIRCREB").Range("R2").Value</t>
  </si>
  <si>
    <t>.fields("RUBRO").Value=Sheets("4.SIRCREB").Range("S2").Value</t>
  </si>
  <si>
    <t>.fields("CC").Value=Sheets("4.SIRCREB").Range("T2").Value</t>
  </si>
  <si>
    <t>.fields("ITEM").Value=Sheets("4.SIRCREB").Range("U2").Value</t>
  </si>
  <si>
    <t>.fields("COMPROBANTE").Value=Sheets("4.SIRCREB").Range("V2").Value</t>
  </si>
  <si>
    <t>.fields("BANCO").Value=Sheets("4.SIRCREB").Range("W2").Value</t>
  </si>
  <si>
    <t>.fields("FACTURA").Value=Sheets("4.SIRCREB").Range("X2").Value</t>
  </si>
  <si>
    <t>.fields("NETO").Value=Sheets("4.SIRCREB").Range("Y2").Value</t>
  </si>
  <si>
    <t>.fields("NOTA").Value=Sheets("4.SIRCREB").Range("Z2").Value</t>
  </si>
  <si>
    <t>.fields("TIPO COMP").Value=Sheets("4.SIRCREB").Range("AA2").Value</t>
  </si>
  <si>
    <t>.fields("FECHA REAL").Value=Sheets("4.SIRCREB").Range("AB2").Value</t>
  </si>
  <si>
    <t>.fields("FECHA").Value=Sheets("4.SIRCREB").Range("AC2").Value</t>
  </si>
  <si>
    <t>.fields("FECHA_DB").Value=Sheets("4.SIRCREB").Range("AD2").Value</t>
  </si>
  <si>
    <t>.fields("FECHA_EFECTIVA").Value=Sheets("4.SIRCREB").Range("AE2").Value</t>
  </si>
  <si>
    <t>.fields("IVA21").Value=Sheets("4.SIRCREB").Range("AF2").Value</t>
  </si>
  <si>
    <t>.fields("IVA27").Value=Sheets("4.SIRCREB").Range("AG2").Value</t>
  </si>
  <si>
    <t>.fields("IVA10").Value=Sheets("4.SIRCREB").Range("AH2").Value</t>
  </si>
  <si>
    <t>.fields("CAJA").Value=Sheets("4.SIRCREB").Range("AI2").Value</t>
  </si>
  <si>
    <t>.fields("NC").Value=Sheets("4.SIRCREB").Range("AJ2").Value</t>
  </si>
  <si>
    <t>.fields("VALORES").Value=Sheets("4.SIRCREB").Range("AK2").Value</t>
  </si>
  <si>
    <t>.fields("PARALELO").Value=Sheets("4.SIRCREB").Range("AL2").Value</t>
  </si>
  <si>
    <t>.fields("FORMA DE PAGO").Value=Sheets("4.SIRCREB").Range("AN2").Value</t>
  </si>
  <si>
    <t>.fields("CUENTA").Value=Sheets("4.SIRCREB").Range("AO2").Value</t>
  </si>
  <si>
    <t>.fields("OBSERVACIONES").Value=Sheets("4.SIRCREB").Range("AP2").Value</t>
  </si>
  <si>
    <t>.fields("NO GRAVADO").Value=Sheets("4.SIRCREB").Range("AQ2").Value</t>
  </si>
  <si>
    <t>.fields("MONOTRIBUTO").Value=Sheets("4.SIRCREB").Range("AR2").Value</t>
  </si>
  <si>
    <t>.fields("PERC IB").Value=Sheets("4.SIRCREB").Range("AS2").Value</t>
  </si>
  <si>
    <t>.fields("RET GAN").Value=Sheets("4.SIRCREB").Range("AT2").Value</t>
  </si>
  <si>
    <t>.fields("PERC IVA").Value=Sheets("4.SIRCREB").Range("AU2").Value</t>
  </si>
  <si>
    <t>.fields("BANCO1").Value=Sheets("4.SIRCREB").Range("AV2").Value</t>
  </si>
  <si>
    <t>.fields("BANCO2").Value=Sheets("4.SIRCREB").Range("AW2").Value</t>
  </si>
  <si>
    <t>.fields("REVISION").Value=Sheets("4.SIRCREB").Range("AX2").Value</t>
  </si>
  <si>
    <t>.fields("BALANCE").Value=Sheets("10.IMP DEB CRED").Range("Q2").Value</t>
  </si>
  <si>
    <t>.fields("EMPRESA").Value=Sheets("10.IMP DEB CRED").Range("R2").Value</t>
  </si>
  <si>
    <t>.fields("RUBRO").Value=Sheets("10.IMP DEB CRED").Range("S2").Value</t>
  </si>
  <si>
    <t>.fields("CC").Value=Sheets("10.IMP DEB CRED").Range("T2").Value</t>
  </si>
  <si>
    <t>.fields("ITEM").Value=Sheets("10.IMP DEB CRED").Range("U2").Value</t>
  </si>
  <si>
    <t>.fields("COMPROBANTE").Value=Sheets("10.IMP DEB CRED").Range("V2").Value</t>
  </si>
  <si>
    <t>.fields("BANCO").Value=Sheets("10.IMP DEB CRED").Range("W2").Value</t>
  </si>
  <si>
    <t>.fields("FACTURA").Value=Sheets("10.IMP DEB CRED").Range("X2").Value</t>
  </si>
  <si>
    <t>.fields("NETO").Value=Sheets("10.IMP DEB CRED").Range("Y2").Value</t>
  </si>
  <si>
    <t>.fields("NOTA").Value=Sheets("10.IMP DEB CRED").Range("Z2").Value</t>
  </si>
  <si>
    <t>.fields("TIPO COMP").Value=Sheets("10.IMP DEB CRED").Range("AA2").Value</t>
  </si>
  <si>
    <t>.fields("FECHA REAL").Value=Sheets("10.IMP DEB CRED").Range("AB2").Value</t>
  </si>
  <si>
    <t>.fields("FECHA").Value=Sheets("10.IMP DEB CRED").Range("AC2").Value</t>
  </si>
  <si>
    <t>.fields("FECHA_DB").Value=Sheets("10.IMP DEB CRED").Range("AD2").Value</t>
  </si>
  <si>
    <t>.fields("FECHA_EFECTIVA").Value=Sheets("10.IMP DEB CRED").Range("AE2").Value</t>
  </si>
  <si>
    <t>.fields("IVA21").Value=Sheets("10.IMP DEB CRED").Range("AF2").Value</t>
  </si>
  <si>
    <t>.fields("IVA27").Value=Sheets("10.IMP DEB CRED").Range("AG2").Value</t>
  </si>
  <si>
    <t>.fields("IVA10").Value=Sheets("10.IMP DEB CRED").Range("AH2").Value</t>
  </si>
  <si>
    <t>.fields("CAJA").Value=Sheets("10.IMP DEB CRED").Range("AI2").Value</t>
  </si>
  <si>
    <t>.fields("NC").Value=Sheets("10.IMP DEB CRED").Range("AJ2").Value</t>
  </si>
  <si>
    <t>.fields("VALORES").Value=Sheets("10.IMP DEB CRED").Range("AK2").Value</t>
  </si>
  <si>
    <t>.fields("PARALELO").Value=Sheets("10.IMP DEB CRED").Range("AL2").Value</t>
  </si>
  <si>
    <t>.fields("FORMA DE PAGO").Value=Sheets("10.IMP DEB CRED").Range("AN2").Value</t>
  </si>
  <si>
    <t>.fields("CUENTA").Value=Sheets("10.IMP DEB CRED").Range("AO2").Value</t>
  </si>
  <si>
    <t>.fields("OBSERVACIONES").Value=Sheets("10.IMP DEB CRED").Range("AP2").Value</t>
  </si>
  <si>
    <t>.fields("NO GRAVADO").Value=Sheets("10.IMP DEB CRED").Range("AQ2").Value</t>
  </si>
  <si>
    <t>.fields("MONOTRIBUTO").Value=Sheets("10.IMP DEB CRED").Range("AR2").Value</t>
  </si>
  <si>
    <t>.fields("PERC IB").Value=Sheets("10.IMP DEB CRED").Range("AS2").Value</t>
  </si>
  <si>
    <t>.fields("RET GAN").Value=Sheets("10.IMP DEB CRED").Range("AT2").Value</t>
  </si>
  <si>
    <t>.fields("PERC IVA").Value=Sheets("10.IMP DEB CRED").Range("AU2").Value</t>
  </si>
  <si>
    <t>.fields("BANCO1").Value=Sheets("10.IMP DEB CRED").Range("AV2").Value</t>
  </si>
  <si>
    <t>.fields("BANCO2").Value=Sheets("10.IMP DEB CRED").Range("AW2").Value</t>
  </si>
  <si>
    <t>.fields("REVISION").Value=Sheets("10.IMP DEB CRED").Range("AX2").Value</t>
  </si>
  <si>
    <t>02.01.08</t>
  </si>
  <si>
    <t>02.03.06</t>
  </si>
  <si>
    <t xml:space="preserve">           Tarjeta Visa a pagar</t>
  </si>
  <si>
    <t xml:space="preserve"> Tarjeta Visa a pagar</t>
  </si>
  <si>
    <t>04.03.37</t>
  </si>
  <si>
    <t xml:space="preserve">            Publicidad</t>
  </si>
  <si>
    <t>Publicidad</t>
  </si>
  <si>
    <t>04.03.38</t>
  </si>
  <si>
    <t xml:space="preserve">            Imp País</t>
  </si>
  <si>
    <t>Imp País</t>
  </si>
  <si>
    <t>PAGO JUDICIALES</t>
  </si>
  <si>
    <t>DIAS DESCUBIERTO APROX</t>
  </si>
  <si>
    <t>SALDO</t>
  </si>
  <si>
    <t>INTERES</t>
  </si>
  <si>
    <t>Valor</t>
  </si>
  <si>
    <t>TASA APROX DESCUBIERTO</t>
  </si>
  <si>
    <t>El interés se calcula de acuerdo a la tasa BADLAR + 32 Ptos, del último día de toma de descubierto, se multiplica  la cantidad de días (son 3 días si cae fin de semana) x el saldo x  la tasa y se divide por 365.</t>
  </si>
  <si>
    <t>Tasa de interés nominal anual</t>
  </si>
  <si>
    <t>PERC IVA 0,015</t>
  </si>
  <si>
    <t>IVA 10,5</t>
  </si>
  <si>
    <t>MN</t>
  </si>
  <si>
    <t>PI</t>
  </si>
  <si>
    <t>SUB</t>
  </si>
  <si>
    <t>CO</t>
  </si>
  <si>
    <t>MERCADOPAGO</t>
  </si>
  <si>
    <t>CP</t>
  </si>
  <si>
    <t>HO</t>
  </si>
  <si>
    <t>CONTABLE</t>
  </si>
  <si>
    <t>PLANILLA</t>
  </si>
  <si>
    <t>HE</t>
  </si>
  <si>
    <t>DEPOSITO DE VALORES</t>
  </si>
  <si>
    <t>ADM</t>
  </si>
  <si>
    <t>FONDO DE CESE SEPTIEMBRE 2023</t>
  </si>
  <si>
    <t>VA</t>
  </si>
  <si>
    <t>1° QUINCENA DICIEMBRE 2023</t>
  </si>
  <si>
    <t>VACACIONES 2023</t>
  </si>
  <si>
    <t xml:space="preserve">               28 Abril       23 000555 *  BELGRANO HOGAR Y MUEBL      C.08/12          14535,33</t>
  </si>
  <si>
    <t xml:space="preserve">               30 Agosto      23 004345 *  LA BEBIDA DE TUS FIE        C.04/06          15119,99</t>
  </si>
  <si>
    <t xml:space="preserve">               10 Noviembre   23 006435 *  LA BEBIDA DE TUS FIE        C.02/06          15633,33</t>
  </si>
  <si>
    <t xml:space="preserve">               18 Noviembre   23 001433 *  CLARO EQUIPOS               C.02/03         119999,66</t>
  </si>
  <si>
    <t xml:space="preserve">               18 Noviembre   23 005330 *  CLARO VTA TELEF             C.02/03         119999,66</t>
  </si>
  <si>
    <t xml:space="preserve">               23 Noviembre   23 175072 *  MERPAGO*RODAMIENTOSBB                       153950,16</t>
  </si>
  <si>
    <t xml:space="preserve">               25 Noviembre   23 437780 *  WIX.COM 10871297          USD       18,00                       18,00</t>
  </si>
  <si>
    <t xml:space="preserve">               27 Noviembre   23 200252 *  MSFT * E0800Q03C 04200252                     2621,20</t>
  </si>
  <si>
    <t xml:space="preserve">               30 Noviembre   23 877016 *  MERPAGO*MERCADOLIBRE                         51937,60</t>
  </si>
  <si>
    <t xml:space="preserve">               01 Diciembre   23 514971 *  CORREDORES VIALE 000000096514971               400,00</t>
  </si>
  <si>
    <t xml:space="preserve">               04 Diciembre   23 390810 *  MERPAGO*MERCADOLIBRE                         23999,00</t>
  </si>
  <si>
    <t xml:space="preserve">               07 Diciembre   23 333941 *  CVSA ACCESOS     908030711871264               250,00</t>
  </si>
  <si>
    <t xml:space="preserve">               15 Diciembre   23 926068 *  MERPAGO*MERCADOLIBRE                        247342,00</t>
  </si>
  <si>
    <t xml:space="preserve">               15 Diciembre   23 007633 *  VIUMI  *LA BEBIDA DE TUS    C.01/06          39360,00</t>
  </si>
  <si>
    <t xml:space="preserve">               18 Diciembre   23 181769 *  UNIDAD EJECUTORA 908030711871264             21420,00</t>
  </si>
  <si>
    <t xml:space="preserve">               19 Diciembre   23 195939 *  MERPAGO*MERCADOLIBRE                         39700,00</t>
  </si>
  <si>
    <t xml:space="preserve">               20 Diciembre   23 003214 *  WWW.COTODIGITAL.COM.AR/SU                    15411,58</t>
  </si>
  <si>
    <t xml:space="preserve">               TARJETA 7890 Total Consumos de GERMAN BARBIERI                          881679,51 *       18,00 *</t>
  </si>
  <si>
    <t xml:space="preserve">               24 Noviembre   23 927604 *  aliexpress                USD       48,69                       48,69</t>
  </si>
  <si>
    <t xml:space="preserve">               01 Diciembre   23 817424 *  DIREC TV DEB AUT 000000117817424              7600,00</t>
  </si>
  <si>
    <t xml:space="preserve">               TARJETA 6540 Total Consumos de MARIANO ASCHERI                            7600,00 *       48,69 *</t>
  </si>
  <si>
    <t xml:space="preserve">               21 Diciembre   23           IMPUESTO DE SELLOS        $                   919,25</t>
  </si>
  <si>
    <t xml:space="preserve">               21 Diciembre   23           IMPUESTO DE SELLOS      P $                    56,26</t>
  </si>
  <si>
    <t xml:space="preserve">               21 Diciembre   23           DB.IMPUESTO PAIS  8%(   17087,80 )           1367,02</t>
  </si>
  <si>
    <t xml:space="preserve">               21 Diciembre   23           DB.IMPUESTO PAIS 30%(   39132,15 )          11739,64</t>
  </si>
  <si>
    <t xml:space="preserve">               21 Diciembre   23           DB.RG 5463  30% (    56219,95 )             16865,98</t>
  </si>
  <si>
    <t xml:space="preserve"> </t>
  </si>
  <si>
    <t>DETALLE DE CUOTAS</t>
  </si>
  <si>
    <t>ID CONTABLE</t>
  </si>
  <si>
    <t>NRO CUOTAS</t>
  </si>
  <si>
    <t>RESTAN CUOTAS</t>
  </si>
  <si>
    <t>VALOR CUOTAS</t>
  </si>
  <si>
    <t>CONTROLADOR LUCES SIN FACTURA</t>
  </si>
  <si>
    <t>82246/47</t>
  </si>
  <si>
    <t>PAGO MIS CUENTAS</t>
  </si>
  <si>
    <t>INTERBANKING</t>
  </si>
  <si>
    <t>PLOTEO PLANOS</t>
  </si>
  <si>
    <t>SEG</t>
  </si>
  <si>
    <t>Legajo</t>
  </si>
  <si>
    <t>CUIT/CUIL</t>
  </si>
  <si>
    <t>Apellido y Nombre</t>
  </si>
  <si>
    <t>Cuenta/CBU</t>
  </si>
  <si>
    <t>Estado</t>
  </si>
  <si>
    <t>Importe</t>
  </si>
  <si>
    <t>Comprobante</t>
  </si>
  <si>
    <t>20-41055734-8</t>
  </si>
  <si>
    <t>ALMIRON NESTOR DANIEL</t>
  </si>
  <si>
    <t>Acreditado</t>
  </si>
  <si>
    <t>27-35704049-9</t>
  </si>
  <si>
    <t>ARANCIBIA MAYRA GISEL</t>
  </si>
  <si>
    <t>20-20632111-4</t>
  </si>
  <si>
    <t>AVALOS VICTOR OSCAR</t>
  </si>
  <si>
    <t>20-36333384-3</t>
  </si>
  <si>
    <t>BAEZ ADRIAN ANDRES</t>
  </si>
  <si>
    <t>20-39369816-1</t>
  </si>
  <si>
    <t>BALDOVINO CRISTIAN ALEJANDRO</t>
  </si>
  <si>
    <t>20-44775989-7</t>
  </si>
  <si>
    <t>BREST AGUSTIN ALEJO</t>
  </si>
  <si>
    <t>20-39816606-0</t>
  </si>
  <si>
    <t>BREST ORLANDO ENRIQUE</t>
  </si>
  <si>
    <t>20-18877928-0</t>
  </si>
  <si>
    <t>BRUGNONI RAUL</t>
  </si>
  <si>
    <t>20-42326260-6</t>
  </si>
  <si>
    <t>CASTILLO ALAN JOEL</t>
  </si>
  <si>
    <t>23-45414573-9</t>
  </si>
  <si>
    <t>CHAVEZ RICARDO ANDRES</t>
  </si>
  <si>
    <t>20-29902113-1</t>
  </si>
  <si>
    <t>CORONADO OSCAR ORLANDO</t>
  </si>
  <si>
    <t>23-40843669-9</t>
  </si>
  <si>
    <t>DANTUR NATANAEL ELIAS</t>
  </si>
  <si>
    <t>20-36453844-9</t>
  </si>
  <si>
    <t>DELFINO JONATAN MAXIMILIANO
JAVIER</t>
  </si>
  <si>
    <t>20-22525657-9</t>
  </si>
  <si>
    <t>DOMINGUEZ PABLO LUIS</t>
  </si>
  <si>
    <t>20-45505213-1</t>
  </si>
  <si>
    <t>ESPINDOLA GERMAN OSCAR</t>
  </si>
  <si>
    <t>20-44639725-8</t>
  </si>
  <si>
    <t>FIGUEROA PATRICIO ANDRES</t>
  </si>
  <si>
    <t>20-39857514-9</t>
  </si>
  <si>
    <t>GALEANO JONATAN DAVID</t>
  </si>
  <si>
    <t>20-28449269-3</t>
  </si>
  <si>
    <t>GEREZ HECTOR ADRIAN</t>
  </si>
  <si>
    <t>20-39123313-7</t>
  </si>
  <si>
    <t>GHIGLIONE MIGUEL ANGEL</t>
  </si>
  <si>
    <t>20-41160721-7</t>
  </si>
  <si>
    <t>GIMENEZ SANTIAGO</t>
  </si>
  <si>
    <t>20-43128705-7</t>
  </si>
  <si>
    <t>GORDILLO SEBASTIAN LEANDRO</t>
  </si>
  <si>
    <t>20-27461744-7</t>
  </si>
  <si>
    <t>LUNA UBALDO RUBEN</t>
  </si>
  <si>
    <t>20-45412946-7</t>
  </si>
  <si>
    <t>MAIDANA MATIAS NICOLAS</t>
  </si>
  <si>
    <t>20-31951814-3</t>
  </si>
  <si>
    <t>MEDINA LUCAS SERGIO</t>
  </si>
  <si>
    <t>20-28512483-3</t>
  </si>
  <si>
    <t>PAIVA RAUL ANIBAL</t>
  </si>
  <si>
    <t>20-45264693-6</t>
  </si>
  <si>
    <t>PALAVECINO VICTOR DAVID</t>
  </si>
  <si>
    <t>20-94084702-9</t>
  </si>
  <si>
    <t>PORTELA CESAR MARCELO</t>
  </si>
  <si>
    <t>20-24762692-2</t>
  </si>
  <si>
    <t>RAFAEL PONCIO RODRIGO</t>
  </si>
  <si>
    <t>20-44232788-3</t>
  </si>
  <si>
    <t>RAMIREZ BRIAN GASTON</t>
  </si>
  <si>
    <t>20-29695190-1</t>
  </si>
  <si>
    <t>RODRIGUEZ EDUARDO ANIBAL</t>
  </si>
  <si>
    <t>20-22333726-1</t>
  </si>
  <si>
    <t>SANCHEZ JUAN CARLOS</t>
  </si>
  <si>
    <t>20-37265440-7</t>
  </si>
  <si>
    <t>SANTACRUZ MAURICIO DAMIAN</t>
  </si>
  <si>
    <t>20-29348738-4</t>
  </si>
  <si>
    <t>SILVA GUILLERMO FERNANDO</t>
  </si>
  <si>
    <t>27-27291548-8</t>
  </si>
  <si>
    <t>TASSI ANDREA CELINA</t>
  </si>
  <si>
    <t>20-42864975-4</t>
  </si>
  <si>
    <t>TORRES RAMON LUIS</t>
  </si>
  <si>
    <t>2° QUINCENA DICIEMBRE 2024</t>
  </si>
  <si>
    <t>20-41012889-7</t>
  </si>
  <si>
    <t>FERNANDEZ VICTOR HUGO</t>
  </si>
  <si>
    <t>20-41656548-2</t>
  </si>
  <si>
    <t>PASCUA AGUSTIN NAHUEL</t>
  </si>
  <si>
    <t>FONDO DE CESE DICIEMBRE 2023</t>
  </si>
  <si>
    <t>IMPORTANTE!    EL NIVEL DE ORDENAMIENTO DE LA TABLA DEPENDE UNICAMENTE DEL PRIMER CAMPO DE LA CONSULTA</t>
  </si>
  <si>
    <t>1° QUINCENA ENERO 2024</t>
  </si>
  <si>
    <t>47553440</t>
  </si>
  <si>
    <t>85</t>
  </si>
  <si>
    <t>47416800</t>
  </si>
  <si>
    <t>47416794</t>
  </si>
  <si>
    <t>47416793</t>
  </si>
  <si>
    <t>47416792</t>
  </si>
  <si>
    <t>47416791</t>
  </si>
  <si>
    <t>1951179431</t>
  </si>
  <si>
    <t>1684</t>
  </si>
  <si>
    <t>666225</t>
  </si>
  <si>
    <t>3702</t>
  </si>
  <si>
    <t>API</t>
  </si>
  <si>
    <t>653000</t>
  </si>
  <si>
    <t>45991917</t>
  </si>
  <si>
    <t>3913</t>
  </si>
  <si>
    <t>Transf. MacrOnline E-set D/T</t>
  </si>
  <si>
    <t>1943538034</t>
  </si>
  <si>
    <t>260250</t>
  </si>
  <si>
    <t>4202</t>
  </si>
  <si>
    <t>ZING TECH SRL</t>
  </si>
  <si>
    <t>47650502</t>
  </si>
  <si>
    <t>2837</t>
  </si>
  <si>
    <t>47488380</t>
  </si>
  <si>
    <t>47487415</t>
  </si>
  <si>
    <t>47337331</t>
  </si>
  <si>
    <t>1943457239</t>
  </si>
  <si>
    <t>47388368</t>
  </si>
  <si>
    <t>45896449</t>
  </si>
  <si>
    <t>3862</t>
  </si>
  <si>
    <t>TRF MO CCDO DIST T - 30711871264</t>
  </si>
  <si>
    <t>47553438</t>
  </si>
  <si>
    <t>1943352798</t>
  </si>
  <si>
    <t>47583713</t>
  </si>
  <si>
    <t>45853980</t>
  </si>
  <si>
    <t>3914</t>
  </si>
  <si>
    <t>47515731</t>
  </si>
  <si>
    <t>47514624</t>
  </si>
  <si>
    <t>1943653351</t>
  </si>
  <si>
    <t>1943653350</t>
  </si>
  <si>
    <t>1685</t>
  </si>
  <si>
    <t>1943180700</t>
  </si>
  <si>
    <t>3193</t>
  </si>
  <si>
    <t>47020375</t>
  </si>
  <si>
    <t>9577</t>
  </si>
  <si>
    <t>14</t>
  </si>
  <si>
    <t>9576</t>
  </si>
  <si>
    <t>125186619</t>
  </si>
  <si>
    <t>2026</t>
  </si>
  <si>
    <t>TEF DATANET BTOB</t>
  </si>
  <si>
    <t>145196618</t>
  </si>
  <si>
    <t>2024</t>
  </si>
  <si>
    <t>47514625</t>
  </si>
  <si>
    <t>47459510</t>
  </si>
  <si>
    <t>46991398</t>
  </si>
  <si>
    <t>46818528</t>
  </si>
  <si>
    <t>1944780335</t>
  </si>
  <si>
    <t>1933922169</t>
  </si>
  <si>
    <t>23</t>
  </si>
  <si>
    <t>1921272084</t>
  </si>
  <si>
    <t>3205</t>
  </si>
  <si>
    <t>1921272083</t>
  </si>
  <si>
    <t>3734</t>
  </si>
  <si>
    <t>1921272082</t>
  </si>
  <si>
    <t>1693</t>
  </si>
  <si>
    <t>1921257057</t>
  </si>
  <si>
    <t>1921257056</t>
  </si>
  <si>
    <t>1921257055</t>
  </si>
  <si>
    <t>17898763</t>
  </si>
  <si>
    <t>1413</t>
  </si>
  <si>
    <t>22 Liq.Resc 62199 38466</t>
  </si>
  <si>
    <t>47514627</t>
  </si>
  <si>
    <t>47488382</t>
  </si>
  <si>
    <t>47488381</t>
  </si>
  <si>
    <t>1944291362</t>
  </si>
  <si>
    <t>1934294469</t>
  </si>
  <si>
    <t>PAYPERTIC</t>
  </si>
  <si>
    <t>293423790</t>
  </si>
  <si>
    <t>1341</t>
  </si>
  <si>
    <t>SCTBALSEG - SAN CRISTOBAL SEGUROS</t>
  </si>
  <si>
    <t>45689871</t>
  </si>
  <si>
    <t>47488379</t>
  </si>
  <si>
    <t>47487801</t>
  </si>
  <si>
    <t>47367588</t>
  </si>
  <si>
    <t>47249079</t>
  </si>
  <si>
    <t>30622495</t>
  </si>
  <si>
    <t>1943344350</t>
  </si>
  <si>
    <t>1933510979</t>
  </si>
  <si>
    <t>YPF</t>
  </si>
  <si>
    <t>1933510978</t>
  </si>
  <si>
    <t>125164548</t>
  </si>
  <si>
    <t>717970</t>
  </si>
  <si>
    <t>4196</t>
  </si>
  <si>
    <t>TOYOTA (Compañía Financiera)</t>
  </si>
  <si>
    <t>100325</t>
  </si>
  <si>
    <t>308956</t>
  </si>
  <si>
    <t>EPE SANTA FE</t>
  </si>
  <si>
    <t>572255</t>
  </si>
  <si>
    <t>MUNICIPALIDAD DE ROSARIO</t>
  </si>
  <si>
    <t>914042</t>
  </si>
  <si>
    <t>125159599</t>
  </si>
  <si>
    <t>125149598</t>
  </si>
  <si>
    <t>125149597</t>
  </si>
  <si>
    <t>125149596</t>
  </si>
  <si>
    <t>145139595</t>
  </si>
  <si>
    <t>775339</t>
  </si>
  <si>
    <t>BLAZQUEZ ALEJANDRO A</t>
  </si>
  <si>
    <t>47182190</t>
  </si>
  <si>
    <t>47182188</t>
  </si>
  <si>
    <t>47459509</t>
  </si>
  <si>
    <t>47458212</t>
  </si>
  <si>
    <t>47458211</t>
  </si>
  <si>
    <t>47458210</t>
  </si>
  <si>
    <t>47458209</t>
  </si>
  <si>
    <t>47418243</t>
  </si>
  <si>
    <t>47416810</t>
  </si>
  <si>
    <t>94909</t>
  </si>
  <si>
    <t>MERPAGO*OBRAPUBLICACOM</t>
  </si>
  <si>
    <t>1944995425</t>
  </si>
  <si>
    <t>46727615</t>
  </si>
  <si>
    <t>45545393</t>
  </si>
  <si>
    <t>3872</t>
  </si>
  <si>
    <t>45545369</t>
  </si>
  <si>
    <t>45543557</t>
  </si>
  <si>
    <t>45543534</t>
  </si>
  <si>
    <t>45524491</t>
  </si>
  <si>
    <t>1921436276</t>
  </si>
  <si>
    <t>1921436275</t>
  </si>
  <si>
    <t>1921436274</t>
  </si>
  <si>
    <t>1921436273</t>
  </si>
  <si>
    <t>1921436272</t>
  </si>
  <si>
    <t>1921436271</t>
  </si>
  <si>
    <t>17738019</t>
  </si>
  <si>
    <t>22 Liq.Resc 61394 38466</t>
  </si>
  <si>
    <t>47418247</t>
  </si>
  <si>
    <t>47418244</t>
  </si>
  <si>
    <t>47418242</t>
  </si>
  <si>
    <t>46684967</t>
  </si>
  <si>
    <t>1942847511</t>
  </si>
  <si>
    <t>1942847510</t>
  </si>
  <si>
    <t>1942500744</t>
  </si>
  <si>
    <t>46991400</t>
  </si>
  <si>
    <t>1928264454</t>
  </si>
  <si>
    <t>3214</t>
  </si>
  <si>
    <t>35545622</t>
  </si>
  <si>
    <t>2027</t>
  </si>
  <si>
    <t>47256754</t>
  </si>
  <si>
    <t>47100197</t>
  </si>
  <si>
    <t>46684970</t>
  </si>
  <si>
    <t>46684969</t>
  </si>
  <si>
    <t>46684968</t>
  </si>
  <si>
    <t>1953181516</t>
  </si>
  <si>
    <t>1994</t>
  </si>
  <si>
    <t>DB TR..AUT.SDO.MISMO TIT.</t>
  </si>
  <si>
    <t>1948564408</t>
  </si>
  <si>
    <t>1942183391</t>
  </si>
  <si>
    <t>17649354</t>
  </si>
  <si>
    <t>22 Liq.Resc 60793 60202</t>
  </si>
  <si>
    <t>1944215781</t>
  </si>
  <si>
    <t>1929982623</t>
  </si>
  <si>
    <t>1059</t>
  </si>
  <si>
    <t>DB TARJETA DE CREDITO VISA</t>
  </si>
  <si>
    <t>45354544</t>
  </si>
  <si>
    <t>45354494</t>
  </si>
  <si>
    <t>45354454</t>
  </si>
  <si>
    <t>46958026</t>
  </si>
  <si>
    <t>47337329</t>
  </si>
  <si>
    <t>47182187</t>
  </si>
  <si>
    <t>46958021</t>
  </si>
  <si>
    <t>1943267270</t>
  </si>
  <si>
    <t>1943267269</t>
  </si>
  <si>
    <t>1942827396</t>
  </si>
  <si>
    <t>1936791576</t>
  </si>
  <si>
    <t>91109053</t>
  </si>
  <si>
    <t>7</t>
  </si>
  <si>
    <t>ACREDITACION CHEQUE REMESAS Suc.:761</t>
  </si>
  <si>
    <t>91109052</t>
  </si>
  <si>
    <t>247012</t>
  </si>
  <si>
    <t>3696</t>
  </si>
  <si>
    <t>PAG.SERV DBCTA C/CONS</t>
  </si>
  <si>
    <t>45272351</t>
  </si>
  <si>
    <t>47181120</t>
  </si>
  <si>
    <t>46775588</t>
  </si>
  <si>
    <t>46775587</t>
  </si>
  <si>
    <t>46775585</t>
  </si>
  <si>
    <t>762018</t>
  </si>
  <si>
    <t>GUMA FISHERTON</t>
  </si>
  <si>
    <t>741624</t>
  </si>
  <si>
    <t>1942555773</t>
  </si>
  <si>
    <t>1541722090</t>
  </si>
  <si>
    <t>361</t>
  </si>
  <si>
    <t>DEBITO PRESTAMOS REC</t>
  </si>
  <si>
    <t>1927415468</t>
  </si>
  <si>
    <t>45244198</t>
  </si>
  <si>
    <t>1918709861</t>
  </si>
  <si>
    <t>1918709860</t>
  </si>
  <si>
    <t>1918709859</t>
  </si>
  <si>
    <t>1918688810</t>
  </si>
  <si>
    <t>3986</t>
  </si>
  <si>
    <t>1918677778</t>
  </si>
  <si>
    <t>1918677777</t>
  </si>
  <si>
    <t>1918677776</t>
  </si>
  <si>
    <t>1918677767</t>
  </si>
  <si>
    <t>1918677766</t>
  </si>
  <si>
    <t>1918677765</t>
  </si>
  <si>
    <t>47256755</t>
  </si>
  <si>
    <t>1946701889</t>
  </si>
  <si>
    <t>737006</t>
  </si>
  <si>
    <t>CLARO (EX. CTI)</t>
  </si>
  <si>
    <t>47044260</t>
  </si>
  <si>
    <t>47044257</t>
  </si>
  <si>
    <t>46991397</t>
  </si>
  <si>
    <t>46958022</t>
  </si>
  <si>
    <t>1907567722</t>
  </si>
  <si>
    <t>5</t>
  </si>
  <si>
    <t>TRANSFERENCIA 08/02 $1.690.952,00</t>
  </si>
  <si>
    <t>F 931 ENE'24</t>
  </si>
  <si>
    <t>TRANSFERENCIA 23/02 $222640</t>
  </si>
  <si>
    <t>TRANSFERENCIA 21/02 $6860</t>
  </si>
  <si>
    <t>TRANSFERENCIA 20/02 $350000</t>
  </si>
  <si>
    <t>0</t>
  </si>
  <si>
    <t>TRANSFERENCIA 15/02 $20001,3</t>
  </si>
  <si>
    <t>UOCRA 01/24</t>
  </si>
  <si>
    <t>TRANSFERENCIA 09/02 $699000</t>
  </si>
  <si>
    <t>TRANSFERENCIA 09/02 $68000</t>
  </si>
  <si>
    <t>TRANSFERENCIA 09/02 $400000</t>
  </si>
  <si>
    <t>TRANSFERENCIA 09/02 $1000000</t>
  </si>
  <si>
    <t>LEASING TOYOTA AF723KG - GASTOS CUOTA 14 DE 18</t>
  </si>
  <si>
    <t>TRANSFERENCIA 09/02 $640000</t>
  </si>
  <si>
    <t>TRANSFERENCIA 06/02 $500000</t>
  </si>
  <si>
    <t>TRANSFERENCIA 06/02 $949600</t>
  </si>
  <si>
    <t>TRANSFERENCIA 06/02 $466280</t>
  </si>
  <si>
    <t>TRANSFERENCIA 05/02 $12446,84</t>
  </si>
  <si>
    <t>000600002221</t>
  </si>
  <si>
    <t>000600002222</t>
  </si>
  <si>
    <t>TRANSFERENCIA 02/02 $77059,93</t>
  </si>
  <si>
    <t>83650</t>
  </si>
  <si>
    <t>83651</t>
  </si>
  <si>
    <t>83652</t>
  </si>
  <si>
    <t>83653</t>
  </si>
  <si>
    <t>83654</t>
  </si>
  <si>
    <t>83664</t>
  </si>
  <si>
    <t>83665</t>
  </si>
  <si>
    <t>83738</t>
  </si>
  <si>
    <t>83739</t>
  </si>
  <si>
    <t>83740</t>
  </si>
  <si>
    <t>83741</t>
  </si>
  <si>
    <t>83742</t>
  </si>
  <si>
    <t>83768</t>
  </si>
  <si>
    <t>83769</t>
  </si>
  <si>
    <t>83967</t>
  </si>
  <si>
    <t>83975</t>
  </si>
  <si>
    <t>83976</t>
  </si>
  <si>
    <t>84054</t>
  </si>
  <si>
    <t>84062</t>
  </si>
  <si>
    <t>84085</t>
  </si>
  <si>
    <t>84103</t>
  </si>
  <si>
    <t>84216</t>
  </si>
  <si>
    <t>84217</t>
  </si>
  <si>
    <t>3973</t>
  </si>
  <si>
    <t>ECHEQ MACRO 47416800 $211523,19</t>
  </si>
  <si>
    <t>ECHEQ MACRO 47553440 $190302,35</t>
  </si>
  <si>
    <t>ECHEQ MACRO 47416791 $530245,47</t>
  </si>
  <si>
    <t>ECHEQ MACRO 47416792 $530245,47</t>
  </si>
  <si>
    <t>ECHEQ MACRO 47416793 $530245,47</t>
  </si>
  <si>
    <t>ECHEQ MACRO 47416794 $530245,47</t>
  </si>
  <si>
    <t>ECHEQ MACRO 47488380 $13419,78</t>
  </si>
  <si>
    <t>ECHEQ MACRO 47650502 $60500</t>
  </si>
  <si>
    <t>ECHEQ MACRO 47337331 $92547,82</t>
  </si>
  <si>
    <t>ECHEQ MACRO 47487415 $237343,4</t>
  </si>
  <si>
    <t>ECHEQ MACRO 47553438 $69690,57</t>
  </si>
  <si>
    <t>ECHEQ MACRO 47388368 $438764,63</t>
  </si>
  <si>
    <t>ECHEQ MACRO 47514624 $106945,4</t>
  </si>
  <si>
    <t>ECHEQ MACRO 47583713 $348268,62</t>
  </si>
  <si>
    <t>ECHEQ MACRO 47515731 $140000</t>
  </si>
  <si>
    <t>ECHEQ MACRO 47459510 $116698,17</t>
  </si>
  <si>
    <t>ECHEQ MACRO 47514625 $62450,52</t>
  </si>
  <si>
    <t>ECHEQ MACRO 46991398 $354839,35</t>
  </si>
  <si>
    <t>ECHEQ MACRO 47020375 $21005,6</t>
  </si>
  <si>
    <t>ECHEQ MACRO 47488381 $31040,93</t>
  </si>
  <si>
    <t>ECHEQ MACRO 47488382 $71032</t>
  </si>
  <si>
    <t>ECHEQ MACRO 47514627 $110240</t>
  </si>
  <si>
    <t>ECHEQ MACRO 47488379 $42600</t>
  </si>
  <si>
    <t>ECHEQ MACRO 47249079 $397888,87</t>
  </si>
  <si>
    <t>ECHEQ MACRO 47487801 $665541,9</t>
  </si>
  <si>
    <t>ECHEQ MACRO 47367588 $568000</t>
  </si>
  <si>
    <t>ECHEQ MACRO 47459509 $303642,03</t>
  </si>
  <si>
    <t>ECHEQ MACRO 47458209 $806751,32</t>
  </si>
  <si>
    <t>ECHEQ MACRO 47458210 $806751,32</t>
  </si>
  <si>
    <t>ECHEQ MACRO 47458211 $806751,32</t>
  </si>
  <si>
    <t>ECHEQ MACRO 47458212 $806751,32</t>
  </si>
  <si>
    <t>ECHEQ MACRO 47182188 $675000</t>
  </si>
  <si>
    <t>ECHEQ MACRO 47182190 $675000</t>
  </si>
  <si>
    <t>ECHEQ MACRO 47416810 $67073,66</t>
  </si>
  <si>
    <t>ECHEQ MACRO 47418243 $114345</t>
  </si>
  <si>
    <t>EQ</t>
  </si>
  <si>
    <t>ECHEQ MACRO 47418244 $284662,56</t>
  </si>
  <si>
    <t>ECHEQ MACRO 46727615 $9196</t>
  </si>
  <si>
    <t>ECHEQ MACRO 47418242 $356803,01</t>
  </si>
  <si>
    <t>ECHEQ MACRO 46684967 $672898,65</t>
  </si>
  <si>
    <t>ECHEQ MACRO 47418247 $467746,7</t>
  </si>
  <si>
    <t>ECHEQ MACRO 46684968 $672898,65</t>
  </si>
  <si>
    <t>ECHEQ MACRO 46684969 $672898,65</t>
  </si>
  <si>
    <t>ECHEQ MACRO 46684970 $672898,65</t>
  </si>
  <si>
    <t>ECHEQ MACRO 46991400 $1100309,78</t>
  </si>
  <si>
    <t>ECHEQ MACRO 47100197 $51600</t>
  </si>
  <si>
    <t>ECHEQ MACRO 47256754 $457257,5</t>
  </si>
  <si>
    <t>ECHEQ MACRO 47337329 $24744,09</t>
  </si>
  <si>
    <t>ECHEQ MACRO 46958026 $200860</t>
  </si>
  <si>
    <t>ECHEQ MACRO 47182187 $673705,54</t>
  </si>
  <si>
    <t>ECHEQ MACRO 46958021 $478100</t>
  </si>
  <si>
    <t>ECHEQ MACRO 46775587 $520938,82</t>
  </si>
  <si>
    <t>ECHEQ MACRO 46775588 $520938,82</t>
  </si>
  <si>
    <t>ECHEQ MACRO 47181120 $1662366,2</t>
  </si>
  <si>
    <t>ECHEQ MACRO 46775585 $47500</t>
  </si>
  <si>
    <t>ECHEQ MACRO 47256755 $420980</t>
  </si>
  <si>
    <t>ECHEQ MACRO 47044257 $75337,24</t>
  </si>
  <si>
    <t>ECHEQ MACRO 46958022 $844117,81</t>
  </si>
  <si>
    <t>ECHEQ MACRO 46991397 $509881,06</t>
  </si>
  <si>
    <t>ECHEQ MACRO 47044260 $388356,5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</si>
</sst>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7" formatCode="&quot;$&quot;\ #,##0.00;\-&quot;$&quot;\ #,##0.00"/>
    <numFmt numFmtId="44" formatCode="_-&quot;$&quot;\ * #,##0.00_-;\-&quot;$&quot;\ * #,##0.00_-;_-&quot;$&quot;\ * &quot;-&quot;??_-;_-@_-"/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 &quot;$&quot;\ * #,##0.00_ ;_ &quot;$&quot;\ * \-#,##0.00_ ;_ &quot;$&quot;\ * &quot;-&quot;??_ ;_ @_ "/>
    <numFmt numFmtId="168" formatCode="&quot;$&quot;\ #,##0.00;&quot;$&quot;\-#,##0.00"/>
    <numFmt numFmtId="169" formatCode="&quot;$&quot;\ #,##0.00"/>
    <numFmt numFmtId="170" formatCode="&quot;$&quot;\ #,##0.00;&quot;$&quot;\ \-#,##0.00"/>
    <numFmt numFmtId="171" formatCode="#,##0.00\ &quot;$&quot;;\-#,##0.00\ &quot;$&quot;"/>
    <numFmt numFmtId="172" formatCode="_-&quot;$&quot;\ * #,##0_-;\-&quot;$&quot;\ * #,##0_-;_-&quot;$&quot;\ * &quot;-&quot;??_-;_-@_-"/>
    <numFmt numFmtId="173" formatCode="_ &quot;$&quot;\ * #,##0.000_ ;_ &quot;$&quot;\ * \-#,##0.000_ ;_ &quot;$&quot;\ * &quot;-&quot;??_ ;_ @_ 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sz val="14"/>
      <color rgb="FF404040"/>
      <name val="Courier New"/>
      <family val="3"/>
    </font>
    <font>
      <sz val="10"/>
      <color theme="0"/>
      <name val="Arial"/>
      <family val="2"/>
    </font>
    <font>
      <sz val="12"/>
      <name val="Calibri"/>
      <family val="2"/>
      <scheme val="minor"/>
    </font>
    <font>
      <b/>
      <sz val="10"/>
      <color theme="0"/>
      <name val="Arial"/>
      <family val="2"/>
    </font>
    <font>
      <sz val="18"/>
      <name val="Calibri"/>
      <family val="2"/>
      <scheme val="minor"/>
    </font>
    <font>
      <b/>
      <sz val="16"/>
      <name val="Calibri"/>
      <family val="2"/>
      <scheme val="minor"/>
    </font>
    <font>
      <b/>
      <sz val="10"/>
      <color indexed="8"/>
      <name val="Arial"/>
      <family val="2"/>
    </font>
    <font>
      <sz val="10"/>
      <color rgb="FF000000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color rgb="FFFF0000"/>
      <name val="Arial"/>
      <family val="2"/>
    </font>
    <font>
      <b/>
      <sz val="11"/>
      <color indexed="8"/>
      <name val="Calibri"/>
      <family val="2"/>
    </font>
    <font>
      <b/>
      <sz val="11"/>
      <color rgb="FF333333"/>
      <name val="Arial"/>
      <family val="2"/>
    </font>
    <font>
      <sz val="11"/>
      <color rgb="FF333333"/>
      <name val="Arial"/>
      <family val="2"/>
    </font>
    <font>
      <u/>
      <sz val="10"/>
      <color theme="10"/>
      <name val="Arial"/>
      <family val="2"/>
    </font>
    <font>
      <b/>
      <sz val="12"/>
      <color rgb="FFFF0000"/>
      <name val="Arial"/>
      <family val="2"/>
    </font>
    <font>
      <b/>
      <sz val="13.5"/>
      <color rgb="FF151515"/>
      <name val="Arial"/>
      <family val="2"/>
    </font>
    <font>
      <sz val="11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F5F5"/>
        <bgColor indexed="64"/>
      </patternFill>
    </fill>
  </fills>
  <borders count="3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thick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</borders>
  <cellStyleXfs count="14">
    <xf numFmtId="0" fontId="0" fillId="0" borderId="0"/>
    <xf numFmtId="167" fontId="3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21" fillId="0" borderId="0"/>
    <xf numFmtId="0" fontId="7" fillId="0" borderId="0"/>
    <xf numFmtId="0" fontId="3" fillId="0" borderId="0"/>
    <xf numFmtId="0" fontId="7" fillId="0" borderId="0"/>
    <xf numFmtId="0" fontId="1" fillId="0" borderId="0"/>
    <xf numFmtId="0" fontId="7" fillId="0" borderId="0"/>
    <xf numFmtId="0" fontId="27" fillId="0" borderId="0" applyNumberFormat="0" applyFill="0" applyBorder="0" applyAlignment="0" applyProtection="0"/>
    <xf numFmtId="0" fontId="7" fillId="0" borderId="0"/>
  </cellStyleXfs>
  <cellXfs count="248">
    <xf numFmtId="0" fontId="0" fillId="0" borderId="0" xfId="0"/>
    <xf numFmtId="4" fontId="0" fillId="0" borderId="0" xfId="0" applyNumberFormat="1" applyAlignment="1">
      <alignment vertical="center"/>
    </xf>
    <xf numFmtId="4" fontId="4" fillId="0" borderId="0" xfId="0" applyNumberFormat="1" applyFont="1" applyAlignment="1">
      <alignment vertical="center"/>
    </xf>
    <xf numFmtId="4" fontId="4" fillId="0" borderId="0" xfId="0" applyNumberFormat="1" applyFont="1" applyAlignment="1">
      <alignment horizontal="center" vertical="center"/>
    </xf>
    <xf numFmtId="15" fontId="0" fillId="0" borderId="0" xfId="0" applyNumberFormat="1"/>
    <xf numFmtId="167" fontId="0" fillId="0" borderId="0" xfId="1" applyFont="1"/>
    <xf numFmtId="167" fontId="0" fillId="0" borderId="0" xfId="1" applyFont="1" applyFill="1"/>
    <xf numFmtId="167" fontId="0" fillId="0" borderId="0" xfId="1" applyFont="1" applyAlignment="1">
      <alignment vertical="center"/>
    </xf>
    <xf numFmtId="167" fontId="4" fillId="3" borderId="2" xfId="1" applyFont="1" applyFill="1" applyBorder="1" applyAlignment="1">
      <alignment horizontal="center" vertical="center"/>
    </xf>
    <xf numFmtId="167" fontId="4" fillId="3" borderId="3" xfId="1" applyFont="1" applyFill="1" applyBorder="1" applyAlignment="1">
      <alignment horizontal="center" vertical="center"/>
    </xf>
    <xf numFmtId="167" fontId="4" fillId="0" borderId="4" xfId="1" applyFont="1" applyFill="1" applyBorder="1" applyAlignment="1">
      <alignment horizontal="center" vertical="center"/>
    </xf>
    <xf numFmtId="167" fontId="4" fillId="0" borderId="4" xfId="1" applyFont="1" applyFill="1" applyBorder="1" applyAlignment="1">
      <alignment horizontal="center" vertical="center" wrapText="1"/>
    </xf>
    <xf numFmtId="167" fontId="4" fillId="4" borderId="4" xfId="1" applyFont="1" applyFill="1" applyBorder="1" applyAlignment="1">
      <alignment horizontal="center" vertical="center"/>
    </xf>
    <xf numFmtId="167" fontId="4" fillId="0" borderId="4" xfId="1" applyFont="1" applyBorder="1" applyAlignment="1">
      <alignment horizontal="center" vertical="center"/>
    </xf>
    <xf numFmtId="167" fontId="4" fillId="0" borderId="4" xfId="1" applyFont="1" applyBorder="1" applyAlignment="1">
      <alignment vertical="center"/>
    </xf>
    <xf numFmtId="4" fontId="4" fillId="4" borderId="0" xfId="0" applyNumberFormat="1" applyFont="1" applyFill="1" applyAlignment="1">
      <alignment horizontal="center" vertical="center"/>
    </xf>
    <xf numFmtId="167" fontId="4" fillId="0" borderId="0" xfId="1" applyFont="1" applyAlignment="1">
      <alignment horizontal="center" vertical="center"/>
    </xf>
    <xf numFmtId="0" fontId="4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1" applyNumberFormat="1" applyFont="1" applyFill="1" applyAlignment="1">
      <alignment horizontal="center"/>
    </xf>
    <xf numFmtId="4" fontId="9" fillId="0" borderId="0" xfId="0" applyNumberFormat="1" applyFont="1" applyAlignment="1">
      <alignment vertical="center"/>
    </xf>
    <xf numFmtId="0" fontId="10" fillId="0" borderId="0" xfId="0" applyFont="1"/>
    <xf numFmtId="167" fontId="4" fillId="4" borderId="2" xfId="1" applyFont="1" applyFill="1" applyBorder="1" applyAlignment="1">
      <alignment horizontal="center" vertical="center"/>
    </xf>
    <xf numFmtId="167" fontId="4" fillId="4" borderId="3" xfId="1" applyFont="1" applyFill="1" applyBorder="1" applyAlignment="1">
      <alignment horizontal="center" vertical="center"/>
    </xf>
    <xf numFmtId="167" fontId="4" fillId="0" borderId="5" xfId="1" applyFont="1" applyFill="1" applyBorder="1" applyAlignment="1">
      <alignment vertical="center" wrapText="1"/>
    </xf>
    <xf numFmtId="167" fontId="4" fillId="0" borderId="5" xfId="1" applyFont="1" applyBorder="1" applyAlignment="1">
      <alignment horizontal="center" vertical="center"/>
    </xf>
    <xf numFmtId="167" fontId="4" fillId="0" borderId="5" xfId="1" applyFont="1" applyBorder="1" applyAlignment="1">
      <alignment vertical="center"/>
    </xf>
    <xf numFmtId="1" fontId="0" fillId="0" borderId="0" xfId="0" applyNumberFormat="1" applyAlignment="1">
      <alignment horizontal="center" vertical="center"/>
    </xf>
    <xf numFmtId="49" fontId="11" fillId="0" borderId="0" xfId="0" applyNumberFormat="1" applyFont="1" applyAlignment="1">
      <alignment vertical="center"/>
    </xf>
    <xf numFmtId="167" fontId="11" fillId="0" borderId="0" xfId="1" applyFont="1" applyAlignment="1">
      <alignment vertical="center"/>
    </xf>
    <xf numFmtId="0" fontId="11" fillId="0" borderId="0" xfId="0" applyFont="1" applyAlignment="1">
      <alignment horizontal="left" vertical="center"/>
    </xf>
    <xf numFmtId="14" fontId="0" fillId="0" borderId="0" xfId="1" applyNumberFormat="1" applyFont="1" applyAlignment="1">
      <alignment vertical="center"/>
    </xf>
    <xf numFmtId="4" fontId="4" fillId="0" borderId="4" xfId="0" applyNumberFormat="1" applyFont="1" applyBorder="1" applyAlignment="1">
      <alignment horizontal="right" vertical="center"/>
    </xf>
    <xf numFmtId="4" fontId="4" fillId="0" borderId="5" xfId="0" applyNumberFormat="1" applyFont="1" applyBorder="1" applyAlignment="1">
      <alignment horizontal="right" vertical="center"/>
    </xf>
    <xf numFmtId="1" fontId="11" fillId="0" borderId="0" xfId="1" applyNumberFormat="1" applyFont="1" applyAlignment="1">
      <alignment horizontal="left" vertical="center"/>
    </xf>
    <xf numFmtId="14" fontId="0" fillId="0" borderId="0" xfId="0" applyNumberFormat="1" applyAlignment="1">
      <alignment vertical="center"/>
    </xf>
    <xf numFmtId="0" fontId="12" fillId="0" borderId="0" xfId="0" applyFont="1"/>
    <xf numFmtId="14" fontId="4" fillId="0" borderId="4" xfId="0" applyNumberFormat="1" applyFont="1" applyBorder="1" applyAlignment="1">
      <alignment horizontal="left" vertical="center"/>
    </xf>
    <xf numFmtId="3" fontId="13" fillId="0" borderId="0" xfId="0" applyNumberFormat="1" applyFont="1" applyAlignment="1">
      <alignment horizontal="left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1" fontId="8" fillId="5" borderId="8" xfId="0" applyNumberFormat="1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167" fontId="6" fillId="0" borderId="9" xfId="1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0" fontId="5" fillId="0" borderId="0" xfId="0" applyFont="1"/>
    <xf numFmtId="0" fontId="14" fillId="6" borderId="8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166" fontId="8" fillId="5" borderId="7" xfId="0" applyNumberFormat="1" applyFont="1" applyFill="1" applyBorder="1" applyAlignment="1">
      <alignment horizontal="center" vertical="center"/>
    </xf>
    <xf numFmtId="166" fontId="0" fillId="0" borderId="0" xfId="0" applyNumberFormat="1"/>
    <xf numFmtId="169" fontId="0" fillId="0" borderId="0" xfId="0" applyNumberFormat="1"/>
    <xf numFmtId="2" fontId="0" fillId="0" borderId="0" xfId="1" applyNumberFormat="1" applyFont="1" applyFill="1"/>
    <xf numFmtId="4" fontId="0" fillId="0" borderId="0" xfId="0" applyNumberFormat="1"/>
    <xf numFmtId="167" fontId="4" fillId="0" borderId="4" xfId="1" applyFont="1" applyFill="1" applyBorder="1" applyAlignment="1">
      <alignment horizontal="right" vertical="center"/>
    </xf>
    <xf numFmtId="167" fontId="4" fillId="0" borderId="0" xfId="1" applyFont="1" applyAlignment="1">
      <alignment horizontal="right" vertical="center"/>
    </xf>
    <xf numFmtId="167" fontId="3" fillId="7" borderId="0" xfId="1" applyFont="1" applyFill="1"/>
    <xf numFmtId="167" fontId="0" fillId="0" borderId="0" xfId="0" applyNumberFormat="1"/>
    <xf numFmtId="14" fontId="0" fillId="0" borderId="0" xfId="0" applyNumberFormat="1"/>
    <xf numFmtId="14" fontId="3" fillId="0" borderId="0" xfId="1" applyNumberFormat="1" applyFont="1" applyFill="1"/>
    <xf numFmtId="0" fontId="2" fillId="0" borderId="0" xfId="2" applyFont="1" applyAlignment="1">
      <alignment wrapText="1"/>
    </xf>
    <xf numFmtId="166" fontId="5" fillId="0" borderId="0" xfId="0" applyNumberFormat="1" applyFont="1"/>
    <xf numFmtId="14" fontId="18" fillId="0" borderId="0" xfId="0" applyNumberFormat="1" applyFont="1" applyAlignment="1">
      <alignment vertical="top"/>
    </xf>
    <xf numFmtId="0" fontId="18" fillId="0" borderId="0" xfId="0" applyFont="1" applyAlignment="1">
      <alignment horizontal="left" vertical="top"/>
    </xf>
    <xf numFmtId="170" fontId="18" fillId="0" borderId="0" xfId="0" applyNumberFormat="1" applyFont="1" applyAlignment="1">
      <alignment vertical="top"/>
    </xf>
    <xf numFmtId="1" fontId="9" fillId="0" borderId="0" xfId="0" applyNumberFormat="1" applyFon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3" fillId="0" borderId="0" xfId="0" applyFont="1"/>
    <xf numFmtId="170" fontId="0" fillId="0" borderId="0" xfId="0" applyNumberFormat="1"/>
    <xf numFmtId="0" fontId="2" fillId="0" borderId="0" xfId="2" applyFont="1" applyAlignment="1">
      <alignment horizontal="center"/>
    </xf>
    <xf numFmtId="167" fontId="2" fillId="0" borderId="0" xfId="1" applyFont="1" applyFill="1" applyBorder="1" applyAlignment="1">
      <alignment horizontal="center"/>
    </xf>
    <xf numFmtId="14" fontId="2" fillId="0" borderId="12" xfId="2" applyNumberFormat="1" applyFont="1" applyBorder="1" applyAlignment="1">
      <alignment wrapText="1"/>
    </xf>
    <xf numFmtId="167" fontId="2" fillId="0" borderId="13" xfId="1" applyFont="1" applyFill="1" applyBorder="1" applyAlignment="1">
      <alignment wrapText="1"/>
    </xf>
    <xf numFmtId="0" fontId="2" fillId="0" borderId="14" xfId="2" applyFont="1" applyBorder="1" applyAlignment="1">
      <alignment wrapText="1"/>
    </xf>
    <xf numFmtId="167" fontId="2" fillId="0" borderId="15" xfId="1" applyFont="1" applyFill="1" applyBorder="1" applyAlignment="1">
      <alignment wrapText="1"/>
    </xf>
    <xf numFmtId="14" fontId="2" fillId="0" borderId="14" xfId="2" applyNumberFormat="1" applyFont="1" applyBorder="1" applyAlignment="1">
      <alignment wrapText="1"/>
    </xf>
    <xf numFmtId="0" fontId="2" fillId="0" borderId="16" xfId="2" applyFont="1" applyBorder="1" applyAlignment="1">
      <alignment wrapText="1"/>
    </xf>
    <xf numFmtId="167" fontId="2" fillId="0" borderId="17" xfId="1" applyFont="1" applyFill="1" applyBorder="1" applyAlignment="1">
      <alignment wrapText="1"/>
    </xf>
    <xf numFmtId="167" fontId="2" fillId="0" borderId="0" xfId="1" applyFont="1" applyFill="1" applyBorder="1" applyAlignment="1">
      <alignment wrapText="1"/>
    </xf>
    <xf numFmtId="0" fontId="3" fillId="0" borderId="4" xfId="0" applyFont="1" applyBorder="1"/>
    <xf numFmtId="0" fontId="2" fillId="0" borderId="0" xfId="3" applyFont="1" applyAlignment="1">
      <alignment horizontal="center"/>
    </xf>
    <xf numFmtId="0" fontId="2" fillId="0" borderId="0" xfId="3" applyFont="1" applyAlignment="1">
      <alignment wrapText="1"/>
    </xf>
    <xf numFmtId="0" fontId="2" fillId="0" borderId="0" xfId="3" applyFont="1" applyAlignment="1">
      <alignment horizontal="right" wrapText="1"/>
    </xf>
    <xf numFmtId="15" fontId="2" fillId="0" borderId="0" xfId="3" applyNumberFormat="1" applyFont="1" applyAlignment="1">
      <alignment horizontal="right" wrapText="1"/>
    </xf>
    <xf numFmtId="0" fontId="2" fillId="0" borderId="0" xfId="4" applyFont="1" applyAlignment="1">
      <alignment horizontal="center"/>
    </xf>
    <xf numFmtId="0" fontId="2" fillId="0" borderId="0" xfId="4" applyFont="1" applyAlignment="1">
      <alignment horizontal="right" wrapText="1"/>
    </xf>
    <xf numFmtId="0" fontId="2" fillId="0" borderId="0" xfId="4" applyFont="1" applyAlignment="1">
      <alignment wrapText="1"/>
    </xf>
    <xf numFmtId="14" fontId="2" fillId="0" borderId="0" xfId="4" applyNumberFormat="1" applyFont="1" applyAlignment="1">
      <alignment horizontal="right" wrapText="1"/>
    </xf>
    <xf numFmtId="168" fontId="2" fillId="0" borderId="0" xfId="4" applyNumberFormat="1" applyFont="1" applyAlignment="1">
      <alignment horizontal="right" wrapText="1"/>
    </xf>
    <xf numFmtId="168" fontId="0" fillId="0" borderId="0" xfId="0" applyNumberFormat="1"/>
    <xf numFmtId="0" fontId="4" fillId="0" borderId="0" xfId="0" applyFont="1"/>
    <xf numFmtId="0" fontId="18" fillId="0" borderId="0" xfId="0" applyFont="1" applyAlignment="1">
      <alignment vertical="top"/>
    </xf>
    <xf numFmtId="2" fontId="4" fillId="0" borderId="0" xfId="1" applyNumberFormat="1" applyFont="1"/>
    <xf numFmtId="170" fontId="4" fillId="0" borderId="0" xfId="0" applyNumberFormat="1" applyFont="1"/>
    <xf numFmtId="2" fontId="4" fillId="0" borderId="0" xfId="0" applyNumberFormat="1" applyFont="1"/>
    <xf numFmtId="0" fontId="6" fillId="0" borderId="0" xfId="0" applyFont="1" applyAlignment="1">
      <alignment horizontal="center"/>
    </xf>
    <xf numFmtId="2" fontId="6" fillId="0" borderId="0" xfId="1" applyNumberFormat="1" applyFont="1" applyAlignment="1">
      <alignment horizontal="center"/>
    </xf>
    <xf numFmtId="0" fontId="2" fillId="0" borderId="0" xfId="5" applyFont="1" applyAlignment="1">
      <alignment horizontal="center"/>
    </xf>
    <xf numFmtId="0" fontId="2" fillId="0" borderId="0" xfId="5" applyFont="1" applyAlignment="1">
      <alignment wrapText="1"/>
    </xf>
    <xf numFmtId="168" fontId="2" fillId="0" borderId="0" xfId="5" applyNumberFormat="1" applyFont="1" applyAlignment="1">
      <alignment horizontal="right" wrapText="1"/>
    </xf>
    <xf numFmtId="14" fontId="2" fillId="0" borderId="0" xfId="5" applyNumberFormat="1" applyFont="1" applyAlignment="1">
      <alignment horizontal="right" wrapText="1"/>
    </xf>
    <xf numFmtId="0" fontId="6" fillId="0" borderId="0" xfId="0" applyFont="1" applyAlignment="1">
      <alignment vertical="center"/>
    </xf>
    <xf numFmtId="165" fontId="6" fillId="0" borderId="0" xfId="0" applyNumberFormat="1" applyFont="1" applyAlignment="1">
      <alignment vertical="center"/>
    </xf>
    <xf numFmtId="167" fontId="6" fillId="0" borderId="0" xfId="1" applyFont="1" applyAlignment="1">
      <alignment vertical="center"/>
    </xf>
    <xf numFmtId="0" fontId="0" fillId="0" borderId="0" xfId="0" pivotButton="1"/>
    <xf numFmtId="167" fontId="0" fillId="0" borderId="0" xfId="1" applyFont="1" applyBorder="1"/>
    <xf numFmtId="167" fontId="2" fillId="0" borderId="0" xfId="1" applyFont="1" applyBorder="1" applyAlignment="1">
      <alignment wrapText="1"/>
    </xf>
    <xf numFmtId="167" fontId="2" fillId="0" borderId="0" xfId="1" applyFont="1" applyBorder="1" applyAlignment="1">
      <alignment horizontal="right" wrapText="1"/>
    </xf>
    <xf numFmtId="166" fontId="2" fillId="0" borderId="0" xfId="5" applyNumberFormat="1" applyFont="1" applyAlignment="1">
      <alignment wrapText="1"/>
    </xf>
    <xf numFmtId="16" fontId="0" fillId="0" borderId="0" xfId="0" applyNumberFormat="1"/>
    <xf numFmtId="0" fontId="2" fillId="2" borderId="11" xfId="7" applyFont="1" applyFill="1" applyBorder="1" applyAlignment="1">
      <alignment horizontal="center"/>
    </xf>
    <xf numFmtId="0" fontId="2" fillId="0" borderId="1" xfId="7" applyFont="1" applyBorder="1" applyAlignment="1">
      <alignment horizontal="right" wrapText="1"/>
    </xf>
    <xf numFmtId="0" fontId="2" fillId="0" borderId="1" xfId="7" applyFont="1" applyBorder="1" applyAlignment="1">
      <alignment wrapText="1"/>
    </xf>
    <xf numFmtId="0" fontId="2" fillId="0" borderId="1" xfId="7" applyFont="1" applyBorder="1" applyAlignment="1">
      <alignment horizontal="left" wrapText="1"/>
    </xf>
    <xf numFmtId="168" fontId="2" fillId="0" borderId="1" xfId="7" applyNumberFormat="1" applyFont="1" applyBorder="1" applyAlignment="1">
      <alignment horizontal="right" wrapText="1"/>
    </xf>
    <xf numFmtId="0" fontId="7" fillId="0" borderId="0" xfId="7"/>
    <xf numFmtId="14" fontId="2" fillId="0" borderId="1" xfId="7" applyNumberFormat="1" applyFont="1" applyBorder="1" applyAlignment="1">
      <alignment horizontal="right" wrapText="1"/>
    </xf>
    <xf numFmtId="171" fontId="2" fillId="0" borderId="1" xfId="7" applyNumberFormat="1" applyFont="1" applyBorder="1" applyAlignment="1">
      <alignment horizontal="right" wrapText="1"/>
    </xf>
    <xf numFmtId="14" fontId="2" fillId="2" borderId="11" xfId="7" applyNumberFormat="1" applyFont="1" applyFill="1" applyBorder="1" applyAlignment="1">
      <alignment horizontal="center"/>
    </xf>
    <xf numFmtId="0" fontId="3" fillId="0" borderId="0" xfId="8"/>
    <xf numFmtId="0" fontId="3" fillId="0" borderId="0" xfId="8" applyAlignment="1">
      <alignment horizontal="left" indent="2"/>
    </xf>
    <xf numFmtId="167" fontId="3" fillId="0" borderId="0" xfId="1" applyAlignment="1">
      <alignment horizontal="left" indent="2"/>
    </xf>
    <xf numFmtId="167" fontId="5" fillId="0" borderId="0" xfId="1" applyFont="1" applyFill="1" applyAlignment="1">
      <alignment vertical="center"/>
    </xf>
    <xf numFmtId="167" fontId="2" fillId="0" borderId="0" xfId="1" applyFont="1" applyFill="1" applyAlignment="1">
      <alignment horizontal="center"/>
    </xf>
    <xf numFmtId="167" fontId="2" fillId="0" borderId="0" xfId="1" applyFont="1" applyFill="1" applyAlignment="1">
      <alignment wrapText="1"/>
    </xf>
    <xf numFmtId="167" fontId="2" fillId="0" borderId="0" xfId="1" applyFont="1" applyFill="1" applyAlignment="1">
      <alignment horizontal="right" wrapText="1"/>
    </xf>
    <xf numFmtId="0" fontId="15" fillId="14" borderId="0" xfId="0" applyFont="1" applyFill="1" applyAlignment="1">
      <alignment horizontal="center" vertical="center"/>
    </xf>
    <xf numFmtId="167" fontId="15" fillId="14" borderId="0" xfId="1" applyFont="1" applyFill="1" applyAlignment="1">
      <alignment horizontal="center" vertical="center"/>
    </xf>
    <xf numFmtId="7" fontId="5" fillId="0" borderId="0" xfId="0" applyNumberFormat="1" applyFont="1"/>
    <xf numFmtId="167" fontId="4" fillId="0" borderId="0" xfId="0" applyNumberFormat="1" applyFont="1"/>
    <xf numFmtId="0" fontId="16" fillId="13" borderId="18" xfId="0" applyFont="1" applyFill="1" applyBorder="1" applyAlignment="1">
      <alignment horizontal="center" vertical="center" wrapText="1"/>
    </xf>
    <xf numFmtId="14" fontId="0" fillId="0" borderId="0" xfId="1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4" fillId="7" borderId="0" xfId="2" applyFont="1" applyFill="1" applyAlignment="1">
      <alignment horizontal="center" vertical="center"/>
    </xf>
    <xf numFmtId="0" fontId="24" fillId="7" borderId="0" xfId="2" applyFont="1" applyFill="1" applyAlignment="1">
      <alignment horizontal="center" wrapText="1"/>
    </xf>
    <xf numFmtId="0" fontId="4" fillId="7" borderId="0" xfId="8" applyFont="1" applyFill="1" applyAlignment="1">
      <alignment horizontal="center"/>
    </xf>
    <xf numFmtId="167" fontId="3" fillId="0" borderId="0" xfId="1" applyFont="1"/>
    <xf numFmtId="0" fontId="2" fillId="2" borderId="11" xfId="9" applyFont="1" applyFill="1" applyBorder="1" applyAlignment="1">
      <alignment horizontal="center"/>
    </xf>
    <xf numFmtId="0" fontId="2" fillId="0" borderId="1" xfId="9" applyFont="1" applyBorder="1" applyAlignment="1">
      <alignment horizontal="right" wrapText="1"/>
    </xf>
    <xf numFmtId="0" fontId="2" fillId="0" borderId="1" xfId="9" applyFont="1" applyBorder="1" applyAlignment="1">
      <alignment wrapText="1"/>
    </xf>
    <xf numFmtId="0" fontId="2" fillId="0" borderId="1" xfId="9" applyFont="1" applyBorder="1" applyAlignment="1">
      <alignment horizontal="left" wrapText="1"/>
    </xf>
    <xf numFmtId="168" fontId="2" fillId="0" borderId="1" xfId="9" applyNumberFormat="1" applyFont="1" applyBorder="1" applyAlignment="1">
      <alignment horizontal="right" wrapText="1"/>
    </xf>
    <xf numFmtId="14" fontId="2" fillId="0" borderId="1" xfId="9" applyNumberFormat="1" applyFont="1" applyBorder="1" applyAlignment="1">
      <alignment horizontal="right" wrapText="1"/>
    </xf>
    <xf numFmtId="171" fontId="2" fillId="0" borderId="1" xfId="9" applyNumberFormat="1" applyFont="1" applyBorder="1" applyAlignment="1">
      <alignment horizontal="right" wrapText="1"/>
    </xf>
    <xf numFmtId="44" fontId="0" fillId="0" borderId="0" xfId="0" applyNumberFormat="1"/>
    <xf numFmtId="172" fontId="0" fillId="0" borderId="0" xfId="0" applyNumberFormat="1"/>
    <xf numFmtId="49" fontId="0" fillId="0" borderId="0" xfId="0" applyNumberFormat="1"/>
    <xf numFmtId="49" fontId="2" fillId="2" borderId="11" xfId="9" applyNumberFormat="1" applyFont="1" applyFill="1" applyBorder="1" applyAlignment="1">
      <alignment horizontal="center"/>
    </xf>
    <xf numFmtId="49" fontId="2" fillId="0" borderId="1" xfId="9" applyNumberFormat="1" applyFont="1" applyBorder="1" applyAlignment="1">
      <alignment wrapText="1"/>
    </xf>
    <xf numFmtId="0" fontId="1" fillId="0" borderId="0" xfId="10"/>
    <xf numFmtId="0" fontId="2" fillId="2" borderId="11" xfId="11" applyFont="1" applyFill="1" applyBorder="1" applyAlignment="1">
      <alignment horizontal="center"/>
    </xf>
    <xf numFmtId="0" fontId="2" fillId="0" borderId="1" xfId="11" applyFont="1" applyBorder="1" applyAlignment="1">
      <alignment horizontal="right" wrapText="1"/>
    </xf>
    <xf numFmtId="0" fontId="2" fillId="0" borderId="1" xfId="11" applyFont="1" applyBorder="1" applyAlignment="1">
      <alignment wrapText="1"/>
    </xf>
    <xf numFmtId="0" fontId="2" fillId="0" borderId="1" xfId="11" applyFont="1" applyBorder="1" applyAlignment="1">
      <alignment horizontal="left" wrapText="1"/>
    </xf>
    <xf numFmtId="168" fontId="2" fillId="0" borderId="1" xfId="11" applyNumberFormat="1" applyFont="1" applyBorder="1" applyAlignment="1">
      <alignment horizontal="right" wrapText="1"/>
    </xf>
    <xf numFmtId="0" fontId="7" fillId="0" borderId="0" xfId="11"/>
    <xf numFmtId="14" fontId="2" fillId="0" borderId="1" xfId="11" applyNumberFormat="1" applyFont="1" applyBorder="1" applyAlignment="1">
      <alignment horizontal="right" wrapText="1"/>
    </xf>
    <xf numFmtId="171" fontId="2" fillId="0" borderId="1" xfId="11" applyNumberFormat="1" applyFont="1" applyBorder="1" applyAlignment="1">
      <alignment horizontal="right" wrapText="1"/>
    </xf>
    <xf numFmtId="14" fontId="18" fillId="0" borderId="0" xfId="0" applyNumberFormat="1" applyFont="1" applyAlignment="1">
      <alignment horizontal="left" vertical="top"/>
    </xf>
    <xf numFmtId="170" fontId="18" fillId="0" borderId="0" xfId="0" applyNumberFormat="1" applyFont="1" applyAlignment="1">
      <alignment horizontal="right" vertical="top"/>
    </xf>
    <xf numFmtId="0" fontId="4" fillId="0" borderId="0" xfId="0" applyFont="1" applyAlignment="1">
      <alignment horizontal="center" wrapText="1"/>
    </xf>
    <xf numFmtId="167" fontId="4" fillId="0" borderId="0" xfId="1" applyFont="1" applyAlignment="1">
      <alignment horizontal="center"/>
    </xf>
    <xf numFmtId="14" fontId="0" fillId="0" borderId="0" xfId="0" applyNumberFormat="1" applyAlignment="1">
      <alignment wrapText="1"/>
    </xf>
    <xf numFmtId="0" fontId="27" fillId="0" borderId="0" xfId="12"/>
    <xf numFmtId="14" fontId="26" fillId="15" borderId="32" xfId="0" applyNumberFormat="1" applyFont="1" applyFill="1" applyBorder="1" applyAlignment="1">
      <alignment vertical="center" wrapText="1"/>
    </xf>
    <xf numFmtId="0" fontId="26" fillId="15" borderId="32" xfId="0" applyFont="1" applyFill="1" applyBorder="1" applyAlignment="1">
      <alignment horizontal="right" vertical="center" wrapText="1"/>
    </xf>
    <xf numFmtId="0" fontId="25" fillId="15" borderId="31" xfId="0" applyFont="1" applyFill="1" applyBorder="1" applyAlignment="1">
      <alignment horizontal="center" wrapText="1"/>
    </xf>
    <xf numFmtId="0" fontId="4" fillId="13" borderId="34" xfId="0" applyFont="1" applyFill="1" applyBorder="1"/>
    <xf numFmtId="167" fontId="4" fillId="13" borderId="34" xfId="1" applyFont="1" applyFill="1" applyBorder="1" applyAlignment="1">
      <alignment vertical="center" wrapText="1"/>
    </xf>
    <xf numFmtId="0" fontId="4" fillId="13" borderId="34" xfId="0" applyFont="1" applyFill="1" applyBorder="1" applyAlignment="1">
      <alignment vertical="center" wrapText="1"/>
    </xf>
    <xf numFmtId="0" fontId="2" fillId="2" borderId="11" xfId="13" applyFont="1" applyFill="1" applyBorder="1" applyAlignment="1">
      <alignment horizontal="center"/>
    </xf>
    <xf numFmtId="0" fontId="24" fillId="16" borderId="0" xfId="2" applyFont="1" applyFill="1" applyAlignment="1">
      <alignment horizontal="center" vertical="center"/>
    </xf>
    <xf numFmtId="0" fontId="24" fillId="16" borderId="0" xfId="2" applyFont="1" applyFill="1" applyAlignment="1">
      <alignment horizontal="center" wrapText="1"/>
    </xf>
    <xf numFmtId="0" fontId="4" fillId="16" borderId="0" xfId="8" applyFont="1" applyFill="1" applyAlignment="1">
      <alignment horizontal="center"/>
    </xf>
    <xf numFmtId="0" fontId="2" fillId="0" borderId="1" xfId="13" applyFont="1" applyBorder="1" applyAlignment="1">
      <alignment horizontal="right" wrapText="1"/>
    </xf>
    <xf numFmtId="0" fontId="2" fillId="0" borderId="1" xfId="13" applyFont="1" applyBorder="1" applyAlignment="1">
      <alignment horizontal="left" wrapText="1"/>
    </xf>
    <xf numFmtId="171" fontId="2" fillId="0" borderId="1" xfId="13" applyNumberFormat="1" applyFont="1" applyBorder="1" applyAlignment="1">
      <alignment horizontal="right" wrapText="1"/>
    </xf>
    <xf numFmtId="167" fontId="5" fillId="0" borderId="0" xfId="1" applyFont="1"/>
    <xf numFmtId="167" fontId="2" fillId="0" borderId="0" xfId="1" applyFont="1" applyAlignment="1">
      <alignment horizontal="center"/>
    </xf>
    <xf numFmtId="167" fontId="2" fillId="0" borderId="0" xfId="1" applyFont="1" applyAlignment="1">
      <alignment horizontal="right" wrapText="1"/>
    </xf>
    <xf numFmtId="14" fontId="5" fillId="0" borderId="0" xfId="1" applyNumberFormat="1" applyFont="1"/>
    <xf numFmtId="14" fontId="3" fillId="0" borderId="0" xfId="1" applyNumberFormat="1" applyFont="1"/>
    <xf numFmtId="164" fontId="20" fillId="0" borderId="0" xfId="6" applyNumberFormat="1" applyFont="1" applyAlignment="1">
      <alignment horizontal="center"/>
    </xf>
    <xf numFmtId="168" fontId="20" fillId="0" borderId="0" xfId="6" applyNumberFormat="1" applyFont="1" applyAlignment="1">
      <alignment horizontal="right" wrapText="1"/>
    </xf>
    <xf numFmtId="14" fontId="26" fillId="17" borderId="32" xfId="0" applyNumberFormat="1" applyFont="1" applyFill="1" applyBorder="1" applyAlignment="1">
      <alignment vertical="center" wrapText="1"/>
    </xf>
    <xf numFmtId="0" fontId="26" fillId="17" borderId="32" xfId="0" applyFont="1" applyFill="1" applyBorder="1" applyAlignment="1">
      <alignment horizontal="right" vertical="center" wrapText="1"/>
    </xf>
    <xf numFmtId="44" fontId="23" fillId="0" borderId="0" xfId="0" applyNumberFormat="1" applyFont="1" applyAlignment="1">
      <alignment vertical="center"/>
    </xf>
    <xf numFmtId="2" fontId="0" fillId="0" borderId="0" xfId="0" applyNumberFormat="1"/>
    <xf numFmtId="0" fontId="30" fillId="0" borderId="0" xfId="0" applyFont="1" applyAlignment="1">
      <alignment vertical="center"/>
    </xf>
    <xf numFmtId="173" fontId="0" fillId="0" borderId="0" xfId="1" applyNumberFormat="1" applyFont="1"/>
    <xf numFmtId="0" fontId="2" fillId="0" borderId="37" xfId="13" applyFont="1" applyBorder="1" applyAlignment="1">
      <alignment horizontal="left" wrapText="1"/>
    </xf>
    <xf numFmtId="0" fontId="2" fillId="0" borderId="36" xfId="13" applyFont="1" applyBorder="1" applyAlignment="1">
      <alignment horizontal="left" wrapText="1"/>
    </xf>
    <xf numFmtId="0" fontId="2" fillId="0" borderId="38" xfId="13" applyFont="1" applyBorder="1" applyAlignment="1">
      <alignment horizontal="left" wrapText="1"/>
    </xf>
    <xf numFmtId="0" fontId="0" fillId="0" borderId="0" xfId="0" applyAlignment="1">
      <alignment horizontal="center"/>
    </xf>
    <xf numFmtId="0" fontId="3" fillId="7" borderId="9" xfId="8" applyFill="1" applyBorder="1" applyAlignment="1">
      <alignment horizontal="center" vertical="center" wrapText="1"/>
    </xf>
    <xf numFmtId="0" fontId="3" fillId="7" borderId="18" xfId="8" applyFill="1" applyBorder="1" applyAlignment="1">
      <alignment horizontal="center" vertical="center" wrapText="1"/>
    </xf>
    <xf numFmtId="0" fontId="3" fillId="7" borderId="10" xfId="8" applyFill="1" applyBorder="1" applyAlignment="1">
      <alignment horizontal="center" vertical="center" wrapText="1"/>
    </xf>
    <xf numFmtId="0" fontId="3" fillId="7" borderId="19" xfId="8" applyFill="1" applyBorder="1" applyAlignment="1">
      <alignment horizontal="center" vertical="center" wrapText="1"/>
    </xf>
    <xf numFmtId="0" fontId="3" fillId="7" borderId="0" xfId="8" applyFill="1" applyAlignment="1">
      <alignment horizontal="center" vertical="center" wrapText="1"/>
    </xf>
    <xf numFmtId="0" fontId="29" fillId="0" borderId="0" xfId="0" applyFont="1" applyAlignment="1">
      <alignment horizontal="left" vertical="center" wrapText="1"/>
    </xf>
    <xf numFmtId="167" fontId="4" fillId="8" borderId="20" xfId="1" applyFont="1" applyFill="1" applyBorder="1" applyAlignment="1">
      <alignment horizontal="center" vertical="center" wrapText="1"/>
    </xf>
    <xf numFmtId="167" fontId="4" fillId="8" borderId="21" xfId="1" applyFont="1" applyFill="1" applyBorder="1" applyAlignment="1">
      <alignment horizontal="center" vertical="center" wrapText="1"/>
    </xf>
    <xf numFmtId="167" fontId="4" fillId="7" borderId="2" xfId="1" applyFont="1" applyFill="1" applyBorder="1" applyAlignment="1">
      <alignment horizontal="center" vertical="center"/>
    </xf>
    <xf numFmtId="167" fontId="4" fillId="7" borderId="3" xfId="1" applyFont="1" applyFill="1" applyBorder="1" applyAlignment="1">
      <alignment horizontal="center" vertical="center"/>
    </xf>
    <xf numFmtId="167" fontId="4" fillId="9" borderId="2" xfId="1" applyFont="1" applyFill="1" applyBorder="1" applyAlignment="1">
      <alignment horizontal="center" vertical="center" wrapText="1"/>
    </xf>
    <xf numFmtId="167" fontId="4" fillId="9" borderId="3" xfId="1" applyFont="1" applyFill="1" applyBorder="1" applyAlignment="1">
      <alignment horizontal="center" vertical="center" wrapText="1"/>
    </xf>
    <xf numFmtId="4" fontId="4" fillId="0" borderId="22" xfId="0" applyNumberFormat="1" applyFont="1" applyBorder="1" applyAlignment="1">
      <alignment horizontal="center" vertical="center" wrapText="1"/>
    </xf>
    <xf numFmtId="4" fontId="4" fillId="0" borderId="20" xfId="0" applyNumberFormat="1" applyFont="1" applyBorder="1" applyAlignment="1">
      <alignment horizontal="center" vertical="center" wrapText="1"/>
    </xf>
    <xf numFmtId="4" fontId="4" fillId="0" borderId="23" xfId="0" applyNumberFormat="1" applyFont="1" applyBorder="1" applyAlignment="1">
      <alignment horizontal="center" vertical="center" wrapText="1"/>
    </xf>
    <xf numFmtId="4" fontId="4" fillId="0" borderId="21" xfId="0" applyNumberFormat="1" applyFont="1" applyBorder="1" applyAlignment="1">
      <alignment horizontal="center" vertical="center" wrapText="1"/>
    </xf>
    <xf numFmtId="167" fontId="4" fillId="4" borderId="2" xfId="1" applyFont="1" applyFill="1" applyBorder="1" applyAlignment="1">
      <alignment horizontal="center" vertical="center" wrapText="1"/>
    </xf>
    <xf numFmtId="167" fontId="4" fillId="4" borderId="3" xfId="1" applyFont="1" applyFill="1" applyBorder="1" applyAlignment="1">
      <alignment horizontal="center" vertical="center" wrapText="1"/>
    </xf>
    <xf numFmtId="167" fontId="4" fillId="10" borderId="2" xfId="1" applyFont="1" applyFill="1" applyBorder="1" applyAlignment="1">
      <alignment horizontal="center" vertical="center" wrapText="1"/>
    </xf>
    <xf numFmtId="167" fontId="4" fillId="10" borderId="3" xfId="1" applyFont="1" applyFill="1" applyBorder="1" applyAlignment="1">
      <alignment horizontal="center" vertical="center" wrapText="1"/>
    </xf>
    <xf numFmtId="167" fontId="15" fillId="11" borderId="2" xfId="1" applyFont="1" applyFill="1" applyBorder="1" applyAlignment="1">
      <alignment horizontal="center" vertical="center" wrapText="1"/>
    </xf>
    <xf numFmtId="167" fontId="15" fillId="11" borderId="3" xfId="1" applyFont="1" applyFill="1" applyBorder="1" applyAlignment="1">
      <alignment horizontal="center" vertical="center" wrapText="1"/>
    </xf>
    <xf numFmtId="167" fontId="15" fillId="12" borderId="2" xfId="1" applyFont="1" applyFill="1" applyBorder="1" applyAlignment="1">
      <alignment horizontal="center" vertical="center"/>
    </xf>
    <xf numFmtId="167" fontId="15" fillId="12" borderId="3" xfId="1" applyFont="1" applyFill="1" applyBorder="1" applyAlignment="1">
      <alignment horizontal="center" vertical="center"/>
    </xf>
    <xf numFmtId="0" fontId="4" fillId="13" borderId="33" xfId="0" applyFont="1" applyFill="1" applyBorder="1" applyAlignment="1">
      <alignment horizontal="left" vertical="center" wrapText="1"/>
    </xf>
    <xf numFmtId="0" fontId="4" fillId="13" borderId="34" xfId="0" applyFont="1" applyFill="1" applyBorder="1" applyAlignment="1">
      <alignment horizontal="left" vertical="center" wrapText="1"/>
    </xf>
    <xf numFmtId="0" fontId="4" fillId="0" borderId="24" xfId="0" applyFont="1" applyBorder="1" applyAlignment="1">
      <alignment horizontal="left" vertical="center" wrapText="1"/>
    </xf>
    <xf numFmtId="0" fontId="4" fillId="0" borderId="25" xfId="0" applyFont="1" applyBorder="1" applyAlignment="1">
      <alignment horizontal="left" vertical="center" wrapText="1"/>
    </xf>
    <xf numFmtId="0" fontId="4" fillId="0" borderId="26" xfId="0" applyFont="1" applyBorder="1" applyAlignment="1">
      <alignment horizontal="left" vertical="center" wrapText="1"/>
    </xf>
    <xf numFmtId="0" fontId="4" fillId="0" borderId="19" xfId="0" applyFont="1" applyBorder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4" fillId="0" borderId="27" xfId="0" applyFont="1" applyBorder="1" applyAlignment="1">
      <alignment horizontal="left" vertical="center" wrapText="1"/>
    </xf>
    <xf numFmtId="0" fontId="4" fillId="0" borderId="28" xfId="0" applyFont="1" applyBorder="1" applyAlignment="1">
      <alignment horizontal="left" vertical="center" wrapText="1"/>
    </xf>
    <xf numFmtId="0" fontId="4" fillId="0" borderId="29" xfId="0" applyFont="1" applyBorder="1" applyAlignment="1">
      <alignment horizontal="left" vertical="center" wrapText="1"/>
    </xf>
    <xf numFmtId="0" fontId="4" fillId="0" borderId="30" xfId="0" applyFont="1" applyBorder="1" applyAlignment="1">
      <alignment horizontal="left" vertical="center" wrapText="1"/>
    </xf>
    <xf numFmtId="167" fontId="28" fillId="13" borderId="34" xfId="1" applyFont="1" applyFill="1" applyBorder="1" applyAlignment="1">
      <alignment horizontal="center" vertical="center"/>
    </xf>
    <xf numFmtId="167" fontId="28" fillId="13" borderId="35" xfId="1" applyFont="1" applyFill="1" applyBorder="1" applyAlignment="1">
      <alignment horizontal="center" vertical="center"/>
    </xf>
    <xf numFmtId="0" fontId="16" fillId="13" borderId="9" xfId="0" applyFont="1" applyFill="1" applyBorder="1" applyAlignment="1">
      <alignment horizontal="center" vertical="center" wrapText="1"/>
    </xf>
    <xf numFmtId="0" fontId="16" fillId="13" borderId="18" xfId="0" applyFont="1" applyFill="1" applyBorder="1" applyAlignment="1">
      <alignment horizontal="center" vertical="center" wrapText="1"/>
    </xf>
    <xf numFmtId="0" fontId="16" fillId="13" borderId="10" xfId="0" applyFont="1" applyFill="1" applyBorder="1" applyAlignment="1">
      <alignment horizontal="center" vertical="center" wrapText="1"/>
    </xf>
    <xf numFmtId="0" fontId="17" fillId="7" borderId="9" xfId="0" applyFont="1" applyFill="1" applyBorder="1" applyAlignment="1">
      <alignment horizontal="center" vertical="center" wrapText="1"/>
    </xf>
    <xf numFmtId="0" fontId="17" fillId="7" borderId="18" xfId="0" applyFont="1" applyFill="1" applyBorder="1" applyAlignment="1">
      <alignment horizontal="center" vertical="center" wrapText="1"/>
    </xf>
    <xf numFmtId="0" fontId="17" fillId="7" borderId="10" xfId="0" applyFont="1" applyFill="1" applyBorder="1" applyAlignment="1">
      <alignment horizontal="center" vertical="center" wrapText="1"/>
    </xf>
    <xf numFmtId="44" fontId="23" fillId="0" borderId="0" xfId="0" applyNumberFormat="1" applyFont="1" applyAlignment="1">
      <alignment horizontal="center" vertical="center" wrapText="1"/>
    </xf>
    <xf numFmtId="0" fontId="23" fillId="0" borderId="24" xfId="0" applyFont="1" applyBorder="1" applyAlignment="1">
      <alignment horizontal="center" vertical="center" wrapText="1"/>
    </xf>
    <xf numFmtId="0" fontId="23" fillId="0" borderId="25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3" fillId="0" borderId="19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27" xfId="0" applyFont="1" applyBorder="1" applyAlignment="1">
      <alignment horizontal="center" vertical="center" wrapText="1"/>
    </xf>
    <xf numFmtId="0" fontId="23" fillId="0" borderId="28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30" xfId="0" applyFont="1" applyBorder="1" applyAlignment="1">
      <alignment horizontal="center" vertical="center" wrapText="1"/>
    </xf>
    <xf numFmtId="0" fontId="0" fillId="0" borderId="0" xfId="0" applyFill="1"/>
  </cellXfs>
  <cellStyles count="14">
    <cellStyle name="Hipervínculo" xfId="12" builtinId="8"/>
    <cellStyle name="Moneda" xfId="1" builtinId="4"/>
    <cellStyle name="Normal" xfId="0" builtinId="0"/>
    <cellStyle name="Normal 2" xfId="8" xr:uid="{BB84B5A4-2E07-45F8-8464-FA9CF3A47E8F}"/>
    <cellStyle name="Normal 3" xfId="10" xr:uid="{7842745E-4AE8-445E-866A-671A56692A37}"/>
    <cellStyle name="Normal_1.DEPOSITOS" xfId="3" xr:uid="{883F1453-4540-477C-B0AC-83AC547BBA2A}"/>
    <cellStyle name="Normal_3.AFIP" xfId="4" xr:uid="{C6FA129C-2D21-4AC1-A5F8-C1323C39DEFB}"/>
    <cellStyle name="Normal_4.SIRCREB" xfId="11" xr:uid="{08E2CD55-FADC-4D91-A6EB-07EECBE214ED}"/>
    <cellStyle name="Normal_5.FONDO Y SUELDOS" xfId="5" xr:uid="{164E1D97-CFBB-42CC-91BA-0DC429DC337C}"/>
    <cellStyle name="Normal_5.FONDO Y SUELDOS_1" xfId="6" xr:uid="{49DF086E-DCCE-405D-9524-ADB92AA5BFBD}"/>
    <cellStyle name="Normal_CONCILIACION CONTABLE" xfId="2" xr:uid="{00000000-0005-0000-0000-000002000000}"/>
    <cellStyle name="Normal_Depósitos" xfId="13" xr:uid="{8DB2FE38-DBB2-454A-BC14-8D36CF1946C7}"/>
    <cellStyle name="Normal_DESGLOSE IVA" xfId="9" xr:uid="{A3638C23-2E15-478E-AA2C-D55506966F24}"/>
    <cellStyle name="Normal_Hoja2" xfId="7" xr:uid="{CBA317AE-100A-4AB0-BCF5-F8E6EE819F1A}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indexed="22"/>
        </top>
      </border>
    </dxf>
    <dxf>
      <border outline="0"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2" defaultTableStyle="TableStyleMedium9" defaultPivotStyle="PivotStyleLight16">
    <tableStyle name="Estilo dinámico plano" table="0" count="3" xr9:uid="{6A6B7797-153D-4F46-AD61-8DB940D239E2}">
      <tableStyleElement type="headerRow" dxfId="58"/>
      <tableStyleElement type="totalRow" dxfId="57"/>
      <tableStyleElement type="secondRowStripe" dxfId="56"/>
    </tableStyle>
    <tableStyle name="Invisible" pivot="0" table="0" count="0" xr9:uid="{95786603-1775-4E8F-AC8A-87279357BBD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8.xml"/><Relationship Id="rId39" Type="http://schemas.openxmlformats.org/officeDocument/2006/relationships/customXml" Target="../customXml/item5.xml"/><Relationship Id="rId21" Type="http://schemas.openxmlformats.org/officeDocument/2006/relationships/pivotCacheDefinition" Target="pivotCache/pivotCacheDefinition3.xml"/><Relationship Id="rId34" Type="http://schemas.openxmlformats.org/officeDocument/2006/relationships/calcChain" Target="calcChain.xml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55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onnections" Target="connections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openxmlformats.org/officeDocument/2006/relationships/sheetMetadata" Target="metadata.xml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openxmlformats.org/officeDocument/2006/relationships/customXml" Target="../customXml/item19.xml"/><Relationship Id="rId58" Type="http://schemas.openxmlformats.org/officeDocument/2006/relationships/customXml" Target="../customXml/item24.xml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pivotCacheDefinition" Target="pivotCache/pivotCacheDefinition9.xml"/><Relationship Id="rId30" Type="http://schemas.openxmlformats.org/officeDocument/2006/relationships/styles" Target="styles.xml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56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59" Type="http://schemas.openxmlformats.org/officeDocument/2006/relationships/customXml" Target="../customXml/item25.xml"/><Relationship Id="rId20" Type="http://schemas.openxmlformats.org/officeDocument/2006/relationships/pivotCacheDefinition" Target="pivotCache/pivotCacheDefinition2.xml"/><Relationship Id="rId41" Type="http://schemas.openxmlformats.org/officeDocument/2006/relationships/customXml" Target="../customXml/item7.xml"/><Relationship Id="rId54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openxmlformats.org/officeDocument/2006/relationships/theme" Target="theme/theme1.xml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Relationship Id="rId57" Type="http://schemas.openxmlformats.org/officeDocument/2006/relationships/customXml" Target="../customXml/item23.xml"/><Relationship Id="rId10" Type="http://schemas.openxmlformats.org/officeDocument/2006/relationships/worksheet" Target="worksheets/sheet10.xml"/><Relationship Id="rId31" Type="http://schemas.openxmlformats.org/officeDocument/2006/relationships/sharedStrings" Target="sharedStrings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Relationship Id="rId6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12</xdr:row>
          <xdr:rowOff>9525</xdr:rowOff>
        </xdr:from>
        <xdr:to>
          <xdr:col>2</xdr:col>
          <xdr:colOff>1304925</xdr:colOff>
          <xdr:row>13</xdr:row>
          <xdr:rowOff>247650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4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depósitos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12</xdr:row>
          <xdr:rowOff>0</xdr:rowOff>
        </xdr:from>
        <xdr:to>
          <xdr:col>3</xdr:col>
          <xdr:colOff>866775</xdr:colOff>
          <xdr:row>14</xdr:row>
          <xdr:rowOff>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4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débitos</a:t>
              </a:r>
            </a:p>
            <a:p>
              <a:pPr algn="ctr" rtl="0">
                <a:defRPr sz="1000"/>
              </a:pPr>
              <a:endParaRPr lang="es-A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12</xdr:row>
          <xdr:rowOff>0</xdr:rowOff>
        </xdr:from>
        <xdr:to>
          <xdr:col>4</xdr:col>
          <xdr:colOff>1019175</xdr:colOff>
          <xdr:row>14</xdr:row>
          <xdr:rowOff>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4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AFIP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12</xdr:row>
          <xdr:rowOff>9525</xdr:rowOff>
        </xdr:from>
        <xdr:to>
          <xdr:col>5</xdr:col>
          <xdr:colOff>866775</xdr:colOff>
          <xdr:row>14</xdr:row>
          <xdr:rowOff>0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4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SIRCREB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12</xdr:row>
          <xdr:rowOff>19050</xdr:rowOff>
        </xdr:from>
        <xdr:to>
          <xdr:col>6</xdr:col>
          <xdr:colOff>1152525</xdr:colOff>
          <xdr:row>13</xdr:row>
          <xdr:rowOff>238125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4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sueldos y fondo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12</xdr:row>
          <xdr:rowOff>9525</xdr:rowOff>
        </xdr:from>
        <xdr:to>
          <xdr:col>7</xdr:col>
          <xdr:colOff>828675</xdr:colOff>
          <xdr:row>13</xdr:row>
          <xdr:rowOff>238125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4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gastos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12</xdr:row>
          <xdr:rowOff>19050</xdr:rowOff>
        </xdr:from>
        <xdr:to>
          <xdr:col>8</xdr:col>
          <xdr:colOff>876300</xdr:colOff>
          <xdr:row>13</xdr:row>
          <xdr:rowOff>219075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4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imp cred deb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0</xdr:row>
          <xdr:rowOff>57150</xdr:rowOff>
        </xdr:from>
        <xdr:to>
          <xdr:col>6</xdr:col>
          <xdr:colOff>809625</xdr:colOff>
          <xdr:row>2</xdr:row>
          <xdr:rowOff>190500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4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VACIAR PLANILLA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15</xdr:row>
          <xdr:rowOff>76200</xdr:rowOff>
        </xdr:from>
        <xdr:to>
          <xdr:col>9</xdr:col>
          <xdr:colOff>1000125</xdr:colOff>
          <xdr:row>17</xdr:row>
          <xdr:rowOff>66675</xdr:rowOff>
        </xdr:to>
        <xdr:sp macro="" textlink="">
          <xdr:nvSpPr>
            <xdr:cNvPr id="13334" name="Button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4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COMPROBAR COPIADO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12</xdr:row>
          <xdr:rowOff>28575</xdr:rowOff>
        </xdr:from>
        <xdr:to>
          <xdr:col>9</xdr:col>
          <xdr:colOff>1019175</xdr:colOff>
          <xdr:row>13</xdr:row>
          <xdr:rowOff>209550</xdr:rowOff>
        </xdr:to>
        <xdr:sp macro="" textlink="">
          <xdr:nvSpPr>
            <xdr:cNvPr id="13335" name="Button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4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</a:t>
              </a:r>
            </a:p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leasing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0</xdr:row>
          <xdr:rowOff>57150</xdr:rowOff>
        </xdr:from>
        <xdr:to>
          <xdr:col>9</xdr:col>
          <xdr:colOff>914400</xdr:colOff>
          <xdr:row>2</xdr:row>
          <xdr:rowOff>190500</xdr:rowOff>
        </xdr:to>
        <xdr:sp macro="" textlink="">
          <xdr:nvSpPr>
            <xdr:cNvPr id="13336" name="Button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4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 TODO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1</xdr:row>
          <xdr:rowOff>123825</xdr:rowOff>
        </xdr:from>
        <xdr:to>
          <xdr:col>11</xdr:col>
          <xdr:colOff>1095375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 BANCO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0</xdr:rowOff>
        </xdr:from>
        <xdr:to>
          <xdr:col>14</xdr:col>
          <xdr:colOff>9525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 saldo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10</xdr:row>
          <xdr:rowOff>0</xdr:rowOff>
        </xdr:from>
        <xdr:to>
          <xdr:col>14</xdr:col>
          <xdr:colOff>9525</xdr:colOff>
          <xdr:row>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Egresos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60</xdr:row>
          <xdr:rowOff>47625</xdr:rowOff>
        </xdr:from>
        <xdr:to>
          <xdr:col>3</xdr:col>
          <xdr:colOff>1514475</xdr:colOff>
          <xdr:row>64</xdr:row>
          <xdr:rowOff>114300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Escribir gastos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2</xdr:row>
          <xdr:rowOff>28575</xdr:rowOff>
        </xdr:from>
        <xdr:to>
          <xdr:col>11</xdr:col>
          <xdr:colOff>552450</xdr:colOff>
          <xdr:row>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 HOJA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9525</xdr:rowOff>
        </xdr:from>
        <xdr:to>
          <xdr:col>9</xdr:col>
          <xdr:colOff>1019175</xdr:colOff>
          <xdr:row>4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8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19050</xdr:rowOff>
        </xdr:from>
        <xdr:to>
          <xdr:col>9</xdr:col>
          <xdr:colOff>1019175</xdr:colOff>
          <xdr:row>4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 HOJA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438150</xdr:colOff>
          <xdr:row>2</xdr:row>
          <xdr:rowOff>66675</xdr:rowOff>
        </xdr:from>
        <xdr:to>
          <xdr:col>13</xdr:col>
          <xdr:colOff>1133475</xdr:colOff>
          <xdr:row>4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Escribir Sircreb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</xdr:row>
          <xdr:rowOff>19050</xdr:rowOff>
        </xdr:from>
        <xdr:to>
          <xdr:col>9</xdr:col>
          <xdr:colOff>1019175</xdr:colOff>
          <xdr:row>4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C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</xdr:row>
          <xdr:rowOff>19050</xdr:rowOff>
        </xdr:from>
        <xdr:to>
          <xdr:col>11</xdr:col>
          <xdr:colOff>1181100</xdr:colOff>
          <xdr:row>4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9525</xdr:rowOff>
        </xdr:from>
        <xdr:to>
          <xdr:col>9</xdr:col>
          <xdr:colOff>1028700</xdr:colOff>
          <xdr:row>4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9525</xdr:rowOff>
        </xdr:from>
        <xdr:to>
          <xdr:col>9</xdr:col>
          <xdr:colOff>1009650</xdr:colOff>
          <xdr:row>4</xdr:row>
          <xdr:rowOff>133350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 HOJA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2</xdr:row>
          <xdr:rowOff>0</xdr:rowOff>
        </xdr:from>
        <xdr:to>
          <xdr:col>13</xdr:col>
          <xdr:colOff>1190625</xdr:colOff>
          <xdr:row>4</xdr:row>
          <xdr:rowOff>133350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Escribir Impdb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</xdr:row>
          <xdr:rowOff>9525</xdr:rowOff>
        </xdr:from>
        <xdr:to>
          <xdr:col>9</xdr:col>
          <xdr:colOff>1019175</xdr:colOff>
          <xdr:row>4</xdr:row>
          <xdr:rowOff>133350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 HOJA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drea RSR" refreshedDate="45348.770266435182" createdVersion="5" refreshedVersion="8" minRefreshableVersion="3" recordCount="0" supportSubquery="1" supportAdvancedDrill="1" xr:uid="{27722AFD-0E91-4CC3-AF6F-8F2611DCD0B5}">
  <cacheSource type="external" connectionId="90"/>
  <cacheFields count="4">
    <cacheField name="[MAYORES].[FECHA_EFECTIVA].[FECHA_EFECTIVA]" caption="FECHA_EFECTIVA" numFmtId="0" hierarchy="43" level="1">
      <sharedItems containsSemiMixedTypes="0" containsNonDate="0" containsDate="1" containsString="0" minDate="2024-02-02T00:00:00" maxDate="2024-02-24T00:00:00" count="12">
        <d v="2024-02-08T00:00:00"/>
        <d v="2024-02-06T00:00:00"/>
        <d v="2024-02-05T00:00:00"/>
        <d v="2024-02-02T00:00:00"/>
        <d v="2024-02-09T00:00:00"/>
        <d v="2024-02-03T00:00:00"/>
        <d v="2024-02-15T00:00:00"/>
        <d v="2024-02-18T00:00:00"/>
        <d v="2024-02-20T00:00:00"/>
        <d v="2024-02-21T00:00:00"/>
        <d v="2024-02-23T00:00:00"/>
        <d v="2024-02-14T00:00:00"/>
      </sharedItems>
    </cacheField>
    <cacheField name="[MAYORES].[BANCO1].[BANCO1]" caption="BANCO1" numFmtId="0" hierarchy="42" level="1">
      <sharedItems containsSemiMixedTypes="0" containsString="0" containsNumber="1" minValue="-5800484.3700000001" maxValue="5318885.7300000004" count="21">
        <n v="1690952"/>
        <n v="-949600"/>
        <n v="-466280"/>
        <n v="-500000"/>
        <n v="-12446.84"/>
        <n v="-77059.929999999993"/>
        <n v="2651960"/>
        <n v="-400000"/>
        <n v="-1000000"/>
        <n v="-699000"/>
        <n v="-640000"/>
        <n v="-68000"/>
        <n v="-6400"/>
        <n v="-20001.3"/>
        <n v="5318885.7300000004"/>
        <n v="-350000"/>
        <n v="-6860"/>
        <n v="-422702.39"/>
        <n v="-222640"/>
        <n v="-510065.15"/>
        <n v="-5800484.3700000001"/>
      </sharedItems>
    </cacheField>
    <cacheField name="[MAYORES].[CUENTA].[CUENTA]" caption="CUENTA" numFmtId="0" hierarchy="44" level="1">
      <sharedItems containsBlank="1" count="15">
        <s v="04.01.01"/>
        <s v="04.03.22"/>
        <s v="01.04.01"/>
        <m/>
        <s v="01.03.02.07"/>
        <s v="01.03.02.06"/>
        <s v="04.03.21"/>
        <s v="04.03.20"/>
        <s v="04.03.12"/>
        <s v="04.03.19"/>
        <s v="04.03.37"/>
        <s v="04.03.16"/>
        <s v="01.05.03"/>
        <s v="02.03.03"/>
        <s v="02.03.02"/>
      </sharedItems>
    </cacheField>
    <cacheField name="[MAYORES].[ID].[ID]" caption="ID" numFmtId="0" hierarchy="45" level="1">
      <sharedItems count="24">
        <s v="3973"/>
        <s v="83650"/>
        <s v="83651"/>
        <s v="83652"/>
        <s v="83653"/>
        <s v="83654"/>
        <s v="83664"/>
        <s v="83665"/>
        <s v="83738"/>
        <s v="83739"/>
        <s v="83740"/>
        <s v="83741"/>
        <s v="83742"/>
        <s v="83768"/>
        <s v="83769"/>
        <s v="83967"/>
        <s v="83975"/>
        <s v="83976"/>
        <s v="84054"/>
        <s v="84062"/>
        <s v="84085"/>
        <s v="84103"/>
        <s v="84216"/>
        <s v="84217"/>
      </sharedItems>
    </cacheField>
  </cacheFields>
  <cacheHierarchies count="91">
    <cacheHierarchy uniqueName="[ACREDITACIONES].[ITEM]" caption="ITEM" attribute="1" defaultMemberUniqueName="[ACREDITACIONES].[ITEM].[All]" allUniqueName="[ACREDITACIONES].[ITEM].[All]" dimensionUniqueName="[ACREDITACIONES]" displayFolder="" count="0" memberValueDatatype="130" unbalanced="0"/>
    <cacheHierarchy uniqueName="[ACREDITACIONES].[BANCO1]" caption="BANCO1" attribute="1" defaultMemberUniqueName="[ACREDITACIONES].[BANCO1].[All]" allUniqueName="[ACREDITACIONES].[BANCO1].[All]" dimensionUniqueName="[ACREDITACIONES]" displayFolder="" count="0" memberValueDatatype="5" unbalanced="0"/>
    <cacheHierarchy uniqueName="[ACREDITACIONES].[FECHA_EFECTIVA]" caption="FECHA_EFECTIVA" attribute="1" time="1" defaultMemberUniqueName="[ACREDITACIONES].[FECHA_EFECTIVA].[All]" allUniqueName="[ACREDITACIONES].[FECHA_EFECTIVA].[All]" dimensionUniqueName="[ACREDITACIONES]" displayFolder="" count="0" memberValueDatatype="7" unbalanced="0"/>
    <cacheHierarchy uniqueName="[ACREDITACIONES].[CUENTA]" caption="CUENTA" attribute="1" defaultMemberUniqueName="[ACREDITACIONES].[CUENTA].[All]" allUniqueName="[ACREDITACIONES].[CUENTA].[All]" dimensionUniqueName="[ACREDITACIONES]" displayFolder="" count="0" memberValueDatatype="130" unbalanced="0"/>
    <cacheHierarchy uniqueName="[ACREDITACIONES].[ID]" caption="ID" attribute="1" defaultMemberUniqueName="[ACREDITACIONES].[ID].[All]" allUniqueName="[ACREDITACIONES].[ID].[All]" dimensionUniqueName="[ACREDITACIONES]" displayFolder="" count="0" memberValueDatatype="3" unbalanced="0"/>
    <cacheHierarchy uniqueName="[AFIP].[EMPRESA]" caption="EMPRESA" attribute="1" defaultMemberUniqueName="[AFIP].[EMPRESA].[All]" allUniqueName="[AFIP].[EMPRESA].[All]" dimensionUniqueName="[AFIP]" displayFolder="" count="0" memberValueDatatype="3" unbalanced="0"/>
    <cacheHierarchy uniqueName="[AFIP].[RUBRO]" caption="RUBRO" attribute="1" defaultMemberUniqueName="[AFIP].[RUBRO].[All]" allUniqueName="[AFIP].[RUBRO].[All]" dimensionUniqueName="[AFIP]" displayFolder="" count="0" memberValueDatatype="130" unbalanced="0"/>
    <cacheHierarchy uniqueName="[AFIP].[ITEM]" caption="ITEM" attribute="1" defaultMemberUniqueName="[AFIP].[ITEM].[All]" allUniqueName="[AFIP].[ITEM].[All]" dimensionUniqueName="[AFIP]" displayFolder="" count="0" memberValueDatatype="130" unbalanced="0"/>
    <cacheHierarchy uniqueName="[AFIP].[BANCO]" caption="BANCO" attribute="1" defaultMemberUniqueName="[AFIP].[BANCO].[All]" allUniqueName="[AFIP].[BANCO].[All]" dimensionUniqueName="[AFIP]" displayFolder="" count="0" memberValueDatatype="5" unbalanced="0"/>
    <cacheHierarchy uniqueName="[AFIP].[FECHA]" caption="FECHA" attribute="1" time="1" defaultMemberUniqueName="[AFIP].[FECHA].[All]" allUniqueName="[AFIP].[FECHA].[All]" dimensionUniqueName="[AFIP]" displayFolder="" count="0" memberValueDatatype="7" unbalanced="0"/>
    <cacheHierarchy uniqueName="[AFIP].[FECHA_EFECTIVA]" caption="FECHA_EFECTIVA" attribute="1" time="1" defaultMemberUniqueName="[AFIP].[FECHA_EFECTIVA].[All]" allUniqueName="[AFIP].[FECHA_EFECTIVA].[All]" dimensionUniqueName="[AFIP]" displayFolder="" count="0" memberValueDatatype="7" unbalanced="0"/>
    <cacheHierarchy uniqueName="[AFIP].[ID]" caption="ID" attribute="1" defaultMemberUniqueName="[AFIP].[ID].[All]" allUniqueName="[AFIP].[ID].[All]" dimensionUniqueName="[AFIP]" displayFolder="" count="0" memberValueDatatype="3" unbalanced="0"/>
    <cacheHierarchy uniqueName="[CUENTAS].[codigo]" caption="codigo" attribute="1" defaultMemberUniqueName="[CUENTAS].[codigo].[All]" allUniqueName="[CUENTAS].[codigo].[All]" dimensionUniqueName="[CUENTAS]" displayFolder="" count="0" memberValueDatatype="130" unbalanced="0"/>
    <cacheHierarchy uniqueName="[CUENTAS].[C/R]" caption="C/R" attribute="1" defaultMemberUniqueName="[CUENTAS].[C/R].[All]" allUniqueName="[CUENTAS].[C/R].[All]" dimensionUniqueName="[CUENTAS]" displayFolder="" count="0" memberValueDatatype="130" unbalanced="0"/>
    <cacheHierarchy uniqueName="[CUENTAS].[DenominacionF]" caption="DenominacionF" attribute="1" defaultMemberUniqueName="[CUENTAS].[DenominacionF].[All]" allUniqueName="[CUENTAS].[DenominacionF].[All]" dimensionUniqueName="[CUENTAS]" displayFolder="" count="0" memberValueDatatype="130" unbalanced="0"/>
    <cacheHierarchy uniqueName="[CUENTAS].[Categoria]" caption="Categoria" attribute="1" defaultMemberUniqueName="[CUENTAS].[Categoria].[All]" allUniqueName="[CUENTAS].[Categoria].[All]" dimensionUniqueName="[CUENTAS]" displayFolder="" count="0" memberValueDatatype="130" unbalanced="0"/>
    <cacheHierarchy uniqueName="[CUENTAS].[Denominacion]" caption="Denominacion" attribute="1" defaultMemberUniqueName="[CUENTAS].[Denominacion].[All]" allUniqueName="[CUENTAS].[Denominacion].[All]" dimensionUniqueName="[CUENTAS]" displayFolder="" count="0" memberValueDatatype="130" unbalanced="0"/>
    <cacheHierarchy uniqueName="[CUENTAS].[Grado]" caption="Grado" attribute="1" defaultMemberUniqueName="[CUENTAS].[Grado].[All]" allUniqueName="[CUENTAS].[Grado].[All]" dimensionUniqueName="[CUENTAS]" displayFolder="" count="0" memberValueDatatype="20" unbalanced="0"/>
    <cacheHierarchy uniqueName="[CUENTAS].[Visible]" caption="Visible" attribute="1" defaultMemberUniqueName="[CUENTAS].[Visible].[All]" allUniqueName="[CUENTAS].[Visible].[All]" dimensionUniqueName="[CUENTAS]" displayFolder="" count="0" memberValueDatatype="11" unbalanced="0"/>
    <cacheHierarchy uniqueName="[DEBITOS].[EMPRESA]" caption="EMPRESA" attribute="1" defaultMemberUniqueName="[DEBITOS].[EMPRESA].[All]" allUniqueName="[DEBITOS].[EMPRESA].[All]" dimensionUniqueName="[DEBITOS]" displayFolder="" count="0" memberValueDatatype="3" unbalanced="0"/>
    <cacheHierarchy uniqueName="[DEBITOS].[COMPROBANTE]" caption="COMPROBANTE" attribute="1" defaultMemberUniqueName="[DEBITOS].[COMPROBANTE].[All]" allUniqueName="[DEBITOS].[COMPROBANTE].[All]" dimensionUniqueName="[DEBITOS]" displayFolder="" count="0" memberValueDatatype="130" unbalanced="0"/>
    <cacheHierarchy uniqueName="[DEBITOS].[RUBRO]" caption="RUBRO" attribute="1" defaultMemberUniqueName="[DEBITOS].[RUBRO].[All]" allUniqueName="[DEBITOS].[RUBRO].[All]" dimensionUniqueName="[DEBITOS]" displayFolder="" count="0" memberValueDatatype="130" unbalanced="0"/>
    <cacheHierarchy uniqueName="[DEBITOS].[ITEM]" caption="ITEM" attribute="1" defaultMemberUniqueName="[DEBITOS].[ITEM].[All]" allUniqueName="[DEBITOS].[ITEM].[All]" dimensionUniqueName="[DEBITOS]" displayFolder="" count="0" memberValueDatatype="130" unbalanced="0"/>
    <cacheHierarchy uniqueName="[DEBITOS].[BANCO]" caption="BANCO" attribute="1" defaultMemberUniqueName="[DEBITOS].[BANCO].[All]" allUniqueName="[DEBITOS].[BANCO].[All]" dimensionUniqueName="[DEBITOS]" displayFolder="" count="0" memberValueDatatype="5" unbalanced="0"/>
    <cacheHierarchy uniqueName="[DEBITOS].[FECHA_EFECTIVA]" caption="FECHA_EFECTIVA" attribute="1" time="1" defaultMemberUniqueName="[DEBITOS].[FECHA_EFECTIVA].[All]" allUniqueName="[DEBITOS].[FECHA_EFECTIVA].[All]" dimensionUniqueName="[DEBITOS]" displayFolder="" count="0" memberValueDatatype="7" unbalanced="0"/>
    <cacheHierarchy uniqueName="[DEBITOS].[OBSERVACIONES]" caption="OBSERVACIONES" attribute="1" defaultMemberUniqueName="[DEBITOS].[OBSERVACIONES].[All]" allUniqueName="[DEBITOS].[OBSERVACIONES].[All]" dimensionUniqueName="[DEBITOS]" displayFolder="" count="0" memberValueDatatype="130" unbalanced="0"/>
    <cacheHierarchy uniqueName="[DEBITOS].[ID]" caption="ID" attribute="1" defaultMemberUniqueName="[DEBITOS].[ID].[All]" allUniqueName="[DEBITOS].[ID].[All]" dimensionUniqueName="[DEBITOS]" displayFolder="" count="0" memberValueDatatype="3" unbalanced="0"/>
    <cacheHierarchy uniqueName="[GASTOS].[EMPRESA]" caption="EMPRESA" attribute="1" defaultMemberUniqueName="[GASTOS].[EMPRESA].[All]" allUniqueName="[GASTOS].[EMPRESA].[All]" dimensionUniqueName="[GASTOS]" displayFolder="" count="0" memberValueDatatype="3" unbalanced="0"/>
    <cacheHierarchy uniqueName="[GASTOS].[RUBRO]" caption="RUBRO" attribute="1" defaultMemberUniqueName="[GASTOS].[RUBRO].[All]" allUniqueName="[GASTOS].[RUBRO].[All]" dimensionUniqueName="[GASTOS]" displayFolder="" count="0" memberValueDatatype="130" unbalanced="0"/>
    <cacheHierarchy uniqueName="[GASTOS].[ITEM]" caption="ITEM" attribute="1" defaultMemberUniqueName="[GASTOS].[ITEM].[All]" allUniqueName="[GASTOS].[ITEM].[All]" dimensionUniqueName="[GASTOS]" displayFolder="" count="0" memberValueDatatype="130" unbalanced="0"/>
    <cacheHierarchy uniqueName="[GASTOS].[BANCO]" caption="BANCO" attribute="1" defaultMemberUniqueName="[GASTOS].[BANCO].[All]" allUniqueName="[GASTOS].[BANCO].[All]" dimensionUniqueName="[GASTOS]" displayFolder="" count="0" memberValueDatatype="5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FECHA_EFECTIVA]" caption="FECHA_EFECTIVA" attribute="1" time="1" defaultMemberUniqueName="[GASTOS].[FECHA_EFECTIVA].[All]" allUniqueName="[GASTOS].[FECHA_EFECTIVA].[All]" dimensionUniqueName="[GASTOS]" displayFolder="" count="0" memberValueDatatype="7" unbalanced="0"/>
    <cacheHierarchy uniqueName="[GASTOS].[ID]" caption="ID" attribute="1" defaultMemberUniqueName="[GASTOS].[ID].[All]" allUniqueName="[GASTOS].[ID].[All]" dimensionUniqueName="[GASTOS]" displayFolder="" count="0" memberValueDatatype="3" unbalanced="0"/>
    <cacheHierarchy uniqueName="[IMP DB C].[EMPRESA]" caption="EMPRESA" attribute="1" defaultMemberUniqueName="[IMP DB C].[EMPRESA].[All]" allUniqueName="[IMP DB C].[EMPRESA].[All]" dimensionUniqueName="[IMP DB C]" displayFolder="" count="0" memberValueDatatype="3" unbalanced="0"/>
    <cacheHierarchy uniqueName="[IMP DB C].[RUBRO]" caption="RUBRO" attribute="1" defaultMemberUniqueName="[IMP DB C].[RUBRO].[All]" allUniqueName="[IMP DB C].[RUBRO].[All]" dimensionUniqueName="[IMP DB C]" displayFolder="" count="0" memberValueDatatype="130" unbalanced="0"/>
    <cacheHierarchy uniqueName="[IMP DB C].[ITEM]" caption="ITEM" attribute="1" defaultMemberUniqueName="[IMP DB C].[ITEM].[All]" allUniqueName="[IMP DB C].[ITEM].[All]" dimensionUniqueName="[IMP DB C]" displayFolder="" count="0" memberValueDatatype="130" unbalanced="0"/>
    <cacheHierarchy uniqueName="[IMP DB C].[BANCO]" caption="BANCO" attribute="1" defaultMemberUniqueName="[IMP DB C].[BANCO].[All]" allUniqueName="[IMP DB C].[BANCO].[All]" dimensionUniqueName="[IMP DB C]" displayFolder="" count="0" memberValueDatatype="5" unbalanced="0"/>
    <cacheHierarchy uniqueName="[IMP DB C].[FECHA]" caption="FECHA" attribute="1" time="1" defaultMemberUniqueName="[IMP DB C].[FECHA].[All]" allUniqueName="[IMP DB C].[FECHA].[All]" dimensionUniqueName="[IMP DB C]" displayFolder="" count="0" memberValueDatatype="7" unbalanced="0"/>
    <cacheHierarchy uniqueName="[IMP DB C].[FECHA_EFECTIVA]" caption="FECHA_EFECTIVA" attribute="1" time="1" defaultMemberUniqueName="[IMP DB C].[FECHA_EFECTIVA].[All]" allUniqueName="[IMP DB C].[FECHA_EFECTIVA].[All]" dimensionUniqueName="[IMP DB C]" displayFolder="" count="0" memberValueDatatype="7" unbalanced="0"/>
    <cacheHierarchy uniqueName="[IMP DB C].[ID]" caption="ID" attribute="1" defaultMemberUniqueName="[IMP DB C].[ID].[All]" allUniqueName="[IMP DB C].[ID].[All]" dimensionUniqueName="[IMP DB C]" displayFolder="" count="0" memberValueDatatype="3" unbalanced="0"/>
    <cacheHierarchy uniqueName="[MAYORES].[ITEM]" caption="ITEM" attribute="1" defaultMemberUniqueName="[MAYORES].[ITEM].[All]" allUniqueName="[MAYORES].[ITEM].[All]" dimensionUniqueName="[MAYORES]" displayFolder="" count="0" memberValueDatatype="130" unbalanced="0"/>
    <cacheHierarchy uniqueName="[MAYORES].[BANCO1]" caption="BANCO1" attribute="1" defaultMemberUniqueName="[MAYORES].[BANCO1].[All]" allUniqueName="[MAYORES].[BANCO1].[All]" dimensionUniqueName="[MAYORES]" displayFolder="" count="2" memberValueDatatype="5" unbalanced="0">
      <fieldsUsage count="2">
        <fieldUsage x="-1"/>
        <fieldUsage x="1"/>
      </fieldsUsage>
    </cacheHierarchy>
    <cacheHierarchy uniqueName="[MAYORES].[FECHA_EFECTIVA]" caption="FECHA_EFECTIVA" attribute="1" time="1" defaultMemberUniqueName="[MAYORES].[FECHA_EFECTIVA].[All]" allUniqueName="[MAYORES].[FECHA_EFECTIVA].[All]" dimensionUniqueName="[MAYORES]" displayFolder="" count="2" memberValueDatatype="7" unbalanced="0">
      <fieldsUsage count="2">
        <fieldUsage x="-1"/>
        <fieldUsage x="0"/>
      </fieldsUsage>
    </cacheHierarchy>
    <cacheHierarchy uniqueName="[MAYORES].[CUENTA]" caption="CUENTA" attribute="1" defaultMemberUniqueName="[MAYORES].[CUENTA].[All]" allUniqueName="[MAYORES].[CUENTA].[All]" dimensionUniqueName="[MAYORES]" displayFolder="" count="2" memberValueDatatype="130" unbalanced="0">
      <fieldsUsage count="2">
        <fieldUsage x="-1"/>
        <fieldUsage x="2"/>
      </fieldsUsage>
    </cacheHierarchy>
    <cacheHierarchy uniqueName="[MAYORES].[ID]" caption="ID" attribute="1" defaultMemberUniqueName="[MAYORES].[ID].[All]" allUniqueName="[MAYORES].[ID].[All]" dimensionUniqueName="[MAYORES]" displayFolder="" count="2" memberValueDatatype="130" unbalanced="0">
      <fieldsUsage count="2">
        <fieldUsage x="-1"/>
        <fieldUsage x="3"/>
      </fieldsUsage>
    </cacheHierarchy>
    <cacheHierarchy uniqueName="[SIRCREB].[EMPRESA]" caption="EMPRESA" attribute="1" defaultMemberUniqueName="[SIRCREB].[EMPRESA].[All]" allUniqueName="[SIRCREB].[EMPRESA].[All]" dimensionUniqueName="[SIRCREB]" displayFolder="" count="0" memberValueDatatype="3" unbalanced="0"/>
    <cacheHierarchy uniqueName="[SIRCREB].[RUBRO]" caption="RUBRO" attribute="1" defaultMemberUniqueName="[SIRCREB].[RUBRO].[All]" allUniqueName="[SIRCREB].[RUBRO].[All]" dimensionUniqueName="[SIRCREB]" displayFolder="" count="0" memberValueDatatype="130" unbalanced="0"/>
    <cacheHierarchy uniqueName="[SIRCREB].[ITEM]" caption="ITEM" attribute="1" defaultMemberUniqueName="[SIRCREB].[ITEM].[All]" allUniqueName="[SIRCREB].[ITEM].[All]" dimensionUniqueName="[SIRCREB]" displayFolder="" count="0" memberValueDatatype="130" unbalanced="0"/>
    <cacheHierarchy uniqueName="[SIRCREB].[BANCO]" caption="BANCO" attribute="1" defaultMemberUniqueName="[SIRCREB].[BANCO].[All]" allUniqueName="[SIRCREB].[BANCO].[All]" dimensionUniqueName="[SIRCREB]" displayFolder="" count="0" memberValueDatatype="5" unbalanced="0"/>
    <cacheHierarchy uniqueName="[SIRCREB].[FECHA]" caption="FECHA" attribute="1" time="1" defaultMemberUniqueName="[SIRCREB].[FECHA].[All]" allUniqueName="[SIRCREB].[FECHA].[All]" dimensionUniqueName="[SIRCREB]" displayFolder="" count="0" memberValueDatatype="7" unbalanced="0"/>
    <cacheHierarchy uniqueName="[SIRCREB].[FECHA_EFECTIVA]" caption="FECHA_EFECTIVA" attribute="1" time="1" defaultMemberUniqueName="[SIRCREB].[FECHA_EFECTIVA].[All]" allUniqueName="[SIRCREB].[FECHA_EFECTIVA].[All]" dimensionUniqueName="[SIRCREB]" displayFolder="" count="0" memberValueDatatype="7" unbalanced="0"/>
    <cacheHierarchy uniqueName="[SIRCREB].[ID]" caption="ID" attribute="1" defaultMemberUniqueName="[SIRCREB].[ID].[All]" allUniqueName="[SIRCREB].[ID].[All]" dimensionUniqueName="[SIRCREB]" displayFolder="" count="0" memberValueDatatype="3" unbalanced="0"/>
    <cacheHierarchy uniqueName="[SUELDOS].[EMPRESA]" caption="EMPRESA" attribute="1" defaultMemberUniqueName="[SUELDOS].[EMPRESA].[All]" allUniqueName="[SUELDOS].[EMPRESA].[All]" dimensionUniqueName="[SUELDOS]" displayFolder="" count="0" memberValueDatatype="3" unbalanced="0"/>
    <cacheHierarchy uniqueName="[SUELDOS].[PROVEEDORES]" caption="PROVEEDORES" attribute="1" defaultMemberUniqueName="[SUELDOS].[PROVEEDORES].[All]" allUniqueName="[SUELDOS].[PROVEEDORES].[All]" dimensionUniqueName="[SUELDOS]" displayFolder="" count="0" memberValueDatatype="130" unbalanced="0"/>
    <cacheHierarchy uniqueName="[SUELDOS].[BANCO]" caption="BANCO" attribute="1" defaultMemberUniqueName="[SUELDOS].[BANCO].[All]" allUniqueName="[SUELDOS].[BANCO].[All]" dimensionUniqueName="[SUELDOS]" displayFolder="" count="0" memberValueDatatype="5" unbalanced="0"/>
    <cacheHierarchy uniqueName="[SUELDOS].[ITEM]" caption="ITEM" attribute="1" defaultMemberUniqueName="[SUELDOS].[ITEM].[All]" allUniqueName="[SUELDOS].[ITEM].[All]" dimensionUniqueName="[SUELDOS]" displayFolder="" count="0" memberValueDatatype="130" unbalanced="0"/>
    <cacheHierarchy uniqueName="[SUELDOS].[FECHA_EFECTIVA]" caption="FECHA_EFECTIVA" attribute="1" time="1" defaultMemberUniqueName="[SUELDOS].[FECHA_EFECTIVA].[All]" allUniqueName="[SUELDOS].[FECHA_EFECTIVA].[All]" dimensionUniqueName="[SUELDOS]" displayFolder="" count="0" memberValueDatatype="7" unbalanced="0"/>
    <cacheHierarchy uniqueName="[SUELDOS].[ID]" caption="ID" attribute="1" defaultMemberUniqueName="[SUELDOS].[ID].[All]" allUniqueName="[SUELDOS].[ID].[All]" dimensionUniqueName="[SUELDOS]" displayFolder="" count="0" memberValueDatatype="3" unbalanced="0"/>
    <cacheHierarchy uniqueName="[Measures].[__XL_Count Consulta]" caption="__XL_Count Consulta" measure="1" displayFolder="" measureGroup="ACREDITACIONES" count="0" hidden="1"/>
    <cacheHierarchy uniqueName="[Measures].[__XL_Count Consulta1]" caption="__XL_Count Consulta1" measure="1" displayFolder="" measureGroup="DEBITOS" count="0" hidden="1"/>
    <cacheHierarchy uniqueName="[Measures].[__XL_Count Consulta2]" caption="__XL_Count Consulta2" measure="1" displayFolder="" measureGroup="AFIP" count="0" hidden="1"/>
    <cacheHierarchy uniqueName="[Measures].[__XL_Count Consulta3]" caption="__XL_Count Consulta3" measure="1" displayFolder="" measureGroup="SIRCREB" count="0" hidden="1"/>
    <cacheHierarchy uniqueName="[Measures].[__XL_Count Consulta5]" caption="__XL_Count Consulta5" measure="1" displayFolder="" measureGroup="GASTOS" count="0" hidden="1"/>
    <cacheHierarchy uniqueName="[Measures].[__XL_Count Consulta6]" caption="__XL_Count Consulta6" measure="1" displayFolder="" measureGroup="IMP DB C" count="0" hidden="1"/>
    <cacheHierarchy uniqueName="[Measures].[__XL_Count Consulta4]" caption="__XL_Count Consulta4" measure="1" displayFolder="" measureGroup="SUELDOS" count="0" hidden="1"/>
    <cacheHierarchy uniqueName="[Measures].[__XL_Count Consulta7]" caption="__XL_Count Consulta7" measure="1" displayFolder="" measureGroup="MAYORES" count="0" hidden="1"/>
    <cacheHierarchy uniqueName="[Measures].[__XL_Count CUENTAS]" caption="__XL_Count CUENTAS" measure="1" displayFolder="" measureGroup="CUENTAS" count="0" hidden="1"/>
    <cacheHierarchy uniqueName="[Measures].[__No hay medidas definidas]" caption="__No hay medidas definidas" measure="1" displayFolder="" count="0" hidden="1"/>
    <cacheHierarchy uniqueName="[Measures].[Suma de BANCO1]" caption="Suma de BANCO1" measure="1" displayFolder="" measureGroup="ACREDITACIONE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ID]" caption="Suma de ID" measure="1" displayFolder="" measureGroup="ACREDITACIONE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EMPRESA]" caption="Suma de EMPRESA" measure="1" displayFolder="" measureGroup="DEBITO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BANCO]" caption="Suma de BANCO" measure="1" displayFolder="" measureGroup="DEBITO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EMPRESA 2]" caption="Suma de EMPRESA 2" measure="1" displayFolder="" measureGroup="AFIP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BANCO 2]" caption="Suma de BANCO 2" measure="1" displayFolder="" measureGroup="AFIP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EMPRESA 3]" caption="Suma de EMPRESA 3" measure="1" displayFolder="" measureGroup="SIRCREB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a de BANCO 3]" caption="Suma de BANCO 3" measure="1" displayFolder="" measureGroup="SIRCREB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a de EMPRESA 4]" caption="Suma de EMPRESA 4" measure="1" displayFolder="" measureGroup="GASTO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BANCO 5]" caption="Suma de BANCO 5" measure="1" displayFolder="" measureGroup="GAST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EMPRESA 5]" caption="Suma de EMPRESA 5" measure="1" displayFolder="" measureGroup="IMP DB C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BANCO 6]" caption="Suma de BANCO 6" measure="1" displayFolder="" measureGroup="IMP DB 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MPRESA]" caption="Sum of EMPRESA" measure="1" displayFolder="" measureGroup="SUELDO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a de BANCO 4]" caption="Suma de BANCO 4" measure="1" displayFolder="" measureGroup="SUELDOS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a de BANCO1 2]" caption="Suma de BANCO1 2" measure="1" displayFolder="" measureGroup="MAYORES" count="0" hidden="1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uma de Grado]" caption="Suma de Grado" measure="1" displayFolder="" measureGroup="CUENTA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ID 3]" caption="Suma de ID 3" measure="1" displayFolder="" measureGroup="AFIP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ID 5]" caption="Suma de ID 5" measure="1" displayFolder="" measureGroup="SUELDOS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a de ID 6]" caption="Suma de ID 6" measure="1" displayFolder="" measureGroup="GASTO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a de ID 7]" caption="Suma de ID 7" measure="1" displayFolder="" measureGroup="IMP DB C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ID 2]" caption="Suma de ID 2" measure="1" displayFolder="" measureGroup="DEBITO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ID 4]" caption="Suma de ID 4" measure="1" displayFolder="" measureGroup="SIRCREB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0">
    <dimension name="ACREDITACIONES" uniqueName="[ACREDITACIONES]" caption="ACREDITACIONES"/>
    <dimension name="AFIP" uniqueName="[AFIP]" caption="AFIP"/>
    <dimension name="CUENTAS" uniqueName="[CUENTAS]" caption="CUENTAS"/>
    <dimension name="DEBITOS" uniqueName="[DEBITOS]" caption="DEBITOS"/>
    <dimension name="GASTOS" uniqueName="[GASTOS]" caption="GASTOS"/>
    <dimension name="IMP DB C" uniqueName="[IMP DB C]" caption="IMP DB C"/>
    <dimension name="MAYORES" uniqueName="[MAYORES]" caption="MAYORES"/>
    <dimension measure="1" name="Measures" uniqueName="[Measures]" caption="Measures"/>
    <dimension name="SIRCREB" uniqueName="[SIRCREB]" caption="SIRCREB"/>
    <dimension name="SUELDOS" uniqueName="[SUELDOS]" caption="SUELDOS"/>
  </dimensions>
  <measureGroups count="9">
    <measureGroup name="ACREDITACIONES" caption="ACREDITACIONES"/>
    <measureGroup name="AFIP" caption="AFIP"/>
    <measureGroup name="CUENTAS" caption="CUENTAS"/>
    <measureGroup name="DEBITOS" caption="DEBITOS"/>
    <measureGroup name="GASTOS" caption="GASTOS"/>
    <measureGroup name="IMP DB C" caption="IMP DB C"/>
    <measureGroup name="MAYORES" caption="MAYORES"/>
    <measureGroup name="SIRCREB" caption="SIRCREB"/>
    <measureGroup name="SUELDOS" caption="SUELDOS"/>
  </measureGroups>
  <maps count="9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drea RSR" refreshedDate="45348.770270138892" createdVersion="5" refreshedVersion="8" minRefreshableVersion="3" recordCount="0" supportSubquery="1" supportAdvancedDrill="1" xr:uid="{7289E91B-BE06-4186-ABB1-EFB02C95B5AD}">
  <cacheSource type="external" connectionId="90"/>
  <cacheFields count="6">
    <cacheField name="[AFIP].[EMPRESA].[EMPRESA]" caption="EMPRESA" numFmtId="0" hierarchy="5" level="1">
      <sharedItems containsSemiMixedTypes="0" containsString="0" containsNumber="1" containsInteger="1" minValue="12" maxValue="12" count="1">
        <n v="12"/>
      </sharedItems>
      <extLst>
        <ext xmlns:x15="http://schemas.microsoft.com/office/spreadsheetml/2010/11/main" uri="{4F2E5C28-24EA-4eb8-9CBF-B6C8F9C3D259}">
          <x15:cachedUniqueNames>
            <x15:cachedUniqueName index="0" name="[AFIP].[EMPRESA].&amp;[12]"/>
          </x15:cachedUniqueNames>
        </ext>
      </extLst>
    </cacheField>
    <cacheField name="[AFIP].[RUBRO].[RUBRO]" caption="RUBRO" numFmtId="0" hierarchy="6" level="1">
      <sharedItems count="1">
        <s v="CP"/>
      </sharedItems>
    </cacheField>
    <cacheField name="[AFIP].[ITEM].[ITEM]" caption="ITEM" numFmtId="0" hierarchy="7" level="1">
      <sharedItems count="1">
        <s v="F 931 ENE'24"/>
      </sharedItems>
    </cacheField>
    <cacheField name="[AFIP].[BANCO].[BANCO]" caption="BANCO" numFmtId="0" hierarchy="8" level="1">
      <sharedItems containsSemiMixedTypes="0" containsString="0" containsNumber="1" minValue="5800484.3700000001" maxValue="5800484.3700000001" count="1">
        <n v="5800484.3700000001"/>
      </sharedItems>
    </cacheField>
    <cacheField name="[AFIP].[FECHA_EFECTIVA].[FECHA_EFECTIVA]" caption="FECHA_EFECTIVA" numFmtId="0" hierarchy="10" level="1">
      <sharedItems containsSemiMixedTypes="0" containsNonDate="0" containsDate="1" containsString="0" minDate="2024-02-14T00:00:00" maxDate="2024-02-15T00:00:00" count="1">
        <d v="2024-02-14T00:00:00"/>
      </sharedItems>
    </cacheField>
    <cacheField name="[AFIP].[ID].[ID]" caption="ID" numFmtId="0" hierarchy="11" level="1">
      <sharedItems containsSemiMixedTypes="0" containsString="0" containsNumber="1" containsInteger="1" minValue="84217" maxValue="84217" count="1">
        <n v="84217"/>
      </sharedItems>
      <extLst>
        <ext xmlns:x15="http://schemas.microsoft.com/office/spreadsheetml/2010/11/main" uri="{4F2E5C28-24EA-4eb8-9CBF-B6C8F9C3D259}">
          <x15:cachedUniqueNames>
            <x15:cachedUniqueName index="0" name="[AFIP].[ID].&amp;[84217]"/>
          </x15:cachedUniqueNames>
        </ext>
      </extLst>
    </cacheField>
  </cacheFields>
  <cacheHierarchies count="91">
    <cacheHierarchy uniqueName="[ACREDITACIONES].[ITEM]" caption="ITEM" attribute="1" defaultMemberUniqueName="[ACREDITACIONES].[ITEM].[All]" allUniqueName="[ACREDITACIONES].[ITEM].[All]" dimensionUniqueName="[ACREDITACIONES]" displayFolder="" count="0" memberValueDatatype="130" unbalanced="0"/>
    <cacheHierarchy uniqueName="[ACREDITACIONES].[BANCO1]" caption="BANCO1" attribute="1" defaultMemberUniqueName="[ACREDITACIONES].[BANCO1].[All]" allUniqueName="[ACREDITACIONES].[BANCO1].[All]" dimensionUniqueName="[ACREDITACIONES]" displayFolder="" count="0" memberValueDatatype="5" unbalanced="0"/>
    <cacheHierarchy uniqueName="[ACREDITACIONES].[FECHA_EFECTIVA]" caption="FECHA_EFECTIVA" attribute="1" time="1" defaultMemberUniqueName="[ACREDITACIONES].[FECHA_EFECTIVA].[All]" allUniqueName="[ACREDITACIONES].[FECHA_EFECTIVA].[All]" dimensionUniqueName="[ACREDITACIONES]" displayFolder="" count="0" memberValueDatatype="7" unbalanced="0"/>
    <cacheHierarchy uniqueName="[ACREDITACIONES].[CUENTA]" caption="CUENTA" attribute="1" defaultMemberUniqueName="[ACREDITACIONES].[CUENTA].[All]" allUniqueName="[ACREDITACIONES].[CUENTA].[All]" dimensionUniqueName="[ACREDITACIONES]" displayFolder="" count="0" memberValueDatatype="130" unbalanced="0"/>
    <cacheHierarchy uniqueName="[ACREDITACIONES].[ID]" caption="ID" attribute="1" defaultMemberUniqueName="[ACREDITACIONES].[ID].[All]" allUniqueName="[ACREDITACIONES].[ID].[All]" dimensionUniqueName="[ACREDITACIONES]" displayFolder="" count="0" memberValueDatatype="3" unbalanced="0"/>
    <cacheHierarchy uniqueName="[AFIP].[EMPRESA]" caption="EMPRESA" attribute="1" defaultMemberUniqueName="[AFIP].[EMPRESA].[All]" allUniqueName="[AFIP].[EMPRESA].[All]" dimensionUniqueName="[AFIP]" displayFolder="" count="2" memberValueDatatype="3" unbalanced="0">
      <fieldsUsage count="2">
        <fieldUsage x="-1"/>
        <fieldUsage x="0"/>
      </fieldsUsage>
    </cacheHierarchy>
    <cacheHierarchy uniqueName="[AFIP].[RUBRO]" caption="RUBRO" attribute="1" defaultMemberUniqueName="[AFIP].[RUBRO].[All]" allUniqueName="[AFIP].[RUBRO].[All]" dimensionUniqueName="[AFIP]" displayFolder="" count="2" memberValueDatatype="130" unbalanced="0">
      <fieldsUsage count="2">
        <fieldUsage x="-1"/>
        <fieldUsage x="1"/>
      </fieldsUsage>
    </cacheHierarchy>
    <cacheHierarchy uniqueName="[AFIP].[ITEM]" caption="ITEM" attribute="1" defaultMemberUniqueName="[AFIP].[ITEM].[All]" allUniqueName="[AFIP].[ITEM].[All]" dimensionUniqueName="[AFIP]" displayFolder="" count="2" memberValueDatatype="130" unbalanced="0">
      <fieldsUsage count="2">
        <fieldUsage x="-1"/>
        <fieldUsage x="2"/>
      </fieldsUsage>
    </cacheHierarchy>
    <cacheHierarchy uniqueName="[AFIP].[BANCO]" caption="BANCO" attribute="1" defaultMemberUniqueName="[AFIP].[BANCO].[All]" allUniqueName="[AFIP].[BANCO].[All]" dimensionUniqueName="[AFIP]" displayFolder="" count="2" memberValueDatatype="5" unbalanced="0">
      <fieldsUsage count="2">
        <fieldUsage x="-1"/>
        <fieldUsage x="3"/>
      </fieldsUsage>
    </cacheHierarchy>
    <cacheHierarchy uniqueName="[AFIP].[FECHA]" caption="FECHA" attribute="1" time="1" defaultMemberUniqueName="[AFIP].[FECHA].[All]" allUniqueName="[AFIP].[FECHA].[All]" dimensionUniqueName="[AFIP]" displayFolder="" count="0" memberValueDatatype="7" unbalanced="0"/>
    <cacheHierarchy uniqueName="[AFIP].[FECHA_EFECTIVA]" caption="FECHA_EFECTIVA" attribute="1" time="1" defaultMemberUniqueName="[AFIP].[FECHA_EFECTIVA].[All]" allUniqueName="[AFIP].[FECHA_EFECTIVA].[All]" dimensionUniqueName="[AFIP]" displayFolder="" count="2" memberValueDatatype="7" unbalanced="0">
      <fieldsUsage count="2">
        <fieldUsage x="-1"/>
        <fieldUsage x="4"/>
      </fieldsUsage>
    </cacheHierarchy>
    <cacheHierarchy uniqueName="[AFIP].[ID]" caption="ID" attribute="1" defaultMemberUniqueName="[AFIP].[ID].[All]" allUniqueName="[AFIP].[ID].[All]" dimensionUniqueName="[AFIP]" displayFolder="" count="2" memberValueDatatype="3" unbalanced="0">
      <fieldsUsage count="2">
        <fieldUsage x="-1"/>
        <fieldUsage x="5"/>
      </fieldsUsage>
    </cacheHierarchy>
    <cacheHierarchy uniqueName="[CUENTAS].[codigo]" caption="codigo" attribute="1" defaultMemberUniqueName="[CUENTAS].[codigo].[All]" allUniqueName="[CUENTAS].[codigo].[All]" dimensionUniqueName="[CUENTAS]" displayFolder="" count="0" memberValueDatatype="130" unbalanced="0"/>
    <cacheHierarchy uniqueName="[CUENTAS].[C/R]" caption="C/R" attribute="1" defaultMemberUniqueName="[CUENTAS].[C/R].[All]" allUniqueName="[CUENTAS].[C/R].[All]" dimensionUniqueName="[CUENTAS]" displayFolder="" count="0" memberValueDatatype="130" unbalanced="0"/>
    <cacheHierarchy uniqueName="[CUENTAS].[DenominacionF]" caption="DenominacionF" attribute="1" defaultMemberUniqueName="[CUENTAS].[DenominacionF].[All]" allUniqueName="[CUENTAS].[DenominacionF].[All]" dimensionUniqueName="[CUENTAS]" displayFolder="" count="0" memberValueDatatype="130" unbalanced="0"/>
    <cacheHierarchy uniqueName="[CUENTAS].[Categoria]" caption="Categoria" attribute="1" defaultMemberUniqueName="[CUENTAS].[Categoria].[All]" allUniqueName="[CUENTAS].[Categoria].[All]" dimensionUniqueName="[CUENTAS]" displayFolder="" count="0" memberValueDatatype="130" unbalanced="0"/>
    <cacheHierarchy uniqueName="[CUENTAS].[Denominacion]" caption="Denominacion" attribute="1" defaultMemberUniqueName="[CUENTAS].[Denominacion].[All]" allUniqueName="[CUENTAS].[Denominacion].[All]" dimensionUniqueName="[CUENTAS]" displayFolder="" count="0" memberValueDatatype="130" unbalanced="0"/>
    <cacheHierarchy uniqueName="[CUENTAS].[Grado]" caption="Grado" attribute="1" defaultMemberUniqueName="[CUENTAS].[Grado].[All]" allUniqueName="[CUENTAS].[Grado].[All]" dimensionUniqueName="[CUENTAS]" displayFolder="" count="0" memberValueDatatype="20" unbalanced="0"/>
    <cacheHierarchy uniqueName="[CUENTAS].[Visible]" caption="Visible" attribute="1" defaultMemberUniqueName="[CUENTAS].[Visible].[All]" allUniqueName="[CUENTAS].[Visible].[All]" dimensionUniqueName="[CUENTAS]" displayFolder="" count="0" memberValueDatatype="11" unbalanced="0"/>
    <cacheHierarchy uniqueName="[DEBITOS].[EMPRESA]" caption="EMPRESA" attribute="1" defaultMemberUniqueName="[DEBITOS].[EMPRESA].[All]" allUniqueName="[DEBITOS].[EMPRESA].[All]" dimensionUniqueName="[DEBITOS]" displayFolder="" count="0" memberValueDatatype="3" unbalanced="0"/>
    <cacheHierarchy uniqueName="[DEBITOS].[COMPROBANTE]" caption="COMPROBANTE" attribute="1" defaultMemberUniqueName="[DEBITOS].[COMPROBANTE].[All]" allUniqueName="[DEBITOS].[COMPROBANTE].[All]" dimensionUniqueName="[DEBITOS]" displayFolder="" count="0" memberValueDatatype="130" unbalanced="0"/>
    <cacheHierarchy uniqueName="[DEBITOS].[RUBRO]" caption="RUBRO" attribute="1" defaultMemberUniqueName="[DEBITOS].[RUBRO].[All]" allUniqueName="[DEBITOS].[RUBRO].[All]" dimensionUniqueName="[DEBITOS]" displayFolder="" count="0" memberValueDatatype="130" unbalanced="0"/>
    <cacheHierarchy uniqueName="[DEBITOS].[ITEM]" caption="ITEM" attribute="1" defaultMemberUniqueName="[DEBITOS].[ITEM].[All]" allUniqueName="[DEBITOS].[ITEM].[All]" dimensionUniqueName="[DEBITOS]" displayFolder="" count="0" memberValueDatatype="130" unbalanced="0"/>
    <cacheHierarchy uniqueName="[DEBITOS].[BANCO]" caption="BANCO" attribute="1" defaultMemberUniqueName="[DEBITOS].[BANCO].[All]" allUniqueName="[DEBITOS].[BANCO].[All]" dimensionUniqueName="[DEBITOS]" displayFolder="" count="0" memberValueDatatype="5" unbalanced="0"/>
    <cacheHierarchy uniqueName="[DEBITOS].[FECHA_EFECTIVA]" caption="FECHA_EFECTIVA" attribute="1" time="1" defaultMemberUniqueName="[DEBITOS].[FECHA_EFECTIVA].[All]" allUniqueName="[DEBITOS].[FECHA_EFECTIVA].[All]" dimensionUniqueName="[DEBITOS]" displayFolder="" count="0" memberValueDatatype="7" unbalanced="0"/>
    <cacheHierarchy uniqueName="[DEBITOS].[OBSERVACIONES]" caption="OBSERVACIONES" attribute="1" defaultMemberUniqueName="[DEBITOS].[OBSERVACIONES].[All]" allUniqueName="[DEBITOS].[OBSERVACIONES].[All]" dimensionUniqueName="[DEBITOS]" displayFolder="" count="0" memberValueDatatype="130" unbalanced="0"/>
    <cacheHierarchy uniqueName="[DEBITOS].[ID]" caption="ID" attribute="1" defaultMemberUniqueName="[DEBITOS].[ID].[All]" allUniqueName="[DEBITOS].[ID].[All]" dimensionUniqueName="[DEBITOS]" displayFolder="" count="0" memberValueDatatype="3" unbalanced="0"/>
    <cacheHierarchy uniqueName="[GASTOS].[EMPRESA]" caption="EMPRESA" attribute="1" defaultMemberUniqueName="[GASTOS].[EMPRESA].[All]" allUniqueName="[GASTOS].[EMPRESA].[All]" dimensionUniqueName="[GASTOS]" displayFolder="" count="0" memberValueDatatype="3" unbalanced="0"/>
    <cacheHierarchy uniqueName="[GASTOS].[RUBRO]" caption="RUBRO" attribute="1" defaultMemberUniqueName="[GASTOS].[RUBRO].[All]" allUniqueName="[GASTOS].[RUBRO].[All]" dimensionUniqueName="[GASTOS]" displayFolder="" count="0" memberValueDatatype="130" unbalanced="0"/>
    <cacheHierarchy uniqueName="[GASTOS].[ITEM]" caption="ITEM" attribute="1" defaultMemberUniqueName="[GASTOS].[ITEM].[All]" allUniqueName="[GASTOS].[ITEM].[All]" dimensionUniqueName="[GASTOS]" displayFolder="" count="0" memberValueDatatype="130" unbalanced="0"/>
    <cacheHierarchy uniqueName="[GASTOS].[BANCO]" caption="BANCO" attribute="1" defaultMemberUniqueName="[GASTOS].[BANCO].[All]" allUniqueName="[GASTOS].[BANCO].[All]" dimensionUniqueName="[GASTOS]" displayFolder="" count="0" memberValueDatatype="5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FECHA_EFECTIVA]" caption="FECHA_EFECTIVA" attribute="1" time="1" defaultMemberUniqueName="[GASTOS].[FECHA_EFECTIVA].[All]" allUniqueName="[GASTOS].[FECHA_EFECTIVA].[All]" dimensionUniqueName="[GASTOS]" displayFolder="" count="0" memberValueDatatype="7" unbalanced="0"/>
    <cacheHierarchy uniqueName="[GASTOS].[ID]" caption="ID" attribute="1" defaultMemberUniqueName="[GASTOS].[ID].[All]" allUniqueName="[GASTOS].[ID].[All]" dimensionUniqueName="[GASTOS]" displayFolder="" count="0" memberValueDatatype="3" unbalanced="0"/>
    <cacheHierarchy uniqueName="[IMP DB C].[EMPRESA]" caption="EMPRESA" attribute="1" defaultMemberUniqueName="[IMP DB C].[EMPRESA].[All]" allUniqueName="[IMP DB C].[EMPRESA].[All]" dimensionUniqueName="[IMP DB C]" displayFolder="" count="0" memberValueDatatype="3" unbalanced="0"/>
    <cacheHierarchy uniqueName="[IMP DB C].[RUBRO]" caption="RUBRO" attribute="1" defaultMemberUniqueName="[IMP DB C].[RUBRO].[All]" allUniqueName="[IMP DB C].[RUBRO].[All]" dimensionUniqueName="[IMP DB C]" displayFolder="" count="0" memberValueDatatype="130" unbalanced="0"/>
    <cacheHierarchy uniqueName="[IMP DB C].[ITEM]" caption="ITEM" attribute="1" defaultMemberUniqueName="[IMP DB C].[ITEM].[All]" allUniqueName="[IMP DB C].[ITEM].[All]" dimensionUniqueName="[IMP DB C]" displayFolder="" count="0" memberValueDatatype="130" unbalanced="0"/>
    <cacheHierarchy uniqueName="[IMP DB C].[BANCO]" caption="BANCO" attribute="1" defaultMemberUniqueName="[IMP DB C].[BANCO].[All]" allUniqueName="[IMP DB C].[BANCO].[All]" dimensionUniqueName="[IMP DB C]" displayFolder="" count="0" memberValueDatatype="5" unbalanced="0"/>
    <cacheHierarchy uniqueName="[IMP DB C].[FECHA]" caption="FECHA" attribute="1" time="1" defaultMemberUniqueName="[IMP DB C].[FECHA].[All]" allUniqueName="[IMP DB C].[FECHA].[All]" dimensionUniqueName="[IMP DB C]" displayFolder="" count="0" memberValueDatatype="7" unbalanced="0"/>
    <cacheHierarchy uniqueName="[IMP DB C].[FECHA_EFECTIVA]" caption="FECHA_EFECTIVA" attribute="1" time="1" defaultMemberUniqueName="[IMP DB C].[FECHA_EFECTIVA].[All]" allUniqueName="[IMP DB C].[FECHA_EFECTIVA].[All]" dimensionUniqueName="[IMP DB C]" displayFolder="" count="0" memberValueDatatype="7" unbalanced="0"/>
    <cacheHierarchy uniqueName="[IMP DB C].[ID]" caption="ID" attribute="1" defaultMemberUniqueName="[IMP DB C].[ID].[All]" allUniqueName="[IMP DB C].[ID].[All]" dimensionUniqueName="[IMP DB C]" displayFolder="" count="0" memberValueDatatype="3" unbalanced="0"/>
    <cacheHierarchy uniqueName="[MAYORES].[ITEM]" caption="ITEM" attribute="1" defaultMemberUniqueName="[MAYORES].[ITEM].[All]" allUniqueName="[MAYORES].[ITEM].[All]" dimensionUniqueName="[MAYORES]" displayFolder="" count="0" memberValueDatatype="130" unbalanced="0"/>
    <cacheHierarchy uniqueName="[MAYORES].[BANCO1]" caption="BANCO1" attribute="1" defaultMemberUniqueName="[MAYORES].[BANCO1].[All]" allUniqueName="[MAYORES].[BANCO1].[All]" dimensionUniqueName="[MAYORES]" displayFolder="" count="0" memberValueDatatype="5" unbalanced="0"/>
    <cacheHierarchy uniqueName="[MAYORES].[FECHA_EFECTIVA]" caption="FECHA_EFECTIVA" attribute="1" time="1" defaultMemberUniqueName="[MAYORES].[FECHA_EFECTIVA].[All]" allUniqueName="[MAYORES].[FECHA_EFECTIVA].[All]" dimensionUniqueName="[MAYORES]" displayFolder="" count="0" memberValueDatatype="7" unbalanced="0"/>
    <cacheHierarchy uniqueName="[MAYORES].[CUENTA]" caption="CUENTA" attribute="1" defaultMemberUniqueName="[MAYORES].[CUENTA].[All]" allUniqueName="[MAYORES].[CUENTA].[All]" dimensionUniqueName="[MAYORES]" displayFolder="" count="0" memberValueDatatype="130" unbalanced="0"/>
    <cacheHierarchy uniqueName="[MAYORES].[ID]" caption="ID" attribute="1" defaultMemberUniqueName="[MAYORES].[ID].[All]" allUniqueName="[MAYORES].[ID].[All]" dimensionUniqueName="[MAYORES]" displayFolder="" count="0" memberValueDatatype="130" unbalanced="0"/>
    <cacheHierarchy uniqueName="[SIRCREB].[EMPRESA]" caption="EMPRESA" attribute="1" defaultMemberUniqueName="[SIRCREB].[EMPRESA].[All]" allUniqueName="[SIRCREB].[EMPRESA].[All]" dimensionUniqueName="[SIRCREB]" displayFolder="" count="0" memberValueDatatype="3" unbalanced="0"/>
    <cacheHierarchy uniqueName="[SIRCREB].[RUBRO]" caption="RUBRO" attribute="1" defaultMemberUniqueName="[SIRCREB].[RUBRO].[All]" allUniqueName="[SIRCREB].[RUBRO].[All]" dimensionUniqueName="[SIRCREB]" displayFolder="" count="0" memberValueDatatype="130" unbalanced="0"/>
    <cacheHierarchy uniqueName="[SIRCREB].[ITEM]" caption="ITEM" attribute="1" defaultMemberUniqueName="[SIRCREB].[ITEM].[All]" allUniqueName="[SIRCREB].[ITEM].[All]" dimensionUniqueName="[SIRCREB]" displayFolder="" count="0" memberValueDatatype="130" unbalanced="0"/>
    <cacheHierarchy uniqueName="[SIRCREB].[BANCO]" caption="BANCO" attribute="1" defaultMemberUniqueName="[SIRCREB].[BANCO].[All]" allUniqueName="[SIRCREB].[BANCO].[All]" dimensionUniqueName="[SIRCREB]" displayFolder="" count="0" memberValueDatatype="5" unbalanced="0"/>
    <cacheHierarchy uniqueName="[SIRCREB].[FECHA]" caption="FECHA" attribute="1" time="1" defaultMemberUniqueName="[SIRCREB].[FECHA].[All]" allUniqueName="[SIRCREB].[FECHA].[All]" dimensionUniqueName="[SIRCREB]" displayFolder="" count="0" memberValueDatatype="7" unbalanced="0"/>
    <cacheHierarchy uniqueName="[SIRCREB].[FECHA_EFECTIVA]" caption="FECHA_EFECTIVA" attribute="1" time="1" defaultMemberUniqueName="[SIRCREB].[FECHA_EFECTIVA].[All]" allUniqueName="[SIRCREB].[FECHA_EFECTIVA].[All]" dimensionUniqueName="[SIRCREB]" displayFolder="" count="0" memberValueDatatype="7" unbalanced="0"/>
    <cacheHierarchy uniqueName="[SIRCREB].[ID]" caption="ID" attribute="1" defaultMemberUniqueName="[SIRCREB].[ID].[All]" allUniqueName="[SIRCREB].[ID].[All]" dimensionUniqueName="[SIRCREB]" displayFolder="" count="0" memberValueDatatype="3" unbalanced="0"/>
    <cacheHierarchy uniqueName="[SUELDOS].[EMPRESA]" caption="EMPRESA" attribute="1" defaultMemberUniqueName="[SUELDOS].[EMPRESA].[All]" allUniqueName="[SUELDOS].[EMPRESA].[All]" dimensionUniqueName="[SUELDOS]" displayFolder="" count="0" memberValueDatatype="3" unbalanced="0"/>
    <cacheHierarchy uniqueName="[SUELDOS].[PROVEEDORES]" caption="PROVEEDORES" attribute="1" defaultMemberUniqueName="[SUELDOS].[PROVEEDORES].[All]" allUniqueName="[SUELDOS].[PROVEEDORES].[All]" dimensionUniqueName="[SUELDOS]" displayFolder="" count="0" memberValueDatatype="130" unbalanced="0"/>
    <cacheHierarchy uniqueName="[SUELDOS].[BANCO]" caption="BANCO" attribute="1" defaultMemberUniqueName="[SUELDOS].[BANCO].[All]" allUniqueName="[SUELDOS].[BANCO].[All]" dimensionUniqueName="[SUELDOS]" displayFolder="" count="0" memberValueDatatype="5" unbalanced="0"/>
    <cacheHierarchy uniqueName="[SUELDOS].[ITEM]" caption="ITEM" attribute="1" defaultMemberUniqueName="[SUELDOS].[ITEM].[All]" allUniqueName="[SUELDOS].[ITEM].[All]" dimensionUniqueName="[SUELDOS]" displayFolder="" count="0" memberValueDatatype="130" unbalanced="0"/>
    <cacheHierarchy uniqueName="[SUELDOS].[FECHA_EFECTIVA]" caption="FECHA_EFECTIVA" attribute="1" time="1" defaultMemberUniqueName="[SUELDOS].[FECHA_EFECTIVA].[All]" allUniqueName="[SUELDOS].[FECHA_EFECTIVA].[All]" dimensionUniqueName="[SUELDOS]" displayFolder="" count="0" memberValueDatatype="7" unbalanced="0"/>
    <cacheHierarchy uniqueName="[SUELDOS].[ID]" caption="ID" attribute="1" defaultMemberUniqueName="[SUELDOS].[ID].[All]" allUniqueName="[SUELDOS].[ID].[All]" dimensionUniqueName="[SUELDOS]" displayFolder="" count="0" memberValueDatatype="3" unbalanced="0"/>
    <cacheHierarchy uniqueName="[Measures].[__XL_Count Consulta]" caption="__XL_Count Consulta" measure="1" displayFolder="" measureGroup="ACREDITACIONES" count="0" hidden="1"/>
    <cacheHierarchy uniqueName="[Measures].[__XL_Count Consulta1]" caption="__XL_Count Consulta1" measure="1" displayFolder="" measureGroup="DEBITOS" count="0" hidden="1"/>
    <cacheHierarchy uniqueName="[Measures].[__XL_Count Consulta2]" caption="__XL_Count Consulta2" measure="1" displayFolder="" measureGroup="AFIP" count="0" hidden="1"/>
    <cacheHierarchy uniqueName="[Measures].[__XL_Count Consulta3]" caption="__XL_Count Consulta3" measure="1" displayFolder="" measureGroup="SIRCREB" count="0" hidden="1"/>
    <cacheHierarchy uniqueName="[Measures].[__XL_Count Consulta5]" caption="__XL_Count Consulta5" measure="1" displayFolder="" measureGroup="GASTOS" count="0" hidden="1"/>
    <cacheHierarchy uniqueName="[Measures].[__XL_Count Consulta6]" caption="__XL_Count Consulta6" measure="1" displayFolder="" measureGroup="IMP DB C" count="0" hidden="1"/>
    <cacheHierarchy uniqueName="[Measures].[__XL_Count Consulta4]" caption="__XL_Count Consulta4" measure="1" displayFolder="" measureGroup="SUELDOS" count="0" hidden="1"/>
    <cacheHierarchy uniqueName="[Measures].[__XL_Count Consulta7]" caption="__XL_Count Consulta7" measure="1" displayFolder="" measureGroup="MAYORES" count="0" hidden="1"/>
    <cacheHierarchy uniqueName="[Measures].[__XL_Count CUENTAS]" caption="__XL_Count CUENTAS" measure="1" displayFolder="" measureGroup="CUENTAS" count="0" hidden="1"/>
    <cacheHierarchy uniqueName="[Measures].[__No hay medidas definidas]" caption="__No hay medidas definidas" measure="1" displayFolder="" count="0" hidden="1"/>
    <cacheHierarchy uniqueName="[Measures].[Suma de BANCO1]" caption="Suma de BANCO1" measure="1" displayFolder="" measureGroup="ACREDITACIONE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ID]" caption="Suma de ID" measure="1" displayFolder="" measureGroup="ACREDITACIONE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EMPRESA]" caption="Suma de EMPRESA" measure="1" displayFolder="" measureGroup="DEBITO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BANCO]" caption="Suma de BANCO" measure="1" displayFolder="" measureGroup="DEBITO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EMPRESA 2]" caption="Suma de EMPRESA 2" measure="1" displayFolder="" measureGroup="AFIP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BANCO 2]" caption="Suma de BANCO 2" measure="1" displayFolder="" measureGroup="AFIP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EMPRESA 3]" caption="Suma de EMPRESA 3" measure="1" displayFolder="" measureGroup="SIRCREB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a de BANCO 3]" caption="Suma de BANCO 3" measure="1" displayFolder="" measureGroup="SIRCREB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a de EMPRESA 4]" caption="Suma de EMPRESA 4" measure="1" displayFolder="" measureGroup="GASTO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BANCO 5]" caption="Suma de BANCO 5" measure="1" displayFolder="" measureGroup="GAST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EMPRESA 5]" caption="Suma de EMPRESA 5" measure="1" displayFolder="" measureGroup="IMP DB C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BANCO 6]" caption="Suma de BANCO 6" measure="1" displayFolder="" measureGroup="IMP DB 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MPRESA]" caption="Sum of EMPRESA" measure="1" displayFolder="" measureGroup="SUELDO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a de BANCO 4]" caption="Suma de BANCO 4" measure="1" displayFolder="" measureGroup="SUELDOS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a de BANCO1 2]" caption="Suma de BANCO1 2" measure="1" displayFolder="" measureGroup="MAYORES" count="0" hidden="1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uma de Grado]" caption="Suma de Grado" measure="1" displayFolder="" measureGroup="CUENTA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ID 3]" caption="Suma de ID 3" measure="1" displayFolder="" measureGroup="AFIP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ID 5]" caption="Suma de ID 5" measure="1" displayFolder="" measureGroup="SUELDOS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a de ID 6]" caption="Suma de ID 6" measure="1" displayFolder="" measureGroup="GASTO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a de ID 7]" caption="Suma de ID 7" measure="1" displayFolder="" measureGroup="IMP DB C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ID 2]" caption="Suma de ID 2" measure="1" displayFolder="" measureGroup="DEBITO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ID 4]" caption="Suma de ID 4" measure="1" displayFolder="" measureGroup="SIRCREB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0">
    <dimension name="ACREDITACIONES" uniqueName="[ACREDITACIONES]" caption="ACREDITACIONES"/>
    <dimension name="AFIP" uniqueName="[AFIP]" caption="AFIP"/>
    <dimension name="CUENTAS" uniqueName="[CUENTAS]" caption="CUENTAS"/>
    <dimension name="DEBITOS" uniqueName="[DEBITOS]" caption="DEBITOS"/>
    <dimension name="GASTOS" uniqueName="[GASTOS]" caption="GASTOS"/>
    <dimension name="IMP DB C" uniqueName="[IMP DB C]" caption="IMP DB C"/>
    <dimension name="MAYORES" uniqueName="[MAYORES]" caption="MAYORES"/>
    <dimension measure="1" name="Measures" uniqueName="[Measures]" caption="Measures"/>
    <dimension name="SIRCREB" uniqueName="[SIRCREB]" caption="SIRCREB"/>
    <dimension name="SUELDOS" uniqueName="[SUELDOS]" caption="SUELDOS"/>
  </dimensions>
  <measureGroups count="9">
    <measureGroup name="ACREDITACIONES" caption="ACREDITACIONES"/>
    <measureGroup name="AFIP" caption="AFIP"/>
    <measureGroup name="CUENTAS" caption="CUENTAS"/>
    <measureGroup name="DEBITOS" caption="DEBITOS"/>
    <measureGroup name="GASTOS" caption="GASTOS"/>
    <measureGroup name="IMP DB C" caption="IMP DB C"/>
    <measureGroup name="MAYORES" caption="MAYORES"/>
    <measureGroup name="SIRCREB" caption="SIRCREB"/>
    <measureGroup name="SUELDOS" caption="SUELDOS"/>
  </measureGroups>
  <maps count="9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drea RSR" refreshedDate="45348.770271875001" createdVersion="5" refreshedVersion="8" minRefreshableVersion="3" recordCount="0" supportSubquery="1" supportAdvancedDrill="1" xr:uid="{123375DE-AF7E-4B30-AEEA-8AD0525E174A}">
  <cacheSource type="external" connectionId="90"/>
  <cacheFields count="7">
    <cacheField name="[CUENTAS].[codigo].[codigo]" caption="codigo" numFmtId="0" hierarchy="12" level="1">
      <sharedItems count="157">
        <s v="01.01"/>
        <s v="01.01.01"/>
        <s v="01.01.02"/>
        <s v="01.01.03"/>
        <s v="01.01.04"/>
        <s v="01.01.05"/>
        <s v="01.02"/>
        <s v="01.02.01"/>
        <s v="01.02.02"/>
        <s v="01.02.03"/>
        <s v="01.02.04"/>
        <s v="01.03"/>
        <s v="01.03.01"/>
        <s v="01.03.01.01"/>
        <s v="01.03.01.02"/>
        <s v="01.03.01.03"/>
        <s v="01.03.01.04"/>
        <s v="01.03.01.05"/>
        <s v="01.03.01.06"/>
        <s v="01.03.01.07"/>
        <s v="01.03.02"/>
        <s v="01.03.02.01"/>
        <s v="01.03.02.02"/>
        <s v="01.03.02.03"/>
        <s v="01.03.02.04"/>
        <s v="01.03.02.05"/>
        <s v="01.03.02.06"/>
        <s v="01.03.02.07"/>
        <s v="01.03.02.08"/>
        <s v="01.03.02.09"/>
        <s v="01.03.02.10"/>
        <s v="01.03.02.11"/>
        <s v="01.03.02.12"/>
        <s v="01.03.02.13"/>
        <s v="01.03.02.14"/>
        <s v="01.03.02.15"/>
        <s v="01.03.02.16"/>
        <s v="01.03.02.17"/>
        <s v="01.03.02.18"/>
        <s v="01.03.02.19"/>
        <s v="01.03.02.20"/>
        <s v="01.03.02.21"/>
        <s v="01.03.02.22"/>
        <s v="01.03.02.23"/>
        <s v="01.04"/>
        <s v="01.04.01"/>
        <s v="01.04.02"/>
        <s v="01.05"/>
        <s v="01.05.01"/>
        <s v="01.05.01.01"/>
        <s v="01.05.02"/>
        <s v="01.05.02.01"/>
        <s v="01.05.03"/>
        <s v="01.05.03.01"/>
        <s v="01.05.04"/>
        <s v="01.05.04.01"/>
        <s v="01.05.05"/>
        <s v="01.05.05.01"/>
        <s v="01.05.06"/>
        <s v="01.05.06.01"/>
        <s v="01.05.07"/>
        <s v="01.05.07.01"/>
        <s v="02"/>
        <s v="02.01"/>
        <s v="02.01.01"/>
        <s v="02.01.02"/>
        <s v="02.01.03"/>
        <s v="02.01.04"/>
        <s v="02.01.05"/>
        <s v="02.01.06"/>
        <s v="02.01.07"/>
        <s v="02.01.08"/>
        <s v="02.03"/>
        <s v="02.03.01"/>
        <s v="02.03.02"/>
        <s v="02.03.03"/>
        <s v="02.03.04"/>
        <s v="02.03.05"/>
        <s v="02.03.06"/>
        <s v="02.04"/>
        <s v="02.04.01"/>
        <s v="02.04.02"/>
        <s v="02.04.03"/>
        <s v="02.04.04"/>
        <s v="02.04.05"/>
        <s v="02.04.06"/>
        <s v="02.06"/>
        <s v="02.06.01"/>
        <s v="02.06.02"/>
        <s v="02.07"/>
        <s v="02.07.01"/>
        <s v="02.07.02"/>
        <s v="03"/>
        <s v="03.01"/>
        <s v="03.01.01"/>
        <s v="03.01.02"/>
        <s v="03.02"/>
        <s v="03.02.01"/>
        <s v="03.02.02"/>
        <s v="03.03"/>
        <s v="03.03.01"/>
        <s v="03.03.02"/>
        <s v="03.03.03"/>
        <s v="03.03.06"/>
        <s v="04"/>
        <s v="04.01"/>
        <s v="04.01.01"/>
        <s v="04.01.02"/>
        <s v="04.01.03"/>
        <s v="04.01.04"/>
        <s v="04.01.05"/>
        <s v="04.01.06"/>
        <s v="04.02"/>
        <s v="04.02.01"/>
        <s v="04.03"/>
        <s v="04.03.01"/>
        <s v="04.03.03"/>
        <s v="04.03.04"/>
        <s v="04.03.05"/>
        <s v="04.03.06"/>
        <s v="04.03.07"/>
        <s v="04.03.08"/>
        <s v="04.03.09"/>
        <s v="04.03.10"/>
        <s v="04.03.11"/>
        <s v="04.03.12"/>
        <s v="04.03.13"/>
        <s v="04.03.14"/>
        <s v="04.03.15"/>
        <s v="04.03.16"/>
        <s v="04.03.17"/>
        <s v="04.03.18"/>
        <s v="04.03.19"/>
        <s v="04.03.20"/>
        <s v="04.03.21"/>
        <s v="04.03.22"/>
        <s v="04.03.23"/>
        <s v="04.03.24"/>
        <s v="04.03.25"/>
        <s v="04.03.26"/>
        <s v="04.03.27"/>
        <s v="04.03.28"/>
        <s v="04.03.29"/>
        <s v="04.03.30"/>
        <s v="04.03.31"/>
        <s v="04.03.32"/>
        <s v="04.03.33"/>
        <s v="04.03.34"/>
        <s v="04.03.35"/>
        <s v="04.03.36"/>
        <s v="04.03.37"/>
        <s v="04.03.38"/>
        <s v="04.05"/>
        <s v="04.05.01"/>
        <s v="04.05.02"/>
        <s v="04.05.03"/>
        <s v="04.05.04"/>
      </sharedItems>
    </cacheField>
    <cacheField name="[CUENTAS].[C/R].[C/R]" caption="C/R" numFmtId="0" hierarchy="13" level="1">
      <sharedItems count="2">
        <s v="R"/>
        <s v="C"/>
      </sharedItems>
    </cacheField>
    <cacheField name="[CUENTAS].[DenominacionF].[DenominacionF]" caption="DenominacionF" numFmtId="0" hierarchy="14" level="1">
      <sharedItems count="157">
        <s v="      Caja y Bancos"/>
        <s v="            Caja"/>
        <s v="            Fondo Fijo"/>
        <s v="            Moneda Extranjera"/>
        <s v="            Banco Macro/ Banco Industrial Cta.Cte."/>
        <s v="            Valores Diferidos a Cobrar"/>
        <s v="      Inversiones"/>
        <s v="            Acciones con Cotización"/>
        <s v="            Títulos Públicos"/>
        <s v="             Plazo Fijo"/>
        <s v="            Fondo Común de Inversión"/>
        <s v="      Créditos"/>
        <s v="            Créditos por Ventas"/>
        <s v="                  Deudores por Ventas"/>
        <s v="                  Documentos a Cobrar"/>
        <s v="                  Deudores Morosos"/>
        <s v="                  Deudores en Gestión Judic."/>
        <s v="                  Intereses Activos a Cobrar"/>
        <s v="                  Intereses Activos a Deveng."/>
        <s v="                  Valores rechazados"/>
        <s v="            Otros Créditos"/>
        <s v="                  Deudores Varios"/>
        <s v="                  Seguros Pagados por Ad."/>
        <s v="                  IVA Crédito Fiscal"/>
        <s v="                  IVA Saldo a Favor"/>
        <s v="                  Intereses Pagados por Ad."/>
        <s v="                  Germán Barbieri- Cta. Particular"/>
        <s v="                  Mariano Ascheri- Cta. Particular"/>
        <s v="                  Retenciones y Percepciones IB Santa Fe"/>
        <s v="                  Iva contribuciones patronales"/>
        <s v="                  Percepciones Iva"/>
        <s v="                  IB Sta Fe. Saldo a Favor"/>
        <s v="                  Retenciones Imp. Gcias."/>
        <s v="                  Anticipo Imp. Gcias."/>
        <s v="                  Imp. A las Transac. Comp."/>
        <s v="                 Ganancias Saldo a Favor"/>
        <s v="                 Retenciones IVA"/>
        <s v="                 Retenciones SSUS"/>
        <s v="                 Ley 2500"/>
        <s v="                 Dto 814"/>
        <s v="                Sircreb"/>
        <s v="                IVA a favor"/>
        <s v="            Mercado pago"/>
        <s v="            Deudores por leasing"/>
        <s v="      Bienes de Cambio"/>
        <s v="            Materiales - Insumos"/>
        <s v="            Anticipos a Proveedores"/>
        <s v="      Bienes de Uso"/>
        <s v="            Muebles y Útiles"/>
        <s v="                  Amort. Acum. Mueb. y Útiles"/>
        <s v="            Instalaciones"/>
        <s v="                  Amort. Acum. Instalaciones"/>
        <s v="            Rodados"/>
        <s v="                  Amort. Acum. Rodados"/>
        <s v="            Inmuebles"/>
        <s v="                  Amort. Acum. Inmuebles"/>
        <s v="           Maquinarias"/>
        <s v="                Amor. Acum. Maquinarias"/>
        <s v="          Herramientas"/>
        <s v="                Amort. Acum. Herramientas"/>
        <s v="         Equipos de Computación"/>
        <s v="                Amort. Acum. Computación"/>
        <s v="Pasivo"/>
        <s v="      Cuentas por Pagar"/>
        <s v="            Proveedores"/>
        <s v="            Acreedores Varios"/>
        <s v="            Gastos Varios a Pagar"/>
        <s v="            Alquileres a Pagar"/>
        <s v="            Intereses Pasivos a Pagar"/>
        <s v="            Intereses Pasivos a Deveng."/>
        <s v="            Anticipo de Clientes"/>
        <s v="            Crédito Bancario Macro"/>
        <s v="      Remuneraciones y Cargas Soc"/>
        <s v="            Sueldos a Pagar"/>
        <s v="            Contrib. Patronales a Pagar"/>
        <s v="            SIndicatos a Pagar"/>
        <s v="            Fondo de Cese Laboral a Pagar"/>
        <s v="           Embargos Judiciales a Pagar"/>
        <s v="           Tarjeta Visa a pagar"/>
        <s v="      Cargas Fiscales"/>
        <s v="            IVA a Pagar"/>
        <s v="            Imp.a las Ganancias a Pagar"/>
        <s v="            Ingresos Brutos a Pagar"/>
        <s v="            IVA Débito Fiscal"/>
        <s v="Plan mis  facilidades (planes de pago AFIP)"/>
        <s v="Retención Imp. A las ganancias a pagar"/>
        <s v="      Otros Pasivos"/>
        <s v="            Seguros Cobrados por Ad."/>
        <s v="            Intereses Cobrados por Ad."/>
        <s v="      Previsiones"/>
        <s v="            Prev. p/ Juicios Pendientes"/>
        <s v="           Prev. p/ Vacaciones"/>
        <s v="Patrimonio Neto"/>
        <s v="      Aporte de los Propietarios"/>
        <s v="            Capital Social"/>
        <s v="            Ajuste de Capital"/>
        <s v="      Ganancias Reservadas"/>
        <s v="            Reserva Legal"/>
        <s v="            Reserva Facultativa"/>
        <s v="      Resultados no Asignados"/>
        <s v="            Resultados Ejs. Anteriores"/>
        <s v="            A.R.E.A."/>
        <s v="            Resultados del Ejercicio"/>
        <s v="            Otras Reservas"/>
        <s v="Resultados"/>
        <s v="      Rdos de la Activ. Principal"/>
        <s v="            Locación de Obra"/>
        <s v="            Prestaciones Dinerarias ART"/>
        <s v="            Ingresos Varios"/>
        <s v="            Ingreso por ATP (Covid 19)"/>
        <s v="            Interés plazo fijo"/>
        <s v="            Interés FCI"/>
        <s v="      Costos Incurridos"/>
        <s v="            Costo de Obra"/>
        <s v="      Gastos de Administración"/>
        <s v="             Sueldos"/>
        <s v="            Cont.Patronales"/>
        <s v="            Seguros"/>
        <s v="            Luz, Agua, Tel"/>
        <s v="            Correo"/>
        <s v="            Impuestos"/>
        <s v="            Librería"/>
        <s v="            Limpieza"/>
        <s v="            Gastos Bancarios"/>
        <s v="            Amortizacón"/>
        <s v="            Gastos varios"/>
        <s v="            Impuesto Débitos y Créditos Bancarios"/>
        <s v="            Impuestos a las Ganancias"/>
        <s v="            Ropa de Trabajo y seguridad"/>
        <s v="            Combustibles y Lubricantes"/>
        <s v="            Repuestos automotor"/>
        <s v="            Fletes"/>
        <s v="            Gastos Rodados - Reparaciones"/>
        <s v="            Alquileres"/>
        <s v="            Honorarios"/>
        <s v="            Servicios de Terceros"/>
        <s v="            Exámen Preocupacional"/>
        <s v="            Fondo Cese Laboral"/>
        <s v="            Hosting y mant. Red"/>
        <s v="            Impuesto Ingresos Brutos"/>
        <s v="            Movilidad y Viaticos"/>
        <s v="            Agua de Obra"/>
        <s v="            Sanitarios de Obra"/>
        <s v="Indemnizaciones laborales"/>
        <s v="Gastos Herramientas - Reparaciones"/>
        <s v="            Cámara Arg. Construcción"/>
        <s v="            TGI"/>
        <s v="            Sellados"/>
        <s v="            Regalos Empresariales"/>
        <s v="            Gastos de Personal"/>
        <s v="            Publicidad"/>
        <s v="            Imp País"/>
        <s v="      Resultados Financieros"/>
        <s v="            Intereses Activos Deveng."/>
        <s v="            Intereses Pasivos Deveng."/>
        <s v="            Rdo.p/Tenenc-Dif. de Cambio"/>
        <s v="            Rdo.p/Tenenc-Dif. de Cotiz."/>
      </sharedItems>
    </cacheField>
    <cacheField name="[CUENTAS].[Categoria].[Categoria]" caption="Categoria" numFmtId="0" hierarchy="15" level="1">
      <sharedItems containsBlank="1" count="6">
        <m/>
        <s v="A"/>
        <s v="P"/>
        <s v="N"/>
        <s v="R"/>
        <s v="R-"/>
      </sharedItems>
    </cacheField>
    <cacheField name="[CUENTAS].[Denominacion].[Denominacion]" caption="Denominacion" numFmtId="0" hierarchy="16" level="1">
      <sharedItems count="157">
        <s v="Caja y Bancos"/>
        <s v="Caja"/>
        <s v="Fondo Fijo"/>
        <s v="Moneda Extranjera"/>
        <s v="Banco Macro/ Banco Industrial Cta.Cte."/>
        <s v="Valores Diferidos a Cobrar"/>
        <s v="Inversiones"/>
        <s v="Acciones con Cotización"/>
        <s v="Títulos Públicos"/>
        <s v="Plazo Fijo"/>
        <s v="Fondo Común de Inversión"/>
        <s v="Créditos"/>
        <s v="Créditos por Ventas"/>
        <s v="Deudores por Ventas"/>
        <s v="Documentos a Cobrar"/>
        <s v="Deudores Morosos"/>
        <s v="Deudores en Gestión Judic."/>
        <s v="Intereses Activos a Cobrar"/>
        <s v="Intereses Activos a Deveng."/>
        <s v="Valores rechazados"/>
        <s v="Otros Créditos"/>
        <s v="Deudores Varios"/>
        <s v="Seguros Pagados por Ad."/>
        <s v="IVA Crédito Fiscal"/>
        <s v="IVA Saldo a Favor"/>
        <s v="Intereses Pagados por Ad."/>
        <s v="Germán Barbieri- Cta. Particular"/>
        <s v="Mariano Ascheri- Cta. Particular"/>
        <s v="Retenciones y Percepciones IB Santa Fe"/>
        <s v="Iva contribuciones patronales"/>
        <s v="Percepciones Iva"/>
        <s v="IB Sta Fe. Saldo a Favor"/>
        <s v="Retenciones Imp. Gcias."/>
        <s v="Anticipo Imp. Gcias."/>
        <s v="Imp. A las Transac. Comp."/>
        <s v="Ganancias Saldo a Favor"/>
        <s v="Retenciones IVA"/>
        <s v="Retenciones SSUS"/>
        <s v="Ley 2500"/>
        <s v="Dto 814"/>
        <s v="Sircreb"/>
        <s v="IVA a favor"/>
        <s v="Mercado pago"/>
        <s v="Deudores por leasing"/>
        <s v="Bienes de Cambio"/>
        <s v="Materiales - Insumos"/>
        <s v="Anticipos a Proveedores"/>
        <s v="Bienes de Uso"/>
        <s v="Muebles y Útiles"/>
        <s v="Amort. Acum. Mueb. y Útiles"/>
        <s v="Instalaciones"/>
        <s v="Amort. Acum. Instalaciones"/>
        <s v="Rodados"/>
        <s v="Amort. Acum. Rodados"/>
        <s v="Inmuebles"/>
        <s v="Amort. Acum. Inmuebles"/>
        <s v="Maquinarias"/>
        <s v="Amor. Acum. Maquinarias"/>
        <s v="Herramientas"/>
        <s v="Amort. Acum. Herramientas"/>
        <s v="Equipos de Computación"/>
        <s v="Amort. Acum. Computación"/>
        <s v="Pasivo"/>
        <s v="Cuentas por Pagar"/>
        <s v="Proveedores"/>
        <s v="Acreedores Varios"/>
        <s v="Gastos Varios a Pagar"/>
        <s v="Alquileres a Pagar"/>
        <s v="Intereses Pasivos a Pagar"/>
        <s v="Intereses Pasivos a Deveng."/>
        <s v="Anticipo de Clientes"/>
        <s v="Crédito Bancario Macro"/>
        <s v="Remuneraciones y Cargas Soc"/>
        <s v="Sueldos a Pagar"/>
        <s v="Contrib. Patronales a Pagar"/>
        <s v="Sindicatos a Pagar"/>
        <s v="Fondo de Cese Laboral a Pagar"/>
        <s v="Embargos Judiciales a Pagar"/>
        <s v=" Tarjeta Visa a pagar"/>
        <s v="Cargas Fiscales"/>
        <s v="IVA a Pagar"/>
        <s v="Imp.a las Ganancias a Pagar"/>
        <s v="Ingresos Brutos a Pagar"/>
        <s v="IVA Débito Fiscal"/>
        <s v="Plan mis  facilidades (planes de pago AFIP)"/>
        <s v="Retención Imp. A las ganancias a pagar"/>
        <s v="Otros Pasivos"/>
        <s v="Seguros Cobrados por Ad."/>
        <s v="Intereses Cobrados por Ad."/>
        <s v="Previsiones"/>
        <s v="Prev. p/ Juicios Pendientes"/>
        <s v="Prev. p/ Vacaciones"/>
        <s v="Patrimonio Neto"/>
        <s v="Aporte de los Propietarios"/>
        <s v="Capital Social"/>
        <s v="Ajuste de Capital"/>
        <s v="Ganancias Reservadas"/>
        <s v="Reserva Legal"/>
        <s v="Reserva Facultativa"/>
        <s v="Resultados no Asignados"/>
        <s v="Resultados Ejs. Anteriores"/>
        <s v="A.R.E.A."/>
        <s v="Resultados del Ejercicio"/>
        <s v="Otras reservas"/>
        <s v="Resultados"/>
        <s v="Rdos de la Activ. Principal"/>
        <s v="Locación de Obra"/>
        <s v="Prestaciones Dinerarias ART"/>
        <s v="Ingresos Varios"/>
        <s v="Ingreso por ATP (Covid 19)"/>
        <s v="Interés plazo fijo"/>
        <s v="Interés FCI"/>
        <s v="Costos Incurridos"/>
        <s v="Costo de Obra"/>
        <s v="Gastos de Administración"/>
        <s v="Sueldos"/>
        <s v="Cont.Patronales"/>
        <s v="Seguros"/>
        <s v="Luz, Agua, Tel"/>
        <s v="Correo"/>
        <s v="Impuestos"/>
        <s v="Librería"/>
        <s v="Limpieza"/>
        <s v="Gastos Bancarios"/>
        <s v="Amortizacón"/>
        <s v="Gastos varios"/>
        <s v="Impuesto Débitos y Créditos Bancarios"/>
        <s v="Impuestos a las Ganancias"/>
        <s v="Ropa de Trabajo y seguridad"/>
        <s v="Combustibles y Lubricantes"/>
        <s v="Repuestos y Reparaciones"/>
        <s v="Fletes"/>
        <s v="Gastos Rodados"/>
        <s v="Alquileres"/>
        <s v="Honorarios"/>
        <s v="Servicio de Terceros"/>
        <s v="Exámen Preocupacional"/>
        <s v="Fondo Cese Laboral"/>
        <s v="Hosting y mant. Red"/>
        <s v="Impuesto Ingresos Brutos"/>
        <s v="Movilidad y Viaticos"/>
        <s v="Agua de Obra"/>
        <s v="Sanitarios de Obra"/>
        <s v="Indemnizaciones laborales"/>
        <s v="Gastos Herramientas - Reparaciones"/>
        <s v="Cámara Arg. Construcción"/>
        <s v="TGI"/>
        <s v="Sellados"/>
        <s v="Regalos empresariales"/>
        <s v="Gastos de Personal(tarjetas ieric, cajas, etc)"/>
        <s v="Publicidad"/>
        <s v="Imp País"/>
        <s v="Resultados Financieros"/>
        <s v="Intereses Activos Deveng."/>
        <s v="Intereses Pasivos Deveng."/>
        <s v="Rdo.p/Tenenc-Dif. de Cambio"/>
        <s v="Rdo.p/Tenenc-Dif. de Cotiz."/>
      </sharedItems>
    </cacheField>
    <cacheField name="[CUENTAS].[Visible].[Visible]" caption="Visible" numFmtId="0" hierarchy="18" level="1">
      <sharedItems count="2">
        <b v="0"/>
        <b v="1"/>
      </sharedItems>
    </cacheField>
    <cacheField name="[CUENTAS].[Grado].[Grado]" caption="Grado" numFmtId="0" hierarchy="17" level="1">
      <sharedItems containsSemiMixedTypes="0" containsString="0" containsNumber="1" containsInteger="1" minValue="1" maxValue="4" count="4">
        <n v="2"/>
        <n v="3"/>
        <n v="4"/>
        <n v="1"/>
      </sharedItems>
      <extLst>
        <ext xmlns:x15="http://schemas.microsoft.com/office/spreadsheetml/2010/11/main" uri="{4F2E5C28-24EA-4eb8-9CBF-B6C8F9C3D259}">
          <x15:cachedUniqueNames>
            <x15:cachedUniqueName index="0" name="[CUENTAS].[Grado].&amp;[2]"/>
            <x15:cachedUniqueName index="1" name="[CUENTAS].[Grado].&amp;[3]"/>
            <x15:cachedUniqueName index="2" name="[CUENTAS].[Grado].&amp;[4]"/>
            <x15:cachedUniqueName index="3" name="[CUENTAS].[Grado].&amp;[1]"/>
          </x15:cachedUniqueNames>
        </ext>
      </extLst>
    </cacheField>
  </cacheFields>
  <cacheHierarchies count="91">
    <cacheHierarchy uniqueName="[ACREDITACIONES].[ITEM]" caption="ITEM" attribute="1" defaultMemberUniqueName="[ACREDITACIONES].[ITEM].[All]" allUniqueName="[ACREDITACIONES].[ITEM].[All]" dimensionUniqueName="[ACREDITACIONES]" displayFolder="" count="0" memberValueDatatype="130" unbalanced="0"/>
    <cacheHierarchy uniqueName="[ACREDITACIONES].[BANCO1]" caption="BANCO1" attribute="1" defaultMemberUniqueName="[ACREDITACIONES].[BANCO1].[All]" allUniqueName="[ACREDITACIONES].[BANCO1].[All]" dimensionUniqueName="[ACREDITACIONES]" displayFolder="" count="0" memberValueDatatype="5" unbalanced="0"/>
    <cacheHierarchy uniqueName="[ACREDITACIONES].[FECHA_EFECTIVA]" caption="FECHA_EFECTIVA" attribute="1" time="1" defaultMemberUniqueName="[ACREDITACIONES].[FECHA_EFECTIVA].[All]" allUniqueName="[ACREDITACIONES].[FECHA_EFECTIVA].[All]" dimensionUniqueName="[ACREDITACIONES]" displayFolder="" count="0" memberValueDatatype="7" unbalanced="0"/>
    <cacheHierarchy uniqueName="[ACREDITACIONES].[CUENTA]" caption="CUENTA" attribute="1" defaultMemberUniqueName="[ACREDITACIONES].[CUENTA].[All]" allUniqueName="[ACREDITACIONES].[CUENTA].[All]" dimensionUniqueName="[ACREDITACIONES]" displayFolder="" count="0" memberValueDatatype="130" unbalanced="0"/>
    <cacheHierarchy uniqueName="[ACREDITACIONES].[ID]" caption="ID" attribute="1" defaultMemberUniqueName="[ACREDITACIONES].[ID].[All]" allUniqueName="[ACREDITACIONES].[ID].[All]" dimensionUniqueName="[ACREDITACIONES]" displayFolder="" count="0" memberValueDatatype="3" unbalanced="0"/>
    <cacheHierarchy uniqueName="[AFIP].[EMPRESA]" caption="EMPRESA" attribute="1" defaultMemberUniqueName="[AFIP].[EMPRESA].[All]" allUniqueName="[AFIP].[EMPRESA].[All]" dimensionUniqueName="[AFIP]" displayFolder="" count="0" memberValueDatatype="3" unbalanced="0"/>
    <cacheHierarchy uniqueName="[AFIP].[RUBRO]" caption="RUBRO" attribute="1" defaultMemberUniqueName="[AFIP].[RUBRO].[All]" allUniqueName="[AFIP].[RUBRO].[All]" dimensionUniqueName="[AFIP]" displayFolder="" count="0" memberValueDatatype="130" unbalanced="0"/>
    <cacheHierarchy uniqueName="[AFIP].[ITEM]" caption="ITEM" attribute="1" defaultMemberUniqueName="[AFIP].[ITEM].[All]" allUniqueName="[AFIP].[ITEM].[All]" dimensionUniqueName="[AFIP]" displayFolder="" count="0" memberValueDatatype="130" unbalanced="0"/>
    <cacheHierarchy uniqueName="[AFIP].[BANCO]" caption="BANCO" attribute="1" defaultMemberUniqueName="[AFIP].[BANCO].[All]" allUniqueName="[AFIP].[BANCO].[All]" dimensionUniqueName="[AFIP]" displayFolder="" count="0" memberValueDatatype="5" unbalanced="0"/>
    <cacheHierarchy uniqueName="[AFIP].[FECHA]" caption="FECHA" attribute="1" time="1" defaultMemberUniqueName="[AFIP].[FECHA].[All]" allUniqueName="[AFIP].[FECHA].[All]" dimensionUniqueName="[AFIP]" displayFolder="" count="0" memberValueDatatype="7" unbalanced="0"/>
    <cacheHierarchy uniqueName="[AFIP].[FECHA_EFECTIVA]" caption="FECHA_EFECTIVA" attribute="1" time="1" defaultMemberUniqueName="[AFIP].[FECHA_EFECTIVA].[All]" allUniqueName="[AFIP].[FECHA_EFECTIVA].[All]" dimensionUniqueName="[AFIP]" displayFolder="" count="0" memberValueDatatype="7" unbalanced="0"/>
    <cacheHierarchy uniqueName="[AFIP].[ID]" caption="ID" attribute="1" defaultMemberUniqueName="[AFIP].[ID].[All]" allUniqueName="[AFIP].[ID].[All]" dimensionUniqueName="[AFIP]" displayFolder="" count="0" memberValueDatatype="3" unbalanced="0"/>
    <cacheHierarchy uniqueName="[CUENTAS].[codigo]" caption="codigo" attribute="1" defaultMemberUniqueName="[CUENTAS].[codigo].[All]" allUniqueName="[CUENTAS].[codigo].[All]" dimensionUniqueName="[CUENTAS]" displayFolder="" count="2" memberValueDatatype="130" unbalanced="0">
      <fieldsUsage count="2">
        <fieldUsage x="-1"/>
        <fieldUsage x="0"/>
      </fieldsUsage>
    </cacheHierarchy>
    <cacheHierarchy uniqueName="[CUENTAS].[C/R]" caption="C/R" attribute="1" defaultMemberUniqueName="[CUENTAS].[C/R].[All]" allUniqueName="[CUENTAS].[C/R].[All]" dimensionUniqueName="[CUENTAS]" displayFolder="" count="2" memberValueDatatype="130" unbalanced="0">
      <fieldsUsage count="2">
        <fieldUsage x="-1"/>
        <fieldUsage x="1"/>
      </fieldsUsage>
    </cacheHierarchy>
    <cacheHierarchy uniqueName="[CUENTAS].[DenominacionF]" caption="DenominacionF" attribute="1" defaultMemberUniqueName="[CUENTAS].[DenominacionF].[All]" allUniqueName="[CUENTAS].[DenominacionF].[All]" dimensionUniqueName="[CUENTAS]" displayFolder="" count="2" memberValueDatatype="130" unbalanced="0">
      <fieldsUsage count="2">
        <fieldUsage x="-1"/>
        <fieldUsage x="2"/>
      </fieldsUsage>
    </cacheHierarchy>
    <cacheHierarchy uniqueName="[CUENTAS].[Categoria]" caption="Categoria" attribute="1" defaultMemberUniqueName="[CUENTAS].[Categoria].[All]" allUniqueName="[CUENTAS].[Categoria].[All]" dimensionUniqueName="[CUENTAS]" displayFolder="" count="2" memberValueDatatype="130" unbalanced="0">
      <fieldsUsage count="2">
        <fieldUsage x="-1"/>
        <fieldUsage x="3"/>
      </fieldsUsage>
    </cacheHierarchy>
    <cacheHierarchy uniqueName="[CUENTAS].[Denominacion]" caption="Denominacion" attribute="1" defaultMemberUniqueName="[CUENTAS].[Denominacion].[All]" allUniqueName="[CUENTAS].[Denominacion].[All]" dimensionUniqueName="[CUENTAS]" displayFolder="" count="2" memberValueDatatype="130" unbalanced="0">
      <fieldsUsage count="2">
        <fieldUsage x="-1"/>
        <fieldUsage x="4"/>
      </fieldsUsage>
    </cacheHierarchy>
    <cacheHierarchy uniqueName="[CUENTAS].[Grado]" caption="Grado" attribute="1" defaultMemberUniqueName="[CUENTAS].[Grado].[All]" allUniqueName="[CUENTAS].[Grado].[All]" dimensionUniqueName="[CUENTAS]" displayFolder="" count="2" memberValueDatatype="20" unbalanced="0">
      <fieldsUsage count="2">
        <fieldUsage x="-1"/>
        <fieldUsage x="6"/>
      </fieldsUsage>
    </cacheHierarchy>
    <cacheHierarchy uniqueName="[CUENTAS].[Visible]" caption="Visible" attribute="1" defaultMemberUniqueName="[CUENTAS].[Visible].[All]" allUniqueName="[CUENTAS].[Visible].[All]" dimensionUniqueName="[CUENTAS]" displayFolder="" count="2" memberValueDatatype="11" unbalanced="0">
      <fieldsUsage count="2">
        <fieldUsage x="-1"/>
        <fieldUsage x="5"/>
      </fieldsUsage>
    </cacheHierarchy>
    <cacheHierarchy uniqueName="[DEBITOS].[EMPRESA]" caption="EMPRESA" attribute="1" defaultMemberUniqueName="[DEBITOS].[EMPRESA].[All]" allUniqueName="[DEBITOS].[EMPRESA].[All]" dimensionUniqueName="[DEBITOS]" displayFolder="" count="0" memberValueDatatype="3" unbalanced="0"/>
    <cacheHierarchy uniqueName="[DEBITOS].[COMPROBANTE]" caption="COMPROBANTE" attribute="1" defaultMemberUniqueName="[DEBITOS].[COMPROBANTE].[All]" allUniqueName="[DEBITOS].[COMPROBANTE].[All]" dimensionUniqueName="[DEBITOS]" displayFolder="" count="0" memberValueDatatype="130" unbalanced="0"/>
    <cacheHierarchy uniqueName="[DEBITOS].[RUBRO]" caption="RUBRO" attribute="1" defaultMemberUniqueName="[DEBITOS].[RUBRO].[All]" allUniqueName="[DEBITOS].[RUBRO].[All]" dimensionUniqueName="[DEBITOS]" displayFolder="" count="0" memberValueDatatype="130" unbalanced="0"/>
    <cacheHierarchy uniqueName="[DEBITOS].[ITEM]" caption="ITEM" attribute="1" defaultMemberUniqueName="[DEBITOS].[ITEM].[All]" allUniqueName="[DEBITOS].[ITEM].[All]" dimensionUniqueName="[DEBITOS]" displayFolder="" count="0" memberValueDatatype="130" unbalanced="0"/>
    <cacheHierarchy uniqueName="[DEBITOS].[BANCO]" caption="BANCO" attribute="1" defaultMemberUniqueName="[DEBITOS].[BANCO].[All]" allUniqueName="[DEBITOS].[BANCO].[All]" dimensionUniqueName="[DEBITOS]" displayFolder="" count="0" memberValueDatatype="5" unbalanced="0"/>
    <cacheHierarchy uniqueName="[DEBITOS].[FECHA_EFECTIVA]" caption="FECHA_EFECTIVA" attribute="1" time="1" defaultMemberUniqueName="[DEBITOS].[FECHA_EFECTIVA].[All]" allUniqueName="[DEBITOS].[FECHA_EFECTIVA].[All]" dimensionUniqueName="[DEBITOS]" displayFolder="" count="0" memberValueDatatype="7" unbalanced="0"/>
    <cacheHierarchy uniqueName="[DEBITOS].[OBSERVACIONES]" caption="OBSERVACIONES" attribute="1" defaultMemberUniqueName="[DEBITOS].[OBSERVACIONES].[All]" allUniqueName="[DEBITOS].[OBSERVACIONES].[All]" dimensionUniqueName="[DEBITOS]" displayFolder="" count="0" memberValueDatatype="130" unbalanced="0"/>
    <cacheHierarchy uniqueName="[DEBITOS].[ID]" caption="ID" attribute="1" defaultMemberUniqueName="[DEBITOS].[ID].[All]" allUniqueName="[DEBITOS].[ID].[All]" dimensionUniqueName="[DEBITOS]" displayFolder="" count="0" memberValueDatatype="3" unbalanced="0"/>
    <cacheHierarchy uniqueName="[GASTOS].[EMPRESA]" caption="EMPRESA" attribute="1" defaultMemberUniqueName="[GASTOS].[EMPRESA].[All]" allUniqueName="[GASTOS].[EMPRESA].[All]" dimensionUniqueName="[GASTOS]" displayFolder="" count="0" memberValueDatatype="3" unbalanced="0"/>
    <cacheHierarchy uniqueName="[GASTOS].[RUBRO]" caption="RUBRO" attribute="1" defaultMemberUniqueName="[GASTOS].[RUBRO].[All]" allUniqueName="[GASTOS].[RUBRO].[All]" dimensionUniqueName="[GASTOS]" displayFolder="" count="0" memberValueDatatype="130" unbalanced="0"/>
    <cacheHierarchy uniqueName="[GASTOS].[ITEM]" caption="ITEM" attribute="1" defaultMemberUniqueName="[GASTOS].[ITEM].[All]" allUniqueName="[GASTOS].[ITEM].[All]" dimensionUniqueName="[GASTOS]" displayFolder="" count="0" memberValueDatatype="130" unbalanced="0"/>
    <cacheHierarchy uniqueName="[GASTOS].[BANCO]" caption="BANCO" attribute="1" defaultMemberUniqueName="[GASTOS].[BANCO].[All]" allUniqueName="[GASTOS].[BANCO].[All]" dimensionUniqueName="[GASTOS]" displayFolder="" count="0" memberValueDatatype="5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FECHA_EFECTIVA]" caption="FECHA_EFECTIVA" attribute="1" time="1" defaultMemberUniqueName="[GASTOS].[FECHA_EFECTIVA].[All]" allUniqueName="[GASTOS].[FECHA_EFECTIVA].[All]" dimensionUniqueName="[GASTOS]" displayFolder="" count="0" memberValueDatatype="7" unbalanced="0"/>
    <cacheHierarchy uniqueName="[GASTOS].[ID]" caption="ID" attribute="1" defaultMemberUniqueName="[GASTOS].[ID].[All]" allUniqueName="[GASTOS].[ID].[All]" dimensionUniqueName="[GASTOS]" displayFolder="" count="0" memberValueDatatype="3" unbalanced="0"/>
    <cacheHierarchy uniqueName="[IMP DB C].[EMPRESA]" caption="EMPRESA" attribute="1" defaultMemberUniqueName="[IMP DB C].[EMPRESA].[All]" allUniqueName="[IMP DB C].[EMPRESA].[All]" dimensionUniqueName="[IMP DB C]" displayFolder="" count="0" memberValueDatatype="3" unbalanced="0"/>
    <cacheHierarchy uniqueName="[IMP DB C].[RUBRO]" caption="RUBRO" attribute="1" defaultMemberUniqueName="[IMP DB C].[RUBRO].[All]" allUniqueName="[IMP DB C].[RUBRO].[All]" dimensionUniqueName="[IMP DB C]" displayFolder="" count="0" memberValueDatatype="130" unbalanced="0"/>
    <cacheHierarchy uniqueName="[IMP DB C].[ITEM]" caption="ITEM" attribute="1" defaultMemberUniqueName="[IMP DB C].[ITEM].[All]" allUniqueName="[IMP DB C].[ITEM].[All]" dimensionUniqueName="[IMP DB C]" displayFolder="" count="0" memberValueDatatype="130" unbalanced="0"/>
    <cacheHierarchy uniqueName="[IMP DB C].[BANCO]" caption="BANCO" attribute="1" defaultMemberUniqueName="[IMP DB C].[BANCO].[All]" allUniqueName="[IMP DB C].[BANCO].[All]" dimensionUniqueName="[IMP DB C]" displayFolder="" count="0" memberValueDatatype="5" unbalanced="0"/>
    <cacheHierarchy uniqueName="[IMP DB C].[FECHA]" caption="FECHA" attribute="1" time="1" defaultMemberUniqueName="[IMP DB C].[FECHA].[All]" allUniqueName="[IMP DB C].[FECHA].[All]" dimensionUniqueName="[IMP DB C]" displayFolder="" count="0" memberValueDatatype="7" unbalanced="0"/>
    <cacheHierarchy uniqueName="[IMP DB C].[FECHA_EFECTIVA]" caption="FECHA_EFECTIVA" attribute="1" time="1" defaultMemberUniqueName="[IMP DB C].[FECHA_EFECTIVA].[All]" allUniqueName="[IMP DB C].[FECHA_EFECTIVA].[All]" dimensionUniqueName="[IMP DB C]" displayFolder="" count="0" memberValueDatatype="7" unbalanced="0"/>
    <cacheHierarchy uniqueName="[IMP DB C].[ID]" caption="ID" attribute="1" defaultMemberUniqueName="[IMP DB C].[ID].[All]" allUniqueName="[IMP DB C].[ID].[All]" dimensionUniqueName="[IMP DB C]" displayFolder="" count="0" memberValueDatatype="3" unbalanced="0"/>
    <cacheHierarchy uniqueName="[MAYORES].[ITEM]" caption="ITEM" attribute="1" defaultMemberUniqueName="[MAYORES].[ITEM].[All]" allUniqueName="[MAYORES].[ITEM].[All]" dimensionUniqueName="[MAYORES]" displayFolder="" count="0" memberValueDatatype="130" unbalanced="0"/>
    <cacheHierarchy uniqueName="[MAYORES].[BANCO1]" caption="BANCO1" attribute="1" defaultMemberUniqueName="[MAYORES].[BANCO1].[All]" allUniqueName="[MAYORES].[BANCO1].[All]" dimensionUniqueName="[MAYORES]" displayFolder="" count="0" memberValueDatatype="5" unbalanced="0"/>
    <cacheHierarchy uniqueName="[MAYORES].[FECHA_EFECTIVA]" caption="FECHA_EFECTIVA" attribute="1" time="1" defaultMemberUniqueName="[MAYORES].[FECHA_EFECTIVA].[All]" allUniqueName="[MAYORES].[FECHA_EFECTIVA].[All]" dimensionUniqueName="[MAYORES]" displayFolder="" count="0" memberValueDatatype="7" unbalanced="0"/>
    <cacheHierarchy uniqueName="[MAYORES].[CUENTA]" caption="CUENTA" attribute="1" defaultMemberUniqueName="[MAYORES].[CUENTA].[All]" allUniqueName="[MAYORES].[CUENTA].[All]" dimensionUniqueName="[MAYORES]" displayFolder="" count="0" memberValueDatatype="130" unbalanced="0"/>
    <cacheHierarchy uniqueName="[MAYORES].[ID]" caption="ID" attribute="1" defaultMemberUniqueName="[MAYORES].[ID].[All]" allUniqueName="[MAYORES].[ID].[All]" dimensionUniqueName="[MAYORES]" displayFolder="" count="0" memberValueDatatype="130" unbalanced="0"/>
    <cacheHierarchy uniqueName="[SIRCREB].[EMPRESA]" caption="EMPRESA" attribute="1" defaultMemberUniqueName="[SIRCREB].[EMPRESA].[All]" allUniqueName="[SIRCREB].[EMPRESA].[All]" dimensionUniqueName="[SIRCREB]" displayFolder="" count="0" memberValueDatatype="3" unbalanced="0"/>
    <cacheHierarchy uniqueName="[SIRCREB].[RUBRO]" caption="RUBRO" attribute="1" defaultMemberUniqueName="[SIRCREB].[RUBRO].[All]" allUniqueName="[SIRCREB].[RUBRO].[All]" dimensionUniqueName="[SIRCREB]" displayFolder="" count="0" memberValueDatatype="130" unbalanced="0"/>
    <cacheHierarchy uniqueName="[SIRCREB].[ITEM]" caption="ITEM" attribute="1" defaultMemberUniqueName="[SIRCREB].[ITEM].[All]" allUniqueName="[SIRCREB].[ITEM].[All]" dimensionUniqueName="[SIRCREB]" displayFolder="" count="0" memberValueDatatype="130" unbalanced="0"/>
    <cacheHierarchy uniqueName="[SIRCREB].[BANCO]" caption="BANCO" attribute="1" defaultMemberUniqueName="[SIRCREB].[BANCO].[All]" allUniqueName="[SIRCREB].[BANCO].[All]" dimensionUniqueName="[SIRCREB]" displayFolder="" count="0" memberValueDatatype="5" unbalanced="0"/>
    <cacheHierarchy uniqueName="[SIRCREB].[FECHA]" caption="FECHA" attribute="1" time="1" defaultMemberUniqueName="[SIRCREB].[FECHA].[All]" allUniqueName="[SIRCREB].[FECHA].[All]" dimensionUniqueName="[SIRCREB]" displayFolder="" count="0" memberValueDatatype="7" unbalanced="0"/>
    <cacheHierarchy uniqueName="[SIRCREB].[FECHA_EFECTIVA]" caption="FECHA_EFECTIVA" attribute="1" time="1" defaultMemberUniqueName="[SIRCREB].[FECHA_EFECTIVA].[All]" allUniqueName="[SIRCREB].[FECHA_EFECTIVA].[All]" dimensionUniqueName="[SIRCREB]" displayFolder="" count="0" memberValueDatatype="7" unbalanced="0"/>
    <cacheHierarchy uniqueName="[SIRCREB].[ID]" caption="ID" attribute="1" defaultMemberUniqueName="[SIRCREB].[ID].[All]" allUniqueName="[SIRCREB].[ID].[All]" dimensionUniqueName="[SIRCREB]" displayFolder="" count="0" memberValueDatatype="3" unbalanced="0"/>
    <cacheHierarchy uniqueName="[SUELDOS].[EMPRESA]" caption="EMPRESA" attribute="1" defaultMemberUniqueName="[SUELDOS].[EMPRESA].[All]" allUniqueName="[SUELDOS].[EMPRESA].[All]" dimensionUniqueName="[SUELDOS]" displayFolder="" count="0" memberValueDatatype="3" unbalanced="0"/>
    <cacheHierarchy uniqueName="[SUELDOS].[PROVEEDORES]" caption="PROVEEDORES" attribute="1" defaultMemberUniqueName="[SUELDOS].[PROVEEDORES].[All]" allUniqueName="[SUELDOS].[PROVEEDORES].[All]" dimensionUniqueName="[SUELDOS]" displayFolder="" count="0" memberValueDatatype="130" unbalanced="0"/>
    <cacheHierarchy uniqueName="[SUELDOS].[BANCO]" caption="BANCO" attribute="1" defaultMemberUniqueName="[SUELDOS].[BANCO].[All]" allUniqueName="[SUELDOS].[BANCO].[All]" dimensionUniqueName="[SUELDOS]" displayFolder="" count="0" memberValueDatatype="5" unbalanced="0"/>
    <cacheHierarchy uniqueName="[SUELDOS].[ITEM]" caption="ITEM" attribute="1" defaultMemberUniqueName="[SUELDOS].[ITEM].[All]" allUniqueName="[SUELDOS].[ITEM].[All]" dimensionUniqueName="[SUELDOS]" displayFolder="" count="0" memberValueDatatype="130" unbalanced="0"/>
    <cacheHierarchy uniqueName="[SUELDOS].[FECHA_EFECTIVA]" caption="FECHA_EFECTIVA" attribute="1" time="1" defaultMemberUniqueName="[SUELDOS].[FECHA_EFECTIVA].[All]" allUniqueName="[SUELDOS].[FECHA_EFECTIVA].[All]" dimensionUniqueName="[SUELDOS]" displayFolder="" count="0" memberValueDatatype="7" unbalanced="0"/>
    <cacheHierarchy uniqueName="[SUELDOS].[ID]" caption="ID" attribute="1" defaultMemberUniqueName="[SUELDOS].[ID].[All]" allUniqueName="[SUELDOS].[ID].[All]" dimensionUniqueName="[SUELDOS]" displayFolder="" count="0" memberValueDatatype="3" unbalanced="0"/>
    <cacheHierarchy uniqueName="[Measures].[__XL_Count Consulta]" caption="__XL_Count Consulta" measure="1" displayFolder="" measureGroup="ACREDITACIONES" count="0" hidden="1"/>
    <cacheHierarchy uniqueName="[Measures].[__XL_Count Consulta1]" caption="__XL_Count Consulta1" measure="1" displayFolder="" measureGroup="DEBITOS" count="0" hidden="1"/>
    <cacheHierarchy uniqueName="[Measures].[__XL_Count Consulta2]" caption="__XL_Count Consulta2" measure="1" displayFolder="" measureGroup="AFIP" count="0" hidden="1"/>
    <cacheHierarchy uniqueName="[Measures].[__XL_Count Consulta3]" caption="__XL_Count Consulta3" measure="1" displayFolder="" measureGroup="SIRCREB" count="0" hidden="1"/>
    <cacheHierarchy uniqueName="[Measures].[__XL_Count Consulta5]" caption="__XL_Count Consulta5" measure="1" displayFolder="" measureGroup="GASTOS" count="0" hidden="1"/>
    <cacheHierarchy uniqueName="[Measures].[__XL_Count Consulta6]" caption="__XL_Count Consulta6" measure="1" displayFolder="" measureGroup="IMP DB C" count="0" hidden="1"/>
    <cacheHierarchy uniqueName="[Measures].[__XL_Count Consulta4]" caption="__XL_Count Consulta4" measure="1" displayFolder="" measureGroup="SUELDOS" count="0" hidden="1"/>
    <cacheHierarchy uniqueName="[Measures].[__XL_Count Consulta7]" caption="__XL_Count Consulta7" measure="1" displayFolder="" measureGroup="MAYORES" count="0" hidden="1"/>
    <cacheHierarchy uniqueName="[Measures].[__XL_Count CUENTAS]" caption="__XL_Count CUENTAS" measure="1" displayFolder="" measureGroup="CUENTAS" count="0" hidden="1"/>
    <cacheHierarchy uniqueName="[Measures].[__No hay medidas definidas]" caption="__No hay medidas definidas" measure="1" displayFolder="" count="0" hidden="1"/>
    <cacheHierarchy uniqueName="[Measures].[Suma de BANCO1]" caption="Suma de BANCO1" measure="1" displayFolder="" measureGroup="ACREDITACIONE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ID]" caption="Suma de ID" measure="1" displayFolder="" measureGroup="ACREDITACIONE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EMPRESA]" caption="Suma de EMPRESA" measure="1" displayFolder="" measureGroup="DEBITO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BANCO]" caption="Suma de BANCO" measure="1" displayFolder="" measureGroup="DEBITO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EMPRESA 2]" caption="Suma de EMPRESA 2" measure="1" displayFolder="" measureGroup="AFIP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BANCO 2]" caption="Suma de BANCO 2" measure="1" displayFolder="" measureGroup="AFIP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EMPRESA 3]" caption="Suma de EMPRESA 3" measure="1" displayFolder="" measureGroup="SIRCREB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a de BANCO 3]" caption="Suma de BANCO 3" measure="1" displayFolder="" measureGroup="SIRCREB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a de EMPRESA 4]" caption="Suma de EMPRESA 4" measure="1" displayFolder="" measureGroup="GASTO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BANCO 5]" caption="Suma de BANCO 5" measure="1" displayFolder="" measureGroup="GAST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EMPRESA 5]" caption="Suma de EMPRESA 5" measure="1" displayFolder="" measureGroup="IMP DB C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BANCO 6]" caption="Suma de BANCO 6" measure="1" displayFolder="" measureGroup="IMP DB 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MPRESA]" caption="Sum of EMPRESA" measure="1" displayFolder="" measureGroup="SUELDO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a de BANCO 4]" caption="Suma de BANCO 4" measure="1" displayFolder="" measureGroup="SUELDOS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a de BANCO1 2]" caption="Suma de BANCO1 2" measure="1" displayFolder="" measureGroup="MAYORES" count="0" hidden="1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uma de Grado]" caption="Suma de Grado" measure="1" displayFolder="" measureGroup="CUENTA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ID 3]" caption="Suma de ID 3" measure="1" displayFolder="" measureGroup="AFIP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ID 5]" caption="Suma de ID 5" measure="1" displayFolder="" measureGroup="SUELDOS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a de ID 6]" caption="Suma de ID 6" measure="1" displayFolder="" measureGroup="GASTO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a de ID 7]" caption="Suma de ID 7" measure="1" displayFolder="" measureGroup="IMP DB C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ID 2]" caption="Suma de ID 2" measure="1" displayFolder="" measureGroup="DEBITO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ID 4]" caption="Suma de ID 4" measure="1" displayFolder="" measureGroup="SIRCREB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0">
    <dimension name="ACREDITACIONES" uniqueName="[ACREDITACIONES]" caption="ACREDITACIONES"/>
    <dimension name="AFIP" uniqueName="[AFIP]" caption="AFIP"/>
    <dimension name="CUENTAS" uniqueName="[CUENTAS]" caption="CUENTAS"/>
    <dimension name="DEBITOS" uniqueName="[DEBITOS]" caption="DEBITOS"/>
    <dimension name="GASTOS" uniqueName="[GASTOS]" caption="GASTOS"/>
    <dimension name="IMP DB C" uniqueName="[IMP DB C]" caption="IMP DB C"/>
    <dimension name="MAYORES" uniqueName="[MAYORES]" caption="MAYORES"/>
    <dimension measure="1" name="Measures" uniqueName="[Measures]" caption="Measures"/>
    <dimension name="SIRCREB" uniqueName="[SIRCREB]" caption="SIRCREB"/>
    <dimension name="SUELDOS" uniqueName="[SUELDOS]" caption="SUELDOS"/>
  </dimensions>
  <measureGroups count="9">
    <measureGroup name="ACREDITACIONES" caption="ACREDITACIONES"/>
    <measureGroup name="AFIP" caption="AFIP"/>
    <measureGroup name="CUENTAS" caption="CUENTAS"/>
    <measureGroup name="DEBITOS" caption="DEBITOS"/>
    <measureGroup name="GASTOS" caption="GASTOS"/>
    <measureGroup name="IMP DB C" caption="IMP DB C"/>
    <measureGroup name="MAYORES" caption="MAYORES"/>
    <measureGroup name="SIRCREB" caption="SIRCREB"/>
    <measureGroup name="SUELDOS" caption="SUELDOS"/>
  </measureGroups>
  <maps count="9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drea RSR" refreshedDate="45348.770273148148" createdVersion="5" refreshedVersion="8" minRefreshableVersion="3" recordCount="0" supportSubquery="1" supportAdvancedDrill="1" xr:uid="{3B81F5B5-D299-4125-A603-DB9F7F783075}">
  <cacheSource type="external" connectionId="90"/>
  <cacheFields count="5">
    <cacheField name="[ACREDITACIONES].[ITEM].[ITEM]" caption="ITEM" numFmtId="0" level="1">
      <sharedItems count="2">
        <s v="DEPOSITO DE VALORES"/>
        <s v="TRANSFERENCIA 08/02 $1.690.952,00"/>
      </sharedItems>
    </cacheField>
    <cacheField name="[ACREDITACIONES].[BANCO1].[BANCO1]" caption="BANCO1" numFmtId="0" hierarchy="1" level="1">
      <sharedItems containsSemiMixedTypes="0" containsString="0" containsNumber="1" minValue="1690952" maxValue="5318885.7300000004" count="3">
        <n v="2651960"/>
        <n v="1690952"/>
        <n v="5318885.7300000004"/>
      </sharedItems>
    </cacheField>
    <cacheField name="[ACREDITACIONES].[FECHA_EFECTIVA].[FECHA_EFECTIVA]" caption="FECHA_EFECTIVA" numFmtId="0" hierarchy="2" level="1">
      <sharedItems containsSemiMixedTypes="0" containsNonDate="0" containsDate="1" containsString="0" minDate="2024-02-05T00:00:00" maxDate="2024-02-19T00:00:00" count="3">
        <d v="2024-02-05T00:00:00"/>
        <d v="2024-02-08T00:00:00"/>
        <d v="2024-02-18T00:00:00"/>
      </sharedItems>
    </cacheField>
    <cacheField name="[ACREDITACIONES].[CUENTA].[CUENTA]" caption="CUENTA" numFmtId="0" hierarchy="3" level="1">
      <sharedItems containsBlank="1" count="2">
        <m/>
        <s v="04.01.01"/>
      </sharedItems>
    </cacheField>
    <cacheField name="[ACREDITACIONES].[ID].[ID]" caption="ID" numFmtId="0" hierarchy="4" level="1">
      <sharedItems containsSemiMixedTypes="0" containsString="0" containsNumber="1" containsInteger="1" minValue="3973" maxValue="83976" count="5">
        <n v="83664"/>
        <n v="83665"/>
        <n v="3973"/>
        <n v="83975"/>
        <n v="83976"/>
      </sharedItems>
      <extLst>
        <ext xmlns:x15="http://schemas.microsoft.com/office/spreadsheetml/2010/11/main" uri="{4F2E5C28-24EA-4eb8-9CBF-B6C8F9C3D259}">
          <x15:cachedUniqueNames>
            <x15:cachedUniqueName index="0" name="[ACREDITACIONES].[ID].&amp;[83664]"/>
            <x15:cachedUniqueName index="1" name="[ACREDITACIONES].[ID].&amp;[83665]"/>
            <x15:cachedUniqueName index="2" name="[ACREDITACIONES].[ID].&amp;[3973]"/>
            <x15:cachedUniqueName index="3" name="[ACREDITACIONES].[ID].&amp;[83975]"/>
            <x15:cachedUniqueName index="4" name="[ACREDITACIONES].[ID].&amp;[83976]"/>
          </x15:cachedUniqueNames>
        </ext>
      </extLst>
    </cacheField>
  </cacheFields>
  <cacheHierarchies count="91">
    <cacheHierarchy uniqueName="[ACREDITACIONES].[ITEM]" caption="ITEM" attribute="1" defaultMemberUniqueName="[ACREDITACIONES].[ITEM].[All]" allUniqueName="[ACREDITACIONES].[ITEM].[All]" dimensionUniqueName="[ACREDITACIONES]" displayFolder="" count="2" memberValueDatatype="130" unbalanced="0">
      <fieldsUsage count="2">
        <fieldUsage x="-1"/>
        <fieldUsage x="0"/>
      </fieldsUsage>
    </cacheHierarchy>
    <cacheHierarchy uniqueName="[ACREDITACIONES].[BANCO1]" caption="BANCO1" attribute="1" defaultMemberUniqueName="[ACREDITACIONES].[BANCO1].[All]" allUniqueName="[ACREDITACIONES].[BANCO1].[All]" dimensionUniqueName="[ACREDITACIONES]" displayFolder="" count="2" memberValueDatatype="5" unbalanced="0">
      <fieldsUsage count="2">
        <fieldUsage x="-1"/>
        <fieldUsage x="1"/>
      </fieldsUsage>
    </cacheHierarchy>
    <cacheHierarchy uniqueName="[ACREDITACIONES].[FECHA_EFECTIVA]" caption="FECHA_EFECTIVA" attribute="1" time="1" defaultMemberUniqueName="[ACREDITACIONES].[FECHA_EFECTIVA].[All]" allUniqueName="[ACREDITACIONES].[FECHA_EFECTIVA].[All]" dimensionUniqueName="[ACREDITACIONES]" displayFolder="" count="2" memberValueDatatype="7" unbalanced="0">
      <fieldsUsage count="2">
        <fieldUsage x="-1"/>
        <fieldUsage x="2"/>
      </fieldsUsage>
    </cacheHierarchy>
    <cacheHierarchy uniqueName="[ACREDITACIONES].[CUENTA]" caption="CUENTA" attribute="1" defaultMemberUniqueName="[ACREDITACIONES].[CUENTA].[All]" allUniqueName="[ACREDITACIONES].[CUENTA].[All]" dimensionUniqueName="[ACREDITACIONES]" displayFolder="" count="2" memberValueDatatype="130" unbalanced="0">
      <fieldsUsage count="2">
        <fieldUsage x="-1"/>
        <fieldUsage x="3"/>
      </fieldsUsage>
    </cacheHierarchy>
    <cacheHierarchy uniqueName="[ACREDITACIONES].[ID]" caption="ID" attribute="1" defaultMemberUniqueName="[ACREDITACIONES].[ID].[All]" allUniqueName="[ACREDITACIONES].[ID].[All]" dimensionUniqueName="[ACREDITACIONES]" displayFolder="" count="2" memberValueDatatype="3" unbalanced="0">
      <fieldsUsage count="2">
        <fieldUsage x="-1"/>
        <fieldUsage x="4"/>
      </fieldsUsage>
    </cacheHierarchy>
    <cacheHierarchy uniqueName="[AFIP].[EMPRESA]" caption="EMPRESA" attribute="1" defaultMemberUniqueName="[AFIP].[EMPRESA].[All]" allUniqueName="[AFIP].[EMPRESA].[All]" dimensionUniqueName="[AFIP]" displayFolder="" count="0" memberValueDatatype="3" unbalanced="0"/>
    <cacheHierarchy uniqueName="[AFIP].[RUBRO]" caption="RUBRO" attribute="1" defaultMemberUniqueName="[AFIP].[RUBRO].[All]" allUniqueName="[AFIP].[RUBRO].[All]" dimensionUniqueName="[AFIP]" displayFolder="" count="0" memberValueDatatype="130" unbalanced="0"/>
    <cacheHierarchy uniqueName="[AFIP].[ITEM]" caption="ITEM" attribute="1" defaultMemberUniqueName="[AFIP].[ITEM].[All]" allUniqueName="[AFIP].[ITEM].[All]" dimensionUniqueName="[AFIP]" displayFolder="" count="0" memberValueDatatype="130" unbalanced="0"/>
    <cacheHierarchy uniqueName="[AFIP].[BANCO]" caption="BANCO" attribute="1" defaultMemberUniqueName="[AFIP].[BANCO].[All]" allUniqueName="[AFIP].[BANCO].[All]" dimensionUniqueName="[AFIP]" displayFolder="" count="0" memberValueDatatype="5" unbalanced="0"/>
    <cacheHierarchy uniqueName="[AFIP].[FECHA]" caption="FECHA" attribute="1" time="1" defaultMemberUniqueName="[AFIP].[FECHA].[All]" allUniqueName="[AFIP].[FECHA].[All]" dimensionUniqueName="[AFIP]" displayFolder="" count="0" memberValueDatatype="7" unbalanced="0"/>
    <cacheHierarchy uniqueName="[AFIP].[FECHA_EFECTIVA]" caption="FECHA_EFECTIVA" attribute="1" time="1" defaultMemberUniqueName="[AFIP].[FECHA_EFECTIVA].[All]" allUniqueName="[AFIP].[FECHA_EFECTIVA].[All]" dimensionUniqueName="[AFIP]" displayFolder="" count="0" memberValueDatatype="7" unbalanced="0"/>
    <cacheHierarchy uniqueName="[AFIP].[ID]" caption="ID" attribute="1" defaultMemberUniqueName="[AFIP].[ID].[All]" allUniqueName="[AFIP].[ID].[All]" dimensionUniqueName="[AFIP]" displayFolder="" count="0" memberValueDatatype="3" unbalanced="0"/>
    <cacheHierarchy uniqueName="[CUENTAS].[codigo]" caption="codigo" attribute="1" defaultMemberUniqueName="[CUENTAS].[codigo].[All]" allUniqueName="[CUENTAS].[codigo].[All]" dimensionUniqueName="[CUENTAS]" displayFolder="" count="0" memberValueDatatype="130" unbalanced="0"/>
    <cacheHierarchy uniqueName="[CUENTAS].[C/R]" caption="C/R" attribute="1" defaultMemberUniqueName="[CUENTAS].[C/R].[All]" allUniqueName="[CUENTAS].[C/R].[All]" dimensionUniqueName="[CUENTAS]" displayFolder="" count="0" memberValueDatatype="130" unbalanced="0"/>
    <cacheHierarchy uniqueName="[CUENTAS].[DenominacionF]" caption="DenominacionF" attribute="1" defaultMemberUniqueName="[CUENTAS].[DenominacionF].[All]" allUniqueName="[CUENTAS].[DenominacionF].[All]" dimensionUniqueName="[CUENTAS]" displayFolder="" count="0" memberValueDatatype="130" unbalanced="0"/>
    <cacheHierarchy uniqueName="[CUENTAS].[Categoria]" caption="Categoria" attribute="1" defaultMemberUniqueName="[CUENTAS].[Categoria].[All]" allUniqueName="[CUENTAS].[Categoria].[All]" dimensionUniqueName="[CUENTAS]" displayFolder="" count="0" memberValueDatatype="130" unbalanced="0"/>
    <cacheHierarchy uniqueName="[CUENTAS].[Denominacion]" caption="Denominacion" attribute="1" defaultMemberUniqueName="[CUENTAS].[Denominacion].[All]" allUniqueName="[CUENTAS].[Denominacion].[All]" dimensionUniqueName="[CUENTAS]" displayFolder="" count="0" memberValueDatatype="130" unbalanced="0"/>
    <cacheHierarchy uniqueName="[CUENTAS].[Grado]" caption="Grado" attribute="1" defaultMemberUniqueName="[CUENTAS].[Grado].[All]" allUniqueName="[CUENTAS].[Grado].[All]" dimensionUniqueName="[CUENTAS]" displayFolder="" count="0" memberValueDatatype="20" unbalanced="0"/>
    <cacheHierarchy uniqueName="[CUENTAS].[Visible]" caption="Visible" attribute="1" defaultMemberUniqueName="[CUENTAS].[Visible].[All]" allUniqueName="[CUENTAS].[Visible].[All]" dimensionUniqueName="[CUENTAS]" displayFolder="" count="0" memberValueDatatype="11" unbalanced="0"/>
    <cacheHierarchy uniqueName="[DEBITOS].[EMPRESA]" caption="EMPRESA" attribute="1" defaultMemberUniqueName="[DEBITOS].[EMPRESA].[All]" allUniqueName="[DEBITOS].[EMPRESA].[All]" dimensionUniqueName="[DEBITOS]" displayFolder="" count="0" memberValueDatatype="3" unbalanced="0"/>
    <cacheHierarchy uniqueName="[DEBITOS].[COMPROBANTE]" caption="COMPROBANTE" attribute="1" defaultMemberUniqueName="[DEBITOS].[COMPROBANTE].[All]" allUniqueName="[DEBITOS].[COMPROBANTE].[All]" dimensionUniqueName="[DEBITOS]" displayFolder="" count="0" memberValueDatatype="130" unbalanced="0"/>
    <cacheHierarchy uniqueName="[DEBITOS].[RUBRO]" caption="RUBRO" attribute="1" defaultMemberUniqueName="[DEBITOS].[RUBRO].[All]" allUniqueName="[DEBITOS].[RUBRO].[All]" dimensionUniqueName="[DEBITOS]" displayFolder="" count="0" memberValueDatatype="130" unbalanced="0"/>
    <cacheHierarchy uniqueName="[DEBITOS].[ITEM]" caption="ITEM" attribute="1" defaultMemberUniqueName="[DEBITOS].[ITEM].[All]" allUniqueName="[DEBITOS].[ITEM].[All]" dimensionUniqueName="[DEBITOS]" displayFolder="" count="0" memberValueDatatype="130" unbalanced="0"/>
    <cacheHierarchy uniqueName="[DEBITOS].[BANCO]" caption="BANCO" attribute="1" defaultMemberUniqueName="[DEBITOS].[BANCO].[All]" allUniqueName="[DEBITOS].[BANCO].[All]" dimensionUniqueName="[DEBITOS]" displayFolder="" count="0" memberValueDatatype="5" unbalanced="0"/>
    <cacheHierarchy uniqueName="[DEBITOS].[FECHA_EFECTIVA]" caption="FECHA_EFECTIVA" attribute="1" time="1" defaultMemberUniqueName="[DEBITOS].[FECHA_EFECTIVA].[All]" allUniqueName="[DEBITOS].[FECHA_EFECTIVA].[All]" dimensionUniqueName="[DEBITOS]" displayFolder="" count="0" memberValueDatatype="7" unbalanced="0"/>
    <cacheHierarchy uniqueName="[DEBITOS].[OBSERVACIONES]" caption="OBSERVACIONES" attribute="1" defaultMemberUniqueName="[DEBITOS].[OBSERVACIONES].[All]" allUniqueName="[DEBITOS].[OBSERVACIONES].[All]" dimensionUniqueName="[DEBITOS]" displayFolder="" count="0" memberValueDatatype="130" unbalanced="0"/>
    <cacheHierarchy uniqueName="[DEBITOS].[ID]" caption="ID" attribute="1" defaultMemberUniqueName="[DEBITOS].[ID].[All]" allUniqueName="[DEBITOS].[ID].[All]" dimensionUniqueName="[DEBITOS]" displayFolder="" count="0" memberValueDatatype="3" unbalanced="0"/>
    <cacheHierarchy uniqueName="[GASTOS].[EMPRESA]" caption="EMPRESA" attribute="1" defaultMemberUniqueName="[GASTOS].[EMPRESA].[All]" allUniqueName="[GASTOS].[EMPRESA].[All]" dimensionUniqueName="[GASTOS]" displayFolder="" count="0" memberValueDatatype="3" unbalanced="0"/>
    <cacheHierarchy uniqueName="[GASTOS].[RUBRO]" caption="RUBRO" attribute="1" defaultMemberUniqueName="[GASTOS].[RUBRO].[All]" allUniqueName="[GASTOS].[RUBRO].[All]" dimensionUniqueName="[GASTOS]" displayFolder="" count="0" memberValueDatatype="130" unbalanced="0"/>
    <cacheHierarchy uniqueName="[GASTOS].[ITEM]" caption="ITEM" attribute="1" defaultMemberUniqueName="[GASTOS].[ITEM].[All]" allUniqueName="[GASTOS].[ITEM].[All]" dimensionUniqueName="[GASTOS]" displayFolder="" count="0" memberValueDatatype="130" unbalanced="0"/>
    <cacheHierarchy uniqueName="[GASTOS].[BANCO]" caption="BANCO" attribute="1" defaultMemberUniqueName="[GASTOS].[BANCO].[All]" allUniqueName="[GASTOS].[BANCO].[All]" dimensionUniqueName="[GASTOS]" displayFolder="" count="0" memberValueDatatype="5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FECHA_EFECTIVA]" caption="FECHA_EFECTIVA" attribute="1" time="1" defaultMemberUniqueName="[GASTOS].[FECHA_EFECTIVA].[All]" allUniqueName="[GASTOS].[FECHA_EFECTIVA].[All]" dimensionUniqueName="[GASTOS]" displayFolder="" count="0" memberValueDatatype="7" unbalanced="0"/>
    <cacheHierarchy uniqueName="[GASTOS].[ID]" caption="ID" attribute="1" defaultMemberUniqueName="[GASTOS].[ID].[All]" allUniqueName="[GASTOS].[ID].[All]" dimensionUniqueName="[GASTOS]" displayFolder="" count="0" memberValueDatatype="3" unbalanced="0"/>
    <cacheHierarchy uniqueName="[IMP DB C].[EMPRESA]" caption="EMPRESA" attribute="1" defaultMemberUniqueName="[IMP DB C].[EMPRESA].[All]" allUniqueName="[IMP DB C].[EMPRESA].[All]" dimensionUniqueName="[IMP DB C]" displayFolder="" count="0" memberValueDatatype="3" unbalanced="0"/>
    <cacheHierarchy uniqueName="[IMP DB C].[RUBRO]" caption="RUBRO" attribute="1" defaultMemberUniqueName="[IMP DB C].[RUBRO].[All]" allUniqueName="[IMP DB C].[RUBRO].[All]" dimensionUniqueName="[IMP DB C]" displayFolder="" count="0" memberValueDatatype="130" unbalanced="0"/>
    <cacheHierarchy uniqueName="[IMP DB C].[ITEM]" caption="ITEM" attribute="1" defaultMemberUniqueName="[IMP DB C].[ITEM].[All]" allUniqueName="[IMP DB C].[ITEM].[All]" dimensionUniqueName="[IMP DB C]" displayFolder="" count="0" memberValueDatatype="130" unbalanced="0"/>
    <cacheHierarchy uniqueName="[IMP DB C].[BANCO]" caption="BANCO" attribute="1" defaultMemberUniqueName="[IMP DB C].[BANCO].[All]" allUniqueName="[IMP DB C].[BANCO].[All]" dimensionUniqueName="[IMP DB C]" displayFolder="" count="0" memberValueDatatype="5" unbalanced="0"/>
    <cacheHierarchy uniqueName="[IMP DB C].[FECHA]" caption="FECHA" attribute="1" time="1" defaultMemberUniqueName="[IMP DB C].[FECHA].[All]" allUniqueName="[IMP DB C].[FECHA].[All]" dimensionUniqueName="[IMP DB C]" displayFolder="" count="0" memberValueDatatype="7" unbalanced="0"/>
    <cacheHierarchy uniqueName="[IMP DB C].[FECHA_EFECTIVA]" caption="FECHA_EFECTIVA" attribute="1" time="1" defaultMemberUniqueName="[IMP DB C].[FECHA_EFECTIVA].[All]" allUniqueName="[IMP DB C].[FECHA_EFECTIVA].[All]" dimensionUniqueName="[IMP DB C]" displayFolder="" count="0" memberValueDatatype="7" unbalanced="0"/>
    <cacheHierarchy uniqueName="[IMP DB C].[ID]" caption="ID" attribute="1" defaultMemberUniqueName="[IMP DB C].[ID].[All]" allUniqueName="[IMP DB C].[ID].[All]" dimensionUniqueName="[IMP DB C]" displayFolder="" count="0" memberValueDatatype="3" unbalanced="0"/>
    <cacheHierarchy uniqueName="[MAYORES].[ITEM]" caption="ITEM" attribute="1" defaultMemberUniqueName="[MAYORES].[ITEM].[All]" allUniqueName="[MAYORES].[ITEM].[All]" dimensionUniqueName="[MAYORES]" displayFolder="" count="0" memberValueDatatype="130" unbalanced="0"/>
    <cacheHierarchy uniqueName="[MAYORES].[BANCO1]" caption="BANCO1" attribute="1" defaultMemberUniqueName="[MAYORES].[BANCO1].[All]" allUniqueName="[MAYORES].[BANCO1].[All]" dimensionUniqueName="[MAYORES]" displayFolder="" count="0" memberValueDatatype="5" unbalanced="0"/>
    <cacheHierarchy uniqueName="[MAYORES].[FECHA_EFECTIVA]" caption="FECHA_EFECTIVA" attribute="1" time="1" defaultMemberUniqueName="[MAYORES].[FECHA_EFECTIVA].[All]" allUniqueName="[MAYORES].[FECHA_EFECTIVA].[All]" dimensionUniqueName="[MAYORES]" displayFolder="" count="0" memberValueDatatype="7" unbalanced="0"/>
    <cacheHierarchy uniqueName="[MAYORES].[CUENTA]" caption="CUENTA" attribute="1" defaultMemberUniqueName="[MAYORES].[CUENTA].[All]" allUniqueName="[MAYORES].[CUENTA].[All]" dimensionUniqueName="[MAYORES]" displayFolder="" count="0" memberValueDatatype="130" unbalanced="0"/>
    <cacheHierarchy uniqueName="[MAYORES].[ID]" caption="ID" attribute="1" defaultMemberUniqueName="[MAYORES].[ID].[All]" allUniqueName="[MAYORES].[ID].[All]" dimensionUniqueName="[MAYORES]" displayFolder="" count="0" memberValueDatatype="130" unbalanced="0"/>
    <cacheHierarchy uniqueName="[SIRCREB].[EMPRESA]" caption="EMPRESA" attribute="1" defaultMemberUniqueName="[SIRCREB].[EMPRESA].[All]" allUniqueName="[SIRCREB].[EMPRESA].[All]" dimensionUniqueName="[SIRCREB]" displayFolder="" count="0" memberValueDatatype="3" unbalanced="0"/>
    <cacheHierarchy uniqueName="[SIRCREB].[RUBRO]" caption="RUBRO" attribute="1" defaultMemberUniqueName="[SIRCREB].[RUBRO].[All]" allUniqueName="[SIRCREB].[RUBRO].[All]" dimensionUniqueName="[SIRCREB]" displayFolder="" count="0" memberValueDatatype="130" unbalanced="0"/>
    <cacheHierarchy uniqueName="[SIRCREB].[ITEM]" caption="ITEM" attribute="1" defaultMemberUniqueName="[SIRCREB].[ITEM].[All]" allUniqueName="[SIRCREB].[ITEM].[All]" dimensionUniqueName="[SIRCREB]" displayFolder="" count="0" memberValueDatatype="130" unbalanced="0"/>
    <cacheHierarchy uniqueName="[SIRCREB].[BANCO]" caption="BANCO" attribute="1" defaultMemberUniqueName="[SIRCREB].[BANCO].[All]" allUniqueName="[SIRCREB].[BANCO].[All]" dimensionUniqueName="[SIRCREB]" displayFolder="" count="0" memberValueDatatype="5" unbalanced="0"/>
    <cacheHierarchy uniqueName="[SIRCREB].[FECHA]" caption="FECHA" attribute="1" time="1" defaultMemberUniqueName="[SIRCREB].[FECHA].[All]" allUniqueName="[SIRCREB].[FECHA].[All]" dimensionUniqueName="[SIRCREB]" displayFolder="" count="0" memberValueDatatype="7" unbalanced="0"/>
    <cacheHierarchy uniqueName="[SIRCREB].[FECHA_EFECTIVA]" caption="FECHA_EFECTIVA" attribute="1" time="1" defaultMemberUniqueName="[SIRCREB].[FECHA_EFECTIVA].[All]" allUniqueName="[SIRCREB].[FECHA_EFECTIVA].[All]" dimensionUniqueName="[SIRCREB]" displayFolder="" count="0" memberValueDatatype="7" unbalanced="0"/>
    <cacheHierarchy uniqueName="[SIRCREB].[ID]" caption="ID" attribute="1" defaultMemberUniqueName="[SIRCREB].[ID].[All]" allUniqueName="[SIRCREB].[ID].[All]" dimensionUniqueName="[SIRCREB]" displayFolder="" count="0" memberValueDatatype="3" unbalanced="0"/>
    <cacheHierarchy uniqueName="[SUELDOS].[EMPRESA]" caption="EMPRESA" attribute="1" defaultMemberUniqueName="[SUELDOS].[EMPRESA].[All]" allUniqueName="[SUELDOS].[EMPRESA].[All]" dimensionUniqueName="[SUELDOS]" displayFolder="" count="0" memberValueDatatype="3" unbalanced="0"/>
    <cacheHierarchy uniqueName="[SUELDOS].[PROVEEDORES]" caption="PROVEEDORES" attribute="1" defaultMemberUniqueName="[SUELDOS].[PROVEEDORES].[All]" allUniqueName="[SUELDOS].[PROVEEDORES].[All]" dimensionUniqueName="[SUELDOS]" displayFolder="" count="0" memberValueDatatype="130" unbalanced="0"/>
    <cacheHierarchy uniqueName="[SUELDOS].[BANCO]" caption="BANCO" attribute="1" defaultMemberUniqueName="[SUELDOS].[BANCO].[All]" allUniqueName="[SUELDOS].[BANCO].[All]" dimensionUniqueName="[SUELDOS]" displayFolder="" count="0" memberValueDatatype="5" unbalanced="0"/>
    <cacheHierarchy uniqueName="[SUELDOS].[ITEM]" caption="ITEM" attribute="1" defaultMemberUniqueName="[SUELDOS].[ITEM].[All]" allUniqueName="[SUELDOS].[ITEM].[All]" dimensionUniqueName="[SUELDOS]" displayFolder="" count="0" memberValueDatatype="130" unbalanced="0"/>
    <cacheHierarchy uniqueName="[SUELDOS].[FECHA_EFECTIVA]" caption="FECHA_EFECTIVA" attribute="1" time="1" defaultMemberUniqueName="[SUELDOS].[FECHA_EFECTIVA].[All]" allUniqueName="[SUELDOS].[FECHA_EFECTIVA].[All]" dimensionUniqueName="[SUELDOS]" displayFolder="" count="0" memberValueDatatype="7" unbalanced="0"/>
    <cacheHierarchy uniqueName="[SUELDOS].[ID]" caption="ID" attribute="1" defaultMemberUniqueName="[SUELDOS].[ID].[All]" allUniqueName="[SUELDOS].[ID].[All]" dimensionUniqueName="[SUELDOS]" displayFolder="" count="0" memberValueDatatype="3" unbalanced="0"/>
    <cacheHierarchy uniqueName="[Measures].[__XL_Count Consulta]" caption="__XL_Count Consulta" measure="1" displayFolder="" measureGroup="ACREDITACIONES" count="0" hidden="1"/>
    <cacheHierarchy uniqueName="[Measures].[__XL_Count Consulta1]" caption="__XL_Count Consulta1" measure="1" displayFolder="" measureGroup="DEBITOS" count="0" hidden="1"/>
    <cacheHierarchy uniqueName="[Measures].[__XL_Count Consulta2]" caption="__XL_Count Consulta2" measure="1" displayFolder="" measureGroup="AFIP" count="0" hidden="1"/>
    <cacheHierarchy uniqueName="[Measures].[__XL_Count Consulta3]" caption="__XL_Count Consulta3" measure="1" displayFolder="" measureGroup="SIRCREB" count="0" hidden="1"/>
    <cacheHierarchy uniqueName="[Measures].[__XL_Count Consulta5]" caption="__XL_Count Consulta5" measure="1" displayFolder="" measureGroup="GASTOS" count="0" hidden="1"/>
    <cacheHierarchy uniqueName="[Measures].[__XL_Count Consulta6]" caption="__XL_Count Consulta6" measure="1" displayFolder="" measureGroup="IMP DB C" count="0" hidden="1"/>
    <cacheHierarchy uniqueName="[Measures].[__XL_Count Consulta4]" caption="__XL_Count Consulta4" measure="1" displayFolder="" measureGroup="SUELDOS" count="0" hidden="1"/>
    <cacheHierarchy uniqueName="[Measures].[__XL_Count Consulta7]" caption="__XL_Count Consulta7" measure="1" displayFolder="" measureGroup="MAYORES" count="0" hidden="1"/>
    <cacheHierarchy uniqueName="[Measures].[__XL_Count CUENTAS]" caption="__XL_Count CUENTAS" measure="1" displayFolder="" measureGroup="CUENTAS" count="0" hidden="1"/>
    <cacheHierarchy uniqueName="[Measures].[__No hay medidas definidas]" caption="__No hay medidas definidas" measure="1" displayFolder="" count="0" hidden="1"/>
    <cacheHierarchy uniqueName="[Measures].[Suma de BANCO1]" caption="Suma de BANCO1" measure="1" displayFolder="" measureGroup="ACREDITACIONE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ID]" caption="Suma de ID" measure="1" displayFolder="" measureGroup="ACREDITACIONE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EMPRESA]" caption="Suma de EMPRESA" measure="1" displayFolder="" measureGroup="DEBITO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BANCO]" caption="Suma de BANCO" measure="1" displayFolder="" measureGroup="DEBITO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EMPRESA 2]" caption="Suma de EMPRESA 2" measure="1" displayFolder="" measureGroup="AFIP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BANCO 2]" caption="Suma de BANCO 2" measure="1" displayFolder="" measureGroup="AFIP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EMPRESA 3]" caption="Suma de EMPRESA 3" measure="1" displayFolder="" measureGroup="SIRCREB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a de BANCO 3]" caption="Suma de BANCO 3" measure="1" displayFolder="" measureGroup="SIRCREB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a de EMPRESA 4]" caption="Suma de EMPRESA 4" measure="1" displayFolder="" measureGroup="GASTO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BANCO 5]" caption="Suma de BANCO 5" measure="1" displayFolder="" measureGroup="GAST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EMPRESA 5]" caption="Suma de EMPRESA 5" measure="1" displayFolder="" measureGroup="IMP DB C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BANCO 6]" caption="Suma de BANCO 6" measure="1" displayFolder="" measureGroup="IMP DB 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MPRESA]" caption="Sum of EMPRESA" measure="1" displayFolder="" measureGroup="SUELDO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a de BANCO 4]" caption="Suma de BANCO 4" measure="1" displayFolder="" measureGroup="SUELDOS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a de BANCO1 2]" caption="Suma de BANCO1 2" measure="1" displayFolder="" measureGroup="MAYORES" count="0" hidden="1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uma de Grado]" caption="Suma de Grado" measure="1" displayFolder="" measureGroup="CUENTA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ID 3]" caption="Suma de ID 3" measure="1" displayFolder="" measureGroup="AFIP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ID 5]" caption="Suma de ID 5" measure="1" displayFolder="" measureGroup="SUELDOS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a de ID 6]" caption="Suma de ID 6" measure="1" displayFolder="" measureGroup="GASTO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a de ID 7]" caption="Suma de ID 7" measure="1" displayFolder="" measureGroup="IMP DB C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ID 2]" caption="Suma de ID 2" measure="1" displayFolder="" measureGroup="DEBITO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ID 4]" caption="Suma de ID 4" measure="1" displayFolder="" measureGroup="SIRCREB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0">
    <dimension name="ACREDITACIONES" uniqueName="[ACREDITACIONES]" caption="ACREDITACIONES"/>
    <dimension name="AFIP" uniqueName="[AFIP]" caption="AFIP"/>
    <dimension name="CUENTAS" uniqueName="[CUENTAS]" caption="CUENTAS"/>
    <dimension name="DEBITOS" uniqueName="[DEBITOS]" caption="DEBITOS"/>
    <dimension name="GASTOS" uniqueName="[GASTOS]" caption="GASTOS"/>
    <dimension name="IMP DB C" uniqueName="[IMP DB C]" caption="IMP DB C"/>
    <dimension name="MAYORES" uniqueName="[MAYORES]" caption="MAYORES"/>
    <dimension measure="1" name="Measures" uniqueName="[Measures]" caption="Measures"/>
    <dimension name="SIRCREB" uniqueName="[SIRCREB]" caption="SIRCREB"/>
    <dimension name="SUELDOS" uniqueName="[SUELDOS]" caption="SUELDOS"/>
  </dimensions>
  <measureGroups count="9">
    <measureGroup name="ACREDITACIONES" caption="ACREDITACIONES"/>
    <measureGroup name="AFIP" caption="AFIP"/>
    <measureGroup name="CUENTAS" caption="CUENTAS"/>
    <measureGroup name="DEBITOS" caption="DEBITOS"/>
    <measureGroup name="GASTOS" caption="GASTOS"/>
    <measureGroup name="IMP DB C" caption="IMP DB C"/>
    <measureGroup name="MAYORES" caption="MAYORES"/>
    <measureGroup name="SIRCREB" caption="SIRCREB"/>
    <measureGroup name="SUELDOS" caption="SUELDOS"/>
  </measureGroups>
  <maps count="9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drea RSR" refreshedDate="45348.770274537033" createdVersion="5" refreshedVersion="8" minRefreshableVersion="3" recordCount="0" supportSubquery="1" supportAdvancedDrill="1" xr:uid="{451D287E-2F57-40C1-AA4A-193467F241A6}">
  <cacheSource type="external" connectionId="90"/>
  <cacheFields count="6">
    <cacheField name="[SIRCREB].[EMPRESA].[EMPRESA]" caption="EMPRESA" numFmtId="0" hierarchy="46" level="1">
      <sharedItems containsSemiMixedTypes="0" containsString="0" containsNumber="1" containsInteger="1" minValue="16" maxValue="16" count="1">
        <n v="16"/>
      </sharedItems>
      <extLst>
        <ext xmlns:x15="http://schemas.microsoft.com/office/spreadsheetml/2010/11/main" uri="{4F2E5C28-24EA-4eb8-9CBF-B6C8F9C3D259}">
          <x15:cachedUniqueNames>
            <x15:cachedUniqueName index="0" name="[SIRCREB].[EMPRESA].&amp;[16]"/>
          </x15:cachedUniqueNames>
        </ext>
      </extLst>
    </cacheField>
    <cacheField name="[SIRCREB].[RUBRO].[RUBRO]" caption="RUBRO" numFmtId="0" hierarchy="47" level="1">
      <sharedItems count="1">
        <s v="IB"/>
      </sharedItems>
    </cacheField>
    <cacheField name="[SIRCREB].[ITEM].[ITEM]" caption="ITEM" numFmtId="0" hierarchy="48" level="1">
      <sharedItems count="1">
        <s v="IIBB SANTA FE SIRCREB ENE 2024"/>
      </sharedItems>
    </cacheField>
    <cacheField name="[SIRCREB].[BANCO].[BANCO]" caption="BANCO" numFmtId="0" hierarchy="49" level="1">
      <sharedItems containsSemiMixedTypes="0" containsString="0" containsNumber="1" minValue="393009.94" maxValue="393009.94" count="1">
        <n v="393009.94"/>
      </sharedItems>
    </cacheField>
    <cacheField name="[SIRCREB].[FECHA_EFECTIVA].[FECHA_EFECTIVA]" caption="FECHA_EFECTIVA" numFmtId="0" hierarchy="51" level="1">
      <sharedItems containsSemiMixedTypes="0" containsNonDate="0" containsDate="1" containsString="0" minDate="2024-01-31T00:00:00" maxDate="2024-02-01T00:00:00" count="1">
        <d v="2024-01-31T00:00:00"/>
      </sharedItems>
    </cacheField>
    <cacheField name="[SIRCREB].[ID].[ID]" caption="ID" numFmtId="0" hierarchy="52" level="1">
      <sharedItems containsSemiMixedTypes="0" containsString="0" containsNumber="1" containsInteger="1" minValue="83985" maxValue="83985" count="1">
        <n v="83985"/>
      </sharedItems>
      <extLst>
        <ext xmlns:x15="http://schemas.microsoft.com/office/spreadsheetml/2010/11/main" uri="{4F2E5C28-24EA-4eb8-9CBF-B6C8F9C3D259}">
          <x15:cachedUniqueNames>
            <x15:cachedUniqueName index="0" name="[SIRCREB].[ID].&amp;[83985]"/>
          </x15:cachedUniqueNames>
        </ext>
      </extLst>
    </cacheField>
  </cacheFields>
  <cacheHierarchies count="91">
    <cacheHierarchy uniqueName="[ACREDITACIONES].[ITEM]" caption="ITEM" attribute="1" defaultMemberUniqueName="[ACREDITACIONES].[ITEM].[All]" allUniqueName="[ACREDITACIONES].[ITEM].[All]" dimensionUniqueName="[ACREDITACIONES]" displayFolder="" count="0" memberValueDatatype="130" unbalanced="0"/>
    <cacheHierarchy uniqueName="[ACREDITACIONES].[BANCO1]" caption="BANCO1" attribute="1" defaultMemberUniqueName="[ACREDITACIONES].[BANCO1].[All]" allUniqueName="[ACREDITACIONES].[BANCO1].[All]" dimensionUniqueName="[ACREDITACIONES]" displayFolder="" count="0" memberValueDatatype="5" unbalanced="0"/>
    <cacheHierarchy uniqueName="[ACREDITACIONES].[FECHA_EFECTIVA]" caption="FECHA_EFECTIVA" attribute="1" time="1" defaultMemberUniqueName="[ACREDITACIONES].[FECHA_EFECTIVA].[All]" allUniqueName="[ACREDITACIONES].[FECHA_EFECTIVA].[All]" dimensionUniqueName="[ACREDITACIONES]" displayFolder="" count="0" memberValueDatatype="7" unbalanced="0"/>
    <cacheHierarchy uniqueName="[ACREDITACIONES].[CUENTA]" caption="CUENTA" attribute="1" defaultMemberUniqueName="[ACREDITACIONES].[CUENTA].[All]" allUniqueName="[ACREDITACIONES].[CUENTA].[All]" dimensionUniqueName="[ACREDITACIONES]" displayFolder="" count="0" memberValueDatatype="130" unbalanced="0"/>
    <cacheHierarchy uniqueName="[ACREDITACIONES].[ID]" caption="ID" attribute="1" defaultMemberUniqueName="[ACREDITACIONES].[ID].[All]" allUniqueName="[ACREDITACIONES].[ID].[All]" dimensionUniqueName="[ACREDITACIONES]" displayFolder="" count="0" memberValueDatatype="3" unbalanced="0"/>
    <cacheHierarchy uniqueName="[AFIP].[EMPRESA]" caption="EMPRESA" attribute="1" defaultMemberUniqueName="[AFIP].[EMPRESA].[All]" allUniqueName="[AFIP].[EMPRESA].[All]" dimensionUniqueName="[AFIP]" displayFolder="" count="0" memberValueDatatype="3" unbalanced="0"/>
    <cacheHierarchy uniqueName="[AFIP].[RUBRO]" caption="RUBRO" attribute="1" defaultMemberUniqueName="[AFIP].[RUBRO].[All]" allUniqueName="[AFIP].[RUBRO].[All]" dimensionUniqueName="[AFIP]" displayFolder="" count="0" memberValueDatatype="130" unbalanced="0"/>
    <cacheHierarchy uniqueName="[AFIP].[ITEM]" caption="ITEM" attribute="1" defaultMemberUniqueName="[AFIP].[ITEM].[All]" allUniqueName="[AFIP].[ITEM].[All]" dimensionUniqueName="[AFIP]" displayFolder="" count="0" memberValueDatatype="130" unbalanced="0"/>
    <cacheHierarchy uniqueName="[AFIP].[BANCO]" caption="BANCO" attribute="1" defaultMemberUniqueName="[AFIP].[BANCO].[All]" allUniqueName="[AFIP].[BANCO].[All]" dimensionUniqueName="[AFIP]" displayFolder="" count="0" memberValueDatatype="5" unbalanced="0"/>
    <cacheHierarchy uniqueName="[AFIP].[FECHA]" caption="FECHA" attribute="1" time="1" defaultMemberUniqueName="[AFIP].[FECHA].[All]" allUniqueName="[AFIP].[FECHA].[All]" dimensionUniqueName="[AFIP]" displayFolder="" count="0" memberValueDatatype="7" unbalanced="0"/>
    <cacheHierarchy uniqueName="[AFIP].[FECHA_EFECTIVA]" caption="FECHA_EFECTIVA" attribute="1" time="1" defaultMemberUniqueName="[AFIP].[FECHA_EFECTIVA].[All]" allUniqueName="[AFIP].[FECHA_EFECTIVA].[All]" dimensionUniqueName="[AFIP]" displayFolder="" count="0" memberValueDatatype="7" unbalanced="0"/>
    <cacheHierarchy uniqueName="[AFIP].[ID]" caption="ID" attribute="1" defaultMemberUniqueName="[AFIP].[ID].[All]" allUniqueName="[AFIP].[ID].[All]" dimensionUniqueName="[AFIP]" displayFolder="" count="0" memberValueDatatype="3" unbalanced="0"/>
    <cacheHierarchy uniqueName="[CUENTAS].[codigo]" caption="codigo" attribute="1" defaultMemberUniqueName="[CUENTAS].[codigo].[All]" allUniqueName="[CUENTAS].[codigo].[All]" dimensionUniqueName="[CUENTAS]" displayFolder="" count="0" memberValueDatatype="130" unbalanced="0"/>
    <cacheHierarchy uniqueName="[CUENTAS].[C/R]" caption="C/R" attribute="1" defaultMemberUniqueName="[CUENTAS].[C/R].[All]" allUniqueName="[CUENTAS].[C/R].[All]" dimensionUniqueName="[CUENTAS]" displayFolder="" count="0" memberValueDatatype="130" unbalanced="0"/>
    <cacheHierarchy uniqueName="[CUENTAS].[DenominacionF]" caption="DenominacionF" attribute="1" defaultMemberUniqueName="[CUENTAS].[DenominacionF].[All]" allUniqueName="[CUENTAS].[DenominacionF].[All]" dimensionUniqueName="[CUENTAS]" displayFolder="" count="0" memberValueDatatype="130" unbalanced="0"/>
    <cacheHierarchy uniqueName="[CUENTAS].[Categoria]" caption="Categoria" attribute="1" defaultMemberUniqueName="[CUENTAS].[Categoria].[All]" allUniqueName="[CUENTAS].[Categoria].[All]" dimensionUniqueName="[CUENTAS]" displayFolder="" count="0" memberValueDatatype="130" unbalanced="0"/>
    <cacheHierarchy uniqueName="[CUENTAS].[Denominacion]" caption="Denominacion" attribute="1" defaultMemberUniqueName="[CUENTAS].[Denominacion].[All]" allUniqueName="[CUENTAS].[Denominacion].[All]" dimensionUniqueName="[CUENTAS]" displayFolder="" count="0" memberValueDatatype="130" unbalanced="0"/>
    <cacheHierarchy uniqueName="[CUENTAS].[Grado]" caption="Grado" attribute="1" defaultMemberUniqueName="[CUENTAS].[Grado].[All]" allUniqueName="[CUENTAS].[Grado].[All]" dimensionUniqueName="[CUENTAS]" displayFolder="" count="0" memberValueDatatype="20" unbalanced="0"/>
    <cacheHierarchy uniqueName="[CUENTAS].[Visible]" caption="Visible" attribute="1" defaultMemberUniqueName="[CUENTAS].[Visible].[All]" allUniqueName="[CUENTAS].[Visible].[All]" dimensionUniqueName="[CUENTAS]" displayFolder="" count="0" memberValueDatatype="11" unbalanced="0"/>
    <cacheHierarchy uniqueName="[DEBITOS].[EMPRESA]" caption="EMPRESA" attribute="1" defaultMemberUniqueName="[DEBITOS].[EMPRESA].[All]" allUniqueName="[DEBITOS].[EMPRESA].[All]" dimensionUniqueName="[DEBITOS]" displayFolder="" count="0" memberValueDatatype="3" unbalanced="0"/>
    <cacheHierarchy uniqueName="[DEBITOS].[COMPROBANTE]" caption="COMPROBANTE" attribute="1" defaultMemberUniqueName="[DEBITOS].[COMPROBANTE].[All]" allUniqueName="[DEBITOS].[COMPROBANTE].[All]" dimensionUniqueName="[DEBITOS]" displayFolder="" count="0" memberValueDatatype="130" unbalanced="0"/>
    <cacheHierarchy uniqueName="[DEBITOS].[RUBRO]" caption="RUBRO" attribute="1" defaultMemberUniqueName="[DEBITOS].[RUBRO].[All]" allUniqueName="[DEBITOS].[RUBRO].[All]" dimensionUniqueName="[DEBITOS]" displayFolder="" count="0" memberValueDatatype="130" unbalanced="0"/>
    <cacheHierarchy uniqueName="[DEBITOS].[ITEM]" caption="ITEM" attribute="1" defaultMemberUniqueName="[DEBITOS].[ITEM].[All]" allUniqueName="[DEBITOS].[ITEM].[All]" dimensionUniqueName="[DEBITOS]" displayFolder="" count="0" memberValueDatatype="130" unbalanced="0"/>
    <cacheHierarchy uniqueName="[DEBITOS].[BANCO]" caption="BANCO" attribute="1" defaultMemberUniqueName="[DEBITOS].[BANCO].[All]" allUniqueName="[DEBITOS].[BANCO].[All]" dimensionUniqueName="[DEBITOS]" displayFolder="" count="0" memberValueDatatype="5" unbalanced="0"/>
    <cacheHierarchy uniqueName="[DEBITOS].[FECHA_EFECTIVA]" caption="FECHA_EFECTIVA" attribute="1" time="1" defaultMemberUniqueName="[DEBITOS].[FECHA_EFECTIVA].[All]" allUniqueName="[DEBITOS].[FECHA_EFECTIVA].[All]" dimensionUniqueName="[DEBITOS]" displayFolder="" count="0" memberValueDatatype="7" unbalanced="0"/>
    <cacheHierarchy uniqueName="[DEBITOS].[OBSERVACIONES]" caption="OBSERVACIONES" attribute="1" defaultMemberUniqueName="[DEBITOS].[OBSERVACIONES].[All]" allUniqueName="[DEBITOS].[OBSERVACIONES].[All]" dimensionUniqueName="[DEBITOS]" displayFolder="" count="0" memberValueDatatype="130" unbalanced="0"/>
    <cacheHierarchy uniqueName="[DEBITOS].[ID]" caption="ID" attribute="1" defaultMemberUniqueName="[DEBITOS].[ID].[All]" allUniqueName="[DEBITOS].[ID].[All]" dimensionUniqueName="[DEBITOS]" displayFolder="" count="0" memberValueDatatype="3" unbalanced="0"/>
    <cacheHierarchy uniqueName="[GASTOS].[EMPRESA]" caption="EMPRESA" attribute="1" defaultMemberUniqueName="[GASTOS].[EMPRESA].[All]" allUniqueName="[GASTOS].[EMPRESA].[All]" dimensionUniqueName="[GASTOS]" displayFolder="" count="0" memberValueDatatype="3" unbalanced="0"/>
    <cacheHierarchy uniqueName="[GASTOS].[RUBRO]" caption="RUBRO" attribute="1" defaultMemberUniqueName="[GASTOS].[RUBRO].[All]" allUniqueName="[GASTOS].[RUBRO].[All]" dimensionUniqueName="[GASTOS]" displayFolder="" count="0" memberValueDatatype="130" unbalanced="0"/>
    <cacheHierarchy uniqueName="[GASTOS].[ITEM]" caption="ITEM" attribute="1" defaultMemberUniqueName="[GASTOS].[ITEM].[All]" allUniqueName="[GASTOS].[ITEM].[All]" dimensionUniqueName="[GASTOS]" displayFolder="" count="0" memberValueDatatype="130" unbalanced="0"/>
    <cacheHierarchy uniqueName="[GASTOS].[BANCO]" caption="BANCO" attribute="1" defaultMemberUniqueName="[GASTOS].[BANCO].[All]" allUniqueName="[GASTOS].[BANCO].[All]" dimensionUniqueName="[GASTOS]" displayFolder="" count="0" memberValueDatatype="5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FECHA_EFECTIVA]" caption="FECHA_EFECTIVA" attribute="1" time="1" defaultMemberUniqueName="[GASTOS].[FECHA_EFECTIVA].[All]" allUniqueName="[GASTOS].[FECHA_EFECTIVA].[All]" dimensionUniqueName="[GASTOS]" displayFolder="" count="0" memberValueDatatype="7" unbalanced="0"/>
    <cacheHierarchy uniqueName="[GASTOS].[ID]" caption="ID" attribute="1" defaultMemberUniqueName="[GASTOS].[ID].[All]" allUniqueName="[GASTOS].[ID].[All]" dimensionUniqueName="[GASTOS]" displayFolder="" count="0" memberValueDatatype="3" unbalanced="0"/>
    <cacheHierarchy uniqueName="[IMP DB C].[EMPRESA]" caption="EMPRESA" attribute="1" defaultMemberUniqueName="[IMP DB C].[EMPRESA].[All]" allUniqueName="[IMP DB C].[EMPRESA].[All]" dimensionUniqueName="[IMP DB C]" displayFolder="" count="0" memberValueDatatype="3" unbalanced="0"/>
    <cacheHierarchy uniqueName="[IMP DB C].[RUBRO]" caption="RUBRO" attribute="1" defaultMemberUniqueName="[IMP DB C].[RUBRO].[All]" allUniqueName="[IMP DB C].[RUBRO].[All]" dimensionUniqueName="[IMP DB C]" displayFolder="" count="0" memberValueDatatype="130" unbalanced="0"/>
    <cacheHierarchy uniqueName="[IMP DB C].[ITEM]" caption="ITEM" attribute="1" defaultMemberUniqueName="[IMP DB C].[ITEM].[All]" allUniqueName="[IMP DB C].[ITEM].[All]" dimensionUniqueName="[IMP DB C]" displayFolder="" count="0" memberValueDatatype="130" unbalanced="0"/>
    <cacheHierarchy uniqueName="[IMP DB C].[BANCO]" caption="BANCO" attribute="1" defaultMemberUniqueName="[IMP DB C].[BANCO].[All]" allUniqueName="[IMP DB C].[BANCO].[All]" dimensionUniqueName="[IMP DB C]" displayFolder="" count="0" memberValueDatatype="5" unbalanced="0"/>
    <cacheHierarchy uniqueName="[IMP DB C].[FECHA]" caption="FECHA" attribute="1" time="1" defaultMemberUniqueName="[IMP DB C].[FECHA].[All]" allUniqueName="[IMP DB C].[FECHA].[All]" dimensionUniqueName="[IMP DB C]" displayFolder="" count="0" memberValueDatatype="7" unbalanced="0"/>
    <cacheHierarchy uniqueName="[IMP DB C].[FECHA_EFECTIVA]" caption="FECHA_EFECTIVA" attribute="1" time="1" defaultMemberUniqueName="[IMP DB C].[FECHA_EFECTIVA].[All]" allUniqueName="[IMP DB C].[FECHA_EFECTIVA].[All]" dimensionUniqueName="[IMP DB C]" displayFolder="" count="0" memberValueDatatype="7" unbalanced="0"/>
    <cacheHierarchy uniqueName="[IMP DB C].[ID]" caption="ID" attribute="1" defaultMemberUniqueName="[IMP DB C].[ID].[All]" allUniqueName="[IMP DB C].[ID].[All]" dimensionUniqueName="[IMP DB C]" displayFolder="" count="0" memberValueDatatype="3" unbalanced="0"/>
    <cacheHierarchy uniqueName="[MAYORES].[ITEM]" caption="ITEM" attribute="1" defaultMemberUniqueName="[MAYORES].[ITEM].[All]" allUniqueName="[MAYORES].[ITEM].[All]" dimensionUniqueName="[MAYORES]" displayFolder="" count="0" memberValueDatatype="130" unbalanced="0"/>
    <cacheHierarchy uniqueName="[MAYORES].[BANCO1]" caption="BANCO1" attribute="1" defaultMemberUniqueName="[MAYORES].[BANCO1].[All]" allUniqueName="[MAYORES].[BANCO1].[All]" dimensionUniqueName="[MAYORES]" displayFolder="" count="0" memberValueDatatype="5" unbalanced="0"/>
    <cacheHierarchy uniqueName="[MAYORES].[FECHA_EFECTIVA]" caption="FECHA_EFECTIVA" attribute="1" time="1" defaultMemberUniqueName="[MAYORES].[FECHA_EFECTIVA].[All]" allUniqueName="[MAYORES].[FECHA_EFECTIVA].[All]" dimensionUniqueName="[MAYORES]" displayFolder="" count="0" memberValueDatatype="7" unbalanced="0"/>
    <cacheHierarchy uniqueName="[MAYORES].[CUENTA]" caption="CUENTA" attribute="1" defaultMemberUniqueName="[MAYORES].[CUENTA].[All]" allUniqueName="[MAYORES].[CUENTA].[All]" dimensionUniqueName="[MAYORES]" displayFolder="" count="0" memberValueDatatype="130" unbalanced="0"/>
    <cacheHierarchy uniqueName="[MAYORES].[ID]" caption="ID" attribute="1" defaultMemberUniqueName="[MAYORES].[ID].[All]" allUniqueName="[MAYORES].[ID].[All]" dimensionUniqueName="[MAYORES]" displayFolder="" count="0" memberValueDatatype="130" unbalanced="0"/>
    <cacheHierarchy uniqueName="[SIRCREB].[EMPRESA]" caption="EMPRESA" attribute="1" defaultMemberUniqueName="[SIRCREB].[EMPRESA].[All]" allUniqueName="[SIRCREB].[EMPRESA].[All]" dimensionUniqueName="[SIRCREB]" displayFolder="" count="2" memberValueDatatype="3" unbalanced="0">
      <fieldsUsage count="2">
        <fieldUsage x="-1"/>
        <fieldUsage x="0"/>
      </fieldsUsage>
    </cacheHierarchy>
    <cacheHierarchy uniqueName="[SIRCREB].[RUBRO]" caption="RUBRO" attribute="1" defaultMemberUniqueName="[SIRCREB].[RUBRO].[All]" allUniqueName="[SIRCREB].[RUBRO].[All]" dimensionUniqueName="[SIRCREB]" displayFolder="" count="2" memberValueDatatype="130" unbalanced="0">
      <fieldsUsage count="2">
        <fieldUsage x="-1"/>
        <fieldUsage x="1"/>
      </fieldsUsage>
    </cacheHierarchy>
    <cacheHierarchy uniqueName="[SIRCREB].[ITEM]" caption="ITEM" attribute="1" defaultMemberUniqueName="[SIRCREB].[ITEM].[All]" allUniqueName="[SIRCREB].[ITEM].[All]" dimensionUniqueName="[SIRCREB]" displayFolder="" count="2" memberValueDatatype="130" unbalanced="0">
      <fieldsUsage count="2">
        <fieldUsage x="-1"/>
        <fieldUsage x="2"/>
      </fieldsUsage>
    </cacheHierarchy>
    <cacheHierarchy uniqueName="[SIRCREB].[BANCO]" caption="BANCO" attribute="1" defaultMemberUniqueName="[SIRCREB].[BANCO].[All]" allUniqueName="[SIRCREB].[BANCO].[All]" dimensionUniqueName="[SIRCREB]" displayFolder="" count="2" memberValueDatatype="5" unbalanced="0">
      <fieldsUsage count="2">
        <fieldUsage x="-1"/>
        <fieldUsage x="3"/>
      </fieldsUsage>
    </cacheHierarchy>
    <cacheHierarchy uniqueName="[SIRCREB].[FECHA]" caption="FECHA" attribute="1" time="1" defaultMemberUniqueName="[SIRCREB].[FECHA].[All]" allUniqueName="[SIRCREB].[FECHA].[All]" dimensionUniqueName="[SIRCREB]" displayFolder="" count="0" memberValueDatatype="7" unbalanced="0"/>
    <cacheHierarchy uniqueName="[SIRCREB].[FECHA_EFECTIVA]" caption="FECHA_EFECTIVA" attribute="1" time="1" defaultMemberUniqueName="[SIRCREB].[FECHA_EFECTIVA].[All]" allUniqueName="[SIRCREB].[FECHA_EFECTIVA].[All]" dimensionUniqueName="[SIRCREB]" displayFolder="" count="2" memberValueDatatype="7" unbalanced="0">
      <fieldsUsage count="2">
        <fieldUsage x="-1"/>
        <fieldUsage x="4"/>
      </fieldsUsage>
    </cacheHierarchy>
    <cacheHierarchy uniqueName="[SIRCREB].[ID]" caption="ID" attribute="1" defaultMemberUniqueName="[SIRCREB].[ID].[All]" allUniqueName="[SIRCREB].[ID].[All]" dimensionUniqueName="[SIRCREB]" displayFolder="" count="2" memberValueDatatype="3" unbalanced="0">
      <fieldsUsage count="2">
        <fieldUsage x="-1"/>
        <fieldUsage x="5"/>
      </fieldsUsage>
    </cacheHierarchy>
    <cacheHierarchy uniqueName="[SUELDOS].[EMPRESA]" caption="EMPRESA" attribute="1" defaultMemberUniqueName="[SUELDOS].[EMPRESA].[All]" allUniqueName="[SUELDOS].[EMPRESA].[All]" dimensionUniqueName="[SUELDOS]" displayFolder="" count="0" memberValueDatatype="3" unbalanced="0"/>
    <cacheHierarchy uniqueName="[SUELDOS].[PROVEEDORES]" caption="PROVEEDORES" attribute="1" defaultMemberUniqueName="[SUELDOS].[PROVEEDORES].[All]" allUniqueName="[SUELDOS].[PROVEEDORES].[All]" dimensionUniqueName="[SUELDOS]" displayFolder="" count="0" memberValueDatatype="130" unbalanced="0"/>
    <cacheHierarchy uniqueName="[SUELDOS].[BANCO]" caption="BANCO" attribute="1" defaultMemberUniqueName="[SUELDOS].[BANCO].[All]" allUniqueName="[SUELDOS].[BANCO].[All]" dimensionUniqueName="[SUELDOS]" displayFolder="" count="0" memberValueDatatype="5" unbalanced="0"/>
    <cacheHierarchy uniqueName="[SUELDOS].[ITEM]" caption="ITEM" attribute="1" defaultMemberUniqueName="[SUELDOS].[ITEM].[All]" allUniqueName="[SUELDOS].[ITEM].[All]" dimensionUniqueName="[SUELDOS]" displayFolder="" count="0" memberValueDatatype="130" unbalanced="0"/>
    <cacheHierarchy uniqueName="[SUELDOS].[FECHA_EFECTIVA]" caption="FECHA_EFECTIVA" attribute="1" time="1" defaultMemberUniqueName="[SUELDOS].[FECHA_EFECTIVA].[All]" allUniqueName="[SUELDOS].[FECHA_EFECTIVA].[All]" dimensionUniqueName="[SUELDOS]" displayFolder="" count="0" memberValueDatatype="7" unbalanced="0"/>
    <cacheHierarchy uniqueName="[SUELDOS].[ID]" caption="ID" attribute="1" defaultMemberUniqueName="[SUELDOS].[ID].[All]" allUniqueName="[SUELDOS].[ID].[All]" dimensionUniqueName="[SUELDOS]" displayFolder="" count="0" memberValueDatatype="3" unbalanced="0"/>
    <cacheHierarchy uniqueName="[Measures].[__XL_Count Consulta]" caption="__XL_Count Consulta" measure="1" displayFolder="" measureGroup="ACREDITACIONES" count="0" hidden="1"/>
    <cacheHierarchy uniqueName="[Measures].[__XL_Count Consulta1]" caption="__XL_Count Consulta1" measure="1" displayFolder="" measureGroup="DEBITOS" count="0" hidden="1"/>
    <cacheHierarchy uniqueName="[Measures].[__XL_Count Consulta2]" caption="__XL_Count Consulta2" measure="1" displayFolder="" measureGroup="AFIP" count="0" hidden="1"/>
    <cacheHierarchy uniqueName="[Measures].[__XL_Count Consulta3]" caption="__XL_Count Consulta3" measure="1" displayFolder="" measureGroup="SIRCREB" count="0" hidden="1"/>
    <cacheHierarchy uniqueName="[Measures].[__XL_Count Consulta5]" caption="__XL_Count Consulta5" measure="1" displayFolder="" measureGroup="GASTOS" count="0" hidden="1"/>
    <cacheHierarchy uniqueName="[Measures].[__XL_Count Consulta6]" caption="__XL_Count Consulta6" measure="1" displayFolder="" measureGroup="IMP DB C" count="0" hidden="1"/>
    <cacheHierarchy uniqueName="[Measures].[__XL_Count Consulta4]" caption="__XL_Count Consulta4" measure="1" displayFolder="" measureGroup="SUELDOS" count="0" hidden="1"/>
    <cacheHierarchy uniqueName="[Measures].[__XL_Count Consulta7]" caption="__XL_Count Consulta7" measure="1" displayFolder="" measureGroup="MAYORES" count="0" hidden="1"/>
    <cacheHierarchy uniqueName="[Measures].[__XL_Count CUENTAS]" caption="__XL_Count CUENTAS" measure="1" displayFolder="" measureGroup="CUENTAS" count="0" hidden="1"/>
    <cacheHierarchy uniqueName="[Measures].[__No hay medidas definidas]" caption="__No hay medidas definidas" measure="1" displayFolder="" count="0" hidden="1"/>
    <cacheHierarchy uniqueName="[Measures].[Suma de BANCO1]" caption="Suma de BANCO1" measure="1" displayFolder="" measureGroup="ACREDITACIONE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ID]" caption="Suma de ID" measure="1" displayFolder="" measureGroup="ACREDITACIONE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EMPRESA]" caption="Suma de EMPRESA" measure="1" displayFolder="" measureGroup="DEBITO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BANCO]" caption="Suma de BANCO" measure="1" displayFolder="" measureGroup="DEBITO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EMPRESA 2]" caption="Suma de EMPRESA 2" measure="1" displayFolder="" measureGroup="AFIP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BANCO 2]" caption="Suma de BANCO 2" measure="1" displayFolder="" measureGroup="AFIP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EMPRESA 3]" caption="Suma de EMPRESA 3" measure="1" displayFolder="" measureGroup="SIRCREB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a de BANCO 3]" caption="Suma de BANCO 3" measure="1" displayFolder="" measureGroup="SIRCREB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a de EMPRESA 4]" caption="Suma de EMPRESA 4" measure="1" displayFolder="" measureGroup="GASTO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BANCO 5]" caption="Suma de BANCO 5" measure="1" displayFolder="" measureGroup="GAST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EMPRESA 5]" caption="Suma de EMPRESA 5" measure="1" displayFolder="" measureGroup="IMP DB C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BANCO 6]" caption="Suma de BANCO 6" measure="1" displayFolder="" measureGroup="IMP DB 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MPRESA]" caption="Sum of EMPRESA" measure="1" displayFolder="" measureGroup="SUELDO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a de BANCO 4]" caption="Suma de BANCO 4" measure="1" displayFolder="" measureGroup="SUELDOS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a de BANCO1 2]" caption="Suma de BANCO1 2" measure="1" displayFolder="" measureGroup="MAYORES" count="0" hidden="1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uma de Grado]" caption="Suma de Grado" measure="1" displayFolder="" measureGroup="CUENTA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ID 3]" caption="Suma de ID 3" measure="1" displayFolder="" measureGroup="AFIP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ID 5]" caption="Suma de ID 5" measure="1" displayFolder="" measureGroup="SUELDOS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a de ID 6]" caption="Suma de ID 6" measure="1" displayFolder="" measureGroup="GASTO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a de ID 7]" caption="Suma de ID 7" measure="1" displayFolder="" measureGroup="IMP DB C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ID 2]" caption="Suma de ID 2" measure="1" displayFolder="" measureGroup="DEBITO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ID 4]" caption="Suma de ID 4" measure="1" displayFolder="" measureGroup="SIRCREB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0">
    <dimension name="ACREDITACIONES" uniqueName="[ACREDITACIONES]" caption="ACREDITACIONES"/>
    <dimension name="AFIP" uniqueName="[AFIP]" caption="AFIP"/>
    <dimension name="CUENTAS" uniqueName="[CUENTAS]" caption="CUENTAS"/>
    <dimension name="DEBITOS" uniqueName="[DEBITOS]" caption="DEBITOS"/>
    <dimension name="GASTOS" uniqueName="[GASTOS]" caption="GASTOS"/>
    <dimension name="IMP DB C" uniqueName="[IMP DB C]" caption="IMP DB C"/>
    <dimension name="MAYORES" uniqueName="[MAYORES]" caption="MAYORES"/>
    <dimension measure="1" name="Measures" uniqueName="[Measures]" caption="Measures"/>
    <dimension name="SIRCREB" uniqueName="[SIRCREB]" caption="SIRCREB"/>
    <dimension name="SUELDOS" uniqueName="[SUELDOS]" caption="SUELDOS"/>
  </dimensions>
  <measureGroups count="9">
    <measureGroup name="ACREDITACIONES" caption="ACREDITACIONES"/>
    <measureGroup name="AFIP" caption="AFIP"/>
    <measureGroup name="CUENTAS" caption="CUENTAS"/>
    <measureGroup name="DEBITOS" caption="DEBITOS"/>
    <measureGroup name="GASTOS" caption="GASTOS"/>
    <measureGroup name="IMP DB C" caption="IMP DB C"/>
    <measureGroup name="MAYORES" caption="MAYORES"/>
    <measureGroup name="SIRCREB" caption="SIRCREB"/>
    <measureGroup name="SUELDOS" caption="SUELDOS"/>
  </measureGroups>
  <maps count="9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drea RSR" refreshedDate="45348.77027627315" createdVersion="5" refreshedVersion="8" minRefreshableVersion="3" recordCount="0" supportSubquery="1" supportAdvancedDrill="1" xr:uid="{448F972B-46C3-4399-809E-54A351E15E3E}">
  <cacheSource type="external" connectionId="90"/>
  <cacheFields count="6">
    <cacheField name="[GASTOS].[EMPRESA].[EMPRESA]" caption="EMPRESA" numFmtId="0" hierarchy="27" level="1">
      <sharedItems containsSemiMixedTypes="0" containsString="0" containsNumber="1" containsInteger="1" minValue="16" maxValue="16" count="1">
        <n v="16"/>
      </sharedItems>
      <extLst>
        <ext xmlns:x15="http://schemas.microsoft.com/office/spreadsheetml/2010/11/main" uri="{4F2E5C28-24EA-4eb8-9CBF-B6C8F9C3D259}">
          <x15:cachedUniqueNames>
            <x15:cachedUniqueName index="0" name="[GASTOS].[EMPRESA].&amp;[16]"/>
          </x15:cachedUniqueNames>
        </ext>
      </extLst>
    </cacheField>
    <cacheField name="[GASTOS].[RUBRO].[RUBRO]" caption="RUBRO" numFmtId="0" hierarchy="28" level="1">
      <sharedItems count="1">
        <s v="B"/>
      </sharedItems>
    </cacheField>
    <cacheField name="[GASTOS].[ITEM].[ITEM]" caption="ITEM" numFmtId="0" hierarchy="29" level="1">
      <sharedItems count="1">
        <s v="GASTOS BANCARIOS ENE 2024"/>
      </sharedItems>
    </cacheField>
    <cacheField name="[GASTOS].[BANCO].[BANCO]" caption="BANCO" numFmtId="0" hierarchy="30" level="1">
      <sharedItems containsSemiMixedTypes="0" containsString="0" containsNumber="1" minValue="27212.080000000002" maxValue="27212.080000000002" count="1">
        <n v="27212.080000000002"/>
      </sharedItems>
    </cacheField>
    <cacheField name="[GASTOS].[FECHA_EFECTIVA].[FECHA_EFECTIVA]" caption="FECHA_EFECTIVA" numFmtId="0" hierarchy="32" level="1">
      <sharedItems containsSemiMixedTypes="0" containsNonDate="0" containsDate="1" containsString="0" minDate="2024-01-31T00:00:00" maxDate="2024-02-01T00:00:00" count="1">
        <d v="2024-01-31T00:00:00"/>
      </sharedItems>
    </cacheField>
    <cacheField name="[GASTOS].[ID].[ID]" caption="ID" numFmtId="0" hierarchy="33" level="1">
      <sharedItems containsSemiMixedTypes="0" containsString="0" containsNumber="1" containsInteger="1" minValue="83986" maxValue="83986" count="1">
        <n v="83986"/>
      </sharedItems>
      <extLst>
        <ext xmlns:x15="http://schemas.microsoft.com/office/spreadsheetml/2010/11/main" uri="{4F2E5C28-24EA-4eb8-9CBF-B6C8F9C3D259}">
          <x15:cachedUniqueNames>
            <x15:cachedUniqueName index="0" name="[GASTOS].[ID].&amp;[83986]"/>
          </x15:cachedUniqueNames>
        </ext>
      </extLst>
    </cacheField>
  </cacheFields>
  <cacheHierarchies count="91">
    <cacheHierarchy uniqueName="[ACREDITACIONES].[ITEM]" caption="ITEM" attribute="1" defaultMemberUniqueName="[ACREDITACIONES].[ITEM].[All]" allUniqueName="[ACREDITACIONES].[ITEM].[All]" dimensionUniqueName="[ACREDITACIONES]" displayFolder="" count="0" memberValueDatatype="130" unbalanced="0"/>
    <cacheHierarchy uniqueName="[ACREDITACIONES].[BANCO1]" caption="BANCO1" attribute="1" defaultMemberUniqueName="[ACREDITACIONES].[BANCO1].[All]" allUniqueName="[ACREDITACIONES].[BANCO1].[All]" dimensionUniqueName="[ACREDITACIONES]" displayFolder="" count="0" memberValueDatatype="5" unbalanced="0"/>
    <cacheHierarchy uniqueName="[ACREDITACIONES].[FECHA_EFECTIVA]" caption="FECHA_EFECTIVA" attribute="1" time="1" defaultMemberUniqueName="[ACREDITACIONES].[FECHA_EFECTIVA].[All]" allUniqueName="[ACREDITACIONES].[FECHA_EFECTIVA].[All]" dimensionUniqueName="[ACREDITACIONES]" displayFolder="" count="0" memberValueDatatype="7" unbalanced="0"/>
    <cacheHierarchy uniqueName="[ACREDITACIONES].[CUENTA]" caption="CUENTA" attribute="1" defaultMemberUniqueName="[ACREDITACIONES].[CUENTA].[All]" allUniqueName="[ACREDITACIONES].[CUENTA].[All]" dimensionUniqueName="[ACREDITACIONES]" displayFolder="" count="0" memberValueDatatype="130" unbalanced="0"/>
    <cacheHierarchy uniqueName="[ACREDITACIONES].[ID]" caption="ID" attribute="1" defaultMemberUniqueName="[ACREDITACIONES].[ID].[All]" allUniqueName="[ACREDITACIONES].[ID].[All]" dimensionUniqueName="[ACREDITACIONES]" displayFolder="" count="0" memberValueDatatype="3" unbalanced="0"/>
    <cacheHierarchy uniqueName="[AFIP].[EMPRESA]" caption="EMPRESA" attribute="1" defaultMemberUniqueName="[AFIP].[EMPRESA].[All]" allUniqueName="[AFIP].[EMPRESA].[All]" dimensionUniqueName="[AFIP]" displayFolder="" count="0" memberValueDatatype="3" unbalanced="0"/>
    <cacheHierarchy uniqueName="[AFIP].[RUBRO]" caption="RUBRO" attribute="1" defaultMemberUniqueName="[AFIP].[RUBRO].[All]" allUniqueName="[AFIP].[RUBRO].[All]" dimensionUniqueName="[AFIP]" displayFolder="" count="0" memberValueDatatype="130" unbalanced="0"/>
    <cacheHierarchy uniqueName="[AFIP].[ITEM]" caption="ITEM" attribute="1" defaultMemberUniqueName="[AFIP].[ITEM].[All]" allUniqueName="[AFIP].[ITEM].[All]" dimensionUniqueName="[AFIP]" displayFolder="" count="0" memberValueDatatype="130" unbalanced="0"/>
    <cacheHierarchy uniqueName="[AFIP].[BANCO]" caption="BANCO" attribute="1" defaultMemberUniqueName="[AFIP].[BANCO].[All]" allUniqueName="[AFIP].[BANCO].[All]" dimensionUniqueName="[AFIP]" displayFolder="" count="0" memberValueDatatype="5" unbalanced="0"/>
    <cacheHierarchy uniqueName="[AFIP].[FECHA]" caption="FECHA" attribute="1" time="1" defaultMemberUniqueName="[AFIP].[FECHA].[All]" allUniqueName="[AFIP].[FECHA].[All]" dimensionUniqueName="[AFIP]" displayFolder="" count="0" memberValueDatatype="7" unbalanced="0"/>
    <cacheHierarchy uniqueName="[AFIP].[FECHA_EFECTIVA]" caption="FECHA_EFECTIVA" attribute="1" time="1" defaultMemberUniqueName="[AFIP].[FECHA_EFECTIVA].[All]" allUniqueName="[AFIP].[FECHA_EFECTIVA].[All]" dimensionUniqueName="[AFIP]" displayFolder="" count="0" memberValueDatatype="7" unbalanced="0"/>
    <cacheHierarchy uniqueName="[AFIP].[ID]" caption="ID" attribute="1" defaultMemberUniqueName="[AFIP].[ID].[All]" allUniqueName="[AFIP].[ID].[All]" dimensionUniqueName="[AFIP]" displayFolder="" count="0" memberValueDatatype="3" unbalanced="0"/>
    <cacheHierarchy uniqueName="[CUENTAS].[codigo]" caption="codigo" attribute="1" defaultMemberUniqueName="[CUENTAS].[codigo].[All]" allUniqueName="[CUENTAS].[codigo].[All]" dimensionUniqueName="[CUENTAS]" displayFolder="" count="0" memberValueDatatype="130" unbalanced="0"/>
    <cacheHierarchy uniqueName="[CUENTAS].[C/R]" caption="C/R" attribute="1" defaultMemberUniqueName="[CUENTAS].[C/R].[All]" allUniqueName="[CUENTAS].[C/R].[All]" dimensionUniqueName="[CUENTAS]" displayFolder="" count="0" memberValueDatatype="130" unbalanced="0"/>
    <cacheHierarchy uniqueName="[CUENTAS].[DenominacionF]" caption="DenominacionF" attribute="1" defaultMemberUniqueName="[CUENTAS].[DenominacionF].[All]" allUniqueName="[CUENTAS].[DenominacionF].[All]" dimensionUniqueName="[CUENTAS]" displayFolder="" count="0" memberValueDatatype="130" unbalanced="0"/>
    <cacheHierarchy uniqueName="[CUENTAS].[Categoria]" caption="Categoria" attribute="1" defaultMemberUniqueName="[CUENTAS].[Categoria].[All]" allUniqueName="[CUENTAS].[Categoria].[All]" dimensionUniqueName="[CUENTAS]" displayFolder="" count="0" memberValueDatatype="130" unbalanced="0"/>
    <cacheHierarchy uniqueName="[CUENTAS].[Denominacion]" caption="Denominacion" attribute="1" defaultMemberUniqueName="[CUENTAS].[Denominacion].[All]" allUniqueName="[CUENTAS].[Denominacion].[All]" dimensionUniqueName="[CUENTAS]" displayFolder="" count="0" memberValueDatatype="130" unbalanced="0"/>
    <cacheHierarchy uniqueName="[CUENTAS].[Grado]" caption="Grado" attribute="1" defaultMemberUniqueName="[CUENTAS].[Grado].[All]" allUniqueName="[CUENTAS].[Grado].[All]" dimensionUniqueName="[CUENTAS]" displayFolder="" count="0" memberValueDatatype="20" unbalanced="0"/>
    <cacheHierarchy uniqueName="[CUENTAS].[Visible]" caption="Visible" attribute="1" defaultMemberUniqueName="[CUENTAS].[Visible].[All]" allUniqueName="[CUENTAS].[Visible].[All]" dimensionUniqueName="[CUENTAS]" displayFolder="" count="0" memberValueDatatype="11" unbalanced="0"/>
    <cacheHierarchy uniqueName="[DEBITOS].[EMPRESA]" caption="EMPRESA" attribute="1" defaultMemberUniqueName="[DEBITOS].[EMPRESA].[All]" allUniqueName="[DEBITOS].[EMPRESA].[All]" dimensionUniqueName="[DEBITOS]" displayFolder="" count="0" memberValueDatatype="3" unbalanced="0"/>
    <cacheHierarchy uniqueName="[DEBITOS].[COMPROBANTE]" caption="COMPROBANTE" attribute="1" defaultMemberUniqueName="[DEBITOS].[COMPROBANTE].[All]" allUniqueName="[DEBITOS].[COMPROBANTE].[All]" dimensionUniqueName="[DEBITOS]" displayFolder="" count="0" memberValueDatatype="130" unbalanced="0"/>
    <cacheHierarchy uniqueName="[DEBITOS].[RUBRO]" caption="RUBRO" attribute="1" defaultMemberUniqueName="[DEBITOS].[RUBRO].[All]" allUniqueName="[DEBITOS].[RUBRO].[All]" dimensionUniqueName="[DEBITOS]" displayFolder="" count="0" memberValueDatatype="130" unbalanced="0"/>
    <cacheHierarchy uniqueName="[DEBITOS].[ITEM]" caption="ITEM" attribute="1" defaultMemberUniqueName="[DEBITOS].[ITEM].[All]" allUniqueName="[DEBITOS].[ITEM].[All]" dimensionUniqueName="[DEBITOS]" displayFolder="" count="0" memberValueDatatype="130" unbalanced="0"/>
    <cacheHierarchy uniqueName="[DEBITOS].[BANCO]" caption="BANCO" attribute="1" defaultMemberUniqueName="[DEBITOS].[BANCO].[All]" allUniqueName="[DEBITOS].[BANCO].[All]" dimensionUniqueName="[DEBITOS]" displayFolder="" count="0" memberValueDatatype="5" unbalanced="0"/>
    <cacheHierarchy uniqueName="[DEBITOS].[FECHA_EFECTIVA]" caption="FECHA_EFECTIVA" attribute="1" time="1" defaultMemberUniqueName="[DEBITOS].[FECHA_EFECTIVA].[All]" allUniqueName="[DEBITOS].[FECHA_EFECTIVA].[All]" dimensionUniqueName="[DEBITOS]" displayFolder="" count="0" memberValueDatatype="7" unbalanced="0"/>
    <cacheHierarchy uniqueName="[DEBITOS].[OBSERVACIONES]" caption="OBSERVACIONES" attribute="1" defaultMemberUniqueName="[DEBITOS].[OBSERVACIONES].[All]" allUniqueName="[DEBITOS].[OBSERVACIONES].[All]" dimensionUniqueName="[DEBITOS]" displayFolder="" count="0" memberValueDatatype="130" unbalanced="0"/>
    <cacheHierarchy uniqueName="[DEBITOS].[ID]" caption="ID" attribute="1" defaultMemberUniqueName="[DEBITOS].[ID].[All]" allUniqueName="[DEBITOS].[ID].[All]" dimensionUniqueName="[DEBITOS]" displayFolder="" count="0" memberValueDatatype="3" unbalanced="0"/>
    <cacheHierarchy uniqueName="[GASTOS].[EMPRESA]" caption="EMPRESA" attribute="1" defaultMemberUniqueName="[GASTOS].[EMPRESA].[All]" allUniqueName="[GASTOS].[EMPRESA].[All]" dimensionUniqueName="[GASTOS]" displayFolder="" count="2" memberValueDatatype="3" unbalanced="0">
      <fieldsUsage count="2">
        <fieldUsage x="-1"/>
        <fieldUsage x="0"/>
      </fieldsUsage>
    </cacheHierarchy>
    <cacheHierarchy uniqueName="[GASTOS].[RUBRO]" caption="RUBRO" attribute="1" defaultMemberUniqueName="[GASTOS].[RUBRO].[All]" allUniqueName="[GASTOS].[RUBRO].[All]" dimensionUniqueName="[GASTOS]" displayFolder="" count="2" memberValueDatatype="130" unbalanced="0">
      <fieldsUsage count="2">
        <fieldUsage x="-1"/>
        <fieldUsage x="1"/>
      </fieldsUsage>
    </cacheHierarchy>
    <cacheHierarchy uniqueName="[GASTOS].[ITEM]" caption="ITEM" attribute="1" defaultMemberUniqueName="[GASTOS].[ITEM].[All]" allUniqueName="[GASTOS].[ITEM].[All]" dimensionUniqueName="[GASTOS]" displayFolder="" count="2" memberValueDatatype="130" unbalanced="0">
      <fieldsUsage count="2">
        <fieldUsage x="-1"/>
        <fieldUsage x="2"/>
      </fieldsUsage>
    </cacheHierarchy>
    <cacheHierarchy uniqueName="[GASTOS].[BANCO]" caption="BANCO" attribute="1" defaultMemberUniqueName="[GASTOS].[BANCO].[All]" allUniqueName="[GASTOS].[BANCO].[All]" dimensionUniqueName="[GASTOS]" displayFolder="" count="2" memberValueDatatype="5" unbalanced="0">
      <fieldsUsage count="2">
        <fieldUsage x="-1"/>
        <fieldUsage x="3"/>
      </fieldsUsage>
    </cacheHierarchy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FECHA_EFECTIVA]" caption="FECHA_EFECTIVA" attribute="1" time="1" defaultMemberUniqueName="[GASTOS].[FECHA_EFECTIVA].[All]" allUniqueName="[GASTOS].[FECHA_EFECTIVA].[All]" dimensionUniqueName="[GASTOS]" displayFolder="" count="2" memberValueDatatype="7" unbalanced="0">
      <fieldsUsage count="2">
        <fieldUsage x="-1"/>
        <fieldUsage x="4"/>
      </fieldsUsage>
    </cacheHierarchy>
    <cacheHierarchy uniqueName="[GASTOS].[ID]" caption="ID" attribute="1" defaultMemberUniqueName="[GASTOS].[ID].[All]" allUniqueName="[GASTOS].[ID].[All]" dimensionUniqueName="[GASTOS]" displayFolder="" count="2" memberValueDatatype="3" unbalanced="0">
      <fieldsUsage count="2">
        <fieldUsage x="-1"/>
        <fieldUsage x="5"/>
      </fieldsUsage>
    </cacheHierarchy>
    <cacheHierarchy uniqueName="[IMP DB C].[EMPRESA]" caption="EMPRESA" attribute="1" defaultMemberUniqueName="[IMP DB C].[EMPRESA].[All]" allUniqueName="[IMP DB C].[EMPRESA].[All]" dimensionUniqueName="[IMP DB C]" displayFolder="" count="0" memberValueDatatype="3" unbalanced="0"/>
    <cacheHierarchy uniqueName="[IMP DB C].[RUBRO]" caption="RUBRO" attribute="1" defaultMemberUniqueName="[IMP DB C].[RUBRO].[All]" allUniqueName="[IMP DB C].[RUBRO].[All]" dimensionUniqueName="[IMP DB C]" displayFolder="" count="0" memberValueDatatype="130" unbalanced="0"/>
    <cacheHierarchy uniqueName="[IMP DB C].[ITEM]" caption="ITEM" attribute="1" defaultMemberUniqueName="[IMP DB C].[ITEM].[All]" allUniqueName="[IMP DB C].[ITEM].[All]" dimensionUniqueName="[IMP DB C]" displayFolder="" count="0" memberValueDatatype="130" unbalanced="0"/>
    <cacheHierarchy uniqueName="[IMP DB C].[BANCO]" caption="BANCO" attribute="1" defaultMemberUniqueName="[IMP DB C].[BANCO].[All]" allUniqueName="[IMP DB C].[BANCO].[All]" dimensionUniqueName="[IMP DB C]" displayFolder="" count="0" memberValueDatatype="5" unbalanced="0"/>
    <cacheHierarchy uniqueName="[IMP DB C].[FECHA]" caption="FECHA" attribute="1" time="1" defaultMemberUniqueName="[IMP DB C].[FECHA].[All]" allUniqueName="[IMP DB C].[FECHA].[All]" dimensionUniqueName="[IMP DB C]" displayFolder="" count="0" memberValueDatatype="7" unbalanced="0"/>
    <cacheHierarchy uniqueName="[IMP DB C].[FECHA_EFECTIVA]" caption="FECHA_EFECTIVA" attribute="1" time="1" defaultMemberUniqueName="[IMP DB C].[FECHA_EFECTIVA].[All]" allUniqueName="[IMP DB C].[FECHA_EFECTIVA].[All]" dimensionUniqueName="[IMP DB C]" displayFolder="" count="0" memberValueDatatype="7" unbalanced="0"/>
    <cacheHierarchy uniqueName="[IMP DB C].[ID]" caption="ID" attribute="1" defaultMemberUniqueName="[IMP DB C].[ID].[All]" allUniqueName="[IMP DB C].[ID].[All]" dimensionUniqueName="[IMP DB C]" displayFolder="" count="0" memberValueDatatype="3" unbalanced="0"/>
    <cacheHierarchy uniqueName="[MAYORES].[ITEM]" caption="ITEM" attribute="1" defaultMemberUniqueName="[MAYORES].[ITEM].[All]" allUniqueName="[MAYORES].[ITEM].[All]" dimensionUniqueName="[MAYORES]" displayFolder="" count="0" memberValueDatatype="130" unbalanced="0"/>
    <cacheHierarchy uniqueName="[MAYORES].[BANCO1]" caption="BANCO1" attribute="1" defaultMemberUniqueName="[MAYORES].[BANCO1].[All]" allUniqueName="[MAYORES].[BANCO1].[All]" dimensionUniqueName="[MAYORES]" displayFolder="" count="0" memberValueDatatype="5" unbalanced="0"/>
    <cacheHierarchy uniqueName="[MAYORES].[FECHA_EFECTIVA]" caption="FECHA_EFECTIVA" attribute="1" time="1" defaultMemberUniqueName="[MAYORES].[FECHA_EFECTIVA].[All]" allUniqueName="[MAYORES].[FECHA_EFECTIVA].[All]" dimensionUniqueName="[MAYORES]" displayFolder="" count="0" memberValueDatatype="7" unbalanced="0"/>
    <cacheHierarchy uniqueName="[MAYORES].[CUENTA]" caption="CUENTA" attribute="1" defaultMemberUniqueName="[MAYORES].[CUENTA].[All]" allUniqueName="[MAYORES].[CUENTA].[All]" dimensionUniqueName="[MAYORES]" displayFolder="" count="0" memberValueDatatype="130" unbalanced="0"/>
    <cacheHierarchy uniqueName="[MAYORES].[ID]" caption="ID" attribute="1" defaultMemberUniqueName="[MAYORES].[ID].[All]" allUniqueName="[MAYORES].[ID].[All]" dimensionUniqueName="[MAYORES]" displayFolder="" count="0" memberValueDatatype="130" unbalanced="0"/>
    <cacheHierarchy uniqueName="[SIRCREB].[EMPRESA]" caption="EMPRESA" attribute="1" defaultMemberUniqueName="[SIRCREB].[EMPRESA].[All]" allUniqueName="[SIRCREB].[EMPRESA].[All]" dimensionUniqueName="[SIRCREB]" displayFolder="" count="0" memberValueDatatype="3" unbalanced="0"/>
    <cacheHierarchy uniqueName="[SIRCREB].[RUBRO]" caption="RUBRO" attribute="1" defaultMemberUniqueName="[SIRCREB].[RUBRO].[All]" allUniqueName="[SIRCREB].[RUBRO].[All]" dimensionUniqueName="[SIRCREB]" displayFolder="" count="0" memberValueDatatype="130" unbalanced="0"/>
    <cacheHierarchy uniqueName="[SIRCREB].[ITEM]" caption="ITEM" attribute="1" defaultMemberUniqueName="[SIRCREB].[ITEM].[All]" allUniqueName="[SIRCREB].[ITEM].[All]" dimensionUniqueName="[SIRCREB]" displayFolder="" count="0" memberValueDatatype="130" unbalanced="0"/>
    <cacheHierarchy uniqueName="[SIRCREB].[BANCO]" caption="BANCO" attribute="1" defaultMemberUniqueName="[SIRCREB].[BANCO].[All]" allUniqueName="[SIRCREB].[BANCO].[All]" dimensionUniqueName="[SIRCREB]" displayFolder="" count="0" memberValueDatatype="5" unbalanced="0"/>
    <cacheHierarchy uniqueName="[SIRCREB].[FECHA]" caption="FECHA" attribute="1" time="1" defaultMemberUniqueName="[SIRCREB].[FECHA].[All]" allUniqueName="[SIRCREB].[FECHA].[All]" dimensionUniqueName="[SIRCREB]" displayFolder="" count="0" memberValueDatatype="7" unbalanced="0"/>
    <cacheHierarchy uniqueName="[SIRCREB].[FECHA_EFECTIVA]" caption="FECHA_EFECTIVA" attribute="1" time="1" defaultMemberUniqueName="[SIRCREB].[FECHA_EFECTIVA].[All]" allUniqueName="[SIRCREB].[FECHA_EFECTIVA].[All]" dimensionUniqueName="[SIRCREB]" displayFolder="" count="0" memberValueDatatype="7" unbalanced="0"/>
    <cacheHierarchy uniqueName="[SIRCREB].[ID]" caption="ID" attribute="1" defaultMemberUniqueName="[SIRCREB].[ID].[All]" allUniqueName="[SIRCREB].[ID].[All]" dimensionUniqueName="[SIRCREB]" displayFolder="" count="0" memberValueDatatype="3" unbalanced="0"/>
    <cacheHierarchy uniqueName="[SUELDOS].[EMPRESA]" caption="EMPRESA" attribute="1" defaultMemberUniqueName="[SUELDOS].[EMPRESA].[All]" allUniqueName="[SUELDOS].[EMPRESA].[All]" dimensionUniqueName="[SUELDOS]" displayFolder="" count="0" memberValueDatatype="3" unbalanced="0"/>
    <cacheHierarchy uniqueName="[SUELDOS].[PROVEEDORES]" caption="PROVEEDORES" attribute="1" defaultMemberUniqueName="[SUELDOS].[PROVEEDORES].[All]" allUniqueName="[SUELDOS].[PROVEEDORES].[All]" dimensionUniqueName="[SUELDOS]" displayFolder="" count="0" memberValueDatatype="130" unbalanced="0"/>
    <cacheHierarchy uniqueName="[SUELDOS].[BANCO]" caption="BANCO" attribute="1" defaultMemberUniqueName="[SUELDOS].[BANCO].[All]" allUniqueName="[SUELDOS].[BANCO].[All]" dimensionUniqueName="[SUELDOS]" displayFolder="" count="0" memberValueDatatype="5" unbalanced="0"/>
    <cacheHierarchy uniqueName="[SUELDOS].[ITEM]" caption="ITEM" attribute="1" defaultMemberUniqueName="[SUELDOS].[ITEM].[All]" allUniqueName="[SUELDOS].[ITEM].[All]" dimensionUniqueName="[SUELDOS]" displayFolder="" count="0" memberValueDatatype="130" unbalanced="0"/>
    <cacheHierarchy uniqueName="[SUELDOS].[FECHA_EFECTIVA]" caption="FECHA_EFECTIVA" attribute="1" time="1" defaultMemberUniqueName="[SUELDOS].[FECHA_EFECTIVA].[All]" allUniqueName="[SUELDOS].[FECHA_EFECTIVA].[All]" dimensionUniqueName="[SUELDOS]" displayFolder="" count="0" memberValueDatatype="7" unbalanced="0"/>
    <cacheHierarchy uniqueName="[SUELDOS].[ID]" caption="ID" attribute="1" defaultMemberUniqueName="[SUELDOS].[ID].[All]" allUniqueName="[SUELDOS].[ID].[All]" dimensionUniqueName="[SUELDOS]" displayFolder="" count="0" memberValueDatatype="3" unbalanced="0"/>
    <cacheHierarchy uniqueName="[Measures].[__XL_Count Consulta]" caption="__XL_Count Consulta" measure="1" displayFolder="" measureGroup="ACREDITACIONES" count="0" hidden="1"/>
    <cacheHierarchy uniqueName="[Measures].[__XL_Count Consulta1]" caption="__XL_Count Consulta1" measure="1" displayFolder="" measureGroup="DEBITOS" count="0" hidden="1"/>
    <cacheHierarchy uniqueName="[Measures].[__XL_Count Consulta2]" caption="__XL_Count Consulta2" measure="1" displayFolder="" measureGroup="AFIP" count="0" hidden="1"/>
    <cacheHierarchy uniqueName="[Measures].[__XL_Count Consulta3]" caption="__XL_Count Consulta3" measure="1" displayFolder="" measureGroup="SIRCREB" count="0" hidden="1"/>
    <cacheHierarchy uniqueName="[Measures].[__XL_Count Consulta5]" caption="__XL_Count Consulta5" measure="1" displayFolder="" measureGroup="GASTOS" count="0" hidden="1"/>
    <cacheHierarchy uniqueName="[Measures].[__XL_Count Consulta6]" caption="__XL_Count Consulta6" measure="1" displayFolder="" measureGroup="IMP DB C" count="0" hidden="1"/>
    <cacheHierarchy uniqueName="[Measures].[__XL_Count Consulta4]" caption="__XL_Count Consulta4" measure="1" displayFolder="" measureGroup="SUELDOS" count="0" hidden="1"/>
    <cacheHierarchy uniqueName="[Measures].[__XL_Count Consulta7]" caption="__XL_Count Consulta7" measure="1" displayFolder="" measureGroup="MAYORES" count="0" hidden="1"/>
    <cacheHierarchy uniqueName="[Measures].[__XL_Count CUENTAS]" caption="__XL_Count CUENTAS" measure="1" displayFolder="" measureGroup="CUENTAS" count="0" hidden="1"/>
    <cacheHierarchy uniqueName="[Measures].[__No hay medidas definidas]" caption="__No hay medidas definidas" measure="1" displayFolder="" count="0" hidden="1"/>
    <cacheHierarchy uniqueName="[Measures].[Suma de BANCO1]" caption="Suma de BANCO1" measure="1" displayFolder="" measureGroup="ACREDITACIONE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ID]" caption="Suma de ID" measure="1" displayFolder="" measureGroup="ACREDITACIONE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EMPRESA]" caption="Suma de EMPRESA" measure="1" displayFolder="" measureGroup="DEBITO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BANCO]" caption="Suma de BANCO" measure="1" displayFolder="" measureGroup="DEBITO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EMPRESA 2]" caption="Suma de EMPRESA 2" measure="1" displayFolder="" measureGroup="AFIP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BANCO 2]" caption="Suma de BANCO 2" measure="1" displayFolder="" measureGroup="AFIP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EMPRESA 3]" caption="Suma de EMPRESA 3" measure="1" displayFolder="" measureGroup="SIRCREB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a de BANCO 3]" caption="Suma de BANCO 3" measure="1" displayFolder="" measureGroup="SIRCREB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a de EMPRESA 4]" caption="Suma de EMPRESA 4" measure="1" displayFolder="" measureGroup="GASTO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BANCO 5]" caption="Suma de BANCO 5" measure="1" displayFolder="" measureGroup="GAST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EMPRESA 5]" caption="Suma de EMPRESA 5" measure="1" displayFolder="" measureGroup="IMP DB C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BANCO 6]" caption="Suma de BANCO 6" measure="1" displayFolder="" measureGroup="IMP DB 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MPRESA]" caption="Sum of EMPRESA" measure="1" displayFolder="" measureGroup="SUELDO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a de BANCO 4]" caption="Suma de BANCO 4" measure="1" displayFolder="" measureGroup="SUELDOS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a de BANCO1 2]" caption="Suma de BANCO1 2" measure="1" displayFolder="" measureGroup="MAYORES" count="0" hidden="1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uma de Grado]" caption="Suma de Grado" measure="1" displayFolder="" measureGroup="CUENTA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ID 3]" caption="Suma de ID 3" measure="1" displayFolder="" measureGroup="AFIP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ID 5]" caption="Suma de ID 5" measure="1" displayFolder="" measureGroup="SUELDOS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a de ID 6]" caption="Suma de ID 6" measure="1" displayFolder="" measureGroup="GASTO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a de ID 7]" caption="Suma de ID 7" measure="1" displayFolder="" measureGroup="IMP DB C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ID 2]" caption="Suma de ID 2" measure="1" displayFolder="" measureGroup="DEBITO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ID 4]" caption="Suma de ID 4" measure="1" displayFolder="" measureGroup="SIRCREB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0">
    <dimension name="ACREDITACIONES" uniqueName="[ACREDITACIONES]" caption="ACREDITACIONES"/>
    <dimension name="AFIP" uniqueName="[AFIP]" caption="AFIP"/>
    <dimension name="CUENTAS" uniqueName="[CUENTAS]" caption="CUENTAS"/>
    <dimension name="DEBITOS" uniqueName="[DEBITOS]" caption="DEBITOS"/>
    <dimension name="GASTOS" uniqueName="[GASTOS]" caption="GASTOS"/>
    <dimension name="IMP DB C" uniqueName="[IMP DB C]" caption="IMP DB C"/>
    <dimension name="MAYORES" uniqueName="[MAYORES]" caption="MAYORES"/>
    <dimension measure="1" name="Measures" uniqueName="[Measures]" caption="Measures"/>
    <dimension name="SIRCREB" uniqueName="[SIRCREB]" caption="SIRCREB"/>
    <dimension name="SUELDOS" uniqueName="[SUELDOS]" caption="SUELDOS"/>
  </dimensions>
  <measureGroups count="9">
    <measureGroup name="ACREDITACIONES" caption="ACREDITACIONES"/>
    <measureGroup name="AFIP" caption="AFIP"/>
    <measureGroup name="CUENTAS" caption="CUENTAS"/>
    <measureGroup name="DEBITOS" caption="DEBITOS"/>
    <measureGroup name="GASTOS" caption="GASTOS"/>
    <measureGroup name="IMP DB C" caption="IMP DB C"/>
    <measureGroup name="MAYORES" caption="MAYORES"/>
    <measureGroup name="SIRCREB" caption="SIRCREB"/>
    <measureGroup name="SUELDOS" caption="SUELDOS"/>
  </measureGroups>
  <maps count="9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drea RSR" refreshedDate="45348.770277546297" createdVersion="5" refreshedVersion="8" minRefreshableVersion="3" recordCount="0" supportSubquery="1" supportAdvancedDrill="1" xr:uid="{9AF400D2-720F-4107-937B-8558B07C51E8}">
  <cacheSource type="external" connectionId="90"/>
  <cacheFields count="6">
    <cacheField name="[IMP DB C].[EMPRESA].[EMPRESA]" caption="EMPRESA" numFmtId="0" hierarchy="34" level="1">
      <sharedItems containsSemiMixedTypes="0" containsString="0" containsNumber="1" containsInteger="1" minValue="16" maxValue="16" count="1">
        <n v="16"/>
      </sharedItems>
      <extLst>
        <ext xmlns:x15="http://schemas.microsoft.com/office/spreadsheetml/2010/11/main" uri="{4F2E5C28-24EA-4eb8-9CBF-B6C8F9C3D259}">
          <x15:cachedUniqueNames>
            <x15:cachedUniqueName index="0" name="[IMP DB C].[EMPRESA].&amp;[16]"/>
          </x15:cachedUniqueNames>
        </ext>
      </extLst>
    </cacheField>
    <cacheField name="[IMP DB C].[RUBRO].[RUBRO]" caption="RUBRO" numFmtId="0" hierarchy="35" level="1">
      <sharedItems count="1">
        <s v="IB"/>
      </sharedItems>
    </cacheField>
    <cacheField name="[IMP DB C].[ITEM].[ITEM]" caption="ITEM" numFmtId="0" hierarchy="36" level="1">
      <sharedItems count="1">
        <s v="IMPDBCR 25413 TASA GRAL  ENE 2024"/>
      </sharedItems>
    </cacheField>
    <cacheField name="[IMP DB C].[FECHA_EFECTIVA].[FECHA_EFECTIVA]" caption="FECHA_EFECTIVA" numFmtId="0" hierarchy="39" level="1">
      <sharedItems containsSemiMixedTypes="0" containsNonDate="0" containsDate="1" containsString="0" minDate="2024-01-31T00:00:00" maxDate="2024-02-01T00:00:00" count="1">
        <d v="2024-01-31T00:00:00"/>
      </sharedItems>
    </cacheField>
    <cacheField name="[IMP DB C].[BANCO].[BANCO]" caption="BANCO" numFmtId="0" hierarchy="37" level="1">
      <sharedItems containsSemiMixedTypes="0" containsString="0" containsNumber="1" minValue="433247.27" maxValue="433247.27" count="1">
        <n v="433247.27"/>
      </sharedItems>
    </cacheField>
    <cacheField name="[IMP DB C].[ID].[ID]" caption="ID" numFmtId="0" hierarchy="40" level="1">
      <sharedItems containsSemiMixedTypes="0" containsString="0" containsNumber="1" containsInteger="1" minValue="83987" maxValue="83987" count="1">
        <n v="83987"/>
      </sharedItems>
      <extLst>
        <ext xmlns:x15="http://schemas.microsoft.com/office/spreadsheetml/2010/11/main" uri="{4F2E5C28-24EA-4eb8-9CBF-B6C8F9C3D259}">
          <x15:cachedUniqueNames>
            <x15:cachedUniqueName index="0" name="[IMP DB C].[ID].&amp;[83987]"/>
          </x15:cachedUniqueNames>
        </ext>
      </extLst>
    </cacheField>
  </cacheFields>
  <cacheHierarchies count="91">
    <cacheHierarchy uniqueName="[ACREDITACIONES].[ITEM]" caption="ITEM" attribute="1" defaultMemberUniqueName="[ACREDITACIONES].[ITEM].[All]" allUniqueName="[ACREDITACIONES].[ITEM].[All]" dimensionUniqueName="[ACREDITACIONES]" displayFolder="" count="0" memberValueDatatype="130" unbalanced="0"/>
    <cacheHierarchy uniqueName="[ACREDITACIONES].[BANCO1]" caption="BANCO1" attribute="1" defaultMemberUniqueName="[ACREDITACIONES].[BANCO1].[All]" allUniqueName="[ACREDITACIONES].[BANCO1].[All]" dimensionUniqueName="[ACREDITACIONES]" displayFolder="" count="0" memberValueDatatype="5" unbalanced="0"/>
    <cacheHierarchy uniqueName="[ACREDITACIONES].[FECHA_EFECTIVA]" caption="FECHA_EFECTIVA" attribute="1" time="1" defaultMemberUniqueName="[ACREDITACIONES].[FECHA_EFECTIVA].[All]" allUniqueName="[ACREDITACIONES].[FECHA_EFECTIVA].[All]" dimensionUniqueName="[ACREDITACIONES]" displayFolder="" count="0" memberValueDatatype="7" unbalanced="0"/>
    <cacheHierarchy uniqueName="[ACREDITACIONES].[CUENTA]" caption="CUENTA" attribute="1" defaultMemberUniqueName="[ACREDITACIONES].[CUENTA].[All]" allUniqueName="[ACREDITACIONES].[CUENTA].[All]" dimensionUniqueName="[ACREDITACIONES]" displayFolder="" count="0" memberValueDatatype="130" unbalanced="0"/>
    <cacheHierarchy uniqueName="[ACREDITACIONES].[ID]" caption="ID" attribute="1" defaultMemberUniqueName="[ACREDITACIONES].[ID].[All]" allUniqueName="[ACREDITACIONES].[ID].[All]" dimensionUniqueName="[ACREDITACIONES]" displayFolder="" count="0" memberValueDatatype="3" unbalanced="0"/>
    <cacheHierarchy uniqueName="[AFIP].[EMPRESA]" caption="EMPRESA" attribute="1" defaultMemberUniqueName="[AFIP].[EMPRESA].[All]" allUniqueName="[AFIP].[EMPRESA].[All]" dimensionUniqueName="[AFIP]" displayFolder="" count="0" memberValueDatatype="3" unbalanced="0"/>
    <cacheHierarchy uniqueName="[AFIP].[RUBRO]" caption="RUBRO" attribute="1" defaultMemberUniqueName="[AFIP].[RUBRO].[All]" allUniqueName="[AFIP].[RUBRO].[All]" dimensionUniqueName="[AFIP]" displayFolder="" count="0" memberValueDatatype="130" unbalanced="0"/>
    <cacheHierarchy uniqueName="[AFIP].[ITEM]" caption="ITEM" attribute="1" defaultMemberUniqueName="[AFIP].[ITEM].[All]" allUniqueName="[AFIP].[ITEM].[All]" dimensionUniqueName="[AFIP]" displayFolder="" count="0" memberValueDatatype="130" unbalanced="0"/>
    <cacheHierarchy uniqueName="[AFIP].[BANCO]" caption="BANCO" attribute="1" defaultMemberUniqueName="[AFIP].[BANCO].[All]" allUniqueName="[AFIP].[BANCO].[All]" dimensionUniqueName="[AFIP]" displayFolder="" count="0" memberValueDatatype="5" unbalanced="0"/>
    <cacheHierarchy uniqueName="[AFIP].[FECHA]" caption="FECHA" attribute="1" time="1" defaultMemberUniqueName="[AFIP].[FECHA].[All]" allUniqueName="[AFIP].[FECHA].[All]" dimensionUniqueName="[AFIP]" displayFolder="" count="0" memberValueDatatype="7" unbalanced="0"/>
    <cacheHierarchy uniqueName="[AFIP].[FECHA_EFECTIVA]" caption="FECHA_EFECTIVA" attribute="1" time="1" defaultMemberUniqueName="[AFIP].[FECHA_EFECTIVA].[All]" allUniqueName="[AFIP].[FECHA_EFECTIVA].[All]" dimensionUniqueName="[AFIP]" displayFolder="" count="0" memberValueDatatype="7" unbalanced="0"/>
    <cacheHierarchy uniqueName="[AFIP].[ID]" caption="ID" attribute="1" defaultMemberUniqueName="[AFIP].[ID].[All]" allUniqueName="[AFIP].[ID].[All]" dimensionUniqueName="[AFIP]" displayFolder="" count="0" memberValueDatatype="3" unbalanced="0"/>
    <cacheHierarchy uniqueName="[CUENTAS].[codigo]" caption="codigo" attribute="1" defaultMemberUniqueName="[CUENTAS].[codigo].[All]" allUniqueName="[CUENTAS].[codigo].[All]" dimensionUniqueName="[CUENTAS]" displayFolder="" count="0" memberValueDatatype="130" unbalanced="0"/>
    <cacheHierarchy uniqueName="[CUENTAS].[C/R]" caption="C/R" attribute="1" defaultMemberUniqueName="[CUENTAS].[C/R].[All]" allUniqueName="[CUENTAS].[C/R].[All]" dimensionUniqueName="[CUENTAS]" displayFolder="" count="0" memberValueDatatype="130" unbalanced="0"/>
    <cacheHierarchy uniqueName="[CUENTAS].[DenominacionF]" caption="DenominacionF" attribute="1" defaultMemberUniqueName="[CUENTAS].[DenominacionF].[All]" allUniqueName="[CUENTAS].[DenominacionF].[All]" dimensionUniqueName="[CUENTAS]" displayFolder="" count="0" memberValueDatatype="130" unbalanced="0"/>
    <cacheHierarchy uniqueName="[CUENTAS].[Categoria]" caption="Categoria" attribute="1" defaultMemberUniqueName="[CUENTAS].[Categoria].[All]" allUniqueName="[CUENTAS].[Categoria].[All]" dimensionUniqueName="[CUENTAS]" displayFolder="" count="0" memberValueDatatype="130" unbalanced="0"/>
    <cacheHierarchy uniqueName="[CUENTAS].[Denominacion]" caption="Denominacion" attribute="1" defaultMemberUniqueName="[CUENTAS].[Denominacion].[All]" allUniqueName="[CUENTAS].[Denominacion].[All]" dimensionUniqueName="[CUENTAS]" displayFolder="" count="0" memberValueDatatype="130" unbalanced="0"/>
    <cacheHierarchy uniqueName="[CUENTAS].[Grado]" caption="Grado" attribute="1" defaultMemberUniqueName="[CUENTAS].[Grado].[All]" allUniqueName="[CUENTAS].[Grado].[All]" dimensionUniqueName="[CUENTAS]" displayFolder="" count="0" memberValueDatatype="20" unbalanced="0"/>
    <cacheHierarchy uniqueName="[CUENTAS].[Visible]" caption="Visible" attribute="1" defaultMemberUniqueName="[CUENTAS].[Visible].[All]" allUniqueName="[CUENTAS].[Visible].[All]" dimensionUniqueName="[CUENTAS]" displayFolder="" count="0" memberValueDatatype="11" unbalanced="0"/>
    <cacheHierarchy uniqueName="[DEBITOS].[EMPRESA]" caption="EMPRESA" attribute="1" defaultMemberUniqueName="[DEBITOS].[EMPRESA].[All]" allUniqueName="[DEBITOS].[EMPRESA].[All]" dimensionUniqueName="[DEBITOS]" displayFolder="" count="0" memberValueDatatype="3" unbalanced="0"/>
    <cacheHierarchy uniqueName="[DEBITOS].[COMPROBANTE]" caption="COMPROBANTE" attribute="1" defaultMemberUniqueName="[DEBITOS].[COMPROBANTE].[All]" allUniqueName="[DEBITOS].[COMPROBANTE].[All]" dimensionUniqueName="[DEBITOS]" displayFolder="" count="0" memberValueDatatype="130" unbalanced="0"/>
    <cacheHierarchy uniqueName="[DEBITOS].[RUBRO]" caption="RUBRO" attribute="1" defaultMemberUniqueName="[DEBITOS].[RUBRO].[All]" allUniqueName="[DEBITOS].[RUBRO].[All]" dimensionUniqueName="[DEBITOS]" displayFolder="" count="0" memberValueDatatype="130" unbalanced="0"/>
    <cacheHierarchy uniqueName="[DEBITOS].[ITEM]" caption="ITEM" attribute="1" defaultMemberUniqueName="[DEBITOS].[ITEM].[All]" allUniqueName="[DEBITOS].[ITEM].[All]" dimensionUniqueName="[DEBITOS]" displayFolder="" count="0" memberValueDatatype="130" unbalanced="0"/>
    <cacheHierarchy uniqueName="[DEBITOS].[BANCO]" caption="BANCO" attribute="1" defaultMemberUniqueName="[DEBITOS].[BANCO].[All]" allUniqueName="[DEBITOS].[BANCO].[All]" dimensionUniqueName="[DEBITOS]" displayFolder="" count="0" memberValueDatatype="5" unbalanced="0"/>
    <cacheHierarchy uniqueName="[DEBITOS].[FECHA_EFECTIVA]" caption="FECHA_EFECTIVA" attribute="1" time="1" defaultMemberUniqueName="[DEBITOS].[FECHA_EFECTIVA].[All]" allUniqueName="[DEBITOS].[FECHA_EFECTIVA].[All]" dimensionUniqueName="[DEBITOS]" displayFolder="" count="0" memberValueDatatype="7" unbalanced="0"/>
    <cacheHierarchy uniqueName="[DEBITOS].[OBSERVACIONES]" caption="OBSERVACIONES" attribute="1" defaultMemberUniqueName="[DEBITOS].[OBSERVACIONES].[All]" allUniqueName="[DEBITOS].[OBSERVACIONES].[All]" dimensionUniqueName="[DEBITOS]" displayFolder="" count="0" memberValueDatatype="130" unbalanced="0"/>
    <cacheHierarchy uniqueName="[DEBITOS].[ID]" caption="ID" attribute="1" defaultMemberUniqueName="[DEBITOS].[ID].[All]" allUniqueName="[DEBITOS].[ID].[All]" dimensionUniqueName="[DEBITOS]" displayFolder="" count="0" memberValueDatatype="3" unbalanced="0"/>
    <cacheHierarchy uniqueName="[GASTOS].[EMPRESA]" caption="EMPRESA" attribute="1" defaultMemberUniqueName="[GASTOS].[EMPRESA].[All]" allUniqueName="[GASTOS].[EMPRESA].[All]" dimensionUniqueName="[GASTOS]" displayFolder="" count="0" memberValueDatatype="3" unbalanced="0"/>
    <cacheHierarchy uniqueName="[GASTOS].[RUBRO]" caption="RUBRO" attribute="1" defaultMemberUniqueName="[GASTOS].[RUBRO].[All]" allUniqueName="[GASTOS].[RUBRO].[All]" dimensionUniqueName="[GASTOS]" displayFolder="" count="0" memberValueDatatype="130" unbalanced="0"/>
    <cacheHierarchy uniqueName="[GASTOS].[ITEM]" caption="ITEM" attribute="1" defaultMemberUniqueName="[GASTOS].[ITEM].[All]" allUniqueName="[GASTOS].[ITEM].[All]" dimensionUniqueName="[GASTOS]" displayFolder="" count="0" memberValueDatatype="130" unbalanced="0"/>
    <cacheHierarchy uniqueName="[GASTOS].[BANCO]" caption="BANCO" attribute="1" defaultMemberUniqueName="[GASTOS].[BANCO].[All]" allUniqueName="[GASTOS].[BANCO].[All]" dimensionUniqueName="[GASTOS]" displayFolder="" count="0" memberValueDatatype="5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FECHA_EFECTIVA]" caption="FECHA_EFECTIVA" attribute="1" time="1" defaultMemberUniqueName="[GASTOS].[FECHA_EFECTIVA].[All]" allUniqueName="[GASTOS].[FECHA_EFECTIVA].[All]" dimensionUniqueName="[GASTOS]" displayFolder="" count="0" memberValueDatatype="7" unbalanced="0"/>
    <cacheHierarchy uniqueName="[GASTOS].[ID]" caption="ID" attribute="1" defaultMemberUniqueName="[GASTOS].[ID].[All]" allUniqueName="[GASTOS].[ID].[All]" dimensionUniqueName="[GASTOS]" displayFolder="" count="0" memberValueDatatype="3" unbalanced="0"/>
    <cacheHierarchy uniqueName="[IMP DB C].[EMPRESA]" caption="EMPRESA" attribute="1" defaultMemberUniqueName="[IMP DB C].[EMPRESA].[All]" allUniqueName="[IMP DB C].[EMPRESA].[All]" dimensionUniqueName="[IMP DB C]" displayFolder="" count="2" memberValueDatatype="3" unbalanced="0">
      <fieldsUsage count="2">
        <fieldUsage x="-1"/>
        <fieldUsage x="0"/>
      </fieldsUsage>
    </cacheHierarchy>
    <cacheHierarchy uniqueName="[IMP DB C].[RUBRO]" caption="RUBRO" attribute="1" defaultMemberUniqueName="[IMP DB C].[RUBRO].[All]" allUniqueName="[IMP DB C].[RUBRO].[All]" dimensionUniqueName="[IMP DB C]" displayFolder="" count="2" memberValueDatatype="130" unbalanced="0">
      <fieldsUsage count="2">
        <fieldUsage x="-1"/>
        <fieldUsage x="1"/>
      </fieldsUsage>
    </cacheHierarchy>
    <cacheHierarchy uniqueName="[IMP DB C].[ITEM]" caption="ITEM" attribute="1" defaultMemberUniqueName="[IMP DB C].[ITEM].[All]" allUniqueName="[IMP DB C].[ITEM].[All]" dimensionUniqueName="[IMP DB C]" displayFolder="" count="2" memberValueDatatype="130" unbalanced="0">
      <fieldsUsage count="2">
        <fieldUsage x="-1"/>
        <fieldUsage x="2"/>
      </fieldsUsage>
    </cacheHierarchy>
    <cacheHierarchy uniqueName="[IMP DB C].[BANCO]" caption="BANCO" attribute="1" defaultMemberUniqueName="[IMP DB C].[BANCO].[All]" allUniqueName="[IMP DB C].[BANCO].[All]" dimensionUniqueName="[IMP DB C]" displayFolder="" count="2" memberValueDatatype="5" unbalanced="0">
      <fieldsUsage count="2">
        <fieldUsage x="-1"/>
        <fieldUsage x="4"/>
      </fieldsUsage>
    </cacheHierarchy>
    <cacheHierarchy uniqueName="[IMP DB C].[FECHA]" caption="FECHA" attribute="1" time="1" defaultMemberUniqueName="[IMP DB C].[FECHA].[All]" allUniqueName="[IMP DB C].[FECHA].[All]" dimensionUniqueName="[IMP DB C]" displayFolder="" count="0" memberValueDatatype="7" unbalanced="0"/>
    <cacheHierarchy uniqueName="[IMP DB C].[FECHA_EFECTIVA]" caption="FECHA_EFECTIVA" attribute="1" time="1" defaultMemberUniqueName="[IMP DB C].[FECHA_EFECTIVA].[All]" allUniqueName="[IMP DB C].[FECHA_EFECTIVA].[All]" dimensionUniqueName="[IMP DB C]" displayFolder="" count="2" memberValueDatatype="7" unbalanced="0">
      <fieldsUsage count="2">
        <fieldUsage x="-1"/>
        <fieldUsage x="3"/>
      </fieldsUsage>
    </cacheHierarchy>
    <cacheHierarchy uniqueName="[IMP DB C].[ID]" caption="ID" attribute="1" defaultMemberUniqueName="[IMP DB C].[ID].[All]" allUniqueName="[IMP DB C].[ID].[All]" dimensionUniqueName="[IMP DB C]" displayFolder="" count="2" memberValueDatatype="3" unbalanced="0">
      <fieldsUsage count="2">
        <fieldUsage x="-1"/>
        <fieldUsage x="5"/>
      </fieldsUsage>
    </cacheHierarchy>
    <cacheHierarchy uniqueName="[MAYORES].[ITEM]" caption="ITEM" attribute="1" defaultMemberUniqueName="[MAYORES].[ITEM].[All]" allUniqueName="[MAYORES].[ITEM].[All]" dimensionUniqueName="[MAYORES]" displayFolder="" count="0" memberValueDatatype="130" unbalanced="0"/>
    <cacheHierarchy uniqueName="[MAYORES].[BANCO1]" caption="BANCO1" attribute="1" defaultMemberUniqueName="[MAYORES].[BANCO1].[All]" allUniqueName="[MAYORES].[BANCO1].[All]" dimensionUniqueName="[MAYORES]" displayFolder="" count="0" memberValueDatatype="5" unbalanced="0"/>
    <cacheHierarchy uniqueName="[MAYORES].[FECHA_EFECTIVA]" caption="FECHA_EFECTIVA" attribute="1" time="1" defaultMemberUniqueName="[MAYORES].[FECHA_EFECTIVA].[All]" allUniqueName="[MAYORES].[FECHA_EFECTIVA].[All]" dimensionUniqueName="[MAYORES]" displayFolder="" count="0" memberValueDatatype="7" unbalanced="0"/>
    <cacheHierarchy uniqueName="[MAYORES].[CUENTA]" caption="CUENTA" attribute="1" defaultMemberUniqueName="[MAYORES].[CUENTA].[All]" allUniqueName="[MAYORES].[CUENTA].[All]" dimensionUniqueName="[MAYORES]" displayFolder="" count="0" memberValueDatatype="130" unbalanced="0"/>
    <cacheHierarchy uniqueName="[MAYORES].[ID]" caption="ID" attribute="1" defaultMemberUniqueName="[MAYORES].[ID].[All]" allUniqueName="[MAYORES].[ID].[All]" dimensionUniqueName="[MAYORES]" displayFolder="" count="0" memberValueDatatype="130" unbalanced="0"/>
    <cacheHierarchy uniqueName="[SIRCREB].[EMPRESA]" caption="EMPRESA" attribute="1" defaultMemberUniqueName="[SIRCREB].[EMPRESA].[All]" allUniqueName="[SIRCREB].[EMPRESA].[All]" dimensionUniqueName="[SIRCREB]" displayFolder="" count="0" memberValueDatatype="3" unbalanced="0"/>
    <cacheHierarchy uniqueName="[SIRCREB].[RUBRO]" caption="RUBRO" attribute="1" defaultMemberUniqueName="[SIRCREB].[RUBRO].[All]" allUniqueName="[SIRCREB].[RUBRO].[All]" dimensionUniqueName="[SIRCREB]" displayFolder="" count="0" memberValueDatatype="130" unbalanced="0"/>
    <cacheHierarchy uniqueName="[SIRCREB].[ITEM]" caption="ITEM" attribute="1" defaultMemberUniqueName="[SIRCREB].[ITEM].[All]" allUniqueName="[SIRCREB].[ITEM].[All]" dimensionUniqueName="[SIRCREB]" displayFolder="" count="0" memberValueDatatype="130" unbalanced="0"/>
    <cacheHierarchy uniqueName="[SIRCREB].[BANCO]" caption="BANCO" attribute="1" defaultMemberUniqueName="[SIRCREB].[BANCO].[All]" allUniqueName="[SIRCREB].[BANCO].[All]" dimensionUniqueName="[SIRCREB]" displayFolder="" count="0" memberValueDatatype="5" unbalanced="0"/>
    <cacheHierarchy uniqueName="[SIRCREB].[FECHA]" caption="FECHA" attribute="1" time="1" defaultMemberUniqueName="[SIRCREB].[FECHA].[All]" allUniqueName="[SIRCREB].[FECHA].[All]" dimensionUniqueName="[SIRCREB]" displayFolder="" count="0" memberValueDatatype="7" unbalanced="0"/>
    <cacheHierarchy uniqueName="[SIRCREB].[FECHA_EFECTIVA]" caption="FECHA_EFECTIVA" attribute="1" time="1" defaultMemberUniqueName="[SIRCREB].[FECHA_EFECTIVA].[All]" allUniqueName="[SIRCREB].[FECHA_EFECTIVA].[All]" dimensionUniqueName="[SIRCREB]" displayFolder="" count="0" memberValueDatatype="7" unbalanced="0"/>
    <cacheHierarchy uniqueName="[SIRCREB].[ID]" caption="ID" attribute="1" defaultMemberUniqueName="[SIRCREB].[ID].[All]" allUniqueName="[SIRCREB].[ID].[All]" dimensionUniqueName="[SIRCREB]" displayFolder="" count="0" memberValueDatatype="3" unbalanced="0"/>
    <cacheHierarchy uniqueName="[SUELDOS].[EMPRESA]" caption="EMPRESA" attribute="1" defaultMemberUniqueName="[SUELDOS].[EMPRESA].[All]" allUniqueName="[SUELDOS].[EMPRESA].[All]" dimensionUniqueName="[SUELDOS]" displayFolder="" count="0" memberValueDatatype="3" unbalanced="0"/>
    <cacheHierarchy uniqueName="[SUELDOS].[PROVEEDORES]" caption="PROVEEDORES" attribute="1" defaultMemberUniqueName="[SUELDOS].[PROVEEDORES].[All]" allUniqueName="[SUELDOS].[PROVEEDORES].[All]" dimensionUniqueName="[SUELDOS]" displayFolder="" count="0" memberValueDatatype="130" unbalanced="0"/>
    <cacheHierarchy uniqueName="[SUELDOS].[BANCO]" caption="BANCO" attribute="1" defaultMemberUniqueName="[SUELDOS].[BANCO].[All]" allUniqueName="[SUELDOS].[BANCO].[All]" dimensionUniqueName="[SUELDOS]" displayFolder="" count="0" memberValueDatatype="5" unbalanced="0"/>
    <cacheHierarchy uniqueName="[SUELDOS].[ITEM]" caption="ITEM" attribute="1" defaultMemberUniqueName="[SUELDOS].[ITEM].[All]" allUniqueName="[SUELDOS].[ITEM].[All]" dimensionUniqueName="[SUELDOS]" displayFolder="" count="0" memberValueDatatype="130" unbalanced="0"/>
    <cacheHierarchy uniqueName="[SUELDOS].[FECHA_EFECTIVA]" caption="FECHA_EFECTIVA" attribute="1" time="1" defaultMemberUniqueName="[SUELDOS].[FECHA_EFECTIVA].[All]" allUniqueName="[SUELDOS].[FECHA_EFECTIVA].[All]" dimensionUniqueName="[SUELDOS]" displayFolder="" count="0" memberValueDatatype="7" unbalanced="0"/>
    <cacheHierarchy uniqueName="[SUELDOS].[ID]" caption="ID" attribute="1" defaultMemberUniqueName="[SUELDOS].[ID].[All]" allUniqueName="[SUELDOS].[ID].[All]" dimensionUniqueName="[SUELDOS]" displayFolder="" count="0" memberValueDatatype="3" unbalanced="0"/>
    <cacheHierarchy uniqueName="[Measures].[__XL_Count Consulta]" caption="__XL_Count Consulta" measure="1" displayFolder="" measureGroup="ACREDITACIONES" count="0" hidden="1"/>
    <cacheHierarchy uniqueName="[Measures].[__XL_Count Consulta1]" caption="__XL_Count Consulta1" measure="1" displayFolder="" measureGroup="DEBITOS" count="0" hidden="1"/>
    <cacheHierarchy uniqueName="[Measures].[__XL_Count Consulta2]" caption="__XL_Count Consulta2" measure="1" displayFolder="" measureGroup="AFIP" count="0" hidden="1"/>
    <cacheHierarchy uniqueName="[Measures].[__XL_Count Consulta3]" caption="__XL_Count Consulta3" measure="1" displayFolder="" measureGroup="SIRCREB" count="0" hidden="1"/>
    <cacheHierarchy uniqueName="[Measures].[__XL_Count Consulta5]" caption="__XL_Count Consulta5" measure="1" displayFolder="" measureGroup="GASTOS" count="0" hidden="1"/>
    <cacheHierarchy uniqueName="[Measures].[__XL_Count Consulta6]" caption="__XL_Count Consulta6" measure="1" displayFolder="" measureGroup="IMP DB C" count="0" hidden="1"/>
    <cacheHierarchy uniqueName="[Measures].[__XL_Count Consulta4]" caption="__XL_Count Consulta4" measure="1" displayFolder="" measureGroup="SUELDOS" count="0" hidden="1"/>
    <cacheHierarchy uniqueName="[Measures].[__XL_Count Consulta7]" caption="__XL_Count Consulta7" measure="1" displayFolder="" measureGroup="MAYORES" count="0" hidden="1"/>
    <cacheHierarchy uniqueName="[Measures].[__XL_Count CUENTAS]" caption="__XL_Count CUENTAS" measure="1" displayFolder="" measureGroup="CUENTAS" count="0" hidden="1"/>
    <cacheHierarchy uniqueName="[Measures].[__No hay medidas definidas]" caption="__No hay medidas definidas" measure="1" displayFolder="" count="0" hidden="1"/>
    <cacheHierarchy uniqueName="[Measures].[Suma de BANCO1]" caption="Suma de BANCO1" measure="1" displayFolder="" measureGroup="ACREDITACIONE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ID]" caption="Suma de ID" measure="1" displayFolder="" measureGroup="ACREDITACIONE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EMPRESA]" caption="Suma de EMPRESA" measure="1" displayFolder="" measureGroup="DEBITO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BANCO]" caption="Suma de BANCO" measure="1" displayFolder="" measureGroup="DEBITO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EMPRESA 2]" caption="Suma de EMPRESA 2" measure="1" displayFolder="" measureGroup="AFIP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BANCO 2]" caption="Suma de BANCO 2" measure="1" displayFolder="" measureGroup="AFIP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EMPRESA 3]" caption="Suma de EMPRESA 3" measure="1" displayFolder="" measureGroup="SIRCREB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a de BANCO 3]" caption="Suma de BANCO 3" measure="1" displayFolder="" measureGroup="SIRCREB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a de EMPRESA 4]" caption="Suma de EMPRESA 4" measure="1" displayFolder="" measureGroup="GASTO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BANCO 5]" caption="Suma de BANCO 5" measure="1" displayFolder="" measureGroup="GAST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EMPRESA 5]" caption="Suma de EMPRESA 5" measure="1" displayFolder="" measureGroup="IMP DB C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BANCO 6]" caption="Suma de BANCO 6" measure="1" displayFolder="" measureGroup="IMP DB 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MPRESA]" caption="Sum of EMPRESA" measure="1" displayFolder="" measureGroup="SUELDO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a de BANCO 4]" caption="Suma de BANCO 4" measure="1" displayFolder="" measureGroup="SUELDOS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a de BANCO1 2]" caption="Suma de BANCO1 2" measure="1" displayFolder="" measureGroup="MAYORES" count="0" hidden="1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uma de Grado]" caption="Suma de Grado" measure="1" displayFolder="" measureGroup="CUENTA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ID 3]" caption="Suma de ID 3" measure="1" displayFolder="" measureGroup="AFIP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ID 5]" caption="Suma de ID 5" measure="1" displayFolder="" measureGroup="SUELDOS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a de ID 6]" caption="Suma de ID 6" measure="1" displayFolder="" measureGroup="GASTO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a de ID 7]" caption="Suma de ID 7" measure="1" displayFolder="" measureGroup="IMP DB C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ID 2]" caption="Suma de ID 2" measure="1" displayFolder="" measureGroup="DEBITO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ID 4]" caption="Suma de ID 4" measure="1" displayFolder="" measureGroup="SIRCREB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0">
    <dimension name="ACREDITACIONES" uniqueName="[ACREDITACIONES]" caption="ACREDITACIONES"/>
    <dimension name="AFIP" uniqueName="[AFIP]" caption="AFIP"/>
    <dimension name="CUENTAS" uniqueName="[CUENTAS]" caption="CUENTAS"/>
    <dimension name="DEBITOS" uniqueName="[DEBITOS]" caption="DEBITOS"/>
    <dimension name="GASTOS" uniqueName="[GASTOS]" caption="GASTOS"/>
    <dimension name="IMP DB C" uniqueName="[IMP DB C]" caption="IMP DB C"/>
    <dimension name="MAYORES" uniqueName="[MAYORES]" caption="MAYORES"/>
    <dimension measure="1" name="Measures" uniqueName="[Measures]" caption="Measures"/>
    <dimension name="SIRCREB" uniqueName="[SIRCREB]" caption="SIRCREB"/>
    <dimension name="SUELDOS" uniqueName="[SUELDOS]" caption="SUELDOS"/>
  </dimensions>
  <measureGroups count="9">
    <measureGroup name="ACREDITACIONES" caption="ACREDITACIONES"/>
    <measureGroup name="AFIP" caption="AFIP"/>
    <measureGroup name="CUENTAS" caption="CUENTAS"/>
    <measureGroup name="DEBITOS" caption="DEBITOS"/>
    <measureGroup name="GASTOS" caption="GASTOS"/>
    <measureGroup name="IMP DB C" caption="IMP DB C"/>
    <measureGroup name="MAYORES" caption="MAYORES"/>
    <measureGroup name="SIRCREB" caption="SIRCREB"/>
    <measureGroup name="SUELDOS" caption="SUELDOS"/>
  </measureGroups>
  <maps count="9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drea RSR" refreshedDate="45348.77096134259" createdVersion="5" refreshedVersion="8" minRefreshableVersion="3" recordCount="0" supportSubquery="1" supportAdvancedDrill="1" xr:uid="{77B61FE4-397B-4B9E-9845-CC1735C35CDD}">
  <cacheSource type="external" connectionId="90"/>
  <cacheFields count="8">
    <cacheField name="[DEBITOS].[COMPROBANTE].[COMPROBANTE]" caption="COMPROBANTE" numFmtId="0" hierarchy="20" level="1">
      <sharedItems containsBlank="1" count="3">
        <m/>
        <s v="000600002221"/>
        <s v="000600002222"/>
      </sharedItems>
    </cacheField>
    <cacheField name="[DEBITOS].[EMPRESA].[EMPRESA]" caption="EMPRESA" numFmtId="0" hierarchy="19" level="1">
      <sharedItems containsSemiMixedTypes="0" containsString="0" containsNumber="1" containsInteger="1" minValue="1" maxValue="2899" count="53">
        <n v="1"/>
        <n v="719"/>
        <n v="2231"/>
        <n v="2625"/>
        <n v="726"/>
        <n v="1317"/>
        <n v="2112"/>
        <n v="1788"/>
        <n v="2159"/>
        <n v="2616"/>
        <n v="2868"/>
        <n v="13"/>
        <n v="1419"/>
        <n v="1831"/>
        <n v="2233"/>
        <n v="2631"/>
        <n v="2783"/>
        <n v="2825"/>
        <n v="2138"/>
        <n v="2254"/>
        <n v="2"/>
        <n v="317"/>
        <n v="570"/>
        <n v="571"/>
        <n v="620"/>
        <n v="1544"/>
        <n v="1758"/>
        <n v="1977"/>
        <n v="2175"/>
        <n v="2885"/>
        <n v="45"/>
        <n v="359"/>
        <n v="607"/>
        <n v="1910"/>
        <n v="2514"/>
        <n v="347"/>
        <n v="2751"/>
        <n v="2882"/>
        <n v="828"/>
        <n v="2210"/>
        <n v="18"/>
        <n v="267"/>
        <n v="2731"/>
        <n v="1542"/>
        <n v="1617"/>
        <n v="2899"/>
        <n v="2130"/>
        <n v="2489"/>
        <n v="221"/>
        <n v="2881"/>
        <n v="2886"/>
        <n v="2617"/>
        <n v="346"/>
      </sharedItems>
      <extLst>
        <ext xmlns:x15="http://schemas.microsoft.com/office/spreadsheetml/2010/11/main" uri="{4F2E5C28-24EA-4eb8-9CBF-B6C8F9C3D259}">
          <x15:cachedUniqueNames>
            <x15:cachedUniqueName index="0" name="[DEBITOS].[EMPRESA].&amp;[1]"/>
            <x15:cachedUniqueName index="1" name="[DEBITOS].[EMPRESA].&amp;[719]"/>
            <x15:cachedUniqueName index="2" name="[DEBITOS].[EMPRESA].&amp;[2231]"/>
            <x15:cachedUniqueName index="3" name="[DEBITOS].[EMPRESA].&amp;[2625]"/>
            <x15:cachedUniqueName index="4" name="[DEBITOS].[EMPRESA].&amp;[726]"/>
            <x15:cachedUniqueName index="5" name="[DEBITOS].[EMPRESA].&amp;[1317]"/>
            <x15:cachedUniqueName index="6" name="[DEBITOS].[EMPRESA].&amp;[2112]"/>
            <x15:cachedUniqueName index="7" name="[DEBITOS].[EMPRESA].&amp;[1788]"/>
            <x15:cachedUniqueName index="8" name="[DEBITOS].[EMPRESA].&amp;[2159]"/>
            <x15:cachedUniqueName index="9" name="[DEBITOS].[EMPRESA].&amp;[2616]"/>
            <x15:cachedUniqueName index="10" name="[DEBITOS].[EMPRESA].&amp;[2868]"/>
            <x15:cachedUniqueName index="11" name="[DEBITOS].[EMPRESA].&amp;[13]"/>
            <x15:cachedUniqueName index="12" name="[DEBITOS].[EMPRESA].&amp;[1419]"/>
            <x15:cachedUniqueName index="13" name="[DEBITOS].[EMPRESA].&amp;[1831]"/>
            <x15:cachedUniqueName index="14" name="[DEBITOS].[EMPRESA].&amp;[2233]"/>
            <x15:cachedUniqueName index="15" name="[DEBITOS].[EMPRESA].&amp;[2631]"/>
            <x15:cachedUniqueName index="16" name="[DEBITOS].[EMPRESA].&amp;[2783]"/>
            <x15:cachedUniqueName index="17" name="[DEBITOS].[EMPRESA].&amp;[2825]"/>
            <x15:cachedUniqueName index="18" name="[DEBITOS].[EMPRESA].&amp;[2138]"/>
            <x15:cachedUniqueName index="19" name="[DEBITOS].[EMPRESA].&amp;[2254]"/>
            <x15:cachedUniqueName index="20" name="[DEBITOS].[EMPRESA].&amp;[2]"/>
            <x15:cachedUniqueName index="21" name="[DEBITOS].[EMPRESA].&amp;[317]"/>
            <x15:cachedUniqueName index="22" name="[DEBITOS].[EMPRESA].&amp;[570]"/>
            <x15:cachedUniqueName index="23" name="[DEBITOS].[EMPRESA].&amp;[571]"/>
            <x15:cachedUniqueName index="24" name="[DEBITOS].[EMPRESA].&amp;[620]"/>
            <x15:cachedUniqueName index="25" name="[DEBITOS].[EMPRESA].&amp;[1544]"/>
            <x15:cachedUniqueName index="26" name="[DEBITOS].[EMPRESA].&amp;[1758]"/>
            <x15:cachedUniqueName index="27" name="[DEBITOS].[EMPRESA].&amp;[1977]"/>
            <x15:cachedUniqueName index="28" name="[DEBITOS].[EMPRESA].&amp;[2175]"/>
            <x15:cachedUniqueName index="29" name="[DEBITOS].[EMPRESA].&amp;[2885]"/>
            <x15:cachedUniqueName index="30" name="[DEBITOS].[EMPRESA].&amp;[45]"/>
            <x15:cachedUniqueName index="31" name="[DEBITOS].[EMPRESA].&amp;[359]"/>
            <x15:cachedUniqueName index="32" name="[DEBITOS].[EMPRESA].&amp;[607]"/>
            <x15:cachedUniqueName index="33" name="[DEBITOS].[EMPRESA].&amp;[1910]"/>
            <x15:cachedUniqueName index="34" name="[DEBITOS].[EMPRESA].&amp;[2514]"/>
            <x15:cachedUniqueName index="35" name="[DEBITOS].[EMPRESA].&amp;[347]"/>
            <x15:cachedUniqueName index="36" name="[DEBITOS].[EMPRESA].&amp;[2751]"/>
            <x15:cachedUniqueName index="37" name="[DEBITOS].[EMPRESA].&amp;[2882]"/>
            <x15:cachedUniqueName index="38" name="[DEBITOS].[EMPRESA].&amp;[828]"/>
            <x15:cachedUniqueName index="39" name="[DEBITOS].[EMPRESA].&amp;[2210]"/>
            <x15:cachedUniqueName index="40" name="[DEBITOS].[EMPRESA].&amp;[18]"/>
            <x15:cachedUniqueName index="41" name="[DEBITOS].[EMPRESA].&amp;[267]"/>
            <x15:cachedUniqueName index="42" name="[DEBITOS].[EMPRESA].&amp;[2731]"/>
            <x15:cachedUniqueName index="43" name="[DEBITOS].[EMPRESA].&amp;[1542]"/>
            <x15:cachedUniqueName index="44" name="[DEBITOS].[EMPRESA].&amp;[1617]"/>
            <x15:cachedUniqueName index="45" name="[DEBITOS].[EMPRESA].&amp;[2899]"/>
            <x15:cachedUniqueName index="46" name="[DEBITOS].[EMPRESA].&amp;[2130]"/>
            <x15:cachedUniqueName index="47" name="[DEBITOS].[EMPRESA].&amp;[2489]"/>
            <x15:cachedUniqueName index="48" name="[DEBITOS].[EMPRESA].&amp;[221]"/>
            <x15:cachedUniqueName index="49" name="[DEBITOS].[EMPRESA].&amp;[2881]"/>
            <x15:cachedUniqueName index="50" name="[DEBITOS].[EMPRESA].&amp;[2886]"/>
            <x15:cachedUniqueName index="51" name="[DEBITOS].[EMPRESA].&amp;[2617]"/>
            <x15:cachedUniqueName index="52" name="[DEBITOS].[EMPRESA].&amp;[346]"/>
          </x15:cachedUniqueNames>
        </ext>
      </extLst>
    </cacheField>
    <cacheField name="[DEBITOS].[RUBRO].[RUBRO]" caption="RUBRO" numFmtId="0" hierarchy="21" level="1">
      <sharedItems count="15">
        <s v="CO"/>
        <s v="S"/>
        <s v="PI"/>
        <s v="MN"/>
        <s v="MA"/>
        <s v="CP"/>
        <s v="VA"/>
        <s v="SUB"/>
        <s v="HO"/>
        <s v="AL"/>
        <s v="EQ"/>
        <s v="SEG"/>
        <s v="0"/>
        <s v="ADM"/>
        <s v="HE"/>
      </sharedItems>
    </cacheField>
    <cacheField name="[DEBITOS].[ITEM].[ITEM]" caption="ITEM" numFmtId="0" hierarchy="22" level="1">
      <sharedItems count="4">
        <s v="RECIBO PAGO"/>
        <s v="PLOTEO PLANOS"/>
        <s v="LEASING TOYOTA AF723KG - GASTOS CUOTA 14 DE 18"/>
        <s v="UOCRA 01/24"/>
      </sharedItems>
    </cacheField>
    <cacheField name="[DEBITOS].[FECHA_EFECTIVA].[FECHA_EFECTIVA]" caption="FECHA_EFECTIVA" numFmtId="0" hierarchy="24" level="1">
      <sharedItems containsSemiMixedTypes="0" containsNonDate="0" containsDate="1" containsString="0" minDate="2024-02-01T00:00:00" maxDate="2024-02-27T00:00:00" count="16">
        <d v="2024-02-01T00:00:00"/>
        <d v="2024-02-02T00:00:00"/>
        <d v="2024-02-03T00:00:00"/>
        <d v="2024-02-05T00:00:00"/>
        <d v="2024-02-06T00:00:00"/>
        <d v="2024-02-08T00:00:00"/>
        <d v="2024-02-09T00:00:00"/>
        <d v="2024-02-14T00:00:00"/>
        <d v="2024-02-15T00:00:00"/>
        <d v="2024-02-16T00:00:00"/>
        <d v="2024-02-19T00:00:00"/>
        <d v="2024-02-20T00:00:00"/>
        <d v="2024-02-21T00:00:00"/>
        <d v="2024-02-22T00:00:00"/>
        <d v="2024-02-23T00:00:00"/>
        <d v="2024-02-26T00:00:00"/>
      </sharedItems>
    </cacheField>
    <cacheField name="[DEBITOS].[OBSERVACIONES].[OBSERVACIONES]" caption="OBSERVACIONES" numFmtId="0" hierarchy="25" level="1">
      <sharedItems containsBlank="1" count="76">
        <s v="ECHEQ MACRO 47044257 $75337,24"/>
        <s v="ECHEQ MACRO 46958022 $844117,81"/>
        <s v="ECHEQ MACRO 46991397 $509881,06"/>
        <s v="ECHEQ MACRO 47044260 $388356,5"/>
        <s v="TRANSFERENCIA 02/02 $77059,93"/>
        <s v="ECHEQ MACRO 47256755 $420980"/>
        <m/>
        <s v="TRANSFERENCIA 05/02 $12446,84"/>
        <s v="ECHEQ MACRO 46775587 $520938,82"/>
        <s v="ECHEQ MACRO 46775588 $520938,82"/>
        <s v="ECHEQ MACRO 47181120 $1662366,2"/>
        <s v="ECHEQ MACRO 46775585 $47500"/>
        <s v="ECHEQ MACRO 47337329 $24744,09"/>
        <s v="ECHEQ MACRO 46958026 $200860"/>
        <s v="ECHEQ MACRO 47182187 $673705,54"/>
        <s v="ECHEQ MACRO 46958021 $478100"/>
        <s v="TRANSFERENCIA 06/02 $500000"/>
        <s v="TRANSFERENCIA 06/02 $949600"/>
        <s v="TRANSFERENCIA 06/02 $466280"/>
        <s v="ECHEQ MACRO 46684968 $672898,65"/>
        <s v="ECHEQ MACRO 46684969 $672898,65"/>
        <s v="ECHEQ MACRO 46684970 $672898,65"/>
        <s v="ECHEQ MACRO 46991400 $1100309,78"/>
        <s v="ECHEQ MACRO 47100197 $51600"/>
        <s v="ECHEQ MACRO 47256754 $457257,5"/>
        <s v="TRANSFERENCIA 09/02 $699000"/>
        <s v="TRANSFERENCIA 09/02 $68000"/>
        <s v="TRANSFERENCIA 09/02 $400000"/>
        <s v="TRANSFERENCIA 09/02 $1000000"/>
        <s v="ECHEQ MACRO 47418244 $284662,56"/>
        <s v="ECHEQ MACRO 46727615 $9196"/>
        <s v="PAGO MIS CUENTAS"/>
        <s v="ECHEQ MACRO 47418242 $356803,01"/>
        <s v="ECHEQ MACRO 46684967 $672898,65"/>
        <s v="TRANSFERENCIA 09/02 $640000"/>
        <s v="ECHEQ MACRO 47418247 $467746,7"/>
        <s v="INTERBANKING"/>
        <s v="ECHEQ MACRO 47459509 $303642,03"/>
        <s v="ECHEQ MACRO 47458209 $806751,32"/>
        <s v="ECHEQ MACRO 47458210 $806751,32"/>
        <s v="ECHEQ MACRO 47458211 $806751,32"/>
        <s v="ECHEQ MACRO 47458212 $806751,32"/>
        <s v="ECHEQ MACRO 47182188 $675000"/>
        <s v="ECHEQ MACRO 47182190 $675000"/>
        <s v="ECHEQ MACRO 47416810 $67073,66"/>
        <s v="ECHEQ MACRO 47418243 $114345"/>
        <s v="ECHEQ MACRO 47488379 $42600"/>
        <s v="ECHEQ MACRO 47249079 $397888,87"/>
        <s v="ECHEQ MACRO 47487801 $665541,9"/>
        <s v="TRANSFERENCIA 15/02 $20001,3"/>
        <s v="ECHEQ MACRO 47367588 $568000"/>
        <s v="ECHEQ MACRO 47488381 $31040,93"/>
        <s v="ECHEQ MACRO 47488382 $71032"/>
        <s v="ECHEQ MACRO 47514627 $110240"/>
        <s v="ECHEQ MACRO 47459510 $116698,17"/>
        <s v="ECHEQ MACRO 47514625 $62450,52"/>
        <s v="ECHEQ MACRO 46991398 $354839,35"/>
        <s v="ECHEQ MACRO 47020375 $21005,6"/>
        <s v="ECHEQ MACRO 47514624 $106945,4"/>
        <s v="ECHEQ MACRO 47583713 $348268,62"/>
        <s v="ECHEQ MACRO 47515731 $140000"/>
        <s v="TRANSFERENCIA 20/02 $350000"/>
        <s v="ECHEQ MACRO 47553438 $69690,57"/>
        <s v="ECHEQ MACRO 47388368 $438764,63"/>
        <s v="TRANSFERENCIA 21/02 $6860"/>
        <s v="ECHEQ MACRO 47488380 $13419,78"/>
        <s v="ECHEQ MACRO 47650502 $60500"/>
        <s v="ECHEQ MACRO 47337331 $92547,82"/>
        <s v="ECHEQ MACRO 47487415 $237343,4"/>
        <s v="TRANSFERENCIA 23/02 $222640"/>
        <s v="ECHEQ MACRO 47416800 $211523,19"/>
        <s v="ECHEQ MACRO 47553440 $190302,35"/>
        <s v="ECHEQ MACRO 47416791 $530245,47"/>
        <s v="ECHEQ MACRO 47416792 $530245,47"/>
        <s v="ECHEQ MACRO 47416793 $530245,47"/>
        <s v="ECHEQ MACRO 47416794 $530245,47"/>
      </sharedItems>
    </cacheField>
    <cacheField name="[DEBITOS].[BANCO].[BANCO]" caption="BANCO" numFmtId="0" hierarchy="23" level="1">
      <sharedItems containsSemiMixedTypes="0" containsString="0" containsNumber="1" minValue="6400" maxValue="1662366.2" count="65">
        <n v="75337.240000000005"/>
        <n v="844117.81"/>
        <n v="509881.06"/>
        <n v="388356.5"/>
        <n v="77059.929999999993"/>
        <n v="420980"/>
        <n v="6400"/>
        <n v="12446.84"/>
        <n v="520938.82"/>
        <n v="1662366.2"/>
        <n v="47500"/>
        <n v="24744.09"/>
        <n v="200860"/>
        <n v="673705.54"/>
        <n v="478100"/>
        <n v="500000"/>
        <n v="949600"/>
        <n v="466280"/>
        <n v="672898.65"/>
        <n v="1100309.78"/>
        <n v="51600"/>
        <n v="457257.5"/>
        <n v="699000"/>
        <n v="68000"/>
        <n v="400000"/>
        <n v="1000000"/>
        <n v="284662.56"/>
        <n v="9196"/>
        <n v="422702.39"/>
        <n v="356803.01"/>
        <n v="640000"/>
        <n v="467746.7"/>
        <n v="510065.15"/>
        <n v="303642.03000000003"/>
        <n v="806751.32"/>
        <n v="675000"/>
        <n v="67073.66"/>
        <n v="114345"/>
        <n v="42600"/>
        <n v="397888.87"/>
        <n v="665541.9"/>
        <n v="20001.3"/>
        <n v="568000"/>
        <n v="31040.93"/>
        <n v="71032"/>
        <n v="110240"/>
        <n v="116698.17"/>
        <n v="62450.52"/>
        <n v="354839.35"/>
        <n v="21005.599999999999"/>
        <n v="106945.4"/>
        <n v="348268.62"/>
        <n v="140000"/>
        <n v="350000"/>
        <n v="69690.570000000007"/>
        <n v="438764.63"/>
        <n v="6860"/>
        <n v="13419.78"/>
        <n v="60500"/>
        <n v="92547.82"/>
        <n v="237343.4"/>
        <n v="222640"/>
        <n v="211523.19"/>
        <n v="190302.35"/>
        <n v="530245.47"/>
      </sharedItems>
    </cacheField>
    <cacheField name="[DEBITOS].[ID].[ID]" caption="ID" numFmtId="0" hierarchy="26" level="1">
      <sharedItems containsSemiMixedTypes="0" containsString="0" containsNumber="1" containsInteger="1" minValue="82231" maxValue="84216" count="77">
        <n v="83585"/>
        <n v="82727"/>
        <n v="82790"/>
        <n v="83583"/>
        <n v="83654"/>
        <n v="83619"/>
        <n v="83769"/>
        <n v="83768"/>
        <n v="83653"/>
        <n v="82257"/>
        <n v="82256"/>
        <n v="83612"/>
        <n v="82258"/>
        <n v="83618"/>
        <n v="82725"/>
        <n v="83611"/>
        <n v="82728"/>
        <n v="83652"/>
        <n v="83650"/>
        <n v="83651"/>
        <n v="82232"/>
        <n v="82233"/>
        <n v="82234"/>
        <n v="82787"/>
        <n v="83613"/>
        <n v="83620"/>
        <n v="83740"/>
        <n v="83742"/>
        <n v="83738"/>
        <n v="83739"/>
        <n v="83687"/>
        <n v="84008"/>
        <n v="84085"/>
        <n v="83689"/>
        <n v="82231"/>
        <n v="83741"/>
        <n v="83685"/>
        <n v="84216"/>
        <n v="83715"/>
        <n v="83704"/>
        <n v="83705"/>
        <n v="83706"/>
        <n v="83707"/>
        <n v="83610"/>
        <n v="83609"/>
        <n v="83671"/>
        <n v="83688"/>
        <n v="83755"/>
        <n v="83621"/>
        <n v="83735"/>
        <n v="83967"/>
        <n v="83649"/>
        <n v="83753"/>
        <n v="83752"/>
        <n v="83780"/>
        <n v="83714"/>
        <n v="83782"/>
        <n v="82789"/>
        <n v="83586"/>
        <n v="83783"/>
        <n v="83973"/>
        <n v="83788"/>
        <n v="84054"/>
        <n v="83963"/>
        <n v="83648"/>
        <n v="84062"/>
        <n v="83754"/>
        <n v="84052"/>
        <n v="83617"/>
        <n v="83736"/>
        <n v="84103"/>
        <n v="83672"/>
        <n v="83962"/>
        <n v="83673"/>
        <n v="83674"/>
        <n v="83675"/>
        <n v="83676"/>
      </sharedItems>
      <extLst>
        <ext xmlns:x15="http://schemas.microsoft.com/office/spreadsheetml/2010/11/main" uri="{4F2E5C28-24EA-4eb8-9CBF-B6C8F9C3D259}">
          <x15:cachedUniqueNames>
            <x15:cachedUniqueName index="0" name="[DEBITOS].[ID].&amp;[83585]"/>
            <x15:cachedUniqueName index="1" name="[DEBITOS].[ID].&amp;[82727]"/>
            <x15:cachedUniqueName index="2" name="[DEBITOS].[ID].&amp;[82790]"/>
            <x15:cachedUniqueName index="3" name="[DEBITOS].[ID].&amp;[83583]"/>
            <x15:cachedUniqueName index="4" name="[DEBITOS].[ID].&amp;[83654]"/>
            <x15:cachedUniqueName index="5" name="[DEBITOS].[ID].&amp;[83619]"/>
            <x15:cachedUniqueName index="6" name="[DEBITOS].[ID].&amp;[83769]"/>
            <x15:cachedUniqueName index="7" name="[DEBITOS].[ID].&amp;[83768]"/>
            <x15:cachedUniqueName index="8" name="[DEBITOS].[ID].&amp;[83653]"/>
            <x15:cachedUniqueName index="9" name="[DEBITOS].[ID].&amp;[82257]"/>
            <x15:cachedUniqueName index="10" name="[DEBITOS].[ID].&amp;[82256]"/>
            <x15:cachedUniqueName index="11" name="[DEBITOS].[ID].&amp;[83612]"/>
            <x15:cachedUniqueName index="12" name="[DEBITOS].[ID].&amp;[82258]"/>
            <x15:cachedUniqueName index="13" name="[DEBITOS].[ID].&amp;[83618]"/>
            <x15:cachedUniqueName index="14" name="[DEBITOS].[ID].&amp;[82725]"/>
            <x15:cachedUniqueName index="15" name="[DEBITOS].[ID].&amp;[83611]"/>
            <x15:cachedUniqueName index="16" name="[DEBITOS].[ID].&amp;[82728]"/>
            <x15:cachedUniqueName index="17" name="[DEBITOS].[ID].&amp;[83652]"/>
            <x15:cachedUniqueName index="18" name="[DEBITOS].[ID].&amp;[83650]"/>
            <x15:cachedUniqueName index="19" name="[DEBITOS].[ID].&amp;[83651]"/>
            <x15:cachedUniqueName index="20" name="[DEBITOS].[ID].&amp;[82232]"/>
            <x15:cachedUniqueName index="21" name="[DEBITOS].[ID].&amp;[82233]"/>
            <x15:cachedUniqueName index="22" name="[DEBITOS].[ID].&amp;[82234]"/>
            <x15:cachedUniqueName index="23" name="[DEBITOS].[ID].&amp;[82787]"/>
            <x15:cachedUniqueName index="24" name="[DEBITOS].[ID].&amp;[83613]"/>
            <x15:cachedUniqueName index="25" name="[DEBITOS].[ID].&amp;[83620]"/>
            <x15:cachedUniqueName index="26" name="[DEBITOS].[ID].&amp;[83740]"/>
            <x15:cachedUniqueName index="27" name="[DEBITOS].[ID].&amp;[83742]"/>
            <x15:cachedUniqueName index="28" name="[DEBITOS].[ID].&amp;[83738]"/>
            <x15:cachedUniqueName index="29" name="[DEBITOS].[ID].&amp;[83739]"/>
            <x15:cachedUniqueName index="30" name="[DEBITOS].[ID].&amp;[83687]"/>
            <x15:cachedUniqueName index="31" name="[DEBITOS].[ID].&amp;[84008]"/>
            <x15:cachedUniqueName index="32" name="[DEBITOS].[ID].&amp;[84085]"/>
            <x15:cachedUniqueName index="33" name="[DEBITOS].[ID].&amp;[83689]"/>
            <x15:cachedUniqueName index="34" name="[DEBITOS].[ID].&amp;[82231]"/>
            <x15:cachedUniqueName index="35" name="[DEBITOS].[ID].&amp;[83741]"/>
            <x15:cachedUniqueName index="36" name="[DEBITOS].[ID].&amp;[83685]"/>
            <x15:cachedUniqueName index="37" name="[DEBITOS].[ID].&amp;[84216]"/>
            <x15:cachedUniqueName index="38" name="[DEBITOS].[ID].&amp;[83715]"/>
            <x15:cachedUniqueName index="39" name="[DEBITOS].[ID].&amp;[83704]"/>
            <x15:cachedUniqueName index="40" name="[DEBITOS].[ID].&amp;[83705]"/>
            <x15:cachedUniqueName index="41" name="[DEBITOS].[ID].&amp;[83706]"/>
            <x15:cachedUniqueName index="42" name="[DEBITOS].[ID].&amp;[83707]"/>
            <x15:cachedUniqueName index="43" name="[DEBITOS].[ID].&amp;[83610]"/>
            <x15:cachedUniqueName index="44" name="[DEBITOS].[ID].&amp;[83609]"/>
            <x15:cachedUniqueName index="45" name="[DEBITOS].[ID].&amp;[83671]"/>
            <x15:cachedUniqueName index="46" name="[DEBITOS].[ID].&amp;[83688]"/>
            <x15:cachedUniqueName index="47" name="[DEBITOS].[ID].&amp;[83755]"/>
            <x15:cachedUniqueName index="48" name="[DEBITOS].[ID].&amp;[83621]"/>
            <x15:cachedUniqueName index="49" name="[DEBITOS].[ID].&amp;[83735]"/>
            <x15:cachedUniqueName index="50" name="[DEBITOS].[ID].&amp;[83967]"/>
            <x15:cachedUniqueName index="51" name="[DEBITOS].[ID].&amp;[83649]"/>
            <x15:cachedUniqueName index="52" name="[DEBITOS].[ID].&amp;[83753]"/>
            <x15:cachedUniqueName index="53" name="[DEBITOS].[ID].&amp;[83752]"/>
            <x15:cachedUniqueName index="54" name="[DEBITOS].[ID].&amp;[83780]"/>
            <x15:cachedUniqueName index="55" name="[DEBITOS].[ID].&amp;[83714]"/>
            <x15:cachedUniqueName index="56" name="[DEBITOS].[ID].&amp;[83782]"/>
            <x15:cachedUniqueName index="57" name="[DEBITOS].[ID].&amp;[82789]"/>
            <x15:cachedUniqueName index="58" name="[DEBITOS].[ID].&amp;[83586]"/>
            <x15:cachedUniqueName index="59" name="[DEBITOS].[ID].&amp;[83783]"/>
            <x15:cachedUniqueName index="60" name="[DEBITOS].[ID].&amp;[83973]"/>
            <x15:cachedUniqueName index="61" name="[DEBITOS].[ID].&amp;[83788]"/>
            <x15:cachedUniqueName index="62" name="[DEBITOS].[ID].&amp;[84054]"/>
            <x15:cachedUniqueName index="63" name="[DEBITOS].[ID].&amp;[83963]"/>
            <x15:cachedUniqueName index="64" name="[DEBITOS].[ID].&amp;[83648]"/>
            <x15:cachedUniqueName index="65" name="[DEBITOS].[ID].&amp;[84062]"/>
            <x15:cachedUniqueName index="66" name="[DEBITOS].[ID].&amp;[83754]"/>
            <x15:cachedUniqueName index="67" name="[DEBITOS].[ID].&amp;[84052]"/>
            <x15:cachedUniqueName index="68" name="[DEBITOS].[ID].&amp;[83617]"/>
            <x15:cachedUniqueName index="69" name="[DEBITOS].[ID].&amp;[83736]"/>
            <x15:cachedUniqueName index="70" name="[DEBITOS].[ID].&amp;[84103]"/>
            <x15:cachedUniqueName index="71" name="[DEBITOS].[ID].&amp;[83672]"/>
            <x15:cachedUniqueName index="72" name="[DEBITOS].[ID].&amp;[83962]"/>
            <x15:cachedUniqueName index="73" name="[DEBITOS].[ID].&amp;[83673]"/>
            <x15:cachedUniqueName index="74" name="[DEBITOS].[ID].&amp;[83674]"/>
            <x15:cachedUniqueName index="75" name="[DEBITOS].[ID].&amp;[83675]"/>
            <x15:cachedUniqueName index="76" name="[DEBITOS].[ID].&amp;[83676]"/>
          </x15:cachedUniqueNames>
        </ext>
      </extLst>
    </cacheField>
  </cacheFields>
  <cacheHierarchies count="91">
    <cacheHierarchy uniqueName="[ACREDITACIONES].[ITEM]" caption="ITEM" attribute="1" defaultMemberUniqueName="[ACREDITACIONES].[ITEM].[All]" allUniqueName="[ACREDITACIONES].[ITEM].[All]" dimensionUniqueName="[ACREDITACIONES]" displayFolder="" count="0" memberValueDatatype="130" unbalanced="0"/>
    <cacheHierarchy uniqueName="[ACREDITACIONES].[BANCO1]" caption="BANCO1" attribute="1" defaultMemberUniqueName="[ACREDITACIONES].[BANCO1].[All]" allUniqueName="[ACREDITACIONES].[BANCO1].[All]" dimensionUniqueName="[ACREDITACIONES]" displayFolder="" count="0" memberValueDatatype="5" unbalanced="0"/>
    <cacheHierarchy uniqueName="[ACREDITACIONES].[FECHA_EFECTIVA]" caption="FECHA_EFECTIVA" attribute="1" time="1" defaultMemberUniqueName="[ACREDITACIONES].[FECHA_EFECTIVA].[All]" allUniqueName="[ACREDITACIONES].[FECHA_EFECTIVA].[All]" dimensionUniqueName="[ACREDITACIONES]" displayFolder="" count="0" memberValueDatatype="7" unbalanced="0"/>
    <cacheHierarchy uniqueName="[ACREDITACIONES].[CUENTA]" caption="CUENTA" attribute="1" defaultMemberUniqueName="[ACREDITACIONES].[CUENTA].[All]" allUniqueName="[ACREDITACIONES].[CUENTA].[All]" dimensionUniqueName="[ACREDITACIONES]" displayFolder="" count="0" memberValueDatatype="130" unbalanced="0"/>
    <cacheHierarchy uniqueName="[ACREDITACIONES].[ID]" caption="ID" attribute="1" defaultMemberUniqueName="[ACREDITACIONES].[ID].[All]" allUniqueName="[ACREDITACIONES].[ID].[All]" dimensionUniqueName="[ACREDITACIONES]" displayFolder="" count="0" memberValueDatatype="3" unbalanced="0"/>
    <cacheHierarchy uniqueName="[AFIP].[EMPRESA]" caption="EMPRESA" attribute="1" defaultMemberUniqueName="[AFIP].[EMPRESA].[All]" allUniqueName="[AFIP].[EMPRESA].[All]" dimensionUniqueName="[AFIP]" displayFolder="" count="0" memberValueDatatype="3" unbalanced="0"/>
    <cacheHierarchy uniqueName="[AFIP].[RUBRO]" caption="RUBRO" attribute="1" defaultMemberUniqueName="[AFIP].[RUBRO].[All]" allUniqueName="[AFIP].[RUBRO].[All]" dimensionUniqueName="[AFIP]" displayFolder="" count="0" memberValueDatatype="130" unbalanced="0"/>
    <cacheHierarchy uniqueName="[AFIP].[ITEM]" caption="ITEM" attribute="1" defaultMemberUniqueName="[AFIP].[ITEM].[All]" allUniqueName="[AFIP].[ITEM].[All]" dimensionUniqueName="[AFIP]" displayFolder="" count="0" memberValueDatatype="130" unbalanced="0"/>
    <cacheHierarchy uniqueName="[AFIP].[BANCO]" caption="BANCO" attribute="1" defaultMemberUniqueName="[AFIP].[BANCO].[All]" allUniqueName="[AFIP].[BANCO].[All]" dimensionUniqueName="[AFIP]" displayFolder="" count="0" memberValueDatatype="5" unbalanced="0"/>
    <cacheHierarchy uniqueName="[AFIP].[FECHA]" caption="FECHA" attribute="1" time="1" defaultMemberUniqueName="[AFIP].[FECHA].[All]" allUniqueName="[AFIP].[FECHA].[All]" dimensionUniqueName="[AFIP]" displayFolder="" count="0" memberValueDatatype="7" unbalanced="0"/>
    <cacheHierarchy uniqueName="[AFIP].[FECHA_EFECTIVA]" caption="FECHA_EFECTIVA" attribute="1" time="1" defaultMemberUniqueName="[AFIP].[FECHA_EFECTIVA].[All]" allUniqueName="[AFIP].[FECHA_EFECTIVA].[All]" dimensionUniqueName="[AFIP]" displayFolder="" count="0" memberValueDatatype="7" unbalanced="0"/>
    <cacheHierarchy uniqueName="[AFIP].[ID]" caption="ID" attribute="1" defaultMemberUniqueName="[AFIP].[ID].[All]" allUniqueName="[AFIP].[ID].[All]" dimensionUniqueName="[AFIP]" displayFolder="" count="0" memberValueDatatype="3" unbalanced="0"/>
    <cacheHierarchy uniqueName="[CUENTAS].[codigo]" caption="codigo" attribute="1" defaultMemberUniqueName="[CUENTAS].[codigo].[All]" allUniqueName="[CUENTAS].[codigo].[All]" dimensionUniqueName="[CUENTAS]" displayFolder="" count="0" memberValueDatatype="130" unbalanced="0"/>
    <cacheHierarchy uniqueName="[CUENTAS].[C/R]" caption="C/R" attribute="1" defaultMemberUniqueName="[CUENTAS].[C/R].[All]" allUniqueName="[CUENTAS].[C/R].[All]" dimensionUniqueName="[CUENTAS]" displayFolder="" count="0" memberValueDatatype="130" unbalanced="0"/>
    <cacheHierarchy uniqueName="[CUENTAS].[DenominacionF]" caption="DenominacionF" attribute="1" defaultMemberUniqueName="[CUENTAS].[DenominacionF].[All]" allUniqueName="[CUENTAS].[DenominacionF].[All]" dimensionUniqueName="[CUENTAS]" displayFolder="" count="0" memberValueDatatype="130" unbalanced="0"/>
    <cacheHierarchy uniqueName="[CUENTAS].[Categoria]" caption="Categoria" attribute="1" defaultMemberUniqueName="[CUENTAS].[Categoria].[All]" allUniqueName="[CUENTAS].[Categoria].[All]" dimensionUniqueName="[CUENTAS]" displayFolder="" count="0" memberValueDatatype="130" unbalanced="0"/>
    <cacheHierarchy uniqueName="[CUENTAS].[Denominacion]" caption="Denominacion" attribute="1" defaultMemberUniqueName="[CUENTAS].[Denominacion].[All]" allUniqueName="[CUENTAS].[Denominacion].[All]" dimensionUniqueName="[CUENTAS]" displayFolder="" count="0" memberValueDatatype="130" unbalanced="0"/>
    <cacheHierarchy uniqueName="[CUENTAS].[Grado]" caption="Grado" attribute="1" defaultMemberUniqueName="[CUENTAS].[Grado].[All]" allUniqueName="[CUENTAS].[Grado].[All]" dimensionUniqueName="[CUENTAS]" displayFolder="" count="0" memberValueDatatype="20" unbalanced="0"/>
    <cacheHierarchy uniqueName="[CUENTAS].[Visible]" caption="Visible" attribute="1" defaultMemberUniqueName="[CUENTAS].[Visible].[All]" allUniqueName="[CUENTAS].[Visible].[All]" dimensionUniqueName="[CUENTAS]" displayFolder="" count="0" memberValueDatatype="11" unbalanced="0"/>
    <cacheHierarchy uniqueName="[DEBITOS].[EMPRESA]" caption="EMPRESA" attribute="1" defaultMemberUniqueName="[DEBITOS].[EMPRESA].[All]" allUniqueName="[DEBITOS].[EMPRESA].[All]" dimensionUniqueName="[DEBITOS]" displayFolder="" count="2" memberValueDatatype="3" unbalanced="0">
      <fieldsUsage count="2">
        <fieldUsage x="-1"/>
        <fieldUsage x="1"/>
      </fieldsUsage>
    </cacheHierarchy>
    <cacheHierarchy uniqueName="[DEBITOS].[COMPROBANTE]" caption="COMPROBANTE" attribute="1" defaultMemberUniqueName="[DEBITOS].[COMPROBANTE].[All]" allUniqueName="[DEBITOS].[COMPROBANTE].[All]" dimensionUniqueName="[DEBITOS]" displayFolder="" count="2" memberValueDatatype="130" unbalanced="0">
      <fieldsUsage count="2">
        <fieldUsage x="-1"/>
        <fieldUsage x="0"/>
      </fieldsUsage>
    </cacheHierarchy>
    <cacheHierarchy uniqueName="[DEBITOS].[RUBRO]" caption="RUBRO" attribute="1" defaultMemberUniqueName="[DEBITOS].[RUBRO].[All]" allUniqueName="[DEBITOS].[RUBRO].[All]" dimensionUniqueName="[DEBITOS]" displayFolder="" count="2" memberValueDatatype="130" unbalanced="0">
      <fieldsUsage count="2">
        <fieldUsage x="-1"/>
        <fieldUsage x="2"/>
      </fieldsUsage>
    </cacheHierarchy>
    <cacheHierarchy uniqueName="[DEBITOS].[ITEM]" caption="ITEM" attribute="1" defaultMemberUniqueName="[DEBITOS].[ITEM].[All]" allUniqueName="[DEBITOS].[ITEM].[All]" dimensionUniqueName="[DEBITOS]" displayFolder="" count="2" memberValueDatatype="130" unbalanced="0">
      <fieldsUsage count="2">
        <fieldUsage x="-1"/>
        <fieldUsage x="3"/>
      </fieldsUsage>
    </cacheHierarchy>
    <cacheHierarchy uniqueName="[DEBITOS].[BANCO]" caption="BANCO" attribute="1" defaultMemberUniqueName="[DEBITOS].[BANCO].[All]" allUniqueName="[DEBITOS].[BANCO].[All]" dimensionUniqueName="[DEBITOS]" displayFolder="" count="2" memberValueDatatype="5" unbalanced="0">
      <fieldsUsage count="2">
        <fieldUsage x="-1"/>
        <fieldUsage x="6"/>
      </fieldsUsage>
    </cacheHierarchy>
    <cacheHierarchy uniqueName="[DEBITOS].[FECHA_EFECTIVA]" caption="FECHA_EFECTIVA" attribute="1" time="1" defaultMemberUniqueName="[DEBITOS].[FECHA_EFECTIVA].[All]" allUniqueName="[DEBITOS].[FECHA_EFECTIVA].[All]" dimensionUniqueName="[DEBITOS]" displayFolder="" count="2" memberValueDatatype="7" unbalanced="0">
      <fieldsUsage count="2">
        <fieldUsage x="-1"/>
        <fieldUsage x="4"/>
      </fieldsUsage>
    </cacheHierarchy>
    <cacheHierarchy uniqueName="[DEBITOS].[OBSERVACIONES]" caption="OBSERVACIONES" attribute="1" defaultMemberUniqueName="[DEBITOS].[OBSERVACIONES].[All]" allUniqueName="[DEBITOS].[OBSERVACIONES].[All]" dimensionUniqueName="[DEBITOS]" displayFolder="" count="2" memberValueDatatype="130" unbalanced="0">
      <fieldsUsage count="2">
        <fieldUsage x="-1"/>
        <fieldUsage x="5"/>
      </fieldsUsage>
    </cacheHierarchy>
    <cacheHierarchy uniqueName="[DEBITOS].[ID]" caption="ID" attribute="1" defaultMemberUniqueName="[DEBITOS].[ID].[All]" allUniqueName="[DEBITOS].[ID].[All]" dimensionUniqueName="[DEBITOS]" displayFolder="" count="2" memberValueDatatype="3" unbalanced="0">
      <fieldsUsage count="2">
        <fieldUsage x="-1"/>
        <fieldUsage x="7"/>
      </fieldsUsage>
    </cacheHierarchy>
    <cacheHierarchy uniqueName="[GASTOS].[EMPRESA]" caption="EMPRESA" attribute="1" defaultMemberUniqueName="[GASTOS].[EMPRESA].[All]" allUniqueName="[GASTOS].[EMPRESA].[All]" dimensionUniqueName="[GASTOS]" displayFolder="" count="0" memberValueDatatype="3" unbalanced="0"/>
    <cacheHierarchy uniqueName="[GASTOS].[RUBRO]" caption="RUBRO" attribute="1" defaultMemberUniqueName="[GASTOS].[RUBRO].[All]" allUniqueName="[GASTOS].[RUBRO].[All]" dimensionUniqueName="[GASTOS]" displayFolder="" count="0" memberValueDatatype="130" unbalanced="0"/>
    <cacheHierarchy uniqueName="[GASTOS].[ITEM]" caption="ITEM" attribute="1" defaultMemberUniqueName="[GASTOS].[ITEM].[All]" allUniqueName="[GASTOS].[ITEM].[All]" dimensionUniqueName="[GASTOS]" displayFolder="" count="0" memberValueDatatype="130" unbalanced="0"/>
    <cacheHierarchy uniqueName="[GASTOS].[BANCO]" caption="BANCO" attribute="1" defaultMemberUniqueName="[GASTOS].[BANCO].[All]" allUniqueName="[GASTOS].[BANCO].[All]" dimensionUniqueName="[GASTOS]" displayFolder="" count="0" memberValueDatatype="5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FECHA_EFECTIVA]" caption="FECHA_EFECTIVA" attribute="1" time="1" defaultMemberUniqueName="[GASTOS].[FECHA_EFECTIVA].[All]" allUniqueName="[GASTOS].[FECHA_EFECTIVA].[All]" dimensionUniqueName="[GASTOS]" displayFolder="" count="0" memberValueDatatype="7" unbalanced="0"/>
    <cacheHierarchy uniqueName="[GASTOS].[ID]" caption="ID" attribute="1" defaultMemberUniqueName="[GASTOS].[ID].[All]" allUniqueName="[GASTOS].[ID].[All]" dimensionUniqueName="[GASTOS]" displayFolder="" count="0" memberValueDatatype="3" unbalanced="0"/>
    <cacheHierarchy uniqueName="[IMP DB C].[EMPRESA]" caption="EMPRESA" attribute="1" defaultMemberUniqueName="[IMP DB C].[EMPRESA].[All]" allUniqueName="[IMP DB C].[EMPRESA].[All]" dimensionUniqueName="[IMP DB C]" displayFolder="" count="0" memberValueDatatype="3" unbalanced="0"/>
    <cacheHierarchy uniqueName="[IMP DB C].[RUBRO]" caption="RUBRO" attribute="1" defaultMemberUniqueName="[IMP DB C].[RUBRO].[All]" allUniqueName="[IMP DB C].[RUBRO].[All]" dimensionUniqueName="[IMP DB C]" displayFolder="" count="0" memberValueDatatype="130" unbalanced="0"/>
    <cacheHierarchy uniqueName="[IMP DB C].[ITEM]" caption="ITEM" attribute="1" defaultMemberUniqueName="[IMP DB C].[ITEM].[All]" allUniqueName="[IMP DB C].[ITEM].[All]" dimensionUniqueName="[IMP DB C]" displayFolder="" count="0" memberValueDatatype="130" unbalanced="0"/>
    <cacheHierarchy uniqueName="[IMP DB C].[BANCO]" caption="BANCO" attribute="1" defaultMemberUniqueName="[IMP DB C].[BANCO].[All]" allUniqueName="[IMP DB C].[BANCO].[All]" dimensionUniqueName="[IMP DB C]" displayFolder="" count="0" memberValueDatatype="5" unbalanced="0"/>
    <cacheHierarchy uniqueName="[IMP DB C].[FECHA]" caption="FECHA" attribute="1" time="1" defaultMemberUniqueName="[IMP DB C].[FECHA].[All]" allUniqueName="[IMP DB C].[FECHA].[All]" dimensionUniqueName="[IMP DB C]" displayFolder="" count="0" memberValueDatatype="7" unbalanced="0"/>
    <cacheHierarchy uniqueName="[IMP DB C].[FECHA_EFECTIVA]" caption="FECHA_EFECTIVA" attribute="1" time="1" defaultMemberUniqueName="[IMP DB C].[FECHA_EFECTIVA].[All]" allUniqueName="[IMP DB C].[FECHA_EFECTIVA].[All]" dimensionUniqueName="[IMP DB C]" displayFolder="" count="0" memberValueDatatype="7" unbalanced="0"/>
    <cacheHierarchy uniqueName="[IMP DB C].[ID]" caption="ID" attribute="1" defaultMemberUniqueName="[IMP DB C].[ID].[All]" allUniqueName="[IMP DB C].[ID].[All]" dimensionUniqueName="[IMP DB C]" displayFolder="" count="0" memberValueDatatype="3" unbalanced="0"/>
    <cacheHierarchy uniqueName="[MAYORES].[ITEM]" caption="ITEM" attribute="1" defaultMemberUniqueName="[MAYORES].[ITEM].[All]" allUniqueName="[MAYORES].[ITEM].[All]" dimensionUniqueName="[MAYORES]" displayFolder="" count="0" memberValueDatatype="130" unbalanced="0"/>
    <cacheHierarchy uniqueName="[MAYORES].[BANCO1]" caption="BANCO1" attribute="1" defaultMemberUniqueName="[MAYORES].[BANCO1].[All]" allUniqueName="[MAYORES].[BANCO1].[All]" dimensionUniqueName="[MAYORES]" displayFolder="" count="0" memberValueDatatype="5" unbalanced="0"/>
    <cacheHierarchy uniqueName="[MAYORES].[FECHA_EFECTIVA]" caption="FECHA_EFECTIVA" attribute="1" time="1" defaultMemberUniqueName="[MAYORES].[FECHA_EFECTIVA].[All]" allUniqueName="[MAYORES].[FECHA_EFECTIVA].[All]" dimensionUniqueName="[MAYORES]" displayFolder="" count="0" memberValueDatatype="7" unbalanced="0"/>
    <cacheHierarchy uniqueName="[MAYORES].[CUENTA]" caption="CUENTA" attribute="1" defaultMemberUniqueName="[MAYORES].[CUENTA].[All]" allUniqueName="[MAYORES].[CUENTA].[All]" dimensionUniqueName="[MAYORES]" displayFolder="" count="0" memberValueDatatype="130" unbalanced="0"/>
    <cacheHierarchy uniqueName="[MAYORES].[ID]" caption="ID" attribute="1" defaultMemberUniqueName="[MAYORES].[ID].[All]" allUniqueName="[MAYORES].[ID].[All]" dimensionUniqueName="[MAYORES]" displayFolder="" count="0" memberValueDatatype="130" unbalanced="0"/>
    <cacheHierarchy uniqueName="[SIRCREB].[EMPRESA]" caption="EMPRESA" attribute="1" defaultMemberUniqueName="[SIRCREB].[EMPRESA].[All]" allUniqueName="[SIRCREB].[EMPRESA].[All]" dimensionUniqueName="[SIRCREB]" displayFolder="" count="0" memberValueDatatype="3" unbalanced="0"/>
    <cacheHierarchy uniqueName="[SIRCREB].[RUBRO]" caption="RUBRO" attribute="1" defaultMemberUniqueName="[SIRCREB].[RUBRO].[All]" allUniqueName="[SIRCREB].[RUBRO].[All]" dimensionUniqueName="[SIRCREB]" displayFolder="" count="0" memberValueDatatype="130" unbalanced="0"/>
    <cacheHierarchy uniqueName="[SIRCREB].[ITEM]" caption="ITEM" attribute="1" defaultMemberUniqueName="[SIRCREB].[ITEM].[All]" allUniqueName="[SIRCREB].[ITEM].[All]" dimensionUniqueName="[SIRCREB]" displayFolder="" count="0" memberValueDatatype="130" unbalanced="0"/>
    <cacheHierarchy uniqueName="[SIRCREB].[BANCO]" caption="BANCO" attribute="1" defaultMemberUniqueName="[SIRCREB].[BANCO].[All]" allUniqueName="[SIRCREB].[BANCO].[All]" dimensionUniqueName="[SIRCREB]" displayFolder="" count="0" memberValueDatatype="5" unbalanced="0"/>
    <cacheHierarchy uniqueName="[SIRCREB].[FECHA]" caption="FECHA" attribute="1" time="1" defaultMemberUniqueName="[SIRCREB].[FECHA].[All]" allUniqueName="[SIRCREB].[FECHA].[All]" dimensionUniqueName="[SIRCREB]" displayFolder="" count="0" memberValueDatatype="7" unbalanced="0"/>
    <cacheHierarchy uniqueName="[SIRCREB].[FECHA_EFECTIVA]" caption="FECHA_EFECTIVA" attribute="1" time="1" defaultMemberUniqueName="[SIRCREB].[FECHA_EFECTIVA].[All]" allUniqueName="[SIRCREB].[FECHA_EFECTIVA].[All]" dimensionUniqueName="[SIRCREB]" displayFolder="" count="0" memberValueDatatype="7" unbalanced="0"/>
    <cacheHierarchy uniqueName="[SIRCREB].[ID]" caption="ID" attribute="1" defaultMemberUniqueName="[SIRCREB].[ID].[All]" allUniqueName="[SIRCREB].[ID].[All]" dimensionUniqueName="[SIRCREB]" displayFolder="" count="0" memberValueDatatype="3" unbalanced="0"/>
    <cacheHierarchy uniqueName="[SUELDOS].[EMPRESA]" caption="EMPRESA" attribute="1" defaultMemberUniqueName="[SUELDOS].[EMPRESA].[All]" allUniqueName="[SUELDOS].[EMPRESA].[All]" dimensionUniqueName="[SUELDOS]" displayFolder="" count="0" memberValueDatatype="3" unbalanced="0"/>
    <cacheHierarchy uniqueName="[SUELDOS].[PROVEEDORES]" caption="PROVEEDORES" attribute="1" defaultMemberUniqueName="[SUELDOS].[PROVEEDORES].[All]" allUniqueName="[SUELDOS].[PROVEEDORES].[All]" dimensionUniqueName="[SUELDOS]" displayFolder="" count="0" memberValueDatatype="130" unbalanced="0"/>
    <cacheHierarchy uniqueName="[SUELDOS].[BANCO]" caption="BANCO" attribute="1" defaultMemberUniqueName="[SUELDOS].[BANCO].[All]" allUniqueName="[SUELDOS].[BANCO].[All]" dimensionUniqueName="[SUELDOS]" displayFolder="" count="0" memberValueDatatype="5" unbalanced="0"/>
    <cacheHierarchy uniqueName="[SUELDOS].[ITEM]" caption="ITEM" attribute="1" defaultMemberUniqueName="[SUELDOS].[ITEM].[All]" allUniqueName="[SUELDOS].[ITEM].[All]" dimensionUniqueName="[SUELDOS]" displayFolder="" count="0" memberValueDatatype="130" unbalanced="0"/>
    <cacheHierarchy uniqueName="[SUELDOS].[FECHA_EFECTIVA]" caption="FECHA_EFECTIVA" attribute="1" time="1" defaultMemberUniqueName="[SUELDOS].[FECHA_EFECTIVA].[All]" allUniqueName="[SUELDOS].[FECHA_EFECTIVA].[All]" dimensionUniqueName="[SUELDOS]" displayFolder="" count="0" memberValueDatatype="7" unbalanced="0"/>
    <cacheHierarchy uniqueName="[SUELDOS].[ID]" caption="ID" attribute="1" defaultMemberUniqueName="[SUELDOS].[ID].[All]" allUniqueName="[SUELDOS].[ID].[All]" dimensionUniqueName="[SUELDOS]" displayFolder="" count="0" memberValueDatatype="3" unbalanced="0"/>
    <cacheHierarchy uniqueName="[Measures].[__XL_Count Consulta]" caption="__XL_Count Consulta" measure="1" displayFolder="" measureGroup="ACREDITACIONES" count="0" hidden="1"/>
    <cacheHierarchy uniqueName="[Measures].[__XL_Count Consulta1]" caption="__XL_Count Consulta1" measure="1" displayFolder="" measureGroup="DEBITOS" count="0" hidden="1"/>
    <cacheHierarchy uniqueName="[Measures].[__XL_Count Consulta2]" caption="__XL_Count Consulta2" measure="1" displayFolder="" measureGroup="AFIP" count="0" hidden="1"/>
    <cacheHierarchy uniqueName="[Measures].[__XL_Count Consulta3]" caption="__XL_Count Consulta3" measure="1" displayFolder="" measureGroup="SIRCREB" count="0" hidden="1"/>
    <cacheHierarchy uniqueName="[Measures].[__XL_Count Consulta5]" caption="__XL_Count Consulta5" measure="1" displayFolder="" measureGroup="GASTOS" count="0" hidden="1"/>
    <cacheHierarchy uniqueName="[Measures].[__XL_Count Consulta6]" caption="__XL_Count Consulta6" measure="1" displayFolder="" measureGroup="IMP DB C" count="0" hidden="1"/>
    <cacheHierarchy uniqueName="[Measures].[__XL_Count Consulta4]" caption="__XL_Count Consulta4" measure="1" displayFolder="" measureGroup="SUELDOS" count="0" hidden="1"/>
    <cacheHierarchy uniqueName="[Measures].[__XL_Count Consulta7]" caption="__XL_Count Consulta7" measure="1" displayFolder="" measureGroup="MAYORES" count="0" hidden="1"/>
    <cacheHierarchy uniqueName="[Measures].[__XL_Count CUENTAS]" caption="__XL_Count CUENTAS" measure="1" displayFolder="" measureGroup="CUENTAS" count="0" hidden="1"/>
    <cacheHierarchy uniqueName="[Measures].[__No hay medidas definidas]" caption="__No hay medidas definidas" measure="1" displayFolder="" count="0" hidden="1"/>
    <cacheHierarchy uniqueName="[Measures].[Suma de BANCO1]" caption="Suma de BANCO1" measure="1" displayFolder="" measureGroup="ACREDITACIONE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ID]" caption="Suma de ID" measure="1" displayFolder="" measureGroup="ACREDITACIONE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EMPRESA]" caption="Suma de EMPRESA" measure="1" displayFolder="" measureGroup="DEBITO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BANCO]" caption="Suma de BANCO" measure="1" displayFolder="" measureGroup="DEBITO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EMPRESA 2]" caption="Suma de EMPRESA 2" measure="1" displayFolder="" measureGroup="AFIP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BANCO 2]" caption="Suma de BANCO 2" measure="1" displayFolder="" measureGroup="AFIP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EMPRESA 3]" caption="Suma de EMPRESA 3" measure="1" displayFolder="" measureGroup="SIRCREB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a de BANCO 3]" caption="Suma de BANCO 3" measure="1" displayFolder="" measureGroup="SIRCREB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a de EMPRESA 4]" caption="Suma de EMPRESA 4" measure="1" displayFolder="" measureGroup="GASTO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BANCO 5]" caption="Suma de BANCO 5" measure="1" displayFolder="" measureGroup="GAST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EMPRESA 5]" caption="Suma de EMPRESA 5" measure="1" displayFolder="" measureGroup="IMP DB C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BANCO 6]" caption="Suma de BANCO 6" measure="1" displayFolder="" measureGroup="IMP DB 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MPRESA]" caption="Sum of EMPRESA" measure="1" displayFolder="" measureGroup="SUELDO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a de BANCO 4]" caption="Suma de BANCO 4" measure="1" displayFolder="" measureGroup="SUELDOS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a de BANCO1 2]" caption="Suma de BANCO1 2" measure="1" displayFolder="" measureGroup="MAYORES" count="0" hidden="1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uma de Grado]" caption="Suma de Grado" measure="1" displayFolder="" measureGroup="CUENTA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ID 3]" caption="Suma de ID 3" measure="1" displayFolder="" measureGroup="AFIP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ID 5]" caption="Suma de ID 5" measure="1" displayFolder="" measureGroup="SUELDOS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a de ID 6]" caption="Suma de ID 6" measure="1" displayFolder="" measureGroup="GASTO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a de ID 7]" caption="Suma de ID 7" measure="1" displayFolder="" measureGroup="IMP DB C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ID 2]" caption="Suma de ID 2" measure="1" displayFolder="" measureGroup="DEBITO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ID 4]" caption="Suma de ID 4" measure="1" displayFolder="" measureGroup="SIRCREB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0">
    <dimension name="ACREDITACIONES" uniqueName="[ACREDITACIONES]" caption="ACREDITACIONES"/>
    <dimension name="AFIP" uniqueName="[AFIP]" caption="AFIP"/>
    <dimension name="CUENTAS" uniqueName="[CUENTAS]" caption="CUENTAS"/>
    <dimension name="DEBITOS" uniqueName="[DEBITOS]" caption="DEBITOS"/>
    <dimension name="GASTOS" uniqueName="[GASTOS]" caption="GASTOS"/>
    <dimension name="IMP DB C" uniqueName="[IMP DB C]" caption="IMP DB C"/>
    <dimension name="MAYORES" uniqueName="[MAYORES]" caption="MAYORES"/>
    <dimension measure="1" name="Measures" uniqueName="[Measures]" caption="Measures"/>
    <dimension name="SIRCREB" uniqueName="[SIRCREB]" caption="SIRCREB"/>
    <dimension name="SUELDOS" uniqueName="[SUELDOS]" caption="SUELDOS"/>
  </dimensions>
  <measureGroups count="9">
    <measureGroup name="ACREDITACIONES" caption="ACREDITACIONES"/>
    <measureGroup name="AFIP" caption="AFIP"/>
    <measureGroup name="CUENTAS" caption="CUENTAS"/>
    <measureGroup name="DEBITOS" caption="DEBITOS"/>
    <measureGroup name="GASTOS" caption="GASTOS"/>
    <measureGroup name="IMP DB C" caption="IMP DB C"/>
    <measureGroup name="MAYORES" caption="MAYORES"/>
    <measureGroup name="SIRCREB" caption="SIRCREB"/>
    <measureGroup name="SUELDOS" caption="SUELDOS"/>
  </measureGroups>
  <maps count="9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drea RSR" refreshedDate="45348.775368634262" createdVersion="5" refreshedVersion="8" minRefreshableVersion="3" recordCount="0" supportSubquery="1" supportAdvancedDrill="1" xr:uid="{B79BD543-EDD9-4F14-B915-941FC71CC1F4}">
  <cacheSource type="external" connectionId="90"/>
  <cacheFields count="6">
    <cacheField name="[SUELDOS].[EMPRESA].[EMPRESA]" caption="EMPRESA" numFmtId="0" hierarchy="53" level="1">
      <sharedItems containsSemiMixedTypes="0" containsString="0" containsNumber="1" containsInteger="1" minValue="207" maxValue="2833" count="37">
        <n v="207"/>
        <n v="208"/>
        <n v="462"/>
        <n v="810"/>
        <n v="838"/>
        <n v="1082"/>
        <n v="1108"/>
        <n v="1308"/>
        <n v="1340"/>
        <n v="1349"/>
        <n v="1390"/>
        <n v="1431"/>
        <n v="1509"/>
        <n v="2205"/>
        <n v="2220"/>
        <n v="2364"/>
        <n v="2371"/>
        <n v="2391"/>
        <n v="2421"/>
        <n v="2449"/>
        <n v="2466"/>
        <n v="2473"/>
        <n v="2497"/>
        <n v="2506"/>
        <n v="2682"/>
        <n v="2692"/>
        <n v="2716"/>
        <n v="2736"/>
        <n v="2743"/>
        <n v="2787"/>
        <n v="2793"/>
        <n v="2795"/>
        <n v="2798"/>
        <n v="2823"/>
        <n v="2824"/>
        <n v="2832"/>
        <n v="2833"/>
      </sharedItems>
      <extLst>
        <ext xmlns:x15="http://schemas.microsoft.com/office/spreadsheetml/2010/11/main" uri="{4F2E5C28-24EA-4eb8-9CBF-B6C8F9C3D259}">
          <x15:cachedUniqueNames>
            <x15:cachedUniqueName index="0" name="[SUELDOS].[EMPRESA].&amp;[207]"/>
            <x15:cachedUniqueName index="1" name="[SUELDOS].[EMPRESA].&amp;[208]"/>
            <x15:cachedUniqueName index="2" name="[SUELDOS].[EMPRESA].&amp;[462]"/>
            <x15:cachedUniqueName index="3" name="[SUELDOS].[EMPRESA].&amp;[810]"/>
            <x15:cachedUniqueName index="4" name="[SUELDOS].[EMPRESA].&amp;[838]"/>
            <x15:cachedUniqueName index="5" name="[SUELDOS].[EMPRESA].&amp;[1082]"/>
            <x15:cachedUniqueName index="6" name="[SUELDOS].[EMPRESA].&amp;[1108]"/>
            <x15:cachedUniqueName index="7" name="[SUELDOS].[EMPRESA].&amp;[1308]"/>
            <x15:cachedUniqueName index="8" name="[SUELDOS].[EMPRESA].&amp;[1340]"/>
            <x15:cachedUniqueName index="9" name="[SUELDOS].[EMPRESA].&amp;[1349]"/>
            <x15:cachedUniqueName index="10" name="[SUELDOS].[EMPRESA].&amp;[1390]"/>
            <x15:cachedUniqueName index="11" name="[SUELDOS].[EMPRESA].&amp;[1431]"/>
            <x15:cachedUniqueName index="12" name="[SUELDOS].[EMPRESA].&amp;[1509]"/>
            <x15:cachedUniqueName index="13" name="[SUELDOS].[EMPRESA].&amp;[2205]"/>
            <x15:cachedUniqueName index="14" name="[SUELDOS].[EMPRESA].&amp;[2220]"/>
            <x15:cachedUniqueName index="15" name="[SUELDOS].[EMPRESA].&amp;[2364]"/>
            <x15:cachedUniqueName index="16" name="[SUELDOS].[EMPRESA].&amp;[2371]"/>
            <x15:cachedUniqueName index="17" name="[SUELDOS].[EMPRESA].&amp;[2391]"/>
            <x15:cachedUniqueName index="18" name="[SUELDOS].[EMPRESA].&amp;[2421]"/>
            <x15:cachedUniqueName index="19" name="[SUELDOS].[EMPRESA].&amp;[2449]"/>
            <x15:cachedUniqueName index="20" name="[SUELDOS].[EMPRESA].&amp;[2466]"/>
            <x15:cachedUniqueName index="21" name="[SUELDOS].[EMPRESA].&amp;[2473]"/>
            <x15:cachedUniqueName index="22" name="[SUELDOS].[EMPRESA].&amp;[2497]"/>
            <x15:cachedUniqueName index="23" name="[SUELDOS].[EMPRESA].&amp;[2506]"/>
            <x15:cachedUniqueName index="24" name="[SUELDOS].[EMPRESA].&amp;[2682]"/>
            <x15:cachedUniqueName index="25" name="[SUELDOS].[EMPRESA].&amp;[2692]"/>
            <x15:cachedUniqueName index="26" name="[SUELDOS].[EMPRESA].&amp;[2716]"/>
            <x15:cachedUniqueName index="27" name="[SUELDOS].[EMPRESA].&amp;[2736]"/>
            <x15:cachedUniqueName index="28" name="[SUELDOS].[EMPRESA].&amp;[2743]"/>
            <x15:cachedUniqueName index="29" name="[SUELDOS].[EMPRESA].&amp;[2787]"/>
            <x15:cachedUniqueName index="30" name="[SUELDOS].[EMPRESA].&amp;[2793]"/>
            <x15:cachedUniqueName index="31" name="[SUELDOS].[EMPRESA].&amp;[2795]"/>
            <x15:cachedUniqueName index="32" name="[SUELDOS].[EMPRESA].&amp;[2798]"/>
            <x15:cachedUniqueName index="33" name="[SUELDOS].[EMPRESA].&amp;[2823]"/>
            <x15:cachedUniqueName index="34" name="[SUELDOS].[EMPRESA].&amp;[2824]"/>
            <x15:cachedUniqueName index="35" name="[SUELDOS].[EMPRESA].&amp;[2832]"/>
            <x15:cachedUniqueName index="36" name="[SUELDOS].[EMPRESA].&amp;[2833]"/>
          </x15:cachedUniqueNames>
        </ext>
      </extLst>
    </cacheField>
    <cacheField name="[SUELDOS].[PROVEEDORES].[PROVEEDORES]" caption="PROVEEDORES" numFmtId="0" hierarchy="54" level="1">
      <sharedItems count="37">
        <s v="DOMIGUEZ, PABLO LUIS"/>
        <s v="GEREZ, HECTOR"/>
        <s v="TASSI, ANDREA"/>
        <s v="MEDINA, LUCAS"/>
        <s v="RAFAEL PONCIO"/>
        <s v="MAYRA ARANCIBIA"/>
        <s v="RODRIGUEZ ANIBAL"/>
        <s v="AVALOS VICTOR"/>
        <s v="BREST ORLANDO"/>
        <s v="PAIVA RAUL"/>
        <s v="SANCHEZ JUAN CARLOS"/>
        <s v="BRUGNONI RAUL"/>
        <s v="SILVA GUILLERMO"/>
        <s v="LUNA UBALDO RUBEN"/>
        <s v="BREST AGUSTIN ALEJO"/>
        <s v="GIMENEZ SANTIAGO"/>
        <s v="FIGUEROA PATRICIO"/>
        <s v="ALMIRON NESTOR DANIEL"/>
        <s v="PALAVECINO, VICTOR DAVID"/>
        <s v="GALEANO JONATAN DAVID"/>
        <s v="GORDILLO SEBASTIAN"/>
        <s v="SANTA CRUZ MAURICIA DAMIAN"/>
        <s v="CHAVEZ RICARDO ANDRES"/>
        <s v="ESPINDOLA GERMAN OSCAR"/>
        <s v="Fernandez Victor Hugo"/>
        <s v="BAEZ Adrian Andres"/>
        <s v="TORRES Ramon Luis"/>
        <s v="BALDOVINO Cristian Alejandro"/>
        <s v="GHIGLIONE Miguel Angel"/>
        <s v="PORTELA César Marcelo"/>
        <s v="DELFINO Jonatan Maximiliano"/>
        <s v="RAMIREZ Brian Gaston"/>
        <s v="CASTILLO Alan Joel"/>
        <s v="CORONADO Oscar Orlando"/>
        <s v="MAIDANA Matias Nicolas"/>
        <s v="DANTUR Natanael Elias"/>
        <s v="PASCUA Agustin Nahuel"/>
      </sharedItems>
    </cacheField>
    <cacheField name="[SUELDOS].[BANCO].[BANCO]" caption="BANCO" numFmtId="0" hierarchy="55" level="1">
      <sharedItems containsSemiMixedTypes="0" containsString="0" containsNumber="1" minValue="3480" maxValue="375600" count="70">
        <n v="375600"/>
        <n v="80690"/>
        <n v="183000"/>
        <n v="118890"/>
        <n v="73680"/>
        <n v="156810"/>
        <n v="87930"/>
        <n v="73430"/>
        <n v="38750"/>
        <n v="72380"/>
        <n v="16040"/>
        <n v="88300"/>
        <n v="73210"/>
        <n v="64940"/>
        <n v="99870"/>
        <n v="72010"/>
        <n v="17125.37"/>
        <n v="4590"/>
        <n v="92480"/>
        <n v="140450"/>
        <n v="72430"/>
        <n v="72960"/>
        <n v="73640"/>
        <n v="71890"/>
        <n v="71370"/>
        <n v="20177.27"/>
        <n v="79470"/>
        <n v="84910"/>
        <n v="47480"/>
        <n v="56210"/>
        <n v="17960.310000000001"/>
        <n v="25837.05"/>
        <n v="19266.04"/>
        <n v="19355"/>
        <n v="16247.89"/>
        <n v="23496.76"/>
        <n v="22556.15"/>
        <n v="21454.93"/>
        <n v="16488.95"/>
        <n v="34141.82"/>
        <n v="25298.78"/>
        <n v="21413.95"/>
        <n v="20230.310000000001"/>
        <n v="24068.09"/>
        <n v="24733.43"/>
        <n v="23431.68"/>
        <n v="21869.56"/>
        <n v="16112.89"/>
        <n v="21348.86"/>
        <n v="29382.45"/>
        <n v="28899.07"/>
        <n v="45505.15"/>
        <n v="21674.3"/>
        <n v="22260.09"/>
        <n v="22390.27"/>
        <n v="150720"/>
        <n v="163480"/>
        <n v="138400"/>
        <n v="121370"/>
        <n v="31460"/>
        <n v="99080"/>
        <n v="104850"/>
        <n v="100300"/>
        <n v="3480"/>
        <n v="73410"/>
        <n v="191870"/>
        <n v="194360"/>
        <n v="88590"/>
        <n v="43510"/>
        <n v="114500"/>
      </sharedItems>
    </cacheField>
    <cacheField name="[SUELDOS].[ITEM].[ITEM]" caption="ITEM" numFmtId="0" hierarchy="56" level="1">
      <sharedItems count="6">
        <s v="2° QUINCENA DICIEMBRE 2024"/>
        <s v="SUELDO DICIEMBRE 2023"/>
        <s v="VACACIONES 2023"/>
        <s v="FONDO DE CESE DICIEMBRE 2023"/>
        <s v="1° QUINCENA ENERO 2024"/>
        <s v="LIQ FINAL"/>
      </sharedItems>
    </cacheField>
    <cacheField name="[SUELDOS].[FECHA_EFECTIVA].[FECHA_EFECTIVA]" caption="FECHA_EFECTIVA" numFmtId="0" hierarchy="57" level="1">
      <sharedItems containsSemiMixedTypes="0" containsNonDate="0" containsDate="1" containsString="0" minDate="2024-01-02T00:00:00" maxDate="2024-01-30T00:00:00" count="9">
        <d v="2024-01-02T00:00:00"/>
        <d v="2024-01-05T00:00:00"/>
        <d v="2024-01-08T00:00:00"/>
        <d v="2024-01-09T00:00:00"/>
        <d v="2024-01-16T00:00:00"/>
        <d v="2024-01-17T00:00:00"/>
        <d v="2024-01-22T00:00:00"/>
        <d v="2024-01-26T00:00:00"/>
        <d v="2024-01-29T00:00:00"/>
      </sharedItems>
    </cacheField>
    <cacheField name="[SUELDOS].[ID].[ID]" caption="ID" numFmtId="0" hierarchy="58" level="1">
      <sharedItems containsSemiMixedTypes="0" containsString="0" containsNumber="1" containsInteger="1" minValue="82269" maxValue="84215" count="110">
        <n v="84118"/>
        <n v="84122"/>
        <n v="82269"/>
        <n v="84128"/>
        <n v="84132"/>
        <n v="82359"/>
        <n v="84134"/>
        <n v="84107"/>
        <n v="84111"/>
        <n v="84129"/>
        <n v="84135"/>
        <n v="84112"/>
        <n v="84137"/>
        <n v="84126"/>
        <n v="84110"/>
        <n v="84124"/>
        <n v="84177"/>
        <n v="84120"/>
        <n v="84105"/>
        <n v="84130"/>
        <n v="84121"/>
        <n v="84125"/>
        <n v="84136"/>
        <n v="84114"/>
        <n v="84119"/>
        <n v="84175"/>
        <n v="84108"/>
        <n v="84139"/>
        <n v="84180"/>
        <n v="84109"/>
        <n v="84123"/>
        <n v="84131"/>
        <n v="84117"/>
        <n v="84133"/>
        <n v="84113"/>
        <n v="84115"/>
        <n v="84127"/>
        <n v="84116"/>
        <n v="84176"/>
        <n v="84181"/>
        <n v="84178"/>
        <n v="84141"/>
        <n v="84179"/>
        <n v="84142"/>
        <n v="84158"/>
        <n v="84164"/>
        <n v="84168"/>
        <n v="84170"/>
        <n v="84144"/>
        <n v="84148"/>
        <n v="84165"/>
        <n v="84171"/>
        <n v="84149"/>
        <n v="84173"/>
        <n v="84162"/>
        <n v="84147"/>
        <n v="84160"/>
        <n v="84156"/>
        <n v="84143"/>
        <n v="84166"/>
        <n v="84157"/>
        <n v="84161"/>
        <n v="84172"/>
        <n v="84151"/>
        <n v="84155"/>
        <n v="84145"/>
        <n v="84174"/>
        <n v="84146"/>
        <n v="84159"/>
        <n v="84167"/>
        <n v="84154"/>
        <n v="84169"/>
        <n v="84150"/>
        <n v="84152"/>
        <n v="84163"/>
        <n v="84153"/>
        <n v="84194"/>
        <n v="84200"/>
        <n v="84202"/>
        <n v="84204"/>
        <n v="84183"/>
        <n v="84187"/>
        <n v="84209"/>
        <n v="84205"/>
        <n v="84188"/>
        <n v="84207"/>
        <n v="84198"/>
        <n v="84186"/>
        <n v="84196"/>
        <n v="84193"/>
        <n v="84182"/>
        <n v="84208"/>
        <n v="84197"/>
        <n v="84206"/>
        <n v="84211"/>
        <n v="84184"/>
        <n v="84185"/>
        <n v="84195"/>
        <n v="84210"/>
        <n v="84201"/>
        <n v="84192"/>
        <n v="84203"/>
        <n v="84189"/>
        <n v="84190"/>
        <n v="84199"/>
        <n v="84191"/>
        <n v="84212"/>
        <n v="84213"/>
        <n v="84214"/>
        <n v="84215"/>
      </sharedItems>
      <extLst>
        <ext xmlns:x15="http://schemas.microsoft.com/office/spreadsheetml/2010/11/main" uri="{4F2E5C28-24EA-4eb8-9CBF-B6C8F9C3D259}">
          <x15:cachedUniqueNames>
            <x15:cachedUniqueName index="0" name="[SUELDOS].[ID].&amp;[84118]"/>
            <x15:cachedUniqueName index="1" name="[SUELDOS].[ID].&amp;[84122]"/>
            <x15:cachedUniqueName index="2" name="[SUELDOS].[ID].&amp;[82269]"/>
            <x15:cachedUniqueName index="3" name="[SUELDOS].[ID].&amp;[84128]"/>
            <x15:cachedUniqueName index="4" name="[SUELDOS].[ID].&amp;[84132]"/>
            <x15:cachedUniqueName index="5" name="[SUELDOS].[ID].&amp;[82359]"/>
            <x15:cachedUniqueName index="6" name="[SUELDOS].[ID].&amp;[84134]"/>
            <x15:cachedUniqueName index="7" name="[SUELDOS].[ID].&amp;[84107]"/>
            <x15:cachedUniqueName index="8" name="[SUELDOS].[ID].&amp;[84111]"/>
            <x15:cachedUniqueName index="9" name="[SUELDOS].[ID].&amp;[84129]"/>
            <x15:cachedUniqueName index="10" name="[SUELDOS].[ID].&amp;[84135]"/>
            <x15:cachedUniqueName index="11" name="[SUELDOS].[ID].&amp;[84112]"/>
            <x15:cachedUniqueName index="12" name="[SUELDOS].[ID].&amp;[84137]"/>
            <x15:cachedUniqueName index="13" name="[SUELDOS].[ID].&amp;[84126]"/>
            <x15:cachedUniqueName index="14" name="[SUELDOS].[ID].&amp;[84110]"/>
            <x15:cachedUniqueName index="15" name="[SUELDOS].[ID].&amp;[84124]"/>
            <x15:cachedUniqueName index="16" name="[SUELDOS].[ID].&amp;[84177]"/>
            <x15:cachedUniqueName index="17" name="[SUELDOS].[ID].&amp;[84120]"/>
            <x15:cachedUniqueName index="18" name="[SUELDOS].[ID].&amp;[84105]"/>
            <x15:cachedUniqueName index="19" name="[SUELDOS].[ID].&amp;[84130]"/>
            <x15:cachedUniqueName index="20" name="[SUELDOS].[ID].&amp;[84121]"/>
            <x15:cachedUniqueName index="21" name="[SUELDOS].[ID].&amp;[84125]"/>
            <x15:cachedUniqueName index="22" name="[SUELDOS].[ID].&amp;[84136]"/>
            <x15:cachedUniqueName index="23" name="[SUELDOS].[ID].&amp;[84114]"/>
            <x15:cachedUniqueName index="24" name="[SUELDOS].[ID].&amp;[84119]"/>
            <x15:cachedUniqueName index="25" name="[SUELDOS].[ID].&amp;[84175]"/>
            <x15:cachedUniqueName index="26" name="[SUELDOS].[ID].&amp;[84108]"/>
            <x15:cachedUniqueName index="27" name="[SUELDOS].[ID].&amp;[84139]"/>
            <x15:cachedUniqueName index="28" name="[SUELDOS].[ID].&amp;[84180]"/>
            <x15:cachedUniqueName index="29" name="[SUELDOS].[ID].&amp;[84109]"/>
            <x15:cachedUniqueName index="30" name="[SUELDOS].[ID].&amp;[84123]"/>
            <x15:cachedUniqueName index="31" name="[SUELDOS].[ID].&amp;[84131]"/>
            <x15:cachedUniqueName index="32" name="[SUELDOS].[ID].&amp;[84117]"/>
            <x15:cachedUniqueName index="33" name="[SUELDOS].[ID].&amp;[84133]"/>
            <x15:cachedUniqueName index="34" name="[SUELDOS].[ID].&amp;[84113]"/>
            <x15:cachedUniqueName index="35" name="[SUELDOS].[ID].&amp;[84115]"/>
            <x15:cachedUniqueName index="36" name="[SUELDOS].[ID].&amp;[84127]"/>
            <x15:cachedUniqueName index="37" name="[SUELDOS].[ID].&amp;[84116]"/>
            <x15:cachedUniqueName index="38" name="[SUELDOS].[ID].&amp;[84176]"/>
            <x15:cachedUniqueName index="39" name="[SUELDOS].[ID].&amp;[84181]"/>
            <x15:cachedUniqueName index="40" name="[SUELDOS].[ID].&amp;[84178]"/>
            <x15:cachedUniqueName index="41" name="[SUELDOS].[ID].&amp;[84141]"/>
            <x15:cachedUniqueName index="42" name="[SUELDOS].[ID].&amp;[84179]"/>
            <x15:cachedUniqueName index="43" name="[SUELDOS].[ID].&amp;[84142]"/>
            <x15:cachedUniqueName index="44" name="[SUELDOS].[ID].&amp;[84158]"/>
            <x15:cachedUniqueName index="45" name="[SUELDOS].[ID].&amp;[84164]"/>
            <x15:cachedUniqueName index="46" name="[SUELDOS].[ID].&amp;[84168]"/>
            <x15:cachedUniqueName index="47" name="[SUELDOS].[ID].&amp;[84170]"/>
            <x15:cachedUniqueName index="48" name="[SUELDOS].[ID].&amp;[84144]"/>
            <x15:cachedUniqueName index="49" name="[SUELDOS].[ID].&amp;[84148]"/>
            <x15:cachedUniqueName index="50" name="[SUELDOS].[ID].&amp;[84165]"/>
            <x15:cachedUniqueName index="51" name="[SUELDOS].[ID].&amp;[84171]"/>
            <x15:cachedUniqueName index="52" name="[SUELDOS].[ID].&amp;[84149]"/>
            <x15:cachedUniqueName index="53" name="[SUELDOS].[ID].&amp;[84173]"/>
            <x15:cachedUniqueName index="54" name="[SUELDOS].[ID].&amp;[84162]"/>
            <x15:cachedUniqueName index="55" name="[SUELDOS].[ID].&amp;[84147]"/>
            <x15:cachedUniqueName index="56" name="[SUELDOS].[ID].&amp;[84160]"/>
            <x15:cachedUniqueName index="57" name="[SUELDOS].[ID].&amp;[84156]"/>
            <x15:cachedUniqueName index="58" name="[SUELDOS].[ID].&amp;[84143]"/>
            <x15:cachedUniqueName index="59" name="[SUELDOS].[ID].&amp;[84166]"/>
            <x15:cachedUniqueName index="60" name="[SUELDOS].[ID].&amp;[84157]"/>
            <x15:cachedUniqueName index="61" name="[SUELDOS].[ID].&amp;[84161]"/>
            <x15:cachedUniqueName index="62" name="[SUELDOS].[ID].&amp;[84172]"/>
            <x15:cachedUniqueName index="63" name="[SUELDOS].[ID].&amp;[84151]"/>
            <x15:cachedUniqueName index="64" name="[SUELDOS].[ID].&amp;[84155]"/>
            <x15:cachedUniqueName index="65" name="[SUELDOS].[ID].&amp;[84145]"/>
            <x15:cachedUniqueName index="66" name="[SUELDOS].[ID].&amp;[84174]"/>
            <x15:cachedUniqueName index="67" name="[SUELDOS].[ID].&amp;[84146]"/>
            <x15:cachedUniqueName index="68" name="[SUELDOS].[ID].&amp;[84159]"/>
            <x15:cachedUniqueName index="69" name="[SUELDOS].[ID].&amp;[84167]"/>
            <x15:cachedUniqueName index="70" name="[SUELDOS].[ID].&amp;[84154]"/>
            <x15:cachedUniqueName index="71" name="[SUELDOS].[ID].&amp;[84169]"/>
            <x15:cachedUniqueName index="72" name="[SUELDOS].[ID].&amp;[84150]"/>
            <x15:cachedUniqueName index="73" name="[SUELDOS].[ID].&amp;[84152]"/>
            <x15:cachedUniqueName index="74" name="[SUELDOS].[ID].&amp;[84163]"/>
            <x15:cachedUniqueName index="75" name="[SUELDOS].[ID].&amp;[84153]"/>
            <x15:cachedUniqueName index="76" name="[SUELDOS].[ID].&amp;[84194]"/>
            <x15:cachedUniqueName index="77" name="[SUELDOS].[ID].&amp;[84200]"/>
            <x15:cachedUniqueName index="78" name="[SUELDOS].[ID].&amp;[84202]"/>
            <x15:cachedUniqueName index="79" name="[SUELDOS].[ID].&amp;[84204]"/>
            <x15:cachedUniqueName index="80" name="[SUELDOS].[ID].&amp;[84183]"/>
            <x15:cachedUniqueName index="81" name="[SUELDOS].[ID].&amp;[84187]"/>
            <x15:cachedUniqueName index="82" name="[SUELDOS].[ID].&amp;[84209]"/>
            <x15:cachedUniqueName index="83" name="[SUELDOS].[ID].&amp;[84205]"/>
            <x15:cachedUniqueName index="84" name="[SUELDOS].[ID].&amp;[84188]"/>
            <x15:cachedUniqueName index="85" name="[SUELDOS].[ID].&amp;[84207]"/>
            <x15:cachedUniqueName index="86" name="[SUELDOS].[ID].&amp;[84198]"/>
            <x15:cachedUniqueName index="87" name="[SUELDOS].[ID].&amp;[84186]"/>
            <x15:cachedUniqueName index="88" name="[SUELDOS].[ID].&amp;[84196]"/>
            <x15:cachedUniqueName index="89" name="[SUELDOS].[ID].&amp;[84193]"/>
            <x15:cachedUniqueName index="90" name="[SUELDOS].[ID].&amp;[84182]"/>
            <x15:cachedUniqueName index="91" name="[SUELDOS].[ID].&amp;[84208]"/>
            <x15:cachedUniqueName index="92" name="[SUELDOS].[ID].&amp;[84197]"/>
            <x15:cachedUniqueName index="93" name="[SUELDOS].[ID].&amp;[84206]"/>
            <x15:cachedUniqueName index="94" name="[SUELDOS].[ID].&amp;[84211]"/>
            <x15:cachedUniqueName index="95" name="[SUELDOS].[ID].&amp;[84184]"/>
            <x15:cachedUniqueName index="96" name="[SUELDOS].[ID].&amp;[84185]"/>
            <x15:cachedUniqueName index="97" name="[SUELDOS].[ID].&amp;[84195]"/>
            <x15:cachedUniqueName index="98" name="[SUELDOS].[ID].&amp;[84210]"/>
            <x15:cachedUniqueName index="99" name="[SUELDOS].[ID].&amp;[84201]"/>
            <x15:cachedUniqueName index="100" name="[SUELDOS].[ID].&amp;[84192]"/>
            <x15:cachedUniqueName index="101" name="[SUELDOS].[ID].&amp;[84203]"/>
            <x15:cachedUniqueName index="102" name="[SUELDOS].[ID].&amp;[84189]"/>
            <x15:cachedUniqueName index="103" name="[SUELDOS].[ID].&amp;[84190]"/>
            <x15:cachedUniqueName index="104" name="[SUELDOS].[ID].&amp;[84199]"/>
            <x15:cachedUniqueName index="105" name="[SUELDOS].[ID].&amp;[84191]"/>
            <x15:cachedUniqueName index="106" name="[SUELDOS].[ID].&amp;[84212]"/>
            <x15:cachedUniqueName index="107" name="[SUELDOS].[ID].&amp;[84213]"/>
            <x15:cachedUniqueName index="108" name="[SUELDOS].[ID].&amp;[84214]"/>
            <x15:cachedUniqueName index="109" name="[SUELDOS].[ID].&amp;[84215]"/>
          </x15:cachedUniqueNames>
        </ext>
      </extLst>
    </cacheField>
  </cacheFields>
  <cacheHierarchies count="91">
    <cacheHierarchy uniqueName="[ACREDITACIONES].[ITEM]" caption="ITEM" attribute="1" defaultMemberUniqueName="[ACREDITACIONES].[ITEM].[All]" allUniqueName="[ACREDITACIONES].[ITEM].[All]" dimensionUniqueName="[ACREDITACIONES]" displayFolder="" count="0" memberValueDatatype="130" unbalanced="0"/>
    <cacheHierarchy uniqueName="[ACREDITACIONES].[BANCO1]" caption="BANCO1" attribute="1" defaultMemberUniqueName="[ACREDITACIONES].[BANCO1].[All]" allUniqueName="[ACREDITACIONES].[BANCO1].[All]" dimensionUniqueName="[ACREDITACIONES]" displayFolder="" count="0" memberValueDatatype="5" unbalanced="0"/>
    <cacheHierarchy uniqueName="[ACREDITACIONES].[FECHA_EFECTIVA]" caption="FECHA_EFECTIVA" attribute="1" time="1" defaultMemberUniqueName="[ACREDITACIONES].[FECHA_EFECTIVA].[All]" allUniqueName="[ACREDITACIONES].[FECHA_EFECTIVA].[All]" dimensionUniqueName="[ACREDITACIONES]" displayFolder="" count="0" memberValueDatatype="7" unbalanced="0"/>
    <cacheHierarchy uniqueName="[ACREDITACIONES].[CUENTA]" caption="CUENTA" attribute="1" defaultMemberUniqueName="[ACREDITACIONES].[CUENTA].[All]" allUniqueName="[ACREDITACIONES].[CUENTA].[All]" dimensionUniqueName="[ACREDITACIONES]" displayFolder="" count="0" memberValueDatatype="130" unbalanced="0"/>
    <cacheHierarchy uniqueName="[ACREDITACIONES].[ID]" caption="ID" attribute="1" defaultMemberUniqueName="[ACREDITACIONES].[ID].[All]" allUniqueName="[ACREDITACIONES].[ID].[All]" dimensionUniqueName="[ACREDITACIONES]" displayFolder="" count="0" memberValueDatatype="3" unbalanced="0"/>
    <cacheHierarchy uniqueName="[AFIP].[EMPRESA]" caption="EMPRESA" attribute="1" defaultMemberUniqueName="[AFIP].[EMPRESA].[All]" allUniqueName="[AFIP].[EMPRESA].[All]" dimensionUniqueName="[AFIP]" displayFolder="" count="0" memberValueDatatype="3" unbalanced="0"/>
    <cacheHierarchy uniqueName="[AFIP].[RUBRO]" caption="RUBRO" attribute="1" defaultMemberUniqueName="[AFIP].[RUBRO].[All]" allUniqueName="[AFIP].[RUBRO].[All]" dimensionUniqueName="[AFIP]" displayFolder="" count="0" memberValueDatatype="130" unbalanced="0"/>
    <cacheHierarchy uniqueName="[AFIP].[ITEM]" caption="ITEM" attribute="1" defaultMemberUniqueName="[AFIP].[ITEM].[All]" allUniqueName="[AFIP].[ITEM].[All]" dimensionUniqueName="[AFIP]" displayFolder="" count="0" memberValueDatatype="130" unbalanced="0"/>
    <cacheHierarchy uniqueName="[AFIP].[BANCO]" caption="BANCO" attribute="1" defaultMemberUniqueName="[AFIP].[BANCO].[All]" allUniqueName="[AFIP].[BANCO].[All]" dimensionUniqueName="[AFIP]" displayFolder="" count="0" memberValueDatatype="5" unbalanced="0"/>
    <cacheHierarchy uniqueName="[AFIP].[FECHA]" caption="FECHA" attribute="1" time="1" defaultMemberUniqueName="[AFIP].[FECHA].[All]" allUniqueName="[AFIP].[FECHA].[All]" dimensionUniqueName="[AFIP]" displayFolder="" count="0" memberValueDatatype="7" unbalanced="0"/>
    <cacheHierarchy uniqueName="[AFIP].[FECHA_EFECTIVA]" caption="FECHA_EFECTIVA" attribute="1" time="1" defaultMemberUniqueName="[AFIP].[FECHA_EFECTIVA].[All]" allUniqueName="[AFIP].[FECHA_EFECTIVA].[All]" dimensionUniqueName="[AFIP]" displayFolder="" count="0" memberValueDatatype="7" unbalanced="0"/>
    <cacheHierarchy uniqueName="[AFIP].[ID]" caption="ID" attribute="1" defaultMemberUniqueName="[AFIP].[ID].[All]" allUniqueName="[AFIP].[ID].[All]" dimensionUniqueName="[AFIP]" displayFolder="" count="0" memberValueDatatype="3" unbalanced="0"/>
    <cacheHierarchy uniqueName="[CUENTAS].[codigo]" caption="codigo" attribute="1" defaultMemberUniqueName="[CUENTAS].[codigo].[All]" allUniqueName="[CUENTAS].[codigo].[All]" dimensionUniqueName="[CUENTAS]" displayFolder="" count="0" memberValueDatatype="130" unbalanced="0"/>
    <cacheHierarchy uniqueName="[CUENTAS].[C/R]" caption="C/R" attribute="1" defaultMemberUniqueName="[CUENTAS].[C/R].[All]" allUniqueName="[CUENTAS].[C/R].[All]" dimensionUniqueName="[CUENTAS]" displayFolder="" count="0" memberValueDatatype="130" unbalanced="0"/>
    <cacheHierarchy uniqueName="[CUENTAS].[DenominacionF]" caption="DenominacionF" attribute="1" defaultMemberUniqueName="[CUENTAS].[DenominacionF].[All]" allUniqueName="[CUENTAS].[DenominacionF].[All]" dimensionUniqueName="[CUENTAS]" displayFolder="" count="0" memberValueDatatype="130" unbalanced="0"/>
    <cacheHierarchy uniqueName="[CUENTAS].[Categoria]" caption="Categoria" attribute="1" defaultMemberUniqueName="[CUENTAS].[Categoria].[All]" allUniqueName="[CUENTAS].[Categoria].[All]" dimensionUniqueName="[CUENTAS]" displayFolder="" count="0" memberValueDatatype="130" unbalanced="0"/>
    <cacheHierarchy uniqueName="[CUENTAS].[Denominacion]" caption="Denominacion" attribute="1" defaultMemberUniqueName="[CUENTAS].[Denominacion].[All]" allUniqueName="[CUENTAS].[Denominacion].[All]" dimensionUniqueName="[CUENTAS]" displayFolder="" count="0" memberValueDatatype="130" unbalanced="0"/>
    <cacheHierarchy uniqueName="[CUENTAS].[Grado]" caption="Grado" attribute="1" defaultMemberUniqueName="[CUENTAS].[Grado].[All]" allUniqueName="[CUENTAS].[Grado].[All]" dimensionUniqueName="[CUENTAS]" displayFolder="" count="0" memberValueDatatype="20" unbalanced="0"/>
    <cacheHierarchy uniqueName="[CUENTAS].[Visible]" caption="Visible" attribute="1" defaultMemberUniqueName="[CUENTAS].[Visible].[All]" allUniqueName="[CUENTAS].[Visible].[All]" dimensionUniqueName="[CUENTAS]" displayFolder="" count="0" memberValueDatatype="11" unbalanced="0"/>
    <cacheHierarchy uniqueName="[DEBITOS].[EMPRESA]" caption="EMPRESA" attribute="1" defaultMemberUniqueName="[DEBITOS].[EMPRESA].[All]" allUniqueName="[DEBITOS].[EMPRESA].[All]" dimensionUniqueName="[DEBITOS]" displayFolder="" count="0" memberValueDatatype="3" unbalanced="0"/>
    <cacheHierarchy uniqueName="[DEBITOS].[COMPROBANTE]" caption="COMPROBANTE" attribute="1" defaultMemberUniqueName="[DEBITOS].[COMPROBANTE].[All]" allUniqueName="[DEBITOS].[COMPROBANTE].[All]" dimensionUniqueName="[DEBITOS]" displayFolder="" count="0" memberValueDatatype="130" unbalanced="0"/>
    <cacheHierarchy uniqueName="[DEBITOS].[RUBRO]" caption="RUBRO" attribute="1" defaultMemberUniqueName="[DEBITOS].[RUBRO].[All]" allUniqueName="[DEBITOS].[RUBRO].[All]" dimensionUniqueName="[DEBITOS]" displayFolder="" count="0" memberValueDatatype="130" unbalanced="0"/>
    <cacheHierarchy uniqueName="[DEBITOS].[ITEM]" caption="ITEM" attribute="1" defaultMemberUniqueName="[DEBITOS].[ITEM].[All]" allUniqueName="[DEBITOS].[ITEM].[All]" dimensionUniqueName="[DEBITOS]" displayFolder="" count="0" memberValueDatatype="130" unbalanced="0"/>
    <cacheHierarchy uniqueName="[DEBITOS].[BANCO]" caption="BANCO" attribute="1" defaultMemberUniqueName="[DEBITOS].[BANCO].[All]" allUniqueName="[DEBITOS].[BANCO].[All]" dimensionUniqueName="[DEBITOS]" displayFolder="" count="0" memberValueDatatype="5" unbalanced="0"/>
    <cacheHierarchy uniqueName="[DEBITOS].[FECHA_EFECTIVA]" caption="FECHA_EFECTIVA" attribute="1" time="1" defaultMemberUniqueName="[DEBITOS].[FECHA_EFECTIVA].[All]" allUniqueName="[DEBITOS].[FECHA_EFECTIVA].[All]" dimensionUniqueName="[DEBITOS]" displayFolder="" count="0" memberValueDatatype="7" unbalanced="0"/>
    <cacheHierarchy uniqueName="[DEBITOS].[OBSERVACIONES]" caption="OBSERVACIONES" attribute="1" defaultMemberUniqueName="[DEBITOS].[OBSERVACIONES].[All]" allUniqueName="[DEBITOS].[OBSERVACIONES].[All]" dimensionUniqueName="[DEBITOS]" displayFolder="" count="0" memberValueDatatype="130" unbalanced="0"/>
    <cacheHierarchy uniqueName="[DEBITOS].[ID]" caption="ID" attribute="1" defaultMemberUniqueName="[DEBITOS].[ID].[All]" allUniqueName="[DEBITOS].[ID].[All]" dimensionUniqueName="[DEBITOS]" displayFolder="" count="0" memberValueDatatype="3" unbalanced="0"/>
    <cacheHierarchy uniqueName="[GASTOS].[EMPRESA]" caption="EMPRESA" attribute="1" defaultMemberUniqueName="[GASTOS].[EMPRESA].[All]" allUniqueName="[GASTOS].[EMPRESA].[All]" dimensionUniqueName="[GASTOS]" displayFolder="" count="0" memberValueDatatype="3" unbalanced="0"/>
    <cacheHierarchy uniqueName="[GASTOS].[RUBRO]" caption="RUBRO" attribute="1" defaultMemberUniqueName="[GASTOS].[RUBRO].[All]" allUniqueName="[GASTOS].[RUBRO].[All]" dimensionUniqueName="[GASTOS]" displayFolder="" count="0" memberValueDatatype="130" unbalanced="0"/>
    <cacheHierarchy uniqueName="[GASTOS].[ITEM]" caption="ITEM" attribute="1" defaultMemberUniqueName="[GASTOS].[ITEM].[All]" allUniqueName="[GASTOS].[ITEM].[All]" dimensionUniqueName="[GASTOS]" displayFolder="" count="0" memberValueDatatype="130" unbalanced="0"/>
    <cacheHierarchy uniqueName="[GASTOS].[BANCO]" caption="BANCO" attribute="1" defaultMemberUniqueName="[GASTOS].[BANCO].[All]" allUniqueName="[GASTOS].[BANCO].[All]" dimensionUniqueName="[GASTOS]" displayFolder="" count="0" memberValueDatatype="5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FECHA_EFECTIVA]" caption="FECHA_EFECTIVA" attribute="1" time="1" defaultMemberUniqueName="[GASTOS].[FECHA_EFECTIVA].[All]" allUniqueName="[GASTOS].[FECHA_EFECTIVA].[All]" dimensionUniqueName="[GASTOS]" displayFolder="" count="0" memberValueDatatype="7" unbalanced="0"/>
    <cacheHierarchy uniqueName="[GASTOS].[ID]" caption="ID" attribute="1" defaultMemberUniqueName="[GASTOS].[ID].[All]" allUniqueName="[GASTOS].[ID].[All]" dimensionUniqueName="[GASTOS]" displayFolder="" count="0" memberValueDatatype="3" unbalanced="0"/>
    <cacheHierarchy uniqueName="[IMP DB C].[EMPRESA]" caption="EMPRESA" attribute="1" defaultMemberUniqueName="[IMP DB C].[EMPRESA].[All]" allUniqueName="[IMP DB C].[EMPRESA].[All]" dimensionUniqueName="[IMP DB C]" displayFolder="" count="0" memberValueDatatype="3" unbalanced="0"/>
    <cacheHierarchy uniqueName="[IMP DB C].[RUBRO]" caption="RUBRO" attribute="1" defaultMemberUniqueName="[IMP DB C].[RUBRO].[All]" allUniqueName="[IMP DB C].[RUBRO].[All]" dimensionUniqueName="[IMP DB C]" displayFolder="" count="0" memberValueDatatype="130" unbalanced="0"/>
    <cacheHierarchy uniqueName="[IMP DB C].[ITEM]" caption="ITEM" attribute="1" defaultMemberUniqueName="[IMP DB C].[ITEM].[All]" allUniqueName="[IMP DB C].[ITEM].[All]" dimensionUniqueName="[IMP DB C]" displayFolder="" count="0" memberValueDatatype="130" unbalanced="0"/>
    <cacheHierarchy uniqueName="[IMP DB C].[BANCO]" caption="BANCO" attribute="1" defaultMemberUniqueName="[IMP DB C].[BANCO].[All]" allUniqueName="[IMP DB C].[BANCO].[All]" dimensionUniqueName="[IMP DB C]" displayFolder="" count="0" memberValueDatatype="5" unbalanced="0"/>
    <cacheHierarchy uniqueName="[IMP DB C].[FECHA]" caption="FECHA" attribute="1" time="1" defaultMemberUniqueName="[IMP DB C].[FECHA].[All]" allUniqueName="[IMP DB C].[FECHA].[All]" dimensionUniqueName="[IMP DB C]" displayFolder="" count="0" memberValueDatatype="7" unbalanced="0"/>
    <cacheHierarchy uniqueName="[IMP DB C].[FECHA_EFECTIVA]" caption="FECHA_EFECTIVA" attribute="1" time="1" defaultMemberUniqueName="[IMP DB C].[FECHA_EFECTIVA].[All]" allUniqueName="[IMP DB C].[FECHA_EFECTIVA].[All]" dimensionUniqueName="[IMP DB C]" displayFolder="" count="0" memberValueDatatype="7" unbalanced="0"/>
    <cacheHierarchy uniqueName="[IMP DB C].[ID]" caption="ID" attribute="1" defaultMemberUniqueName="[IMP DB C].[ID].[All]" allUniqueName="[IMP DB C].[ID].[All]" dimensionUniqueName="[IMP DB C]" displayFolder="" count="0" memberValueDatatype="3" unbalanced="0"/>
    <cacheHierarchy uniqueName="[MAYORES].[ITEM]" caption="ITEM" attribute="1" defaultMemberUniqueName="[MAYORES].[ITEM].[All]" allUniqueName="[MAYORES].[ITEM].[All]" dimensionUniqueName="[MAYORES]" displayFolder="" count="0" memberValueDatatype="130" unbalanced="0"/>
    <cacheHierarchy uniqueName="[MAYORES].[BANCO1]" caption="BANCO1" attribute="1" defaultMemberUniqueName="[MAYORES].[BANCO1].[All]" allUniqueName="[MAYORES].[BANCO1].[All]" dimensionUniqueName="[MAYORES]" displayFolder="" count="0" memberValueDatatype="5" unbalanced="0"/>
    <cacheHierarchy uniqueName="[MAYORES].[FECHA_EFECTIVA]" caption="FECHA_EFECTIVA" attribute="1" time="1" defaultMemberUniqueName="[MAYORES].[FECHA_EFECTIVA].[All]" allUniqueName="[MAYORES].[FECHA_EFECTIVA].[All]" dimensionUniqueName="[MAYORES]" displayFolder="" count="0" memberValueDatatype="7" unbalanced="0"/>
    <cacheHierarchy uniqueName="[MAYORES].[CUENTA]" caption="CUENTA" attribute="1" defaultMemberUniqueName="[MAYORES].[CUENTA].[All]" allUniqueName="[MAYORES].[CUENTA].[All]" dimensionUniqueName="[MAYORES]" displayFolder="" count="0" memberValueDatatype="130" unbalanced="0"/>
    <cacheHierarchy uniqueName="[MAYORES].[ID]" caption="ID" attribute="1" defaultMemberUniqueName="[MAYORES].[ID].[All]" allUniqueName="[MAYORES].[ID].[All]" dimensionUniqueName="[MAYORES]" displayFolder="" count="0" memberValueDatatype="130" unbalanced="0"/>
    <cacheHierarchy uniqueName="[SIRCREB].[EMPRESA]" caption="EMPRESA" attribute="1" defaultMemberUniqueName="[SIRCREB].[EMPRESA].[All]" allUniqueName="[SIRCREB].[EMPRESA].[All]" dimensionUniqueName="[SIRCREB]" displayFolder="" count="0" memberValueDatatype="3" unbalanced="0"/>
    <cacheHierarchy uniqueName="[SIRCREB].[RUBRO]" caption="RUBRO" attribute="1" defaultMemberUniqueName="[SIRCREB].[RUBRO].[All]" allUniqueName="[SIRCREB].[RUBRO].[All]" dimensionUniqueName="[SIRCREB]" displayFolder="" count="0" memberValueDatatype="130" unbalanced="0"/>
    <cacheHierarchy uniqueName="[SIRCREB].[ITEM]" caption="ITEM" attribute="1" defaultMemberUniqueName="[SIRCREB].[ITEM].[All]" allUniqueName="[SIRCREB].[ITEM].[All]" dimensionUniqueName="[SIRCREB]" displayFolder="" count="0" memberValueDatatype="130" unbalanced="0"/>
    <cacheHierarchy uniqueName="[SIRCREB].[BANCO]" caption="BANCO" attribute="1" defaultMemberUniqueName="[SIRCREB].[BANCO].[All]" allUniqueName="[SIRCREB].[BANCO].[All]" dimensionUniqueName="[SIRCREB]" displayFolder="" count="0" memberValueDatatype="5" unbalanced="0"/>
    <cacheHierarchy uniqueName="[SIRCREB].[FECHA]" caption="FECHA" attribute="1" time="1" defaultMemberUniqueName="[SIRCREB].[FECHA].[All]" allUniqueName="[SIRCREB].[FECHA].[All]" dimensionUniqueName="[SIRCREB]" displayFolder="" count="0" memberValueDatatype="7" unbalanced="0"/>
    <cacheHierarchy uniqueName="[SIRCREB].[FECHA_EFECTIVA]" caption="FECHA_EFECTIVA" attribute="1" time="1" defaultMemberUniqueName="[SIRCREB].[FECHA_EFECTIVA].[All]" allUniqueName="[SIRCREB].[FECHA_EFECTIVA].[All]" dimensionUniqueName="[SIRCREB]" displayFolder="" count="0" memberValueDatatype="7" unbalanced="0"/>
    <cacheHierarchy uniqueName="[SIRCREB].[ID]" caption="ID" attribute="1" defaultMemberUniqueName="[SIRCREB].[ID].[All]" allUniqueName="[SIRCREB].[ID].[All]" dimensionUniqueName="[SIRCREB]" displayFolder="" count="0" memberValueDatatype="3" unbalanced="0"/>
    <cacheHierarchy uniqueName="[SUELDOS].[EMPRESA]" caption="EMPRESA" attribute="1" defaultMemberUniqueName="[SUELDOS].[EMPRESA].[All]" allUniqueName="[SUELDOS].[EMPRESA].[All]" dimensionUniqueName="[SUELDOS]" displayFolder="" count="2" memberValueDatatype="3" unbalanced="0">
      <fieldsUsage count="2">
        <fieldUsage x="-1"/>
        <fieldUsage x="0"/>
      </fieldsUsage>
    </cacheHierarchy>
    <cacheHierarchy uniqueName="[SUELDOS].[PROVEEDORES]" caption="PROVEEDORES" attribute="1" defaultMemberUniqueName="[SUELDOS].[PROVEEDORES].[All]" allUniqueName="[SUELDOS].[PROVEEDORES].[All]" dimensionUniqueName="[SUELDOS]" displayFolder="" count="2" memberValueDatatype="130" unbalanced="0">
      <fieldsUsage count="2">
        <fieldUsage x="-1"/>
        <fieldUsage x="1"/>
      </fieldsUsage>
    </cacheHierarchy>
    <cacheHierarchy uniqueName="[SUELDOS].[BANCO]" caption="BANCO" attribute="1" defaultMemberUniqueName="[SUELDOS].[BANCO].[All]" allUniqueName="[SUELDOS].[BANCO].[All]" dimensionUniqueName="[SUELDOS]" displayFolder="" count="2" memberValueDatatype="5" unbalanced="0">
      <fieldsUsage count="2">
        <fieldUsage x="-1"/>
        <fieldUsage x="2"/>
      </fieldsUsage>
    </cacheHierarchy>
    <cacheHierarchy uniqueName="[SUELDOS].[ITEM]" caption="ITEM" attribute="1" defaultMemberUniqueName="[SUELDOS].[ITEM].[All]" allUniqueName="[SUELDOS].[ITEM].[All]" dimensionUniqueName="[SUELDOS]" displayFolder="" count="2" memberValueDatatype="130" unbalanced="0">
      <fieldsUsage count="2">
        <fieldUsage x="-1"/>
        <fieldUsage x="3"/>
      </fieldsUsage>
    </cacheHierarchy>
    <cacheHierarchy uniqueName="[SUELDOS].[FECHA_EFECTIVA]" caption="FECHA_EFECTIVA" attribute="1" time="1" defaultMemberUniqueName="[SUELDOS].[FECHA_EFECTIVA].[All]" allUniqueName="[SUELDOS].[FECHA_EFECTIVA].[All]" dimensionUniqueName="[SUELDOS]" displayFolder="" count="2" memberValueDatatype="7" unbalanced="0">
      <fieldsUsage count="2">
        <fieldUsage x="-1"/>
        <fieldUsage x="4"/>
      </fieldsUsage>
    </cacheHierarchy>
    <cacheHierarchy uniqueName="[SUELDOS].[ID]" caption="ID" attribute="1" defaultMemberUniqueName="[SUELDOS].[ID].[All]" allUniqueName="[SUELDOS].[ID].[All]" dimensionUniqueName="[SUELDOS]" displayFolder="" count="2" memberValueDatatype="3" unbalanced="0">
      <fieldsUsage count="2">
        <fieldUsage x="-1"/>
        <fieldUsage x="5"/>
      </fieldsUsage>
    </cacheHierarchy>
    <cacheHierarchy uniqueName="[Measures].[__XL_Count Consulta]" caption="__XL_Count Consulta" measure="1" displayFolder="" measureGroup="ACREDITACIONES" count="0" hidden="1"/>
    <cacheHierarchy uniqueName="[Measures].[__XL_Count Consulta1]" caption="__XL_Count Consulta1" measure="1" displayFolder="" measureGroup="DEBITOS" count="0" hidden="1"/>
    <cacheHierarchy uniqueName="[Measures].[__XL_Count Consulta2]" caption="__XL_Count Consulta2" measure="1" displayFolder="" measureGroup="AFIP" count="0" hidden="1"/>
    <cacheHierarchy uniqueName="[Measures].[__XL_Count Consulta3]" caption="__XL_Count Consulta3" measure="1" displayFolder="" measureGroup="SIRCREB" count="0" hidden="1"/>
    <cacheHierarchy uniqueName="[Measures].[__XL_Count Consulta5]" caption="__XL_Count Consulta5" measure="1" displayFolder="" measureGroup="GASTOS" count="0" hidden="1"/>
    <cacheHierarchy uniqueName="[Measures].[__XL_Count Consulta6]" caption="__XL_Count Consulta6" measure="1" displayFolder="" measureGroup="IMP DB C" count="0" hidden="1"/>
    <cacheHierarchy uniqueName="[Measures].[__XL_Count Consulta4]" caption="__XL_Count Consulta4" measure="1" displayFolder="" measureGroup="SUELDOS" count="0" hidden="1"/>
    <cacheHierarchy uniqueName="[Measures].[__XL_Count Consulta7]" caption="__XL_Count Consulta7" measure="1" displayFolder="" measureGroup="MAYORES" count="0" hidden="1"/>
    <cacheHierarchy uniqueName="[Measures].[__XL_Count CUENTAS]" caption="__XL_Count CUENTAS" measure="1" displayFolder="" measureGroup="CUENTAS" count="0" hidden="1"/>
    <cacheHierarchy uniqueName="[Measures].[__No hay medidas definidas]" caption="__No hay medidas definidas" measure="1" displayFolder="" count="0" hidden="1"/>
    <cacheHierarchy uniqueName="[Measures].[Suma de BANCO1]" caption="Suma de BANCO1" measure="1" displayFolder="" measureGroup="ACREDITACIONE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ID]" caption="Suma de ID" measure="1" displayFolder="" measureGroup="ACREDITACIONE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EMPRESA]" caption="Suma de EMPRESA" measure="1" displayFolder="" measureGroup="DEBITO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BANCO]" caption="Suma de BANCO" measure="1" displayFolder="" measureGroup="DEBITO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EMPRESA 2]" caption="Suma de EMPRESA 2" measure="1" displayFolder="" measureGroup="AFIP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BANCO 2]" caption="Suma de BANCO 2" measure="1" displayFolder="" measureGroup="AFIP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EMPRESA 3]" caption="Suma de EMPRESA 3" measure="1" displayFolder="" measureGroup="SIRCREB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a de BANCO 3]" caption="Suma de BANCO 3" measure="1" displayFolder="" measureGroup="SIRCREB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a de EMPRESA 4]" caption="Suma de EMPRESA 4" measure="1" displayFolder="" measureGroup="GASTO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BANCO 5]" caption="Suma de BANCO 5" measure="1" displayFolder="" measureGroup="GAST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EMPRESA 5]" caption="Suma de EMPRESA 5" measure="1" displayFolder="" measureGroup="IMP DB C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BANCO 6]" caption="Suma de BANCO 6" measure="1" displayFolder="" measureGroup="IMP DB 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MPRESA]" caption="Sum of EMPRESA" measure="1" displayFolder="" measureGroup="SUELDO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a de BANCO 4]" caption="Suma de BANCO 4" measure="1" displayFolder="" measureGroup="SUELDOS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a de BANCO1 2]" caption="Suma de BANCO1 2" measure="1" displayFolder="" measureGroup="MAYORES" count="0" hidden="1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uma de Grado]" caption="Suma de Grado" measure="1" displayFolder="" measureGroup="CUENTA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ID 3]" caption="Suma de ID 3" measure="1" displayFolder="" measureGroup="AFIP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ID 5]" caption="Suma de ID 5" measure="1" displayFolder="" measureGroup="SUELDOS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a de ID 6]" caption="Suma de ID 6" measure="1" displayFolder="" measureGroup="GASTO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a de ID 7]" caption="Suma de ID 7" measure="1" displayFolder="" measureGroup="IMP DB C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ID 2]" caption="Suma de ID 2" measure="1" displayFolder="" measureGroup="DEBITO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ID 4]" caption="Suma de ID 4" measure="1" displayFolder="" measureGroup="SIRCREB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0">
    <dimension name="ACREDITACIONES" uniqueName="[ACREDITACIONES]" caption="ACREDITACIONES"/>
    <dimension name="AFIP" uniqueName="[AFIP]" caption="AFIP"/>
    <dimension name="CUENTAS" uniqueName="[CUENTAS]" caption="CUENTAS"/>
    <dimension name="DEBITOS" uniqueName="[DEBITOS]" caption="DEBITOS"/>
    <dimension name="GASTOS" uniqueName="[GASTOS]" caption="GASTOS"/>
    <dimension name="IMP DB C" uniqueName="[IMP DB C]" caption="IMP DB C"/>
    <dimension name="MAYORES" uniqueName="[MAYORES]" caption="MAYORES"/>
    <dimension measure="1" name="Measures" uniqueName="[Measures]" caption="Measures"/>
    <dimension name="SIRCREB" uniqueName="[SIRCREB]" caption="SIRCREB"/>
    <dimension name="SUELDOS" uniqueName="[SUELDOS]" caption="SUELDOS"/>
  </dimensions>
  <measureGroups count="9">
    <measureGroup name="ACREDITACIONES" caption="ACREDITACIONES"/>
    <measureGroup name="AFIP" caption="AFIP"/>
    <measureGroup name="CUENTAS" caption="CUENTAS"/>
    <measureGroup name="DEBITOS" caption="DEBITOS"/>
    <measureGroup name="GASTOS" caption="GASTOS"/>
    <measureGroup name="IMP DB C" caption="IMP DB C"/>
    <measureGroup name="MAYORES" caption="MAYORES"/>
    <measureGroup name="SIRCREB" caption="SIRCREB"/>
    <measureGroup name="SUELDOS" caption="SUELDOS"/>
  </measureGroups>
  <maps count="9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D469BC-12DE-4EE9-95FB-2DE397D9C2CB}" name="TablaDinámica3" cacheId="140" applyNumberFormats="0" applyBorderFormats="0" applyFontFormats="0" applyPatternFormats="0" applyAlignmentFormats="0" applyWidthHeightFormats="1" dataCaption="Valores" tag="360cd266-ccdc-46ad-9af4-f0fdc5dfa415" updatedVersion="8" minRefreshableVersion="3" showDrill="0" useAutoFormatting="1" rowGrandTotals="0" colGrandTotals="0" itemPrintTitles="1" createdVersion="5" indent="0" compact="0" compactData="0" multipleFieldFilters="0">
  <location ref="P2:V159" firstHeaderRow="1" firstDataRow="1" firstDataCol="7"/>
  <pivotFields count="7">
    <pivotField axis="axisRow" compact="0" allDrilled="1" outline="0" subtotalTop="0" showAll="0" dataSourceSort="1" defaultSubtotal="0" defaultAttributeDrillState="1">
      <items count="1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1"/>
    <field x="2"/>
    <field x="3"/>
    <field x="4"/>
    <field x="6"/>
    <field x="5"/>
  </rowFields>
  <rowItems count="157">
    <i>
      <x/>
      <x/>
      <x/>
      <x/>
      <x/>
      <x/>
      <x/>
    </i>
    <i>
      <x v="1"/>
      <x v="1"/>
      <x v="1"/>
      <x v="1"/>
      <x v="1"/>
      <x v="1"/>
      <x v="1"/>
    </i>
    <i>
      <x v="2"/>
      <x v="1"/>
      <x v="2"/>
      <x v="1"/>
      <x v="2"/>
      <x v="1"/>
      <x v="1"/>
    </i>
    <i>
      <x v="3"/>
      <x v="1"/>
      <x v="3"/>
      <x v="1"/>
      <x v="3"/>
      <x v="1"/>
      <x v="1"/>
    </i>
    <i>
      <x v="4"/>
      <x v="1"/>
      <x v="4"/>
      <x v="1"/>
      <x v="4"/>
      <x v="1"/>
      <x v="1"/>
    </i>
    <i>
      <x v="5"/>
      <x v="1"/>
      <x v="5"/>
      <x v="1"/>
      <x v="5"/>
      <x v="1"/>
      <x v="1"/>
    </i>
    <i>
      <x v="6"/>
      <x/>
      <x v="6"/>
      <x/>
      <x v="6"/>
      <x/>
      <x/>
    </i>
    <i>
      <x v="7"/>
      <x v="1"/>
      <x v="7"/>
      <x v="1"/>
      <x v="7"/>
      <x v="1"/>
      <x v="1"/>
    </i>
    <i>
      <x v="8"/>
      <x v="1"/>
      <x v="8"/>
      <x v="1"/>
      <x v="8"/>
      <x v="1"/>
      <x v="1"/>
    </i>
    <i>
      <x v="9"/>
      <x v="1"/>
      <x v="9"/>
      <x v="1"/>
      <x v="9"/>
      <x v="1"/>
      <x v="1"/>
    </i>
    <i>
      <x v="10"/>
      <x v="1"/>
      <x v="10"/>
      <x v="1"/>
      <x v="10"/>
      <x v="1"/>
      <x v="1"/>
    </i>
    <i>
      <x v="11"/>
      <x/>
      <x v="11"/>
      <x/>
      <x v="11"/>
      <x/>
      <x/>
    </i>
    <i>
      <x v="12"/>
      <x/>
      <x v="12"/>
      <x/>
      <x v="12"/>
      <x v="1"/>
      <x/>
    </i>
    <i>
      <x v="13"/>
      <x v="1"/>
      <x v="13"/>
      <x v="1"/>
      <x v="13"/>
      <x v="2"/>
      <x v="1"/>
    </i>
    <i>
      <x v="14"/>
      <x v="1"/>
      <x v="14"/>
      <x v="1"/>
      <x v="14"/>
      <x v="2"/>
      <x v="1"/>
    </i>
    <i>
      <x v="15"/>
      <x v="1"/>
      <x v="15"/>
      <x v="1"/>
      <x v="15"/>
      <x v="2"/>
      <x v="1"/>
    </i>
    <i>
      <x v="16"/>
      <x v="1"/>
      <x v="16"/>
      <x v="1"/>
      <x v="16"/>
      <x v="2"/>
      <x v="1"/>
    </i>
    <i>
      <x v="17"/>
      <x v="1"/>
      <x v="17"/>
      <x v="1"/>
      <x v="17"/>
      <x v="2"/>
      <x v="1"/>
    </i>
    <i>
      <x v="18"/>
      <x v="1"/>
      <x v="18"/>
      <x v="1"/>
      <x v="18"/>
      <x v="2"/>
      <x v="1"/>
    </i>
    <i>
      <x v="19"/>
      <x v="1"/>
      <x v="19"/>
      <x v="1"/>
      <x v="19"/>
      <x v="2"/>
      <x v="1"/>
    </i>
    <i>
      <x v="20"/>
      <x/>
      <x v="20"/>
      <x/>
      <x v="20"/>
      <x v="1"/>
      <x/>
    </i>
    <i>
      <x v="21"/>
      <x v="1"/>
      <x v="21"/>
      <x v="1"/>
      <x v="21"/>
      <x v="2"/>
      <x v="1"/>
    </i>
    <i>
      <x v="22"/>
      <x v="1"/>
      <x v="22"/>
      <x v="1"/>
      <x v="22"/>
      <x v="2"/>
      <x v="1"/>
    </i>
    <i>
      <x v="23"/>
      <x v="1"/>
      <x v="23"/>
      <x v="1"/>
      <x v="23"/>
      <x v="2"/>
      <x v="1"/>
    </i>
    <i>
      <x v="24"/>
      <x v="1"/>
      <x v="24"/>
      <x v="1"/>
      <x v="24"/>
      <x v="2"/>
      <x v="1"/>
    </i>
    <i>
      <x v="25"/>
      <x v="1"/>
      <x v="25"/>
      <x v="1"/>
      <x v="25"/>
      <x v="2"/>
      <x v="1"/>
    </i>
    <i>
      <x v="26"/>
      <x v="1"/>
      <x v="26"/>
      <x v="1"/>
      <x v="26"/>
      <x v="2"/>
      <x v="1"/>
    </i>
    <i>
      <x v="27"/>
      <x v="1"/>
      <x v="27"/>
      <x v="1"/>
      <x v="27"/>
      <x v="2"/>
      <x v="1"/>
    </i>
    <i>
      <x v="28"/>
      <x v="1"/>
      <x v="28"/>
      <x v="1"/>
      <x v="28"/>
      <x v="2"/>
      <x v="1"/>
    </i>
    <i>
      <x v="29"/>
      <x v="1"/>
      <x v="29"/>
      <x v="1"/>
      <x v="29"/>
      <x v="2"/>
      <x v="1"/>
    </i>
    <i>
      <x v="30"/>
      <x v="1"/>
      <x v="30"/>
      <x v="1"/>
      <x v="30"/>
      <x v="2"/>
      <x v="1"/>
    </i>
    <i>
      <x v="31"/>
      <x v="1"/>
      <x v="31"/>
      <x v="1"/>
      <x v="31"/>
      <x v="2"/>
      <x v="1"/>
    </i>
    <i>
      <x v="32"/>
      <x v="1"/>
      <x v="32"/>
      <x v="1"/>
      <x v="32"/>
      <x v="2"/>
      <x v="1"/>
    </i>
    <i>
      <x v="33"/>
      <x v="1"/>
      <x v="33"/>
      <x v="1"/>
      <x v="33"/>
      <x v="2"/>
      <x v="1"/>
    </i>
    <i>
      <x v="34"/>
      <x v="1"/>
      <x v="34"/>
      <x v="1"/>
      <x v="34"/>
      <x v="2"/>
      <x v="1"/>
    </i>
    <i>
      <x v="35"/>
      <x v="1"/>
      <x v="35"/>
      <x v="1"/>
      <x v="35"/>
      <x v="2"/>
      <x v="1"/>
    </i>
    <i>
      <x v="36"/>
      <x v="1"/>
      <x v="36"/>
      <x v="1"/>
      <x v="36"/>
      <x v="2"/>
      <x v="1"/>
    </i>
    <i>
      <x v="37"/>
      <x v="1"/>
      <x v="37"/>
      <x v="1"/>
      <x v="37"/>
      <x v="2"/>
      <x v="1"/>
    </i>
    <i>
      <x v="38"/>
      <x v="1"/>
      <x v="38"/>
      <x v="1"/>
      <x v="38"/>
      <x v="2"/>
      <x v="1"/>
    </i>
    <i>
      <x v="39"/>
      <x v="1"/>
      <x v="39"/>
      <x v="1"/>
      <x v="39"/>
      <x v="2"/>
      <x v="1"/>
    </i>
    <i>
      <x v="40"/>
      <x v="1"/>
      <x v="40"/>
      <x v="1"/>
      <x v="40"/>
      <x v="2"/>
      <x v="1"/>
    </i>
    <i>
      <x v="41"/>
      <x v="1"/>
      <x v="41"/>
      <x v="1"/>
      <x v="41"/>
      <x v="2"/>
      <x v="1"/>
    </i>
    <i>
      <x v="42"/>
      <x v="1"/>
      <x v="42"/>
      <x v="1"/>
      <x v="42"/>
      <x v="2"/>
      <x v="1"/>
    </i>
    <i>
      <x v="43"/>
      <x v="1"/>
      <x v="43"/>
      <x v="1"/>
      <x v="43"/>
      <x v="2"/>
      <x v="1"/>
    </i>
    <i>
      <x v="44"/>
      <x/>
      <x v="44"/>
      <x/>
      <x v="44"/>
      <x/>
      <x/>
    </i>
    <i>
      <x v="45"/>
      <x v="1"/>
      <x v="45"/>
      <x v="1"/>
      <x v="45"/>
      <x v="1"/>
      <x v="1"/>
    </i>
    <i>
      <x v="46"/>
      <x v="1"/>
      <x v="46"/>
      <x v="1"/>
      <x v="46"/>
      <x v="1"/>
      <x v="1"/>
    </i>
    <i>
      <x v="47"/>
      <x/>
      <x v="47"/>
      <x/>
      <x v="47"/>
      <x/>
      <x/>
    </i>
    <i>
      <x v="48"/>
      <x v="1"/>
      <x v="48"/>
      <x v="1"/>
      <x v="48"/>
      <x v="1"/>
      <x v="1"/>
    </i>
    <i>
      <x v="49"/>
      <x v="1"/>
      <x v="49"/>
      <x v="1"/>
      <x v="49"/>
      <x v="2"/>
      <x v="1"/>
    </i>
    <i>
      <x v="50"/>
      <x v="1"/>
      <x v="50"/>
      <x v="1"/>
      <x v="50"/>
      <x v="1"/>
      <x v="1"/>
    </i>
    <i>
      <x v="51"/>
      <x v="1"/>
      <x v="51"/>
      <x v="1"/>
      <x v="51"/>
      <x v="2"/>
      <x v="1"/>
    </i>
    <i>
      <x v="52"/>
      <x v="1"/>
      <x v="52"/>
      <x v="1"/>
      <x v="52"/>
      <x v="1"/>
      <x v="1"/>
    </i>
    <i>
      <x v="53"/>
      <x v="1"/>
      <x v="53"/>
      <x v="1"/>
      <x v="53"/>
      <x v="2"/>
      <x v="1"/>
    </i>
    <i>
      <x v="54"/>
      <x v="1"/>
      <x v="54"/>
      <x v="1"/>
      <x v="54"/>
      <x v="1"/>
      <x v="1"/>
    </i>
    <i>
      <x v="55"/>
      <x v="1"/>
      <x v="55"/>
      <x v="1"/>
      <x v="55"/>
      <x v="2"/>
      <x v="1"/>
    </i>
    <i>
      <x v="56"/>
      <x v="1"/>
      <x v="56"/>
      <x v="1"/>
      <x v="56"/>
      <x v="1"/>
      <x v="1"/>
    </i>
    <i>
      <x v="57"/>
      <x v="1"/>
      <x v="57"/>
      <x v="1"/>
      <x v="57"/>
      <x v="2"/>
      <x v="1"/>
    </i>
    <i>
      <x v="58"/>
      <x v="1"/>
      <x v="58"/>
      <x v="1"/>
      <x v="58"/>
      <x v="1"/>
      <x v="1"/>
    </i>
    <i>
      <x v="59"/>
      <x v="1"/>
      <x v="59"/>
      <x v="1"/>
      <x v="59"/>
      <x v="2"/>
      <x v="1"/>
    </i>
    <i>
      <x v="60"/>
      <x v="1"/>
      <x v="60"/>
      <x v="1"/>
      <x v="60"/>
      <x v="1"/>
      <x v="1"/>
    </i>
    <i>
      <x v="61"/>
      <x v="1"/>
      <x v="61"/>
      <x v="1"/>
      <x v="61"/>
      <x v="2"/>
      <x v="1"/>
    </i>
    <i>
      <x v="62"/>
      <x/>
      <x v="62"/>
      <x/>
      <x v="62"/>
      <x v="3"/>
      <x/>
    </i>
    <i>
      <x v="63"/>
      <x/>
      <x v="63"/>
      <x/>
      <x v="63"/>
      <x/>
      <x v="1"/>
    </i>
    <i>
      <x v="64"/>
      <x v="1"/>
      <x v="64"/>
      <x v="2"/>
      <x v="64"/>
      <x v="1"/>
      <x v="1"/>
    </i>
    <i>
      <x v="65"/>
      <x v="1"/>
      <x v="65"/>
      <x v="2"/>
      <x v="65"/>
      <x v="1"/>
      <x v="1"/>
    </i>
    <i>
      <x v="66"/>
      <x v="1"/>
      <x v="66"/>
      <x v="2"/>
      <x v="66"/>
      <x v="1"/>
      <x v="1"/>
    </i>
    <i>
      <x v="67"/>
      <x v="1"/>
      <x v="67"/>
      <x v="2"/>
      <x v="67"/>
      <x v="1"/>
      <x v="1"/>
    </i>
    <i>
      <x v="68"/>
      <x v="1"/>
      <x v="68"/>
      <x v="2"/>
      <x v="68"/>
      <x v="1"/>
      <x v="1"/>
    </i>
    <i>
      <x v="69"/>
      <x v="1"/>
      <x v="69"/>
      <x v="2"/>
      <x v="69"/>
      <x v="1"/>
      <x v="1"/>
    </i>
    <i>
      <x v="70"/>
      <x v="1"/>
      <x v="70"/>
      <x v="2"/>
      <x v="70"/>
      <x v="1"/>
      <x v="1"/>
    </i>
    <i>
      <x v="71"/>
      <x v="1"/>
      <x v="71"/>
      <x v="2"/>
      <x v="71"/>
      <x v="1"/>
      <x v="1"/>
    </i>
    <i>
      <x v="72"/>
      <x/>
      <x v="72"/>
      <x/>
      <x v="72"/>
      <x/>
      <x v="1"/>
    </i>
    <i>
      <x v="73"/>
      <x v="1"/>
      <x v="73"/>
      <x v="2"/>
      <x v="73"/>
      <x v="1"/>
      <x v="1"/>
    </i>
    <i>
      <x v="74"/>
      <x v="1"/>
      <x v="74"/>
      <x v="2"/>
      <x v="74"/>
      <x v="1"/>
      <x v="1"/>
    </i>
    <i>
      <x v="75"/>
      <x v="1"/>
      <x v="75"/>
      <x v="2"/>
      <x v="75"/>
      <x v="1"/>
      <x v="1"/>
    </i>
    <i>
      <x v="76"/>
      <x v="1"/>
      <x v="76"/>
      <x v="2"/>
      <x v="76"/>
      <x v="1"/>
      <x v="1"/>
    </i>
    <i>
      <x v="77"/>
      <x v="1"/>
      <x v="77"/>
      <x v="2"/>
      <x v="77"/>
      <x v="1"/>
      <x v="1"/>
    </i>
    <i>
      <x v="78"/>
      <x v="1"/>
      <x v="78"/>
      <x v="2"/>
      <x v="78"/>
      <x v="1"/>
      <x v="1"/>
    </i>
    <i>
      <x v="79"/>
      <x/>
      <x v="79"/>
      <x/>
      <x v="79"/>
      <x/>
      <x v="1"/>
    </i>
    <i>
      <x v="80"/>
      <x v="1"/>
      <x v="80"/>
      <x v="2"/>
      <x v="80"/>
      <x v="1"/>
      <x v="1"/>
    </i>
    <i>
      <x v="81"/>
      <x v="1"/>
      <x v="81"/>
      <x v="2"/>
      <x v="81"/>
      <x v="1"/>
      <x v="1"/>
    </i>
    <i>
      <x v="82"/>
      <x v="1"/>
      <x v="82"/>
      <x v="2"/>
      <x v="82"/>
      <x v="1"/>
      <x v="1"/>
    </i>
    <i>
      <x v="83"/>
      <x v="1"/>
      <x v="83"/>
      <x v="2"/>
      <x v="83"/>
      <x v="1"/>
      <x v="1"/>
    </i>
    <i>
      <x v="84"/>
      <x v="1"/>
      <x v="84"/>
      <x v="2"/>
      <x v="84"/>
      <x v="1"/>
      <x v="1"/>
    </i>
    <i>
      <x v="85"/>
      <x v="1"/>
      <x v="85"/>
      <x v="2"/>
      <x v="85"/>
      <x v="1"/>
      <x v="1"/>
    </i>
    <i>
      <x v="86"/>
      <x/>
      <x v="86"/>
      <x/>
      <x v="86"/>
      <x/>
      <x/>
    </i>
    <i>
      <x v="87"/>
      <x v="1"/>
      <x v="87"/>
      <x v="2"/>
      <x v="87"/>
      <x v="1"/>
      <x v="1"/>
    </i>
    <i>
      <x v="88"/>
      <x v="1"/>
      <x v="88"/>
      <x v="2"/>
      <x v="88"/>
      <x v="1"/>
      <x v="1"/>
    </i>
    <i>
      <x v="89"/>
      <x/>
      <x v="89"/>
      <x/>
      <x v="89"/>
      <x/>
      <x v="1"/>
    </i>
    <i>
      <x v="90"/>
      <x v="1"/>
      <x v="90"/>
      <x v="2"/>
      <x v="90"/>
      <x v="1"/>
      <x v="1"/>
    </i>
    <i>
      <x v="91"/>
      <x v="1"/>
      <x v="91"/>
      <x v="2"/>
      <x v="91"/>
      <x v="1"/>
      <x v="1"/>
    </i>
    <i>
      <x v="92"/>
      <x/>
      <x v="92"/>
      <x/>
      <x v="92"/>
      <x v="3"/>
      <x/>
    </i>
    <i>
      <x v="93"/>
      <x/>
      <x v="93"/>
      <x/>
      <x v="93"/>
      <x/>
      <x/>
    </i>
    <i>
      <x v="94"/>
      <x v="1"/>
      <x v="94"/>
      <x v="3"/>
      <x v="94"/>
      <x v="1"/>
      <x v="1"/>
    </i>
    <i>
      <x v="95"/>
      <x v="1"/>
      <x v="95"/>
      <x v="3"/>
      <x v="95"/>
      <x v="1"/>
      <x v="1"/>
    </i>
    <i>
      <x v="96"/>
      <x/>
      <x v="96"/>
      <x/>
      <x v="96"/>
      <x/>
      <x/>
    </i>
    <i>
      <x v="97"/>
      <x v="1"/>
      <x v="97"/>
      <x v="3"/>
      <x v="97"/>
      <x v="1"/>
      <x v="1"/>
    </i>
    <i>
      <x v="98"/>
      <x v="1"/>
      <x v="98"/>
      <x v="3"/>
      <x v="98"/>
      <x v="1"/>
      <x v="1"/>
    </i>
    <i>
      <x v="99"/>
      <x/>
      <x v="99"/>
      <x/>
      <x v="99"/>
      <x/>
      <x/>
    </i>
    <i>
      <x v="100"/>
      <x v="1"/>
      <x v="100"/>
      <x v="3"/>
      <x v="100"/>
      <x v="1"/>
      <x v="1"/>
    </i>
    <i>
      <x v="101"/>
      <x v="1"/>
      <x v="101"/>
      <x v="3"/>
      <x v="101"/>
      <x v="1"/>
      <x v="1"/>
    </i>
    <i>
      <x v="102"/>
      <x v="1"/>
      <x v="102"/>
      <x v="3"/>
      <x v="102"/>
      <x v="1"/>
      <x v="1"/>
    </i>
    <i>
      <x v="103"/>
      <x v="1"/>
      <x v="103"/>
      <x v="3"/>
      <x v="103"/>
      <x v="1"/>
      <x v="1"/>
    </i>
    <i>
      <x v="104"/>
      <x/>
      <x v="104"/>
      <x/>
      <x v="104"/>
      <x v="3"/>
      <x/>
    </i>
    <i>
      <x v="105"/>
      <x/>
      <x v="105"/>
      <x/>
      <x v="105"/>
      <x/>
      <x/>
    </i>
    <i>
      <x v="106"/>
      <x v="1"/>
      <x v="106"/>
      <x v="4"/>
      <x v="106"/>
      <x v="1"/>
      <x v="1"/>
    </i>
    <i>
      <x v="107"/>
      <x v="1"/>
      <x v="107"/>
      <x v="4"/>
      <x v="107"/>
      <x v="1"/>
      <x v="1"/>
    </i>
    <i>
      <x v="108"/>
      <x v="1"/>
      <x v="108"/>
      <x v="4"/>
      <x v="108"/>
      <x v="1"/>
      <x v="1"/>
    </i>
    <i>
      <x v="109"/>
      <x v="1"/>
      <x v="109"/>
      <x v="4"/>
      <x v="109"/>
      <x v="1"/>
      <x v="1"/>
    </i>
    <i>
      <x v="110"/>
      <x v="1"/>
      <x v="110"/>
      <x v="4"/>
      <x v="110"/>
      <x v="1"/>
      <x v="1"/>
    </i>
    <i>
      <x v="111"/>
      <x v="1"/>
      <x v="111"/>
      <x v="4"/>
      <x v="111"/>
      <x v="1"/>
      <x v="1"/>
    </i>
    <i>
      <x v="112"/>
      <x/>
      <x v="112"/>
      <x/>
      <x v="112"/>
      <x/>
      <x/>
    </i>
    <i>
      <x v="113"/>
      <x v="1"/>
      <x v="113"/>
      <x v="5"/>
      <x v="113"/>
      <x v="1"/>
      <x v="1"/>
    </i>
    <i>
      <x v="114"/>
      <x/>
      <x v="114"/>
      <x/>
      <x v="114"/>
      <x/>
      <x v="1"/>
    </i>
    <i>
      <x v="115"/>
      <x v="1"/>
      <x v="115"/>
      <x v="5"/>
      <x v="115"/>
      <x v="1"/>
      <x v="1"/>
    </i>
    <i>
      <x v="116"/>
      <x v="1"/>
      <x v="116"/>
      <x v="5"/>
      <x v="116"/>
      <x v="1"/>
      <x v="1"/>
    </i>
    <i>
      <x v="117"/>
      <x v="1"/>
      <x v="117"/>
      <x v="5"/>
      <x v="117"/>
      <x v="1"/>
      <x v="1"/>
    </i>
    <i>
      <x v="118"/>
      <x v="1"/>
      <x v="118"/>
      <x v="5"/>
      <x v="118"/>
      <x v="1"/>
      <x v="1"/>
    </i>
    <i>
      <x v="119"/>
      <x v="1"/>
      <x v="119"/>
      <x v="5"/>
      <x v="119"/>
      <x v="1"/>
      <x v="1"/>
    </i>
    <i>
      <x v="120"/>
      <x v="1"/>
      <x v="120"/>
      <x v="5"/>
      <x v="120"/>
      <x v="1"/>
      <x v="1"/>
    </i>
    <i>
      <x v="121"/>
      <x v="1"/>
      <x v="121"/>
      <x v="5"/>
      <x v="121"/>
      <x v="1"/>
      <x v="1"/>
    </i>
    <i>
      <x v="122"/>
      <x v="1"/>
      <x v="122"/>
      <x v="5"/>
      <x v="122"/>
      <x v="1"/>
      <x v="1"/>
    </i>
    <i>
      <x v="123"/>
      <x v="1"/>
      <x v="123"/>
      <x v="5"/>
      <x v="123"/>
      <x v="1"/>
      <x v="1"/>
    </i>
    <i>
      <x v="124"/>
      <x v="1"/>
      <x v="124"/>
      <x v="5"/>
      <x v="124"/>
      <x v="1"/>
      <x v="1"/>
    </i>
    <i>
      <x v="125"/>
      <x v="1"/>
      <x v="125"/>
      <x v="5"/>
      <x v="125"/>
      <x v="1"/>
      <x v="1"/>
    </i>
    <i>
      <x v="126"/>
      <x v="1"/>
      <x v="126"/>
      <x v="5"/>
      <x v="126"/>
      <x v="1"/>
      <x v="1"/>
    </i>
    <i>
      <x v="127"/>
      <x v="1"/>
      <x v="127"/>
      <x v="5"/>
      <x v="127"/>
      <x v="1"/>
      <x v="1"/>
    </i>
    <i>
      <x v="128"/>
      <x v="1"/>
      <x v="128"/>
      <x v="5"/>
      <x v="128"/>
      <x v="1"/>
      <x v="1"/>
    </i>
    <i>
      <x v="129"/>
      <x v="1"/>
      <x v="129"/>
      <x v="5"/>
      <x v="129"/>
      <x v="1"/>
      <x v="1"/>
    </i>
    <i>
      <x v="130"/>
      <x v="1"/>
      <x v="130"/>
      <x v="5"/>
      <x v="130"/>
      <x v="1"/>
      <x v="1"/>
    </i>
    <i>
      <x v="131"/>
      <x v="1"/>
      <x v="131"/>
      <x v="5"/>
      <x v="131"/>
      <x v="1"/>
      <x v="1"/>
    </i>
    <i>
      <x v="132"/>
      <x v="1"/>
      <x v="132"/>
      <x v="5"/>
      <x v="132"/>
      <x v="1"/>
      <x v="1"/>
    </i>
    <i>
      <x v="133"/>
      <x v="1"/>
      <x v="133"/>
      <x v="5"/>
      <x v="133"/>
      <x v="1"/>
      <x v="1"/>
    </i>
    <i>
      <x v="134"/>
      <x v="1"/>
      <x v="134"/>
      <x v="5"/>
      <x v="134"/>
      <x v="1"/>
      <x v="1"/>
    </i>
    <i>
      <x v="135"/>
      <x v="1"/>
      <x v="135"/>
      <x v="5"/>
      <x v="135"/>
      <x v="1"/>
      <x v="1"/>
    </i>
    <i>
      <x v="136"/>
      <x v="1"/>
      <x v="136"/>
      <x v="5"/>
      <x v="136"/>
      <x v="1"/>
      <x v="1"/>
    </i>
    <i>
      <x v="137"/>
      <x v="1"/>
      <x v="137"/>
      <x v="5"/>
      <x v="137"/>
      <x v="1"/>
      <x v="1"/>
    </i>
    <i>
      <x v="138"/>
      <x v="1"/>
      <x v="138"/>
      <x v="5"/>
      <x v="138"/>
      <x v="1"/>
      <x v="1"/>
    </i>
    <i>
      <x v="139"/>
      <x v="1"/>
      <x v="139"/>
      <x v="5"/>
      <x v="139"/>
      <x v="1"/>
      <x v="1"/>
    </i>
    <i>
      <x v="140"/>
      <x v="1"/>
      <x v="140"/>
      <x v="5"/>
      <x v="140"/>
      <x v="1"/>
      <x v="1"/>
    </i>
    <i>
      <x v="141"/>
      <x v="1"/>
      <x v="141"/>
      <x v="5"/>
      <x v="141"/>
      <x v="1"/>
      <x v="1"/>
    </i>
    <i>
      <x v="142"/>
      <x v="1"/>
      <x v="142"/>
      <x v="5"/>
      <x v="142"/>
      <x v="1"/>
      <x v="1"/>
    </i>
    <i>
      <x v="143"/>
      <x v="1"/>
      <x v="143"/>
      <x v="5"/>
      <x v="143"/>
      <x v="1"/>
      <x v="1"/>
    </i>
    <i>
      <x v="144"/>
      <x v="1"/>
      <x v="144"/>
      <x v="5"/>
      <x v="144"/>
      <x v="1"/>
      <x v="1"/>
    </i>
    <i>
      <x v="145"/>
      <x v="1"/>
      <x v="145"/>
      <x v="4"/>
      <x v="145"/>
      <x v="1"/>
      <x v="1"/>
    </i>
    <i>
      <x v="146"/>
      <x v="1"/>
      <x v="146"/>
      <x v="4"/>
      <x v="146"/>
      <x v="1"/>
      <x v="1"/>
    </i>
    <i>
      <x v="147"/>
      <x v="1"/>
      <x v="147"/>
      <x v="4"/>
      <x v="147"/>
      <x v="1"/>
      <x v="1"/>
    </i>
    <i>
      <x v="148"/>
      <x v="1"/>
      <x v="148"/>
      <x v="4"/>
      <x v="148"/>
      <x v="1"/>
      <x v="1"/>
    </i>
    <i>
      <x v="149"/>
      <x v="1"/>
      <x v="149"/>
      <x v="4"/>
      <x v="149"/>
      <x v="1"/>
      <x v="1"/>
    </i>
    <i>
      <x v="150"/>
      <x v="1"/>
      <x v="150"/>
      <x v="4"/>
      <x v="150"/>
      <x v="1"/>
      <x v="1"/>
    </i>
    <i>
      <x v="151"/>
      <x v="1"/>
      <x v="151"/>
      <x v="4"/>
      <x v="151"/>
      <x v="1"/>
      <x v="1"/>
    </i>
    <i>
      <x v="152"/>
      <x/>
      <x v="152"/>
      <x v="4"/>
      <x v="152"/>
      <x/>
      <x/>
    </i>
    <i>
      <x v="153"/>
      <x v="1"/>
      <x v="153"/>
      <x v="4"/>
      <x v="153"/>
      <x v="1"/>
      <x v="1"/>
    </i>
    <i>
      <x v="154"/>
      <x v="1"/>
      <x v="154"/>
      <x v="5"/>
      <x v="154"/>
      <x v="1"/>
      <x v="1"/>
    </i>
    <i>
      <x v="155"/>
      <x v="1"/>
      <x v="155"/>
      <x v="4"/>
      <x v="155"/>
      <x v="1"/>
      <x v="1"/>
    </i>
    <i>
      <x v="156"/>
      <x v="1"/>
      <x v="156"/>
      <x v="4"/>
      <x v="156"/>
      <x v="1"/>
      <x v="1"/>
    </i>
  </rowItems>
  <pivotHierarchies count="9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Estilo dinámico plano" showRowHeaders="1" showColHeaders="1" showRowStripes="1" showColStripes="0" showLastColumn="1"/>
  <rowHierarchiesUsage count="7">
    <rowHierarchyUsage hierarchyUsage="12"/>
    <rowHierarchyUsage hierarchyUsage="13"/>
    <rowHierarchyUsage hierarchyUsage="14"/>
    <rowHierarchyUsage hierarchyUsage="15"/>
    <rowHierarchyUsage hierarchyUsage="16"/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U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1BC00A-AC41-4468-B87C-D22C17D63253}" name="TablaDinámica2" cacheId="131" applyNumberFormats="0" applyBorderFormats="0" applyFontFormats="0" applyPatternFormats="0" applyAlignmentFormats="0" applyWidthHeightFormats="1" dataCaption="Valores" tag="343668e8-a3ec-4cef-a00e-cfe0be428b77" updatedVersion="8" minRefreshableVersion="3" showDrill="0" useAutoFormatting="1" rowGrandTotals="0" colGrandTotals="0" itemPrintTitles="1" createdVersion="5" indent="0" compact="0" compactData="0" multipleFieldFilters="0">
  <location ref="A1:D25" firstHeaderRow="1" firstDataRow="1" firstDataCol="4"/>
  <pivotFields count="4"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efaultSubtotal="0" defaultAttributeDrillState="1">
      <items count="21">
        <item x="10"/>
        <item x="8"/>
        <item x="7"/>
        <item x="1"/>
        <item x="2"/>
        <item x="3"/>
        <item x="4"/>
        <item x="5"/>
        <item x="6"/>
        <item x="9"/>
        <item x="11"/>
        <item x="12"/>
        <item x="13"/>
        <item x="14"/>
        <item x="15"/>
        <item x="16"/>
        <item x="17"/>
        <item x="18"/>
        <item x="19"/>
        <item x="2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3"/>
    <field x="0"/>
    <field x="1"/>
    <field x="2"/>
  </rowFields>
  <rowItems count="24">
    <i>
      <x/>
      <x/>
      <x v="20"/>
      <x/>
    </i>
    <i>
      <x v="1"/>
      <x v="1"/>
      <x v="3"/>
      <x v="1"/>
    </i>
    <i>
      <x v="2"/>
      <x v="1"/>
      <x v="4"/>
      <x v="1"/>
    </i>
    <i>
      <x v="3"/>
      <x v="1"/>
      <x v="5"/>
      <x v="1"/>
    </i>
    <i>
      <x v="4"/>
      <x v="2"/>
      <x v="6"/>
      <x v="2"/>
    </i>
    <i>
      <x v="5"/>
      <x v="3"/>
      <x v="7"/>
      <x v="2"/>
    </i>
    <i>
      <x v="6"/>
      <x v="2"/>
      <x v="8"/>
      <x v="3"/>
    </i>
    <i>
      <x v="7"/>
      <x v="2"/>
      <x v="8"/>
      <x v="3"/>
    </i>
    <i>
      <x v="8"/>
      <x v="4"/>
      <x v="2"/>
      <x v="4"/>
    </i>
    <i>
      <x v="9"/>
      <x v="4"/>
      <x v="1"/>
      <x v="5"/>
    </i>
    <i>
      <x v="10"/>
      <x v="4"/>
      <x v="9"/>
      <x v="6"/>
    </i>
    <i>
      <x v="11"/>
      <x v="4"/>
      <x/>
      <x v="7"/>
    </i>
    <i>
      <x v="12"/>
      <x v="4"/>
      <x v="10"/>
      <x v="2"/>
    </i>
    <i>
      <x v="13"/>
      <x v="5"/>
      <x v="11"/>
      <x v="8"/>
    </i>
    <i>
      <x v="14"/>
      <x v="5"/>
      <x v="11"/>
      <x v="8"/>
    </i>
    <i>
      <x v="15"/>
      <x v="6"/>
      <x v="12"/>
      <x v="9"/>
    </i>
    <i>
      <x v="16"/>
      <x v="7"/>
      <x v="13"/>
      <x v="3"/>
    </i>
    <i>
      <x v="17"/>
      <x v="7"/>
      <x v="13"/>
      <x v="3"/>
    </i>
    <i>
      <x v="18"/>
      <x v="8"/>
      <x v="14"/>
      <x v="10"/>
    </i>
    <i>
      <x v="19"/>
      <x v="9"/>
      <x v="15"/>
      <x v="11"/>
    </i>
    <i>
      <x v="20"/>
      <x v="4"/>
      <x v="16"/>
      <x v="12"/>
    </i>
    <i>
      <x v="21"/>
      <x v="10"/>
      <x v="17"/>
      <x v="2"/>
    </i>
    <i>
      <x v="22"/>
      <x v="11"/>
      <x v="18"/>
      <x v="13"/>
    </i>
    <i>
      <x v="23"/>
      <x v="11"/>
      <x v="19"/>
      <x v="14"/>
    </i>
  </rowItems>
  <pivotHierarchies count="9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Estilo dinámico plano" showRowHeaders="1" showColHeaders="1" showRowStripes="1" showColStripes="0" showLastColumn="1"/>
  <rowHierarchiesUsage count="4">
    <rowHierarchyUsage hierarchyUsage="45"/>
    <rowHierarchyUsage hierarchyUsage="43"/>
    <rowHierarchyUsage hierarchyUsage="42"/>
    <rowHierarchyUsage hierarchyUsage="44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MAYO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539B49-ED7F-4CC2-A944-7D4BD3BF1637}" name="TablaDinámica1" cacheId="143" applyNumberFormats="0" applyBorderFormats="0" applyFontFormats="0" applyPatternFormats="0" applyAlignmentFormats="0" applyWidthHeightFormats="1" dataCaption="Valores" tag="a700c65f-9bad-4ab9-a00c-1c3afaaa7418" updatedVersion="8" minRefreshableVersion="3" showDrill="0" useAutoFormatting="1" rowGrandTotals="0" colGrandTotals="0" itemPrintTitles="1" createdVersion="5" indent="0" compact="0" compactData="0" multipleFieldFilters="0">
  <location ref="K18:O23" firstHeaderRow="1" firstDataRow="1" firstDataCol="5"/>
  <pivotFields count="5">
    <pivotField axis="axisRow" compact="0" allDrilled="1" outline="0" subtotalTop="0" showAll="0" dataSourceSort="1" defaultSubtotal="0" defaultAttributeDrillState="1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"/>
    <field x="1"/>
    <field x="0"/>
    <field x="3"/>
    <field x="4"/>
  </rowFields>
  <rowItems count="5">
    <i>
      <x/>
      <x/>
      <x/>
      <x/>
      <x/>
    </i>
    <i r="4">
      <x v="1"/>
    </i>
    <i>
      <x v="1"/>
      <x v="1"/>
      <x v="1"/>
      <x v="1"/>
      <x v="2"/>
    </i>
    <i>
      <x v="2"/>
      <x v="2"/>
      <x/>
      <x/>
      <x v="3"/>
    </i>
    <i r="4">
      <x v="4"/>
    </i>
  </rowItems>
  <formats count="1">
    <format dxfId="55">
      <pivotArea field="1" type="button" dataOnly="0" labelOnly="1" outline="0" axis="axisRow" fieldPosition="1"/>
    </format>
  </formats>
  <pivotHierarchies count="9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Estilo dinámico plano" showRowHeaders="1" showColHeaders="1" showRowStripes="1" showColStripes="0" showLastColumn="1"/>
  <rowHierarchiesUsage count="5">
    <rowHierarchyUsage hierarchyUsage="2"/>
    <rowHierarchyUsage hierarchyUsage="1"/>
    <rowHierarchyUsage hierarchyUsage="0"/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ACREDITACION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8FCBDA-8A25-416A-AFA3-0D3EFD973213}" name="TablaDinámica2" cacheId="158" applyNumberFormats="0" applyBorderFormats="0" applyFontFormats="0" applyPatternFormats="0" applyAlignmentFormats="0" applyWidthHeightFormats="1" dataCaption="Valores" tag="6998696f-df13-476d-9b5b-91a09798e4a3" updatedVersion="8" minRefreshableVersion="3" showDrill="0" useAutoFormatting="1" subtotalHiddenItems="1" rowGrandTotals="0" colGrandTotals="0" itemPrintTitles="1" createdVersion="5" indent="0" compact="0" compactData="0" multipleFieldFilters="0">
  <location ref="A2:H79" firstHeaderRow="1" firstDataRow="1" firstDataCol="8"/>
  <pivotFields count="8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sortType="descending" defaultSubtotal="0" defaultAttributeDrillState="1">
      <items count="16"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7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4"/>
    <field x="1"/>
    <field x="0"/>
    <field x="2"/>
    <field x="6"/>
    <field x="3"/>
    <field x="5"/>
    <field x="7"/>
  </rowFields>
  <rowItems count="77">
    <i>
      <x/>
      <x v="52"/>
      <x/>
      <x/>
      <x v="62"/>
      <x/>
      <x v="70"/>
      <x v="71"/>
    </i>
    <i r="1">
      <x v="32"/>
      <x/>
      <x v="4"/>
      <x v="63"/>
      <x/>
      <x v="71"/>
      <x v="72"/>
    </i>
    <i r="1">
      <x v="13"/>
      <x/>
      <x v="4"/>
      <x v="64"/>
      <x/>
      <x v="72"/>
      <x v="73"/>
    </i>
    <i r="6">
      <x v="73"/>
      <x v="74"/>
    </i>
    <i r="6">
      <x v="74"/>
      <x v="75"/>
    </i>
    <i r="6">
      <x v="75"/>
      <x v="76"/>
    </i>
    <i>
      <x v="1"/>
      <x v="51"/>
      <x/>
      <x v="4"/>
      <x v="61"/>
      <x/>
      <x v="69"/>
      <x v="70"/>
    </i>
    <i>
      <x v="2"/>
      <x v="48"/>
      <x/>
      <x v="14"/>
      <x v="57"/>
      <x/>
      <x v="65"/>
      <x v="66"/>
    </i>
    <i r="1">
      <x v="12"/>
      <x/>
      <x v="4"/>
      <x v="58"/>
      <x/>
      <x v="66"/>
      <x v="67"/>
    </i>
    <i r="1">
      <x v="49"/>
      <x/>
      <x v="3"/>
      <x v="59"/>
      <x/>
      <x v="67"/>
      <x v="68"/>
    </i>
    <i r="1">
      <x v="50"/>
      <x/>
      <x v="4"/>
      <x v="60"/>
      <x/>
      <x v="68"/>
      <x v="69"/>
    </i>
    <i>
      <x v="3"/>
      <x v="33"/>
      <x/>
      <x v="11"/>
      <x v="54"/>
      <x/>
      <x v="62"/>
      <x v="63"/>
    </i>
    <i r="1">
      <x v="46"/>
      <x/>
      <x v="4"/>
      <x v="55"/>
      <x/>
      <x v="63"/>
      <x v="64"/>
    </i>
    <i r="1">
      <x v="47"/>
      <x/>
      <x v="13"/>
      <x v="56"/>
      <x/>
      <x v="64"/>
      <x v="65"/>
    </i>
    <i>
      <x v="4"/>
      <x v="43"/>
      <x/>
      <x v="4"/>
      <x v="50"/>
      <x/>
      <x v="58"/>
      <x v="59"/>
    </i>
    <i r="1">
      <x v="44"/>
      <x/>
      <x v="4"/>
      <x v="51"/>
      <x/>
      <x v="59"/>
      <x v="60"/>
    </i>
    <i r="1">
      <x v="42"/>
      <x/>
      <x v="4"/>
      <x v="52"/>
      <x/>
      <x v="60"/>
      <x v="61"/>
    </i>
    <i r="1">
      <x v="45"/>
      <x/>
      <x v="13"/>
      <x v="53"/>
      <x/>
      <x v="61"/>
      <x v="62"/>
    </i>
    <i>
      <x v="5"/>
      <x v="40"/>
      <x/>
      <x/>
      <x v="46"/>
      <x/>
      <x v="54"/>
      <x v="55"/>
    </i>
    <i r="1">
      <x v="41"/>
      <x/>
      <x v="7"/>
      <x v="47"/>
      <x/>
      <x v="55"/>
      <x v="56"/>
    </i>
    <i r="1">
      <x v="31"/>
      <x/>
      <x/>
      <x v="48"/>
      <x/>
      <x v="56"/>
      <x v="57"/>
    </i>
    <i r="1">
      <x v="42"/>
      <x/>
      <x v="4"/>
      <x v="49"/>
      <x/>
      <x v="57"/>
      <x v="58"/>
    </i>
    <i>
      <x v="6"/>
      <x v="11"/>
      <x/>
      <x v="5"/>
      <x v="43"/>
      <x/>
      <x v="51"/>
      <x v="52"/>
    </i>
    <i r="1">
      <x v="38"/>
      <x/>
      <x v="4"/>
      <x v="44"/>
      <x/>
      <x v="52"/>
      <x v="53"/>
    </i>
    <i r="1">
      <x v="39"/>
      <x/>
      <x/>
      <x v="45"/>
      <x/>
      <x v="53"/>
      <x v="54"/>
    </i>
    <i>
      <x v="7"/>
      <x v="35"/>
      <x/>
      <x v="9"/>
      <x v="38"/>
      <x/>
      <x v="46"/>
      <x v="47"/>
    </i>
    <i r="1">
      <x v="7"/>
      <x/>
      <x v="4"/>
      <x v="39"/>
      <x/>
      <x v="47"/>
      <x v="48"/>
    </i>
    <i r="1">
      <x v="3"/>
      <x/>
      <x v="4"/>
      <x v="40"/>
      <x/>
      <x v="48"/>
      <x v="49"/>
    </i>
    <i r="1">
      <x v="36"/>
      <x/>
      <x v="12"/>
      <x v="41"/>
      <x/>
      <x v="49"/>
      <x v="50"/>
    </i>
    <i r="1">
      <x v="37"/>
      <x/>
      <x v="4"/>
      <x v="42"/>
      <x/>
      <x v="50"/>
      <x v="51"/>
    </i>
    <i>
      <x v="8"/>
      <x v="30"/>
      <x/>
      <x v="5"/>
      <x v="32"/>
      <x v="3"/>
      <x v="36"/>
      <x v="37"/>
    </i>
    <i r="1">
      <x v="31"/>
      <x/>
      <x/>
      <x v="33"/>
      <x/>
      <x v="37"/>
      <x v="38"/>
    </i>
    <i r="1">
      <x v="32"/>
      <x/>
      <x v="4"/>
      <x v="34"/>
      <x/>
      <x v="38"/>
      <x v="39"/>
    </i>
    <i r="6">
      <x v="39"/>
      <x v="40"/>
    </i>
    <i r="6">
      <x v="40"/>
      <x v="41"/>
    </i>
    <i r="6">
      <x v="41"/>
      <x v="42"/>
    </i>
    <i r="1">
      <x v="13"/>
      <x/>
      <x v="4"/>
      <x v="35"/>
      <x/>
      <x v="42"/>
      <x v="43"/>
    </i>
    <i r="6">
      <x v="43"/>
      <x v="44"/>
    </i>
    <i r="1">
      <x v="33"/>
      <x/>
      <x v="11"/>
      <x v="36"/>
      <x/>
      <x v="44"/>
      <x v="45"/>
    </i>
    <i r="1">
      <x v="34"/>
      <x/>
      <x v="4"/>
      <x v="37"/>
      <x/>
      <x v="45"/>
      <x v="46"/>
    </i>
    <i>
      <x v="9"/>
      <x v="20"/>
      <x/>
      <x v="8"/>
      <x v="22"/>
      <x/>
      <x v="25"/>
      <x v="26"/>
    </i>
    <i r="1">
      <x v="21"/>
      <x/>
      <x v="9"/>
      <x v="23"/>
      <x/>
      <x v="26"/>
      <x v="27"/>
    </i>
    <i r="1">
      <x v="22"/>
      <x/>
      <x v="8"/>
      <x v="24"/>
      <x/>
      <x v="27"/>
      <x v="28"/>
    </i>
    <i r="1">
      <x v="23"/>
      <x/>
      <x v="8"/>
      <x v="25"/>
      <x/>
      <x v="28"/>
      <x v="29"/>
    </i>
    <i r="1">
      <x v="24"/>
      <x/>
      <x v="10"/>
      <x v="26"/>
      <x/>
      <x v="29"/>
      <x v="30"/>
    </i>
    <i r="1">
      <x v="25"/>
      <x/>
      <x v="3"/>
      <x v="27"/>
      <x/>
      <x v="30"/>
      <x v="31"/>
    </i>
    <i r="1">
      <x v="26"/>
      <x/>
      <x v="3"/>
      <x v="28"/>
      <x v="2"/>
      <x v="31"/>
      <x v="32"/>
    </i>
    <i r="1">
      <x v="27"/>
      <x/>
      <x v="2"/>
      <x v="29"/>
      <x/>
      <x v="32"/>
      <x v="33"/>
    </i>
    <i r="1">
      <x v="18"/>
      <x/>
      <x v="4"/>
      <x v="18"/>
      <x/>
      <x v="33"/>
      <x v="34"/>
    </i>
    <i r="1">
      <x v="28"/>
      <x/>
      <x v="9"/>
      <x v="30"/>
      <x/>
      <x v="34"/>
      <x v="35"/>
    </i>
    <i r="1">
      <x v="29"/>
      <x/>
      <x v="3"/>
      <x v="31"/>
      <x/>
      <x v="35"/>
      <x v="36"/>
    </i>
    <i>
      <x v="10"/>
      <x v="18"/>
      <x/>
      <x v="4"/>
      <x v="18"/>
      <x/>
      <x v="19"/>
      <x v="20"/>
    </i>
    <i r="6">
      <x v="20"/>
      <x v="21"/>
    </i>
    <i r="6">
      <x v="21"/>
      <x v="22"/>
    </i>
    <i r="1">
      <x v="8"/>
      <x/>
      <x v="4"/>
      <x v="19"/>
      <x/>
      <x v="22"/>
      <x v="23"/>
    </i>
    <i r="1">
      <x v="19"/>
      <x/>
      <x v="2"/>
      <x v="20"/>
      <x/>
      <x v="23"/>
      <x v="24"/>
    </i>
    <i r="1">
      <x v="3"/>
      <x/>
      <x v="1"/>
      <x v="21"/>
      <x/>
      <x v="24"/>
      <x v="25"/>
    </i>
    <i>
      <x v="11"/>
      <x v="11"/>
      <x/>
      <x v="5"/>
      <x v="11"/>
      <x/>
      <x v="12"/>
      <x v="13"/>
    </i>
    <i r="1">
      <x v="12"/>
      <x/>
      <x v="4"/>
      <x v="12"/>
      <x/>
      <x v="13"/>
      <x v="14"/>
    </i>
    <i r="1">
      <x v="13"/>
      <x/>
      <x v="4"/>
      <x v="13"/>
      <x/>
      <x v="14"/>
      <x v="15"/>
    </i>
    <i r="1">
      <x v="14"/>
      <x/>
      <x v="6"/>
      <x v="14"/>
      <x/>
      <x v="15"/>
      <x v="16"/>
    </i>
    <i r="1">
      <x v="15"/>
      <x/>
      <x v="2"/>
      <x v="15"/>
      <x/>
      <x v="16"/>
      <x v="17"/>
    </i>
    <i r="1">
      <x v="16"/>
      <x/>
      <x v="2"/>
      <x v="16"/>
      <x/>
      <x v="17"/>
      <x v="18"/>
    </i>
    <i r="1">
      <x v="17"/>
      <x/>
      <x v="7"/>
      <x v="17"/>
      <x/>
      <x v="18"/>
      <x v="19"/>
    </i>
    <i>
      <x v="12"/>
      <x v="7"/>
      <x/>
      <x v="4"/>
      <x v="7"/>
      <x/>
      <x v="7"/>
      <x v="8"/>
    </i>
    <i r="1">
      <x v="8"/>
      <x/>
      <x v="4"/>
      <x v="8"/>
      <x/>
      <x v="8"/>
      <x v="9"/>
    </i>
    <i r="6">
      <x v="9"/>
      <x v="10"/>
    </i>
    <i r="1">
      <x v="9"/>
      <x/>
      <x v="4"/>
      <x v="9"/>
      <x/>
      <x v="10"/>
      <x v="11"/>
    </i>
    <i r="1">
      <x v="10"/>
      <x/>
      <x v="3"/>
      <x v="10"/>
      <x/>
      <x v="11"/>
      <x v="12"/>
    </i>
    <i>
      <x v="13"/>
      <x v="6"/>
      <x v="1"/>
      <x/>
      <x v="6"/>
      <x v="1"/>
      <x v="6"/>
      <x v="6"/>
    </i>
    <i r="2">
      <x v="2"/>
      <x/>
      <x v="6"/>
      <x v="1"/>
      <x v="6"/>
      <x v="7"/>
    </i>
    <i>
      <x v="14"/>
      <x v="4"/>
      <x/>
      <x v="2"/>
      <x v="4"/>
      <x/>
      <x v="4"/>
      <x v="4"/>
    </i>
    <i r="1">
      <x v="5"/>
      <x/>
      <x v="3"/>
      <x v="5"/>
      <x/>
      <x v="5"/>
      <x v="5"/>
    </i>
    <i>
      <x v="15"/>
      <x/>
      <x/>
      <x/>
      <x/>
      <x/>
      <x/>
      <x/>
    </i>
    <i r="1">
      <x v="1"/>
      <x/>
      <x/>
      <x v="1"/>
      <x/>
      <x v="1"/>
      <x v="1"/>
    </i>
    <i r="1">
      <x v="2"/>
      <x/>
      <x v="1"/>
      <x v="2"/>
      <x/>
      <x v="2"/>
      <x v="2"/>
    </i>
    <i r="1">
      <x v="3"/>
      <x/>
      <x v="1"/>
      <x v="3"/>
      <x/>
      <x v="3"/>
      <x v="3"/>
    </i>
  </rowItems>
  <formats count="1">
    <format dxfId="54">
      <pivotArea dataOnly="0" labelOnly="1" outline="0" offset="IV1:IV4" fieldPosition="0">
        <references count="1">
          <reference field="4" count="1">
            <x v="1048832"/>
          </reference>
        </references>
      </pivotArea>
    </format>
  </formats>
  <pivotHierarchies count="9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Estilo dinámico plano" showRowHeaders="1" showColHeaders="1" showRowStripes="1" showColStripes="0" showLastColumn="1"/>
  <rowHierarchiesUsage count="8">
    <rowHierarchyUsage hierarchyUsage="24"/>
    <rowHierarchyUsage hierarchyUsage="19"/>
    <rowHierarchyUsage hierarchyUsage="20"/>
    <rowHierarchyUsage hierarchyUsage="21"/>
    <rowHierarchyUsage hierarchyUsage="23"/>
    <rowHierarchyUsage hierarchyUsage="22"/>
    <rowHierarchyUsage hierarchyUsage="25"/>
    <rowHierarchyUsage hierarchyUsage="26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DEBI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D0579C-CB62-46A9-935F-6720167B93DA}" name="TablaDinámica4" cacheId="146" applyNumberFormats="0" applyBorderFormats="0" applyFontFormats="0" applyPatternFormats="0" applyAlignmentFormats="0" applyWidthHeightFormats="1" dataCaption="Valores" tag="dfe6f82e-4e65-49f4-8edd-4f5db220fb8b" updatedVersion="8" minRefreshableVersion="3" showDrill="0" useAutoFormatting="1" rowGrandTotals="0" colGrandTotals="0" itemPrintTitles="1" createdVersion="5" indent="0" compact="0" compactData="0" multipleFieldFilters="0">
  <location ref="J9:O9" firstHeaderRow="1" firstDataRow="1" firstDataCol="6"/>
  <pivotFields count="6"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1"/>
    <field x="2"/>
    <field x="3"/>
    <field x="4"/>
    <field x="5"/>
  </rowFields>
  <pivotHierarchies count="9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Estilo dinámico plano" showRowHeaders="1" showColHeaders="1" showRowStripes="1" showColStripes="0" showLastColumn="1"/>
  <rowHierarchiesUsage count="6">
    <rowHierarchyUsage hierarchyUsage="46"/>
    <rowHierarchyUsage hierarchyUsage="47"/>
    <rowHierarchyUsage hierarchyUsage="48"/>
    <rowHierarchyUsage hierarchyUsage="49"/>
    <rowHierarchyUsage hierarchyUsage="51"/>
    <rowHierarchyUsage hierarchyUsage="52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SIRCRE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BFFA1F-1B98-449B-8BCC-4D27826B5746}" name="TablaDinámica3" cacheId="137" applyNumberFormats="0" applyBorderFormats="0" applyFontFormats="0" applyPatternFormats="0" applyAlignmentFormats="0" applyWidthHeightFormats="1" dataCaption="Valores" tag="a5131fe4-0ab0-4c0c-90a3-97b70047fbdb" updatedVersion="8" minRefreshableVersion="3" showDrill="0" useAutoFormatting="1" rowGrandTotals="0" colGrandTotals="0" itemPrintTitles="1" createdVersion="5" indent="0" compact="0" compactData="0" multipleFieldFilters="0">
  <location ref="L8:Q9" firstHeaderRow="1" firstDataRow="1" firstDataCol="6"/>
  <pivotFields count="6"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1"/>
    <field x="2"/>
    <field x="3"/>
    <field x="4"/>
    <field x="5"/>
  </rowFields>
  <rowItems count="1">
    <i>
      <x/>
      <x/>
      <x/>
      <x/>
      <x/>
      <x/>
    </i>
  </rowItems>
  <pivotHierarchies count="9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Estilo dinámico plano" showRowHeaders="1" showColHeaders="1" showRowStripes="1" showColStripes="0" showLastColumn="1"/>
  <rowHierarchiesUsage count="6">
    <rowHierarchyUsage hierarchyUsage="5"/>
    <rowHierarchyUsage hierarchyUsage="6"/>
    <rowHierarchyUsage hierarchyUsage="7"/>
    <rowHierarchyUsage hierarchyUsage="8"/>
    <rowHierarchyUsage hierarchyUsage="10"/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AFIP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D6192A-6E30-4967-B052-4C5A8E8736F7}" name="TablaDinámica1" cacheId="161" applyNumberFormats="0" applyBorderFormats="0" applyFontFormats="0" applyPatternFormats="0" applyAlignmentFormats="0" applyWidthHeightFormats="1" dataCaption="Valores" tag="bd73c13a-df43-4c5e-92c9-6d92c05be3ae" updatedVersion="8" minRefreshableVersion="3" showDrill="0" useAutoFormatting="1" subtotalHiddenItems="1" rowGrandTotals="0" colGrandTotals="0" itemPrintTitles="1" createdVersion="5" indent="0" compact="0" compactData="0" multipleFieldFilters="0">
  <location ref="K12:P12" firstHeaderRow="1" firstDataRow="1" firstDataCol="6"/>
  <pivotFields count="6">
    <pivotField axis="axisRow" compact="0" allDrilled="1" outline="0" subtotalTop="0" showAll="0" nonAutoSortDefault="1" defaultSubtotal="0" defaultAttributeDrillState="1">
      <items count="37">
        <item x="2"/>
        <item x="5"/>
        <item x="0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5"/>
        <item x="26"/>
        <item x="27"/>
        <item x="28"/>
        <item x="29"/>
        <item x="30"/>
        <item x="31"/>
        <item x="32"/>
        <item x="33"/>
        <item x="34"/>
        <item x="35"/>
        <item x="24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nonAutoSortDefault="1" defaultSubtotal="0" defaultAttributeDrillState="1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nonAutoSortDefault="1" defaultSubtotal="0" defaultAttributeDrillState="1">
      <items count="7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nonAutoSortDefault="1" defaultSubtotal="0" defaultAttributeDrillState="1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nonAutoSortDefault="1" defaultSubtotal="0" defaultAttributeDrillState="1">
      <items count="9">
        <item x="0"/>
        <item x="2"/>
        <item x="3"/>
        <item x="1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4"/>
    <field x="0"/>
    <field x="1"/>
    <field x="2"/>
    <field x="3"/>
    <field x="5"/>
  </rowFields>
  <pivotHierarchies count="9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Estilo dinámico plano" showRowHeaders="1" showColHeaders="1" showRowStripes="1" showColStripes="0" showLastColumn="1"/>
  <rowHierarchiesUsage count="6">
    <rowHierarchyUsage hierarchyUsage="57"/>
    <rowHierarchyUsage hierarchyUsage="53"/>
    <rowHierarchyUsage hierarchyUsage="54"/>
    <rowHierarchyUsage hierarchyUsage="55"/>
    <rowHierarchyUsage hierarchyUsage="56"/>
    <rowHierarchyUsage hierarchyUsage="58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SUEL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1D4248-E863-422A-8B92-AFD24893F2FE}" name="TablaDinámica6" cacheId="149" applyNumberFormats="0" applyBorderFormats="0" applyFontFormats="0" applyPatternFormats="0" applyAlignmentFormats="0" applyWidthHeightFormats="1" dataCaption="Valores" tag="03e2926b-9f96-40d9-b372-0464d1fb342d" updatedVersion="8" minRefreshableVersion="3" showDrill="0" useAutoFormatting="1" rowGrandTotals="0" colGrandTotals="0" itemPrintTitles="1" createdVersion="5" indent="0" compact="0" compactData="0" multipleFieldFilters="0">
  <location ref="J8:O8" firstHeaderRow="1" firstDataRow="1" firstDataCol="6"/>
  <pivotFields count="6"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1"/>
    <field x="2"/>
    <field x="3"/>
    <field x="4"/>
    <field x="5"/>
  </rowFields>
  <pivotHierarchies count="9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Estilo dinámico plano" showRowHeaders="1" showColHeaders="1" showRowStripes="1" showColStripes="0" showLastColumn="1"/>
  <rowHierarchiesUsage count="6">
    <rowHierarchyUsage hierarchyUsage="27"/>
    <rowHierarchyUsage hierarchyUsage="28"/>
    <rowHierarchyUsage hierarchyUsage="29"/>
    <rowHierarchyUsage hierarchyUsage="30"/>
    <rowHierarchyUsage hierarchyUsage="32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GAS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01D6C7-9CC4-4EA4-A917-9FD8A9F98209}" name="TablaDinámica7" cacheId="152" applyNumberFormats="0" applyBorderFormats="0" applyFontFormats="0" applyPatternFormats="0" applyAlignmentFormats="0" applyWidthHeightFormats="1" dataCaption="Valores" tag="97213e99-1371-414d-bfb0-8c12b67fa333" updatedVersion="8" minRefreshableVersion="3" showDrill="0" useAutoFormatting="1" rowGrandTotals="0" colGrandTotals="0" itemPrintTitles="1" createdVersion="5" indent="0" compact="0" compactData="0" multipleFieldFilters="0">
  <location ref="J10:O10" firstHeaderRow="1" firstDataRow="1" firstDataCol="6"/>
  <pivotFields count="6"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1"/>
    <field x="2"/>
    <field x="4"/>
    <field x="3"/>
    <field x="5"/>
  </rowFields>
  <pivotHierarchies count="9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Estilo dinámico plano" showRowHeaders="1" showColHeaders="1" showRowStripes="1" showColStripes="0" showLastColumn="1"/>
  <rowHierarchiesUsage count="6">
    <rowHierarchyUsage hierarchyUsage="34"/>
    <rowHierarchyUsage hierarchyUsage="35"/>
    <rowHierarchyUsage hierarchyUsage="36"/>
    <rowHierarchyUsage hierarchyUsage="37"/>
    <rowHierarchyUsage hierarchyUsage="39"/>
    <rowHierarchyUsage hierarchyUsage="4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IMP DB C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0" xr16:uid="{A74BF879-4B07-40CC-85C5-17466C538E04}" autoFormatId="16" applyNumberFormats="0" applyBorderFormats="0" applyFontFormats="0" applyPatternFormats="0" applyAlignmentFormats="0" applyWidthHeightFormats="0">
  <queryTableRefresh nextId="8">
    <queryTableFields count="7">
      <queryTableField id="1" name="Legajo" tableColumnId="1"/>
      <queryTableField id="2" name="CUIT/CUIL" tableColumnId="2"/>
      <queryTableField id="3" name="Apellido y Nombre" tableColumnId="3"/>
      <queryTableField id="4" name="Cuenta/CBU" tableColumnId="4"/>
      <queryTableField id="5" name="Estado" tableColumnId="5"/>
      <queryTableField id="6" name="Importe" tableColumnId="6"/>
      <queryTableField id="7" name="Comprobant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60" xr16:uid="{B46BC8FF-60B1-4D91-8925-7BBE254BF01F}" autoFormatId="16" applyNumberFormats="0" applyBorderFormats="0" applyFontFormats="0" applyPatternFormats="0" applyAlignmentFormats="0" applyWidthHeightFormats="0">
  <queryTableRefresh nextId="8">
    <queryTableFields count="7">
      <queryTableField id="1" name="Legajo" tableColumnId="1"/>
      <queryTableField id="2" name="CUIT/CUIL" tableColumnId="2"/>
      <queryTableField id="3" name="Apellido y Nombre" tableColumnId="3"/>
      <queryTableField id="4" name="Cuenta/CBU" tableColumnId="4"/>
      <queryTableField id="5" name="Estado" tableColumnId="5"/>
      <queryTableField id="6" name="Importe" tableColumnId="6"/>
      <queryTableField id="7" name="Comprobante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81" xr16:uid="{EC9ED171-1196-46C9-AD17-2755D949B651}" autoFormatId="16" applyNumberFormats="0" applyBorderFormats="0" applyFontFormats="0" applyPatternFormats="0" applyAlignmentFormats="0" applyWidthHeightFormats="0">
  <queryTableRefresh nextId="8">
    <queryTableFields count="7">
      <queryTableField id="1" name="Legajo" tableColumnId="1"/>
      <queryTableField id="2" name="CUIT/CUIL" tableColumnId="2"/>
      <queryTableField id="3" name="Apellido y Nombre" tableColumnId="3"/>
      <queryTableField id="4" name="Cuenta/CBU" tableColumnId="4"/>
      <queryTableField id="5" name="Estado" tableColumnId="5"/>
      <queryTableField id="6" name="Importe" tableColumnId="6"/>
      <queryTableField id="7" name="Comprobante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61" xr16:uid="{4CB36857-9444-4355-B6D6-54C690E90A0D}" autoFormatId="16" applyNumberFormats="0" applyBorderFormats="0" applyFontFormats="0" applyPatternFormats="0" applyAlignmentFormats="0" applyWidthHeightFormats="0">
  <queryTableRefresh nextId="8">
    <queryTableFields count="7">
      <queryTableField id="1" name="Legajo" tableColumnId="1"/>
      <queryTableField id="2" name="CUIT/CUIL" tableColumnId="2"/>
      <queryTableField id="3" name="Apellido y Nombre" tableColumnId="3"/>
      <queryTableField id="4" name="Cuenta/CBU" tableColumnId="4"/>
      <queryTableField id="5" name="Estado" tableColumnId="5"/>
      <queryTableField id="6" name="Importe" tableColumnId="6"/>
      <queryTableField id="7" name="Comprobante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" connectionId="62" xr16:uid="{3FD37C86-F987-4B6A-B3DA-C64AECFE99A1}" autoFormatId="16" applyNumberFormats="0" applyBorderFormats="0" applyFontFormats="0" applyPatternFormats="0" applyAlignmentFormats="0" applyWidthHeightFormats="0">
  <queryTableRefresh nextId="8">
    <queryTableFields count="7">
      <queryTableField id="1" name="Legajo" tableColumnId="1"/>
      <queryTableField id="2" name="CUIT/CUIL" tableColumnId="2"/>
      <queryTableField id="3" name="Apellido y Nombre" tableColumnId="3"/>
      <queryTableField id="4" name="Cuenta/CBU" tableColumnId="4"/>
      <queryTableField id="5" name="Estado" tableColumnId="5"/>
      <queryTableField id="6" name="Importe" tableColumnId="6"/>
      <queryTableField id="7" name="Comprobante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6" connectionId="63" xr16:uid="{4030D491-A630-4F90-8723-B97D142BC767}" autoFormatId="16" applyNumberFormats="0" applyBorderFormats="0" applyFontFormats="0" applyPatternFormats="0" applyAlignmentFormats="0" applyWidthHeightFormats="0">
  <queryTableRefresh nextId="8">
    <queryTableFields count="7">
      <queryTableField id="1" name="Legajo" tableColumnId="1"/>
      <queryTableField id="2" name="CUIT/CUIL" tableColumnId="2"/>
      <queryTableField id="3" name="Apellido y Nombre" tableColumnId="3"/>
      <queryTableField id="4" name="Cuenta/CBU" tableColumnId="4"/>
      <queryTableField id="5" name="Estado" tableColumnId="5"/>
      <queryTableField id="6" name="Importe" tableColumnId="6"/>
      <queryTableField id="7" name="Comprobante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7" connectionId="64" xr16:uid="{0AEE634E-8632-40B8-BB6C-0F53D4649863}" autoFormatId="16" applyNumberFormats="0" applyBorderFormats="0" applyFontFormats="0" applyPatternFormats="0" applyAlignmentFormats="0" applyWidthHeightFormats="0">
  <queryTableRefresh nextId="8">
    <queryTableFields count="7">
      <queryTableField id="1" name="Legajo" tableColumnId="1"/>
      <queryTableField id="2" name="CUIT/CUIL" tableColumnId="2"/>
      <queryTableField id="3" name="Apellido y Nombre" tableColumnId="3"/>
      <queryTableField id="4" name="Cuenta/CBU" tableColumnId="4"/>
      <queryTableField id="5" name="Estado" tableColumnId="5"/>
      <queryTableField id="6" name="Importe" tableColumnId="6"/>
      <queryTableField id="7" name="Comprobante" tableColumnId="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8" connectionId="66" xr16:uid="{2E128D97-C188-4E9D-B8D9-A91097A41490}" autoFormatId="16" applyNumberFormats="0" applyBorderFormats="0" applyFontFormats="0" applyPatternFormats="0" applyAlignmentFormats="0" applyWidthHeightFormats="0">
  <queryTableRefresh nextId="8">
    <queryTableFields count="7">
      <queryTableField id="1" name="Legajo" tableColumnId="1"/>
      <queryTableField id="2" name="CUIT/CUIL" tableColumnId="2"/>
      <queryTableField id="3" name="Apellido y Nombre" tableColumnId="3"/>
      <queryTableField id="4" name="Cuenta/CBU" tableColumnId="4"/>
      <queryTableField id="5" name="Estado" tableColumnId="5"/>
      <queryTableField id="6" name="Importe" tableColumnId="6"/>
      <queryTableField id="7" name="Comprobante" tableColumnId="7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9" connectionId="67" xr16:uid="{51919022-BB96-446E-9CC8-1E6927954C49}" autoFormatId="16" applyNumberFormats="0" applyBorderFormats="0" applyFontFormats="0" applyPatternFormats="0" applyAlignmentFormats="0" applyWidthHeightFormats="0">
  <queryTableRefresh nextId="8">
    <queryTableFields count="7">
      <queryTableField id="1" name="Legajo" tableColumnId="1"/>
      <queryTableField id="2" name="CUIT/CUIL" tableColumnId="2"/>
      <queryTableField id="3" name="Apellido y Nombre" tableColumnId="3"/>
      <queryTableField id="4" name="Cuenta/CBU" tableColumnId="4"/>
      <queryTableField id="5" name="Estado" tableColumnId="5"/>
      <queryTableField id="6" name="Importe" tableColumnId="6"/>
      <queryTableField id="7" name="Comprobante" tableColumnId="7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0" connectionId="68" xr16:uid="{8D68A1F1-5EE0-4C1B-9989-09E91CADC4ED}" autoFormatId="16" applyNumberFormats="0" applyBorderFormats="0" applyFontFormats="0" applyPatternFormats="0" applyAlignmentFormats="0" applyWidthHeightFormats="0">
  <queryTableRefresh nextId="8">
    <queryTableFields count="7">
      <queryTableField id="1" name="Legajo" tableColumnId="1"/>
      <queryTableField id="2" name="CUIT/CUIL" tableColumnId="2"/>
      <queryTableField id="3" name="Apellido y Nombre" tableColumnId="3"/>
      <queryTableField id="4" name="Cuenta/CBU" tableColumnId="4"/>
      <queryTableField id="5" name="Estado" tableColumnId="5"/>
      <queryTableField id="6" name="Importe" tableColumnId="6"/>
      <queryTableField id="7" name="Comprobante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1" connectionId="69" xr16:uid="{6B11A907-3ED9-4F4B-BF56-49C137241C6F}" autoFormatId="16" applyNumberFormats="0" applyBorderFormats="0" applyFontFormats="0" applyPatternFormats="0" applyAlignmentFormats="0" applyWidthHeightFormats="0">
  <queryTableRefresh nextId="8">
    <queryTableFields count="7">
      <queryTableField id="1" name="Legajo" tableColumnId="1"/>
      <queryTableField id="2" name="CUIT/CUIL" tableColumnId="2"/>
      <queryTableField id="3" name="Apellido y Nombre" tableColumnId="3"/>
      <queryTableField id="4" name="Cuenta/CBU" tableColumnId="4"/>
      <queryTableField id="5" name="Estado" tableColumnId="5"/>
      <queryTableField id="6" name="Importe" tableColumnId="6"/>
      <queryTableField id="7" name="Comprobante" tableColumnId="7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2" connectionId="70" xr16:uid="{F2CFBFF9-0C5C-4B99-9FA0-EF7D2E1AC156}" autoFormatId="16" applyNumberFormats="0" applyBorderFormats="0" applyFontFormats="0" applyPatternFormats="0" applyAlignmentFormats="0" applyWidthHeightFormats="0">
  <queryTableRefresh nextId="8">
    <queryTableFields count="7">
      <queryTableField id="1" name="Legajo" tableColumnId="1"/>
      <queryTableField id="2" name="CUIT/CUIL" tableColumnId="2"/>
      <queryTableField id="3" name="Apellido y Nombre" tableColumnId="3"/>
      <queryTableField id="4" name="Cuenta/CBU" tableColumnId="4"/>
      <queryTableField id="5" name="Estado" tableColumnId="5"/>
      <queryTableField id="6" name="Importe" tableColumnId="6"/>
      <queryTableField id="7" name="Comprobante" tableColumnId="7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3" connectionId="71" xr16:uid="{379338D6-CC7D-46F1-A977-9109CB1CFC89}" autoFormatId="16" applyNumberFormats="0" applyBorderFormats="0" applyFontFormats="0" applyPatternFormats="0" applyAlignmentFormats="0" applyWidthHeightFormats="0">
  <queryTableRefresh nextId="8">
    <queryTableFields count="7">
      <queryTableField id="1" name="Legajo" tableColumnId="1"/>
      <queryTableField id="2" name="CUIT/CUIL" tableColumnId="2"/>
      <queryTableField id="3" name="Apellido y Nombre" tableColumnId="3"/>
      <queryTableField id="4" name="Cuenta/CBU" tableColumnId="4"/>
      <queryTableField id="5" name="Estado" tableColumnId="5"/>
      <queryTableField id="6" name="Importe" tableColumnId="6"/>
      <queryTableField id="7" name="Comprobante" tableColumnId="7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4" connectionId="72" xr16:uid="{15DDC29F-BC95-46F5-AB51-5E77CD08AE43}" autoFormatId="16" applyNumberFormats="0" applyBorderFormats="0" applyFontFormats="0" applyPatternFormats="0" applyAlignmentFormats="0" applyWidthHeightFormats="0">
  <queryTableRefresh nextId="8">
    <queryTableFields count="7">
      <queryTableField id="1" name="Legajo" tableColumnId="1"/>
      <queryTableField id="2" name="CUIT/CUIL" tableColumnId="2"/>
      <queryTableField id="3" name="Apellido y Nombre" tableColumnId="3"/>
      <queryTableField id="4" name="Cuenta/CBU" tableColumnId="4"/>
      <queryTableField id="5" name="Estado" tableColumnId="5"/>
      <queryTableField id="6" name="Importe" tableColumnId="6"/>
      <queryTableField id="7" name="Comprobante" tableColumnId="7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5" connectionId="73" xr16:uid="{B143911A-C8F1-41B0-A134-317ED0F9AF13}" autoFormatId="16" applyNumberFormats="0" applyBorderFormats="0" applyFontFormats="0" applyPatternFormats="0" applyAlignmentFormats="0" applyWidthHeightFormats="0">
  <queryTableRefresh nextId="8">
    <queryTableFields count="7">
      <queryTableField id="1" name="Legajo" tableColumnId="1"/>
      <queryTableField id="2" name="CUIT/CUIL" tableColumnId="2"/>
      <queryTableField id="3" name="Apellido y Nombre" tableColumnId="3"/>
      <queryTableField id="4" name="Cuenta/CBU" tableColumnId="4"/>
      <queryTableField id="5" name="Estado" tableColumnId="5"/>
      <queryTableField id="6" name="Importe" tableColumnId="6"/>
      <queryTableField id="7" name="Comprobante" tableColumnId="7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6" connectionId="74" xr16:uid="{781D3BF7-7AFA-4EBB-B663-C985774C385E}" autoFormatId="16" applyNumberFormats="0" applyBorderFormats="0" applyFontFormats="0" applyPatternFormats="0" applyAlignmentFormats="0" applyWidthHeightFormats="0">
  <queryTableRefresh nextId="8">
    <queryTableFields count="7">
      <queryTableField id="1" name="Legajo" tableColumnId="1"/>
      <queryTableField id="2" name="CUIT/CUIL" tableColumnId="2"/>
      <queryTableField id="3" name="Apellido y Nombre" tableColumnId="3"/>
      <queryTableField id="4" name="Cuenta/CBU" tableColumnId="4"/>
      <queryTableField id="5" name="Estado" tableColumnId="5"/>
      <queryTableField id="6" name="Importe" tableColumnId="6"/>
      <queryTableField id="7" name="Comprobant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959095-78A0-4D62-8FB8-503373F665DA}" name="Table002__Page_1_2___11" displayName="Table002__Page_1_2___11" ref="A3:G38" tableType="queryTable" totalsRowShown="0">
  <autoFilter ref="A3:G38" xr:uid="{EF959095-78A0-4D62-8FB8-503373F665DA}"/>
  <tableColumns count="7">
    <tableColumn id="1" xr3:uid="{3723AEAB-16A4-4C8A-B9FF-A2E5B3A07916}" uniqueName="1" name="Legajo" queryTableFieldId="1"/>
    <tableColumn id="2" xr3:uid="{73574AAD-3BBA-46B4-8C1F-688438FA811D}" uniqueName="2" name="CUIT/CUIL" queryTableFieldId="2" dataDxfId="53"/>
    <tableColumn id="3" xr3:uid="{B4CB6614-52E3-4568-A909-21D2DE58EB68}" uniqueName="3" name="Apellido y Nombre" queryTableFieldId="3" dataDxfId="52"/>
    <tableColumn id="4" xr3:uid="{5CAC06B0-BEAA-480A-A11A-EB7753ED1890}" uniqueName="4" name="Cuenta/CBU" queryTableFieldId="4"/>
    <tableColumn id="5" xr3:uid="{3BED0C8A-8233-4755-A345-620AADDA66E5}" uniqueName="5" name="Estado" queryTableFieldId="5" dataDxfId="51"/>
    <tableColumn id="6" xr3:uid="{AD98B31C-AE4E-4AEA-B0D2-400BAB6AD176}" uniqueName="6" name="Importe" queryTableFieldId="6"/>
    <tableColumn id="7" xr3:uid="{43EDAC0E-3206-4080-A8DA-1774EAB3737D}" uniqueName="7" name="Comprobante" queryTableField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8DBB1E-5DCE-438D-9B3A-6108EC6FBC27}" name="Table002__Page_1___55" displayName="Table002__Page_1___55" ref="A40:G42" tableType="queryTable" totalsRowShown="0">
  <autoFilter ref="A40:G42" xr:uid="{D78DBB1E-5DCE-438D-9B3A-6108EC6FBC27}"/>
  <tableColumns count="7">
    <tableColumn id="1" xr3:uid="{C0FBC9C0-1379-4980-855C-2FCDA11CA4DC}" uniqueName="1" name="Legajo" queryTableFieldId="1"/>
    <tableColumn id="2" xr3:uid="{35196F42-4C51-4978-BED5-74013AB8F6E8}" uniqueName="2" name="CUIT/CUIL" queryTableFieldId="2" dataDxfId="50"/>
    <tableColumn id="3" xr3:uid="{1998A218-A3AA-4C72-BD8D-5BE515CE4DB1}" uniqueName="3" name="Apellido y Nombre" queryTableFieldId="3" dataDxfId="49"/>
    <tableColumn id="4" xr3:uid="{A9A17943-5651-442C-B13A-386047875928}" uniqueName="4" name="Cuenta/CBU" queryTableFieldId="4"/>
    <tableColumn id="5" xr3:uid="{220A3DD7-514C-453C-90F0-BFD9F232CCF3}" uniqueName="5" name="Estado" queryTableFieldId="5" dataDxfId="48"/>
    <tableColumn id="6" xr3:uid="{242E332E-CF57-42C7-A076-0A44AED313FF}" uniqueName="6" name="Importe" queryTableFieldId="6"/>
    <tableColumn id="7" xr3:uid="{E0D1AFC7-6674-4E5A-B764-58312D081B7D}" uniqueName="7" name="Comprobante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D65BA1D-F804-4F06-B798-53DD111099D0}" name="Table002__Page_1_2___12" displayName="Table002__Page_1_2___12" ref="A45:G77" tableType="queryTable" totalsRowShown="0">
  <autoFilter ref="A45:G77" xr:uid="{FD65BA1D-F804-4F06-B798-53DD111099D0}"/>
  <tableColumns count="7">
    <tableColumn id="1" xr3:uid="{57A3536D-1B17-4973-9820-F39838CDDC13}" uniqueName="1" name="Legajo" queryTableFieldId="1"/>
    <tableColumn id="2" xr3:uid="{E2DFFBB2-2150-4C7C-8D10-793C9D36FE7B}" uniqueName="2" name="CUIT/CUIL" queryTableFieldId="2" dataDxfId="47"/>
    <tableColumn id="3" xr3:uid="{990FA2C8-EB25-4EF7-9D16-9B9149463D09}" uniqueName="3" name="Apellido y Nombre" queryTableFieldId="3" dataDxfId="46"/>
    <tableColumn id="4" xr3:uid="{AEF41714-F422-4E52-83D0-D0BBE520D893}" uniqueName="4" name="Cuenta/CBU" queryTableFieldId="4"/>
    <tableColumn id="5" xr3:uid="{E1DFECB4-F126-4B1B-A548-AD2C657BE3B3}" uniqueName="5" name="Estado" queryTableFieldId="5" dataDxfId="45"/>
    <tableColumn id="6" xr3:uid="{AC54A086-60DC-4545-8237-FABBEA799F19}" uniqueName="6" name="Importe" queryTableFieldId="6"/>
    <tableColumn id="7" xr3:uid="{94B30F1C-C4D4-4EEA-8090-5F6E728F2DC5}" uniqueName="7" name="Comprobante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850ACC-291D-42B6-8A27-90B89D9D7630}" name="Table002__Page_1___56" displayName="Table002__Page_1___56" ref="A79:G81" tableType="queryTable" totalsRowShown="0">
  <autoFilter ref="A79:G81" xr:uid="{E3850ACC-291D-42B6-8A27-90B89D9D7630}"/>
  <tableColumns count="7">
    <tableColumn id="1" xr3:uid="{A97BA55B-75F1-484C-8192-2633B35C074D}" uniqueName="1" name="Legajo" queryTableFieldId="1"/>
    <tableColumn id="2" xr3:uid="{5B078036-3200-4A79-B7BC-81133EBD4467}" uniqueName="2" name="CUIT/CUIL" queryTableFieldId="2" dataDxfId="44"/>
    <tableColumn id="3" xr3:uid="{9688DF3B-8B52-4AA6-9B5E-8B616E44D00D}" uniqueName="3" name="Apellido y Nombre" queryTableFieldId="3" dataDxfId="43"/>
    <tableColumn id="4" xr3:uid="{FE4DC341-875F-4924-9F52-1DFB352FBA0A}" uniqueName="4" name="Cuenta/CBU" queryTableFieldId="4"/>
    <tableColumn id="5" xr3:uid="{B07815CE-F872-43FC-8109-BD16C729BF78}" uniqueName="5" name="Estado" queryTableFieldId="5" dataDxfId="42"/>
    <tableColumn id="6" xr3:uid="{CD801826-5B96-4AE4-8D03-5BE87F4A37D2}" uniqueName="6" name="Importe" queryTableFieldId="6"/>
    <tableColumn id="7" xr3:uid="{EB305AAB-E0ED-4C30-8681-6CE440DE708F}" uniqueName="7" name="Comprobante" queryTableFieldId="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FC0617-2DE3-49D3-A051-4F0575DA147C}" name="Table002__Page_1___57" displayName="Table002__Page_1___57" ref="A83:G84" tableType="queryTable" totalsRowShown="0">
  <autoFilter ref="A83:G84" xr:uid="{41FC0617-2DE3-49D3-A051-4F0575DA147C}"/>
  <tableColumns count="7">
    <tableColumn id="1" xr3:uid="{226B368C-ED63-4D8A-BB0B-C7F65A6CF3EF}" uniqueName="1" name="Legajo" queryTableFieldId="1"/>
    <tableColumn id="2" xr3:uid="{0D76E79C-F1F4-47B9-BE31-8A6450476EF9}" uniqueName="2" name="CUIT/CUIL" queryTableFieldId="2" dataDxfId="41"/>
    <tableColumn id="3" xr3:uid="{6186345C-908A-45F8-8585-069D38AFF0F2}" uniqueName="3" name="Apellido y Nombre" queryTableFieldId="3" dataDxfId="40"/>
    <tableColumn id="4" xr3:uid="{5871E19B-04B9-4ECA-9150-6DD0883868B5}" uniqueName="4" name="Cuenta/CBU" queryTableFieldId="4"/>
    <tableColumn id="5" xr3:uid="{A63013BB-624A-4D59-9630-C4E285147BEE}" uniqueName="5" name="Estado" queryTableFieldId="5" dataDxfId="39"/>
    <tableColumn id="6" xr3:uid="{4A72081E-10E5-4995-85DD-A024D7922241}" uniqueName="6" name="Importe" queryTableFieldId="6"/>
    <tableColumn id="7" xr3:uid="{1C5BAA42-9A96-4E0A-B388-596828DC0EDD}" uniqueName="7" name="Comprobante" queryTableField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FC57234-9C9B-4D0F-B6AB-B2442BAE7914}" name="Table002__Page_1___58" displayName="Table002__Page_1___58" ref="A85:G87" tableType="queryTable" totalsRowShown="0">
  <autoFilter ref="A85:G87" xr:uid="{AFC57234-9C9B-4D0F-B6AB-B2442BAE7914}"/>
  <tableColumns count="7">
    <tableColumn id="1" xr3:uid="{CC04260C-11BD-4633-B2DB-50208757483F}" uniqueName="1" name="Legajo" queryTableFieldId="1"/>
    <tableColumn id="2" xr3:uid="{32B1C1A4-909A-4865-98D8-27BD6EA4B062}" uniqueName="2" name="CUIT/CUIL" queryTableFieldId="2" dataDxfId="38"/>
    <tableColumn id="3" xr3:uid="{9BB0379B-B9FD-4379-9CC9-AC678DC2E401}" uniqueName="3" name="Apellido y Nombre" queryTableFieldId="3" dataDxfId="37"/>
    <tableColumn id="4" xr3:uid="{BE7854AE-961A-4F88-AB59-5A9F7610C061}" uniqueName="4" name="Cuenta/CBU" queryTableFieldId="4"/>
    <tableColumn id="5" xr3:uid="{30E81B20-87C3-4043-B192-5C6978397461}" uniqueName="5" name="Estado" queryTableFieldId="5" dataDxfId="36"/>
    <tableColumn id="6" xr3:uid="{99885C38-0166-4EEC-9C40-285DCDB5B242}" uniqueName="6" name="Importe" queryTableFieldId="6"/>
    <tableColumn id="7" xr3:uid="{42B7CF86-9A0E-49E8-B7F0-9B82E0D7C3D8}" uniqueName="7" name="Comprobante" queryTableField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5A2DD1F-F895-4B5A-9D1F-0C8D36073E0A}" name="Table002__Page_1___59" displayName="Table002__Page_1___59" ref="A88:G89" tableType="queryTable" totalsRowShown="0">
  <autoFilter ref="A88:G89" xr:uid="{45A2DD1F-F895-4B5A-9D1F-0C8D36073E0A}"/>
  <tableColumns count="7">
    <tableColumn id="1" xr3:uid="{AD0264D3-0954-4B31-B96C-FBDAF63CE4EC}" uniqueName="1" name="Legajo" queryTableFieldId="1"/>
    <tableColumn id="2" xr3:uid="{39A70456-EC2B-4DDA-B290-D3B94B0A179F}" uniqueName="2" name="CUIT/CUIL" queryTableFieldId="2" dataDxfId="35"/>
    <tableColumn id="3" xr3:uid="{F41DCF33-1712-4C33-B1FA-512977C88FCF}" uniqueName="3" name="Apellido y Nombre" queryTableFieldId="3" dataDxfId="34"/>
    <tableColumn id="4" xr3:uid="{9AB1CF47-1348-46D3-BE96-3BDFF4428BCB}" uniqueName="4" name="Cuenta/CBU" queryTableFieldId="4"/>
    <tableColumn id="5" xr3:uid="{134DB983-C03E-4041-9D02-BD24183DA3B7}" uniqueName="5" name="Estado" queryTableFieldId="5" dataDxfId="33"/>
    <tableColumn id="6" xr3:uid="{1FFC9216-EF3A-4279-BD6E-C00CD766235C}" uniqueName="6" name="Importe" queryTableFieldId="6"/>
    <tableColumn id="7" xr3:uid="{27BB92DA-4302-4531-A7B5-B7FFF4BF82BB}" uniqueName="7" name="Comprobante" queryTableField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13D6428-1059-4EA0-A84A-045EFDC08ABE}" name="Table002__Page_1___60" displayName="Table002__Page_1___60" ref="A91:G92" tableType="queryTable" totalsRowShown="0">
  <autoFilter ref="A91:G92" xr:uid="{913D6428-1059-4EA0-A84A-045EFDC08ABE}"/>
  <tableColumns count="7">
    <tableColumn id="1" xr3:uid="{ACA36E54-8DBD-48BF-A3DA-36BC6F02DC72}" uniqueName="1" name="Legajo" queryTableFieldId="1"/>
    <tableColumn id="2" xr3:uid="{EB3AAC4C-6FDF-4B16-A4F8-4C8524772C44}" uniqueName="2" name="CUIT/CUIL" queryTableFieldId="2" dataDxfId="32"/>
    <tableColumn id="3" xr3:uid="{E5C30F76-1A42-4E45-AF45-A0DE06C78F80}" uniqueName="3" name="Apellido y Nombre" queryTableFieldId="3" dataDxfId="31"/>
    <tableColumn id="4" xr3:uid="{C4E1CDD9-E461-49BF-98DB-C5A157F10539}" uniqueName="4" name="Cuenta/CBU" queryTableFieldId="4"/>
    <tableColumn id="5" xr3:uid="{134DDC31-D0E9-4AD6-B44F-3B6E227D290D}" uniqueName="5" name="Estado" queryTableFieldId="5" dataDxfId="30"/>
    <tableColumn id="6" xr3:uid="{683B3714-9D86-47F1-A361-C3434065BE7A}" uniqueName="6" name="Importe" queryTableFieldId="6"/>
    <tableColumn id="7" xr3:uid="{4FF9C3F6-6C91-459A-BD1D-24E4C751347C}" uniqueName="7" name="Comprobante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C3BFE0E-9B93-46DA-942C-1B609AA1135F}" name="Table002__Page_1___61" displayName="Table002__Page_1___61" ref="A94:G120" tableType="queryTable" totalsRowShown="0">
  <autoFilter ref="A94:G120" xr:uid="{6C3BFE0E-9B93-46DA-942C-1B609AA1135F}"/>
  <tableColumns count="7">
    <tableColumn id="1" xr3:uid="{F3BE4064-6827-4975-BC58-010F9226BFB0}" uniqueName="1" name="Legajo" queryTableFieldId="1"/>
    <tableColumn id="2" xr3:uid="{F0A4E2BA-F44F-41FE-9B3D-6E721F5F520A}" uniqueName="2" name="CUIT/CUIL" queryTableFieldId="2" dataDxfId="29"/>
    <tableColumn id="3" xr3:uid="{91BA4B15-AC58-4135-887C-0AF22926F5D8}" uniqueName="3" name="Apellido y Nombre" queryTableFieldId="3" dataDxfId="28"/>
    <tableColumn id="4" xr3:uid="{92C71ED7-BFC6-400B-A104-AE83540567C9}" uniqueName="4" name="Cuenta/CBU" queryTableFieldId="4"/>
    <tableColumn id="5" xr3:uid="{B1603639-3C74-4166-9675-6857C1754236}" uniqueName="5" name="Estado" queryTableFieldId="5" dataDxfId="27"/>
    <tableColumn id="6" xr3:uid="{0E9D3D15-74F6-4F79-AD07-D11EC2F4E924}" uniqueName="6" name="Importe" queryTableFieldId="6"/>
    <tableColumn id="7" xr3:uid="{2A2A3D04-862E-437C-9863-851A66ED9BB6}" uniqueName="7" name="Comprobante" queryTableFieldId="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6FBD912-2395-47A3-8C70-62F6E9BA5E19}" name="Table002__Page_1___62" displayName="Table002__Page_1___62" ref="A122:G124" tableType="queryTable" totalsRowShown="0">
  <autoFilter ref="A122:G124" xr:uid="{66FBD912-2395-47A3-8C70-62F6E9BA5E19}"/>
  <tableColumns count="7">
    <tableColumn id="1" xr3:uid="{476CBB12-A681-4F72-9CD7-92CBAD97DA63}" uniqueName="1" name="Legajo" queryTableFieldId="1"/>
    <tableColumn id="2" xr3:uid="{608E4723-455A-40EA-83C9-066B877AD165}" uniqueName="2" name="CUIT/CUIL" queryTableFieldId="2" dataDxfId="26"/>
    <tableColumn id="3" xr3:uid="{35F398A4-5C0F-41FF-9FA9-A1DA94FDFDC0}" uniqueName="3" name="Apellido y Nombre" queryTableFieldId="3" dataDxfId="25"/>
    <tableColumn id="4" xr3:uid="{5BB11D69-DDD2-4293-AD70-7E1DA90760C4}" uniqueName="4" name="Cuenta/CBU" queryTableFieldId="4"/>
    <tableColumn id="5" xr3:uid="{74B1037F-4CA8-4BB3-9B08-53D208905A94}" uniqueName="5" name="Estado" queryTableFieldId="5" dataDxfId="24"/>
    <tableColumn id="6" xr3:uid="{8F9F4523-A2F0-44C5-9F84-988B7F993337}" uniqueName="6" name="Importe" queryTableFieldId="6"/>
    <tableColumn id="7" xr3:uid="{35D97AB0-6DFD-4143-9423-272ADADD958E}" uniqueName="7" name="Comprobante" queryTableFieldId="7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17CD262-3C06-45E2-B030-C9D9B4E616BF}" name="Table002__Page_1___63" displayName="Table002__Page_1___63" ref="A126:G127" tableType="queryTable" totalsRowShown="0">
  <autoFilter ref="A126:G127" xr:uid="{617CD262-3C06-45E2-B030-C9D9B4E616BF}"/>
  <tableColumns count="7">
    <tableColumn id="1" xr3:uid="{4239EA51-A55A-4E59-BCE5-6CF8B5AA3655}" uniqueName="1" name="Legajo" queryTableFieldId="1"/>
    <tableColumn id="2" xr3:uid="{74303254-8193-40BF-BF3D-E27FF9ABC161}" uniqueName="2" name="CUIT/CUIL" queryTableFieldId="2" dataDxfId="23"/>
    <tableColumn id="3" xr3:uid="{6CCA46DA-8BBF-4F38-B06E-C37D8B5A588E}" uniqueName="3" name="Apellido y Nombre" queryTableFieldId="3" dataDxfId="22"/>
    <tableColumn id="4" xr3:uid="{EB7B27F6-CB73-48CC-B592-B5982B65CBF4}" uniqueName="4" name="Cuenta/CBU" queryTableFieldId="4"/>
    <tableColumn id="5" xr3:uid="{6B61C6A2-AB44-48FD-836C-B8FE8E4C0EDC}" uniqueName="5" name="Estado" queryTableFieldId="5" dataDxfId="21"/>
    <tableColumn id="6" xr3:uid="{051A2C40-121B-4BE4-BF8B-4CF397737C6C}" uniqueName="6" name="Importe" queryTableFieldId="6"/>
    <tableColumn id="7" xr3:uid="{F31ADCDF-FE4B-40A8-BB4D-1DEE0F63C397}" uniqueName="7" name="Comprobante" queryTableFieldId="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6BD4816-D572-4B5B-9C05-04AD8584D5D7}" name="Table002__Page_1___64" displayName="Table002__Page_1___64" ref="A129:G130" tableType="queryTable" totalsRowShown="0">
  <autoFilter ref="A129:G130" xr:uid="{96BD4816-D572-4B5B-9C05-04AD8584D5D7}"/>
  <tableColumns count="7">
    <tableColumn id="1" xr3:uid="{63F00F9B-9F16-4BD8-8994-EEFA8E65CE03}" uniqueName="1" name="Legajo" queryTableFieldId="1"/>
    <tableColumn id="2" xr3:uid="{FD6717F5-DDC0-4840-838C-4704E4F5088E}" uniqueName="2" name="CUIT/CUIL" queryTableFieldId="2" dataDxfId="20"/>
    <tableColumn id="3" xr3:uid="{117A4799-6418-409A-9CCB-7BA92576DEFE}" uniqueName="3" name="Apellido y Nombre" queryTableFieldId="3" dataDxfId="19"/>
    <tableColumn id="4" xr3:uid="{2D42194B-501F-4052-85C5-0A4FF24BEF7A}" uniqueName="4" name="Cuenta/CBU" queryTableFieldId="4"/>
    <tableColumn id="5" xr3:uid="{42FBEB5D-96A7-4E6C-B7E5-8A76F61B25F7}" uniqueName="5" name="Estado" queryTableFieldId="5" dataDxfId="18"/>
    <tableColumn id="6" xr3:uid="{F380634D-030F-4317-BE40-B3106826E468}" uniqueName="6" name="Importe" queryTableFieldId="6"/>
    <tableColumn id="7" xr3:uid="{F4C23BF0-BC37-4E74-A811-BFBC14685B8B}" uniqueName="7" name="Comprobante" queryTableFieldId="7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F0FA068-F64E-487C-85A9-4B47BAF30E42}" name="Table002__Page_1___65" displayName="Table002__Page_1___65" ref="A132:G133" tableType="queryTable" totalsRowShown="0">
  <autoFilter ref="A132:G133" xr:uid="{4F0FA068-F64E-487C-85A9-4B47BAF30E42}"/>
  <tableColumns count="7">
    <tableColumn id="1" xr3:uid="{8BFDD704-2B7C-4C73-804F-E000ECBDCDD2}" uniqueName="1" name="Legajo" queryTableFieldId="1"/>
    <tableColumn id="2" xr3:uid="{404AB71A-3B81-450E-9C04-F0F4E7D5BA25}" uniqueName="2" name="CUIT/CUIL" queryTableFieldId="2" dataDxfId="17"/>
    <tableColumn id="3" xr3:uid="{601661E8-C6B5-4C8C-890F-6C46CA442C93}" uniqueName="3" name="Apellido y Nombre" queryTableFieldId="3" dataDxfId="16"/>
    <tableColumn id="4" xr3:uid="{6386BE31-D517-4CC0-8128-5936B866FA82}" uniqueName="4" name="Cuenta/CBU" queryTableFieldId="4"/>
    <tableColumn id="5" xr3:uid="{4F636A52-9CE2-4D7A-89C7-96E5FF1A1F06}" uniqueName="5" name="Estado" queryTableFieldId="5" dataDxfId="15"/>
    <tableColumn id="6" xr3:uid="{1A46C2F4-A335-45CE-949B-253D09D14580}" uniqueName="6" name="Importe" queryTableFieldId="6"/>
    <tableColumn id="7" xr3:uid="{17EC383D-D66F-4E01-9779-BFC2F01FF634}" uniqueName="7" name="Comprobante" queryTableFieldId="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92A4548-3DFF-4B2A-8F7E-CA19EA5238E1}" name="Table002__Page_1___66" displayName="Table002__Page_1___66" ref="A135:G136" tableType="queryTable" totalsRowShown="0">
  <autoFilter ref="A135:G136" xr:uid="{892A4548-3DFF-4B2A-8F7E-CA19EA5238E1}"/>
  <tableColumns count="7">
    <tableColumn id="1" xr3:uid="{7C12F098-3A6C-42E2-8571-394EAD9859C5}" uniqueName="1" name="Legajo" queryTableFieldId="1"/>
    <tableColumn id="2" xr3:uid="{DFFB32C2-B4F2-4943-8A03-782A6EF2D4A4}" uniqueName="2" name="CUIT/CUIL" queryTableFieldId="2" dataDxfId="14"/>
    <tableColumn id="3" xr3:uid="{D9CB1CB4-F370-44C7-BEEA-170CB6FA45CA}" uniqueName="3" name="Apellido y Nombre" queryTableFieldId="3" dataDxfId="13"/>
    <tableColumn id="4" xr3:uid="{BFCAF336-273C-472D-B0DF-B9712414BAC2}" uniqueName="4" name="Cuenta/CBU" queryTableFieldId="4"/>
    <tableColumn id="5" xr3:uid="{D02120E8-5E1E-4CF2-8392-C064946E46B4}" uniqueName="5" name="Estado" queryTableFieldId="5" dataDxfId="12"/>
    <tableColumn id="6" xr3:uid="{CA814871-C7B3-41F0-8ECE-3CAB21D12861}" uniqueName="6" name="Importe" queryTableFieldId="6"/>
    <tableColumn id="7" xr3:uid="{95C27CFD-38AE-4E87-B2EA-D79202ACD092}" uniqueName="7" name="Comprobante" queryTableFieldId="7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4B29F5-8F48-4F52-A7CF-45F435EE8D1F}" name="Table002__Page_1___67" displayName="Table002__Page_1___67" ref="A138:G139" tableType="queryTable" totalsRowShown="0" headerRowDxfId="11" headerRowBorderDxfId="10" tableBorderDxfId="9" headerRowCellStyle="Normal_Depósitos">
  <autoFilter ref="A138:G139" xr:uid="{004B29F5-8F48-4F52-A7CF-45F435EE8D1F}"/>
  <tableColumns count="7">
    <tableColumn id="1" xr3:uid="{FB5DE453-210A-40D1-B5F2-721950C0F3BD}" uniqueName="1" name="Legajo" queryTableFieldId="1"/>
    <tableColumn id="2" xr3:uid="{2164FB8A-2654-4EA3-ADC9-945F21E15BFF}" uniqueName="2" name="CUIT/CUIL" queryTableFieldId="2" dataDxfId="8"/>
    <tableColumn id="3" xr3:uid="{7702C115-1A23-41E4-911C-05B199CA5EE2}" uniqueName="3" name="Apellido y Nombre" queryTableFieldId="3" dataDxfId="7"/>
    <tableColumn id="4" xr3:uid="{8D4CC328-3ACE-4B95-86FF-EB57AA1BBCC0}" uniqueName="4" name="Cuenta/CBU" queryTableFieldId="4"/>
    <tableColumn id="5" xr3:uid="{AAB49B17-4A19-429A-84CB-3BC74153DC4B}" uniqueName="5" name="Estado" queryTableFieldId="5" dataDxfId="6"/>
    <tableColumn id="6" xr3:uid="{CC259897-0463-41FA-85AC-3AEFAF7EFA3B}" uniqueName="6" name="Importe" queryTableFieldId="6"/>
    <tableColumn id="7" xr3:uid="{6DD20F5D-FA7F-4ABA-8BF1-507668F878F5}" uniqueName="7" name="Comprobante" queryTableFieldId="7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00CEAE6-B4C4-4EC6-8040-8C6A143F0C8F}" name="Table002__Page_1___68" displayName="Table002__Page_1___68" ref="A140:G141" tableType="queryTable" totalsRowShown="0">
  <autoFilter ref="A140:G141" xr:uid="{600CEAE6-B4C4-4EC6-8040-8C6A143F0C8F}"/>
  <tableColumns count="7">
    <tableColumn id="1" xr3:uid="{59D1F9C0-BB7F-40A9-989F-6DA1FD348A05}" uniqueName="1" name="Legajo" queryTableFieldId="1"/>
    <tableColumn id="2" xr3:uid="{44D51794-9A25-41C1-841C-49A8125E7730}" uniqueName="2" name="CUIT/CUIL" queryTableFieldId="2" dataDxfId="5"/>
    <tableColumn id="3" xr3:uid="{1572297B-FDE0-4A08-BAB7-397D28912520}" uniqueName="3" name="Apellido y Nombre" queryTableFieldId="3" dataDxfId="4"/>
    <tableColumn id="4" xr3:uid="{56FDFE8C-5447-43D4-9284-D4D7192E7EEB}" uniqueName="4" name="Cuenta/CBU" queryTableFieldId="4"/>
    <tableColumn id="5" xr3:uid="{37B11FF9-2597-4A5A-ABEE-A51A8BF52FC1}" uniqueName="5" name="Estado" queryTableFieldId="5" dataDxfId="3"/>
    <tableColumn id="6" xr3:uid="{F501C22D-2C82-4238-BFA9-A74FFEB9884B}" uniqueName="6" name="Importe" queryTableFieldId="6"/>
    <tableColumn id="7" xr3:uid="{9B407E51-7E61-43F4-ABFF-BB3B3EBE1611}" uniqueName="7" name="Comprobant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6.xml"/><Relationship Id="rId5" Type="http://schemas.openxmlformats.org/officeDocument/2006/relationships/ctrlProp" Target="../ctrlProps/ctrlProp20.xml"/><Relationship Id="rId4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7.xml"/><Relationship Id="rId5" Type="http://schemas.openxmlformats.org/officeDocument/2006/relationships/ctrlProp" Target="../ctrlProps/ctrlProp21.xml"/><Relationship Id="rId4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8.xm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9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/>
  <dimension ref="A1:S15"/>
  <sheetViews>
    <sheetView workbookViewId="0">
      <selection activeCell="A3" sqref="A3"/>
    </sheetView>
  </sheetViews>
  <sheetFormatPr baseColWidth="10" defaultColWidth="11.42578125" defaultRowHeight="12.75" x14ac:dyDescent="0.2"/>
  <cols>
    <col min="1" max="1" width="5.7109375" customWidth="1"/>
    <col min="2" max="2" width="53.85546875" customWidth="1"/>
    <col min="3" max="3" width="5.7109375" customWidth="1"/>
    <col min="4" max="4" width="51.7109375" customWidth="1"/>
    <col min="5" max="5" width="5.7109375" customWidth="1"/>
    <col min="6" max="6" width="28.85546875" customWidth="1"/>
    <col min="7" max="7" width="5.7109375" customWidth="1"/>
    <col min="8" max="8" width="40.28515625" customWidth="1"/>
    <col min="9" max="9" width="5.7109375" customWidth="1"/>
    <col min="10" max="10" width="27.140625" customWidth="1"/>
    <col min="11" max="11" width="5.7109375" customWidth="1"/>
    <col min="12" max="12" width="31.140625" customWidth="1"/>
    <col min="13" max="13" width="5.7109375" customWidth="1"/>
    <col min="14" max="14" width="27.5703125" customWidth="1"/>
    <col min="15" max="15" width="5.7109375" customWidth="1"/>
    <col min="16" max="16" width="25.7109375" customWidth="1"/>
    <col min="17" max="17" width="5.7109375" customWidth="1"/>
    <col min="18" max="18" width="51.7109375" customWidth="1"/>
  </cols>
  <sheetData>
    <row r="1" spans="1:19" x14ac:dyDescent="0.2">
      <c r="A1" s="193" t="s">
        <v>0</v>
      </c>
      <c r="B1" s="193"/>
      <c r="C1" s="193" t="s">
        <v>1</v>
      </c>
      <c r="D1" s="193"/>
      <c r="E1" s="193" t="s">
        <v>2</v>
      </c>
      <c r="F1" s="193"/>
      <c r="G1" s="193" t="s">
        <v>3</v>
      </c>
      <c r="H1" s="193"/>
      <c r="I1" s="193" t="s">
        <v>4</v>
      </c>
      <c r="J1" s="193"/>
      <c r="K1" s="193" t="s">
        <v>5</v>
      </c>
      <c r="L1" s="193"/>
      <c r="M1" s="193" t="s">
        <v>6</v>
      </c>
      <c r="N1" s="193"/>
      <c r="O1" s="193" t="s">
        <v>7</v>
      </c>
      <c r="P1" s="193"/>
      <c r="Q1" s="193" t="s">
        <v>8</v>
      </c>
      <c r="R1" s="193"/>
      <c r="S1" t="s">
        <v>9</v>
      </c>
    </row>
    <row r="2" spans="1:19" x14ac:dyDescent="0.2">
      <c r="A2">
        <v>493</v>
      </c>
      <c r="B2" t="s">
        <v>10</v>
      </c>
      <c r="C2">
        <v>52</v>
      </c>
      <c r="D2" t="s">
        <v>11</v>
      </c>
      <c r="E2">
        <v>1693</v>
      </c>
      <c r="F2" t="s">
        <v>12</v>
      </c>
      <c r="G2">
        <v>1200</v>
      </c>
      <c r="H2" t="s">
        <v>13</v>
      </c>
      <c r="I2">
        <v>23</v>
      </c>
      <c r="J2" t="s">
        <v>4</v>
      </c>
      <c r="K2">
        <v>3193</v>
      </c>
      <c r="L2" t="s">
        <v>14</v>
      </c>
      <c r="M2">
        <v>1684</v>
      </c>
      <c r="N2" t="s">
        <v>15</v>
      </c>
      <c r="O2">
        <v>3214</v>
      </c>
      <c r="P2" t="s">
        <v>16</v>
      </c>
      <c r="Q2">
        <v>12</v>
      </c>
      <c r="R2" t="s">
        <v>17</v>
      </c>
    </row>
    <row r="3" spans="1:19" x14ac:dyDescent="0.2">
      <c r="A3">
        <v>2027</v>
      </c>
      <c r="B3" t="s">
        <v>18</v>
      </c>
      <c r="C3">
        <v>85</v>
      </c>
      <c r="D3" t="s">
        <v>19</v>
      </c>
      <c r="G3">
        <v>1201</v>
      </c>
      <c r="H3" t="s">
        <v>20</v>
      </c>
      <c r="I3">
        <v>2024</v>
      </c>
      <c r="J3" t="s">
        <v>21</v>
      </c>
      <c r="M3">
        <v>1685</v>
      </c>
      <c r="N3" t="s">
        <v>22</v>
      </c>
    </row>
    <row r="4" spans="1:19" x14ac:dyDescent="0.2">
      <c r="A4">
        <v>14</v>
      </c>
      <c r="B4" t="s">
        <v>23</v>
      </c>
      <c r="C4">
        <v>3</v>
      </c>
      <c r="D4" t="s">
        <v>24</v>
      </c>
      <c r="G4">
        <v>3161</v>
      </c>
      <c r="H4" t="s">
        <v>25</v>
      </c>
      <c r="Q4">
        <v>16</v>
      </c>
      <c r="R4" t="s">
        <v>26</v>
      </c>
    </row>
    <row r="5" spans="1:19" x14ac:dyDescent="0.2">
      <c r="C5">
        <v>2837</v>
      </c>
      <c r="D5" t="s">
        <v>27</v>
      </c>
      <c r="G5">
        <v>3973</v>
      </c>
      <c r="H5" t="s">
        <v>28</v>
      </c>
      <c r="Q5">
        <v>2033</v>
      </c>
      <c r="R5" t="s">
        <v>29</v>
      </c>
    </row>
    <row r="6" spans="1:19" x14ac:dyDescent="0.2">
      <c r="C6">
        <v>202</v>
      </c>
      <c r="D6" t="s">
        <v>30</v>
      </c>
      <c r="Q6">
        <v>1450</v>
      </c>
      <c r="R6" t="s">
        <v>31</v>
      </c>
    </row>
    <row r="7" spans="1:19" x14ac:dyDescent="0.2">
      <c r="C7">
        <v>213</v>
      </c>
      <c r="D7" t="s">
        <v>32</v>
      </c>
      <c r="Q7">
        <v>3734</v>
      </c>
      <c r="R7" t="s">
        <v>33</v>
      </c>
    </row>
    <row r="8" spans="1:19" x14ac:dyDescent="0.2">
      <c r="C8">
        <v>3713</v>
      </c>
      <c r="D8" t="s">
        <v>32</v>
      </c>
      <c r="Q8">
        <v>3205</v>
      </c>
      <c r="R8" t="s">
        <v>34</v>
      </c>
    </row>
    <row r="9" spans="1:19" x14ac:dyDescent="0.2">
      <c r="C9">
        <v>2002</v>
      </c>
      <c r="D9" t="s">
        <v>35</v>
      </c>
    </row>
    <row r="10" spans="1:19" x14ac:dyDescent="0.2">
      <c r="C10">
        <v>3796</v>
      </c>
      <c r="D10" t="s">
        <v>36</v>
      </c>
    </row>
    <row r="11" spans="1:19" x14ac:dyDescent="0.2">
      <c r="C11">
        <v>3826</v>
      </c>
      <c r="D11" t="s">
        <v>37</v>
      </c>
    </row>
    <row r="12" spans="1:19" x14ac:dyDescent="0.2">
      <c r="C12">
        <v>4196</v>
      </c>
      <c r="D12" t="s">
        <v>38</v>
      </c>
    </row>
    <row r="13" spans="1:19" x14ac:dyDescent="0.2">
      <c r="C13">
        <v>4196</v>
      </c>
      <c r="D13" t="s">
        <v>39</v>
      </c>
    </row>
    <row r="14" spans="1:19" x14ac:dyDescent="0.2">
      <c r="C14">
        <v>4213</v>
      </c>
      <c r="D14" t="s">
        <v>40</v>
      </c>
    </row>
    <row r="15" spans="1:19" x14ac:dyDescent="0.2">
      <c r="C15">
        <v>1341</v>
      </c>
      <c r="D15" t="s">
        <v>41</v>
      </c>
    </row>
  </sheetData>
  <mergeCells count="9">
    <mergeCell ref="Q1:R1"/>
    <mergeCell ref="C1:D1"/>
    <mergeCell ref="A1:B1"/>
    <mergeCell ref="I1:J1"/>
    <mergeCell ref="K1:L1"/>
    <mergeCell ref="O1:P1"/>
    <mergeCell ref="M1:N1"/>
    <mergeCell ref="E1:F1"/>
    <mergeCell ref="G1:H1"/>
  </mergeCells>
  <conditionalFormatting sqref="A4:B4">
    <cfRule type="expression" dxfId="2" priority="1" stopIfTrue="1">
      <formula>$I4=2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2581B-C791-49ED-A8A3-075106BA08B5}">
  <sheetPr codeName="Hoja16"/>
  <dimension ref="A2:M36"/>
  <sheetViews>
    <sheetView topLeftCell="A3" workbookViewId="0">
      <selection activeCell="D3" sqref="D3:D36"/>
    </sheetView>
  </sheetViews>
  <sheetFormatPr baseColWidth="10" defaultColWidth="11.42578125" defaultRowHeight="15" x14ac:dyDescent="0.25"/>
  <cols>
    <col min="1" max="1" width="16.140625" style="149" bestFit="1" customWidth="1"/>
    <col min="2" max="3" width="25.42578125" style="149" customWidth="1"/>
    <col min="4" max="16384" width="11.42578125" style="149"/>
  </cols>
  <sheetData>
    <row r="2" spans="1:13" x14ac:dyDescent="0.25">
      <c r="A2" s="149" t="s">
        <v>615</v>
      </c>
      <c r="B2" s="149" t="s">
        <v>616</v>
      </c>
    </row>
    <row r="3" spans="1:13" x14ac:dyDescent="0.25">
      <c r="A3" s="149" t="s">
        <v>569</v>
      </c>
      <c r="B3" s="149" t="s">
        <v>617</v>
      </c>
      <c r="C3" s="149" t="s">
        <v>619</v>
      </c>
      <c r="D3" s="149" t="str">
        <f>+CONCATENATE(".fields("""&amp;A3&amp;""").Value=Sheets("""&amp;$M$4&amp;""").Range("""&amp;C3&amp;"2"").Value")</f>
        <v>.fields("BALANCE").Value=Sheets("10.IMP DEB CRED").Range("Q2").Value</v>
      </c>
      <c r="M3" s="149" t="s">
        <v>647</v>
      </c>
    </row>
    <row r="4" spans="1:13" x14ac:dyDescent="0.25">
      <c r="A4" s="149" t="s">
        <v>523</v>
      </c>
      <c r="B4" s="149" t="s">
        <v>617</v>
      </c>
      <c r="C4" s="149" t="s">
        <v>54</v>
      </c>
      <c r="D4" s="149" t="str">
        <f t="shared" ref="D4:D36" si="0">+CONCATENATE(".fields("""&amp;A4&amp;""").Value=Sheets("""&amp;$M$4&amp;""").Range("""&amp;C4&amp;"2"").Value")</f>
        <v>.fields("EMPRESA").Value=Sheets("10.IMP DEB CRED").Range("R2").Value</v>
      </c>
      <c r="M4" s="149" t="s">
        <v>648</v>
      </c>
    </row>
    <row r="5" spans="1:13" x14ac:dyDescent="0.25">
      <c r="A5" s="149" t="s">
        <v>524</v>
      </c>
      <c r="B5" s="149" t="s">
        <v>618</v>
      </c>
      <c r="C5" s="149" t="s">
        <v>613</v>
      </c>
      <c r="D5" s="149" t="str">
        <f t="shared" si="0"/>
        <v>.fields("RUBRO").Value=Sheets("10.IMP DEB CRED").Range("S2").Value</v>
      </c>
      <c r="M5" s="149" t="s">
        <v>649</v>
      </c>
    </row>
    <row r="6" spans="1:13" x14ac:dyDescent="0.25">
      <c r="A6" s="149" t="s">
        <v>570</v>
      </c>
      <c r="B6" s="149" t="s">
        <v>617</v>
      </c>
      <c r="C6" s="149" t="s">
        <v>621</v>
      </c>
      <c r="D6" s="149" t="str">
        <f t="shared" si="0"/>
        <v>.fields("CC").Value=Sheets("10.IMP DEB CRED").Range("T2").Value</v>
      </c>
    </row>
    <row r="7" spans="1:13" x14ac:dyDescent="0.25">
      <c r="A7" s="149" t="s">
        <v>522</v>
      </c>
      <c r="B7" s="149" t="s">
        <v>618</v>
      </c>
      <c r="C7" s="149" t="s">
        <v>622</v>
      </c>
      <c r="D7" s="149" t="str">
        <f t="shared" si="0"/>
        <v>.fields("ITEM").Value=Sheets("10.IMP DEB CRED").Range("U2").Value</v>
      </c>
    </row>
    <row r="8" spans="1:13" x14ac:dyDescent="0.25">
      <c r="A8" s="149" t="s">
        <v>564</v>
      </c>
      <c r="B8" s="149" t="s">
        <v>618</v>
      </c>
      <c r="C8" s="149" t="s">
        <v>623</v>
      </c>
      <c r="D8" s="149" t="str">
        <f t="shared" si="0"/>
        <v>.fields("COMPROBANTE").Value=Sheets("10.IMP DEB CRED").Range("V2").Value</v>
      </c>
    </row>
    <row r="9" spans="1:13" x14ac:dyDescent="0.25">
      <c r="A9" s="149" t="s">
        <v>525</v>
      </c>
      <c r="B9" s="149" t="s">
        <v>620</v>
      </c>
      <c r="C9" s="149" t="s">
        <v>625</v>
      </c>
      <c r="D9" s="149" t="str">
        <f t="shared" si="0"/>
        <v>.fields("BANCO").Value=Sheets("10.IMP DEB CRED").Range("W2").Value</v>
      </c>
    </row>
    <row r="10" spans="1:13" x14ac:dyDescent="0.25">
      <c r="A10" s="149" t="s">
        <v>571</v>
      </c>
      <c r="B10" s="149" t="s">
        <v>620</v>
      </c>
      <c r="C10" s="149" t="s">
        <v>599</v>
      </c>
      <c r="D10" s="149" t="str">
        <f t="shared" si="0"/>
        <v>.fields("FACTURA").Value=Sheets("10.IMP DEB CRED").Range("X2").Value</v>
      </c>
    </row>
    <row r="11" spans="1:13" x14ac:dyDescent="0.25">
      <c r="A11" s="149" t="s">
        <v>499</v>
      </c>
      <c r="B11" s="149" t="s">
        <v>620</v>
      </c>
      <c r="C11" s="149" t="s">
        <v>626</v>
      </c>
      <c r="D11" s="149" t="str">
        <f t="shared" si="0"/>
        <v>.fields("NETO").Value=Sheets("10.IMP DEB CRED").Range("Y2").Value</v>
      </c>
    </row>
    <row r="12" spans="1:13" x14ac:dyDescent="0.25">
      <c r="A12" s="149" t="s">
        <v>572</v>
      </c>
      <c r="B12" s="149" t="s">
        <v>618</v>
      </c>
      <c r="C12" s="149" t="s">
        <v>627</v>
      </c>
      <c r="D12" s="149" t="str">
        <f t="shared" si="0"/>
        <v>.fields("NOTA").Value=Sheets("10.IMP DEB CRED").Range("Z2").Value</v>
      </c>
    </row>
    <row r="13" spans="1:13" x14ac:dyDescent="0.25">
      <c r="A13" s="149" t="s">
        <v>573</v>
      </c>
      <c r="B13" s="149" t="s">
        <v>617</v>
      </c>
      <c r="C13" s="149" t="s">
        <v>628</v>
      </c>
      <c r="D13" s="149" t="str">
        <f t="shared" si="0"/>
        <v>.fields("TIPO COMP").Value=Sheets("10.IMP DEB CRED").Range("AA2").Value</v>
      </c>
    </row>
    <row r="14" spans="1:13" x14ac:dyDescent="0.25">
      <c r="A14" s="149" t="s">
        <v>574</v>
      </c>
      <c r="B14" s="149" t="s">
        <v>624</v>
      </c>
      <c r="C14" s="149" t="s">
        <v>629</v>
      </c>
      <c r="D14" s="149" t="str">
        <f t="shared" si="0"/>
        <v>.fields("FECHA REAL").Value=Sheets("10.IMP DEB CRED").Range("AB2").Value</v>
      </c>
    </row>
    <row r="15" spans="1:13" x14ac:dyDescent="0.25">
      <c r="A15" s="149" t="s">
        <v>575</v>
      </c>
      <c r="B15" s="149" t="s">
        <v>624</v>
      </c>
      <c r="C15" s="149" t="s">
        <v>630</v>
      </c>
      <c r="D15" s="149" t="str">
        <f t="shared" si="0"/>
        <v>.fields("FECHA").Value=Sheets("10.IMP DEB CRED").Range("AC2").Value</v>
      </c>
    </row>
    <row r="16" spans="1:13" x14ac:dyDescent="0.25">
      <c r="A16" s="149" t="s">
        <v>576</v>
      </c>
      <c r="B16" s="149" t="s">
        <v>624</v>
      </c>
      <c r="C16" s="149" t="s">
        <v>631</v>
      </c>
      <c r="D16" s="149" t="str">
        <f t="shared" si="0"/>
        <v>.fields("FECHA_DB").Value=Sheets("10.IMP DEB CRED").Range("AD2").Value</v>
      </c>
    </row>
    <row r="17" spans="1:4" x14ac:dyDescent="0.25">
      <c r="A17" s="149" t="s">
        <v>518</v>
      </c>
      <c r="B17" s="149" t="s">
        <v>624</v>
      </c>
      <c r="C17" s="149" t="s">
        <v>632</v>
      </c>
      <c r="D17" s="149" t="str">
        <f t="shared" si="0"/>
        <v>.fields("FECHA_EFECTIVA").Value=Sheets("10.IMP DEB CRED").Range("AE2").Value</v>
      </c>
    </row>
    <row r="18" spans="1:4" x14ac:dyDescent="0.25">
      <c r="A18" s="149" t="s">
        <v>577</v>
      </c>
      <c r="B18" s="149" t="s">
        <v>620</v>
      </c>
      <c r="C18" s="149" t="s">
        <v>633</v>
      </c>
      <c r="D18" s="149" t="str">
        <f t="shared" si="0"/>
        <v>.fields("IVA21").Value=Sheets("10.IMP DEB CRED").Range("AF2").Value</v>
      </c>
    </row>
    <row r="19" spans="1:4" x14ac:dyDescent="0.25">
      <c r="A19" s="149" t="s">
        <v>578</v>
      </c>
      <c r="B19" s="149" t="s">
        <v>620</v>
      </c>
      <c r="C19" s="149" t="s">
        <v>634</v>
      </c>
      <c r="D19" s="149" t="str">
        <f t="shared" si="0"/>
        <v>.fields("IVA27").Value=Sheets("10.IMP DEB CRED").Range("AG2").Value</v>
      </c>
    </row>
    <row r="20" spans="1:4" x14ac:dyDescent="0.25">
      <c r="A20" s="149" t="s">
        <v>579</v>
      </c>
      <c r="B20" s="149" t="s">
        <v>620</v>
      </c>
      <c r="C20" s="149" t="s">
        <v>635</v>
      </c>
      <c r="D20" s="149" t="str">
        <f t="shared" si="0"/>
        <v>.fields("IVA10").Value=Sheets("10.IMP DEB CRED").Range("AH2").Value</v>
      </c>
    </row>
    <row r="21" spans="1:4" x14ac:dyDescent="0.25">
      <c r="A21" s="149" t="s">
        <v>580</v>
      </c>
      <c r="B21" s="149" t="s">
        <v>620</v>
      </c>
      <c r="C21" s="149" t="s">
        <v>636</v>
      </c>
      <c r="D21" s="149" t="str">
        <f t="shared" si="0"/>
        <v>.fields("CAJA").Value=Sheets("10.IMP DEB CRED").Range("AI2").Value</v>
      </c>
    </row>
    <row r="22" spans="1:4" x14ac:dyDescent="0.25">
      <c r="A22" s="149" t="s">
        <v>581</v>
      </c>
      <c r="B22" s="149" t="s">
        <v>620</v>
      </c>
      <c r="C22" s="149" t="s">
        <v>637</v>
      </c>
      <c r="D22" s="149" t="str">
        <f t="shared" si="0"/>
        <v>.fields("NC").Value=Sheets("10.IMP DEB CRED").Range("AJ2").Value</v>
      </c>
    </row>
    <row r="23" spans="1:4" x14ac:dyDescent="0.25">
      <c r="A23" s="149" t="s">
        <v>582</v>
      </c>
      <c r="B23" s="149" t="s">
        <v>617</v>
      </c>
      <c r="C23" s="149" t="s">
        <v>638</v>
      </c>
      <c r="D23" s="149" t="str">
        <f t="shared" si="0"/>
        <v>.fields("VALORES").Value=Sheets("10.IMP DEB CRED").Range("AK2").Value</v>
      </c>
    </row>
    <row r="24" spans="1:4" x14ac:dyDescent="0.25">
      <c r="A24" s="149" t="s">
        <v>583</v>
      </c>
      <c r="B24" s="149" t="s">
        <v>620</v>
      </c>
      <c r="C24" s="149" t="s">
        <v>639</v>
      </c>
      <c r="D24" s="149" t="str">
        <f t="shared" si="0"/>
        <v>.fields("PARALELO").Value=Sheets("10.IMP DEB CRED").Range("AL2").Value</v>
      </c>
    </row>
    <row r="26" spans="1:4" x14ac:dyDescent="0.25">
      <c r="A26" s="149" t="s">
        <v>585</v>
      </c>
      <c r="B26" s="149" t="s">
        <v>618</v>
      </c>
      <c r="C26" s="149" t="s">
        <v>640</v>
      </c>
      <c r="D26" s="149" t="str">
        <f t="shared" si="0"/>
        <v>.fields("FORMA DE PAGO").Value=Sheets("10.IMP DEB CRED").Range("AN2").Value</v>
      </c>
    </row>
    <row r="27" spans="1:4" x14ac:dyDescent="0.25">
      <c r="A27" s="149" t="s">
        <v>521</v>
      </c>
      <c r="B27" s="149" t="s">
        <v>618</v>
      </c>
      <c r="C27" s="149" t="s">
        <v>641</v>
      </c>
      <c r="D27" s="149" t="str">
        <f t="shared" si="0"/>
        <v>.fields("CUENTA").Value=Sheets("10.IMP DEB CRED").Range("AO2").Value</v>
      </c>
    </row>
    <row r="28" spans="1:4" x14ac:dyDescent="0.25">
      <c r="A28" s="149" t="s">
        <v>566</v>
      </c>
      <c r="B28" s="149" t="s">
        <v>618</v>
      </c>
      <c r="C28" s="149" t="s">
        <v>642</v>
      </c>
      <c r="D28" s="149" t="str">
        <f t="shared" si="0"/>
        <v>.fields("OBSERVACIONES").Value=Sheets("10.IMP DEB CRED").Range("AP2").Value</v>
      </c>
    </row>
    <row r="29" spans="1:4" x14ac:dyDescent="0.25">
      <c r="A29" s="149" t="s">
        <v>510</v>
      </c>
      <c r="B29" s="149" t="s">
        <v>620</v>
      </c>
      <c r="C29" s="149" t="s">
        <v>643</v>
      </c>
      <c r="D29" s="149" t="str">
        <f t="shared" si="0"/>
        <v>.fields("NO GRAVADO").Value=Sheets("10.IMP DEB CRED").Range("AQ2").Value</v>
      </c>
    </row>
    <row r="30" spans="1:4" x14ac:dyDescent="0.25">
      <c r="A30" s="149" t="s">
        <v>586</v>
      </c>
      <c r="B30" s="149" t="s">
        <v>620</v>
      </c>
      <c r="C30" s="149" t="s">
        <v>644</v>
      </c>
      <c r="D30" s="149" t="str">
        <f t="shared" si="0"/>
        <v>.fields("MONOTRIBUTO").Value=Sheets("10.IMP DEB CRED").Range("AR2").Value</v>
      </c>
    </row>
    <row r="31" spans="1:4" x14ac:dyDescent="0.25">
      <c r="A31" s="149" t="s">
        <v>587</v>
      </c>
      <c r="B31" s="149" t="s">
        <v>620</v>
      </c>
      <c r="C31" s="149" t="s">
        <v>646</v>
      </c>
      <c r="D31" s="149" t="str">
        <f t="shared" si="0"/>
        <v>.fields("PERC IB").Value=Sheets("10.IMP DEB CRED").Range("AS2").Value</v>
      </c>
    </row>
    <row r="32" spans="1:4" x14ac:dyDescent="0.25">
      <c r="A32" s="149" t="s">
        <v>588</v>
      </c>
      <c r="B32" s="149" t="s">
        <v>620</v>
      </c>
      <c r="C32" s="149" t="s">
        <v>650</v>
      </c>
      <c r="D32" s="149" t="str">
        <f t="shared" si="0"/>
        <v>.fields("RET GAN").Value=Sheets("10.IMP DEB CRED").Range("AT2").Value</v>
      </c>
    </row>
    <row r="33" spans="1:4" x14ac:dyDescent="0.25">
      <c r="A33" s="149" t="s">
        <v>517</v>
      </c>
      <c r="B33" s="149" t="s">
        <v>620</v>
      </c>
      <c r="C33" s="149" t="s">
        <v>651</v>
      </c>
      <c r="D33" s="149" t="str">
        <f t="shared" si="0"/>
        <v>.fields("PERC IVA").Value=Sheets("10.IMP DEB CRED").Range("AU2").Value</v>
      </c>
    </row>
    <row r="34" spans="1:4" x14ac:dyDescent="0.25">
      <c r="A34" s="149" t="s">
        <v>520</v>
      </c>
      <c r="B34" s="149" t="s">
        <v>620</v>
      </c>
      <c r="C34" s="149" t="s">
        <v>652</v>
      </c>
      <c r="D34" s="149" t="str">
        <f t="shared" si="0"/>
        <v>.fields("BANCO1").Value=Sheets("10.IMP DEB CRED").Range("AV2").Value</v>
      </c>
    </row>
    <row r="35" spans="1:4" x14ac:dyDescent="0.25">
      <c r="A35" s="149" t="s">
        <v>589</v>
      </c>
      <c r="B35" s="149" t="s">
        <v>620</v>
      </c>
      <c r="C35" s="149" t="s">
        <v>653</v>
      </c>
      <c r="D35" s="149" t="str">
        <f t="shared" si="0"/>
        <v>.fields("BANCO2").Value=Sheets("10.IMP DEB CRED").Range("AW2").Value</v>
      </c>
    </row>
    <row r="36" spans="1:4" x14ac:dyDescent="0.25">
      <c r="A36" s="149" t="s">
        <v>590</v>
      </c>
      <c r="B36" s="149" t="s">
        <v>645</v>
      </c>
      <c r="C36" s="149" t="s">
        <v>654</v>
      </c>
      <c r="D36" s="149" t="str">
        <f t="shared" si="0"/>
        <v>.fields("REVISION").Value=Sheets("10.IMP DEB CRED").Range("AX2").Value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95A8-CCFF-4EEB-A39D-B5EBB813ECC1}">
  <sheetPr codeName="Hoja15"/>
  <dimension ref="A1:V591"/>
  <sheetViews>
    <sheetView zoomScale="85" zoomScaleNormal="85" workbookViewId="0">
      <selection activeCell="B5" sqref="B5"/>
    </sheetView>
  </sheetViews>
  <sheetFormatPr baseColWidth="10" defaultColWidth="11.42578125" defaultRowHeight="24.95" customHeight="1" x14ac:dyDescent="0.2"/>
  <cols>
    <col min="1" max="1" width="13" customWidth="1"/>
    <col min="2" max="2" width="19.7109375" bestFit="1" customWidth="1"/>
    <col min="3" max="3" width="10.7109375" style="5" bestFit="1" customWidth="1"/>
    <col min="4" max="4" width="10.7109375" bestFit="1" customWidth="1"/>
    <col min="5" max="5" width="23.7109375" style="135" bestFit="1" customWidth="1"/>
    <col min="6" max="6" width="8.5703125" style="173" customWidth="1"/>
    <col min="7" max="7" width="23.28515625" style="118" customWidth="1"/>
    <col min="8" max="8" width="20" style="5" customWidth="1"/>
    <col min="9" max="9" width="12.5703125" style="118" customWidth="1"/>
    <col min="10" max="10" width="20.42578125" style="118" bestFit="1" customWidth="1"/>
    <col min="11" max="11" width="19.5703125" style="5" bestFit="1" customWidth="1"/>
    <col min="12" max="12" width="48.140625" style="119" bestFit="1" customWidth="1"/>
    <col min="13" max="15" width="11.42578125" style="118"/>
    <col min="16" max="16" width="10.7109375" style="118" bestFit="1" customWidth="1"/>
    <col min="17" max="17" width="6.42578125" style="118" hidden="1" customWidth="1"/>
    <col min="18" max="18" width="46.28515625" style="118" hidden="1" customWidth="1"/>
    <col min="19" max="19" width="11.140625" style="118" hidden="1" customWidth="1"/>
    <col min="20" max="20" width="38.7109375" style="118" bestFit="1" customWidth="1"/>
    <col min="21" max="21" width="0" style="118" hidden="1" customWidth="1"/>
    <col min="22" max="22" width="15.7109375" style="118" hidden="1" customWidth="1"/>
    <col min="23" max="16384" width="11.42578125" style="118"/>
  </cols>
  <sheetData>
    <row r="1" spans="1:22" ht="24.95" customHeight="1" thickBot="1" x14ac:dyDescent="0.3">
      <c r="A1" s="103" t="s">
        <v>519</v>
      </c>
      <c r="B1" s="103" t="s">
        <v>518</v>
      </c>
      <c r="C1" s="103" t="s">
        <v>520</v>
      </c>
      <c r="D1" s="103" t="s">
        <v>521</v>
      </c>
      <c r="E1" s="133" t="s">
        <v>603</v>
      </c>
      <c r="F1" s="171"/>
      <c r="G1" s="68"/>
      <c r="H1" s="69"/>
      <c r="J1" s="194" t="s">
        <v>42</v>
      </c>
      <c r="K1" s="195"/>
      <c r="L1" s="195"/>
      <c r="M1" s="196"/>
      <c r="P1" s="197" t="s">
        <v>43</v>
      </c>
      <c r="Q1" s="198"/>
      <c r="R1" s="198"/>
      <c r="S1" s="198"/>
      <c r="T1" s="198"/>
    </row>
    <row r="2" spans="1:22" ht="24.95" customHeight="1" x14ac:dyDescent="0.25">
      <c r="A2" t="s">
        <v>1139</v>
      </c>
      <c r="B2" s="57">
        <v>45330</v>
      </c>
      <c r="C2">
        <v>1690952</v>
      </c>
      <c r="D2" t="s">
        <v>279</v>
      </c>
      <c r="E2" s="134">
        <f>IF(A2="","",+_xlfn.XLOOKUP(VALUE(A2),'1.DEPOSITOS'!O:O,'1.DEPOSITOS'!O:O,_xlfn.XLOOKUP(VALUE(A2),'control débitos'!H:H,'control débitos'!H:H,_xlfn.XLOOKUP(VALUE(A2),'3.AFIP'!Q:Q,'3.AFIP'!Q:Q,_xlfn.XLOOKUP(VALUE(A2),'5.FONDO Y SUELDOS'!P:P,'5.FONDO Y SUELDOS'!P:P,_xlfn.XLOOKUP(VALUE(A2),'8.GASTOS'!O:O,'8.GASTOS'!O:O,_xlfn.XLOOKUP(VALUE(A2),'10.IMP DEB CRED'!O:O,'10.IMP DEB CRED'!O:O,_xlfn.XLOOKUP(VALUE(A2),'4.SIRCREB'!O:O,'4.SIRCREB'!O:O,"&lt;----- NO SE ENCUENTRA",0,),0,),0,),0,),0,))))</f>
        <v>3973</v>
      </c>
      <c r="F2" s="172" t="str">
        <f>+IF(C2=$H$6,"&lt;--  DIF","")</f>
        <v/>
      </c>
      <c r="G2" s="70" t="str">
        <f>+BANCO!A9</f>
        <v>Saldo al 30/01</v>
      </c>
      <c r="H2" s="71">
        <f>+DATOS!N2</f>
        <v>4012464.46</v>
      </c>
      <c r="P2" s="103" t="s">
        <v>45</v>
      </c>
      <c r="Q2" s="103" t="s">
        <v>46</v>
      </c>
      <c r="R2" s="103" t="s">
        <v>47</v>
      </c>
      <c r="S2" s="103" t="s">
        <v>48</v>
      </c>
      <c r="T2" s="103" t="s">
        <v>49</v>
      </c>
      <c r="U2" s="103" t="s">
        <v>50</v>
      </c>
      <c r="V2" s="103" t="s">
        <v>51</v>
      </c>
    </row>
    <row r="3" spans="1:22" ht="24.95" customHeight="1" x14ac:dyDescent="0.25">
      <c r="A3" t="s">
        <v>1116</v>
      </c>
      <c r="B3" s="57">
        <v>45328</v>
      </c>
      <c r="C3">
        <v>-949600</v>
      </c>
      <c r="D3" t="s">
        <v>223</v>
      </c>
      <c r="E3" s="134">
        <f>IF(A3="","",+_xlfn.XLOOKUP(VALUE(A3),'1.DEPOSITOS'!O:O,'1.DEPOSITOS'!O:O,_xlfn.XLOOKUP(VALUE(A3),'control débitos'!H:H,'control débitos'!H:H,_xlfn.XLOOKUP(VALUE(A3),'3.AFIP'!Q:Q,'3.AFIP'!Q:Q,_xlfn.XLOOKUP(VALUE(A3),'5.FONDO Y SUELDOS'!P:P,'5.FONDO Y SUELDOS'!P:P,_xlfn.XLOOKUP(VALUE(A3),'8.GASTOS'!O:O,'8.GASTOS'!O:O,_xlfn.XLOOKUP(VALUE(A3),'10.IMP DEB CRED'!O:O,'10.IMP DEB CRED'!O:O,_xlfn.XLOOKUP(VALUE(A3),'4.SIRCREB'!O:O,'4.SIRCREB'!O:O,"&lt;----- NO SE ENCUENTRA",0,),0,),0,),0,),0,))))</f>
        <v>83650</v>
      </c>
      <c r="F3" s="172" t="str">
        <f t="shared" ref="F3:F66" si="0">+IF(C3=$H$6,"&lt;--  DIF","")</f>
        <v/>
      </c>
      <c r="G3" s="72" t="s">
        <v>52</v>
      </c>
      <c r="H3" s="73">
        <f>+SUM(C:C)</f>
        <v>5474703.4799999995</v>
      </c>
      <c r="J3" s="118" t="str" cm="1">
        <f t="array" ref="J3:J18">+_xlfn._xlws.FILTER(_xlfn.UNIQUE(D:D),_xlfn.UNIQUE(D:D)&lt;&gt;0)</f>
        <v>CUENTA</v>
      </c>
      <c r="P3" t="s">
        <v>53</v>
      </c>
      <c r="Q3" t="s">
        <v>54</v>
      </c>
      <c r="R3" t="s">
        <v>55</v>
      </c>
      <c r="S3" t="s">
        <v>563</v>
      </c>
      <c r="T3" t="s">
        <v>57</v>
      </c>
      <c r="U3">
        <v>2</v>
      </c>
      <c r="V3" t="s">
        <v>595</v>
      </c>
    </row>
    <row r="4" spans="1:22" ht="24.95" customHeight="1" x14ac:dyDescent="0.25">
      <c r="A4" t="s">
        <v>1117</v>
      </c>
      <c r="B4" s="57">
        <v>45328</v>
      </c>
      <c r="C4">
        <v>-466280</v>
      </c>
      <c r="D4" t="s">
        <v>223</v>
      </c>
      <c r="E4" s="134">
        <f>IF(A4="","",+_xlfn.XLOOKUP(VALUE(A4),'1.DEPOSITOS'!O:O,'1.DEPOSITOS'!O:O,_xlfn.XLOOKUP(VALUE(A4),'control débitos'!H:H,'control débitos'!H:H,_xlfn.XLOOKUP(VALUE(A4),'3.AFIP'!Q:Q,'3.AFIP'!Q:Q,_xlfn.XLOOKUP(VALUE(A4),'5.FONDO Y SUELDOS'!P:P,'5.FONDO Y SUELDOS'!P:P,_xlfn.XLOOKUP(VALUE(A4),'8.GASTOS'!O:O,'8.GASTOS'!O:O,_xlfn.XLOOKUP(VALUE(A4),'10.IMP DEB CRED'!O:O,'10.IMP DEB CRED'!O:O,_xlfn.XLOOKUP(VALUE(A4),'4.SIRCREB'!O:O,'4.SIRCREB'!O:O,"&lt;----- NO SE ENCUENTRA",0,),0,),0,),0,),0,))))</f>
        <v>83651</v>
      </c>
      <c r="F4" s="172" t="str">
        <f t="shared" si="0"/>
        <v/>
      </c>
      <c r="G4" s="72" t="s">
        <v>58</v>
      </c>
      <c r="H4" s="73">
        <f>+H2+H3</f>
        <v>9487167.9399999995</v>
      </c>
      <c r="J4" s="118" t="str">
        <v>04.01.01</v>
      </c>
      <c r="K4" s="120">
        <f>IF(J4="","",IF(J4=0,"",SUMIF($D:D,J4,C:C)))</f>
        <v>1690952</v>
      </c>
      <c r="L4" s="119" t="str">
        <f>IF(J4=0,"",IFERROR(IF(J4&lt;&gt;"",VLOOKUP(J4,P$1:$W$1420,5,FALSE),""),"ERROR DE CUENTA / DEPOSITOS DE VALORES"))</f>
        <v>Locación de Obra</v>
      </c>
      <c r="P4" t="s">
        <v>59</v>
      </c>
      <c r="Q4" t="s">
        <v>60</v>
      </c>
      <c r="R4" t="s">
        <v>61</v>
      </c>
      <c r="S4" t="s">
        <v>62</v>
      </c>
      <c r="T4" t="s">
        <v>63</v>
      </c>
      <c r="U4">
        <v>3</v>
      </c>
      <c r="V4" t="s">
        <v>596</v>
      </c>
    </row>
    <row r="5" spans="1:22" ht="24.95" customHeight="1" x14ac:dyDescent="0.25">
      <c r="A5" t="s">
        <v>1118</v>
      </c>
      <c r="B5" s="57">
        <v>45328</v>
      </c>
      <c r="C5">
        <v>-500000</v>
      </c>
      <c r="D5" t="s">
        <v>223</v>
      </c>
      <c r="E5" s="134">
        <f>IF(A5="","",+_xlfn.XLOOKUP(VALUE(A5),'1.DEPOSITOS'!O:O,'1.DEPOSITOS'!O:O,_xlfn.XLOOKUP(VALUE(A5),'control débitos'!H:H,'control débitos'!H:H,_xlfn.XLOOKUP(VALUE(A5),'3.AFIP'!Q:Q,'3.AFIP'!Q:Q,_xlfn.XLOOKUP(VALUE(A5),'5.FONDO Y SUELDOS'!P:P,'5.FONDO Y SUELDOS'!P:P,_xlfn.XLOOKUP(VALUE(A5),'8.GASTOS'!O:O,'8.GASTOS'!O:O,_xlfn.XLOOKUP(VALUE(A5),'10.IMP DEB CRED'!O:O,'10.IMP DEB CRED'!O:O,_xlfn.XLOOKUP(VALUE(A5),'4.SIRCREB'!O:O,'4.SIRCREB'!O:O,"&lt;----- NO SE ENCUENTRA",0,),0,),0,),0,),0,))))</f>
        <v>83652</v>
      </c>
      <c r="F5" s="172" t="str">
        <f t="shared" si="0"/>
        <v/>
      </c>
      <c r="G5" s="74" t="str">
        <f>+BANCO!A10</f>
        <v>Saldo al 29/02</v>
      </c>
      <c r="H5" s="73">
        <f>+DATOS!N3</f>
        <v>3563222.44</v>
      </c>
      <c r="J5" s="118" t="str">
        <v>04.03.22</v>
      </c>
      <c r="K5" s="120">
        <f>IF(J5="","",IF(J5=0,"",SUMIF($D:D,J5,C:C)))</f>
        <v>-1915880</v>
      </c>
      <c r="L5" s="119" t="str">
        <f>IF(J5=0,"",IFERROR(IF(J5&lt;&gt;"",VLOOKUP(J5,P$1:$W$1420,5,FALSE),""),"ERROR DE CUENTA / DEPOSITOS DE VALORES"))</f>
        <v>Servicio de Terceros</v>
      </c>
      <c r="P5" t="s">
        <v>64</v>
      </c>
      <c r="Q5" t="s">
        <v>60</v>
      </c>
      <c r="R5" t="s">
        <v>65</v>
      </c>
      <c r="S5" t="s">
        <v>62</v>
      </c>
      <c r="T5" t="s">
        <v>66</v>
      </c>
      <c r="U5">
        <v>3</v>
      </c>
      <c r="V5" t="s">
        <v>596</v>
      </c>
    </row>
    <row r="6" spans="1:22" ht="24.95" customHeight="1" thickBot="1" x14ac:dyDescent="0.3">
      <c r="A6" t="s">
        <v>1119</v>
      </c>
      <c r="B6" s="57">
        <v>45327</v>
      </c>
      <c r="C6">
        <v>-12446.84</v>
      </c>
      <c r="D6" t="s">
        <v>44</v>
      </c>
      <c r="E6" s="134">
        <f>IF(A6="","",+_xlfn.XLOOKUP(VALUE(A6),'1.DEPOSITOS'!O:O,'1.DEPOSITOS'!O:O,_xlfn.XLOOKUP(VALUE(A6),'control débitos'!H:H,'control débitos'!H:H,_xlfn.XLOOKUP(VALUE(A6),'3.AFIP'!Q:Q,'3.AFIP'!Q:Q,_xlfn.XLOOKUP(VALUE(A6),'5.FONDO Y SUELDOS'!P:P,'5.FONDO Y SUELDOS'!P:P,_xlfn.XLOOKUP(VALUE(A6),'8.GASTOS'!O:O,'8.GASTOS'!O:O,_xlfn.XLOOKUP(VALUE(A6),'10.IMP DEB CRED'!O:O,'10.IMP DEB CRED'!O:O,_xlfn.XLOOKUP(VALUE(A6),'4.SIRCREB'!O:O,'4.SIRCREB'!O:O,"&lt;----- NO SE ENCUENTRA",0,),0,),0,),0,),0,))))</f>
        <v>83653</v>
      </c>
      <c r="F6" s="172" t="str">
        <f t="shared" si="0"/>
        <v/>
      </c>
      <c r="G6" s="75" t="s">
        <v>67</v>
      </c>
      <c r="H6" s="76">
        <f>+H4-H5</f>
        <v>5923945.5</v>
      </c>
      <c r="J6" s="118" t="str">
        <v>01.04.01</v>
      </c>
      <c r="K6" s="120">
        <f>IF(J6="","",IF(J6=0,"",SUMIF($D:D,J6,C:C)))</f>
        <v>-380146.77</v>
      </c>
      <c r="L6" s="119" t="str">
        <f>IF(J6=0,"",IFERROR(IF(J6&lt;&gt;"",VLOOKUP(J6,P$1:$W$1420,5,FALSE),""),"ERROR DE CUENTA / DEPOSITOS DE VALORES"))</f>
        <v>Materiales - Insumos</v>
      </c>
      <c r="P6" t="s">
        <v>68</v>
      </c>
      <c r="Q6" t="s">
        <v>60</v>
      </c>
      <c r="R6" t="s">
        <v>69</v>
      </c>
      <c r="S6" t="s">
        <v>62</v>
      </c>
      <c r="T6" t="s">
        <v>70</v>
      </c>
      <c r="U6">
        <v>3</v>
      </c>
      <c r="V6" t="s">
        <v>596</v>
      </c>
    </row>
    <row r="7" spans="1:22" ht="24.95" customHeight="1" x14ac:dyDescent="0.25">
      <c r="A7" t="s">
        <v>1120</v>
      </c>
      <c r="B7" s="57">
        <v>45324</v>
      </c>
      <c r="C7">
        <v>-77059.929999999993</v>
      </c>
      <c r="D7" t="s">
        <v>44</v>
      </c>
      <c r="E7" s="134">
        <f>IF(A7="","",+_xlfn.XLOOKUP(VALUE(A7),'1.DEPOSITOS'!O:O,'1.DEPOSITOS'!O:O,_xlfn.XLOOKUP(VALUE(A7),'control débitos'!H:H,'control débitos'!H:H,_xlfn.XLOOKUP(VALUE(A7),'3.AFIP'!Q:Q,'3.AFIP'!Q:Q,_xlfn.XLOOKUP(VALUE(A7),'5.FONDO Y SUELDOS'!P:P,'5.FONDO Y SUELDOS'!P:P,_xlfn.XLOOKUP(VALUE(A7),'8.GASTOS'!O:O,'8.GASTOS'!O:O,_xlfn.XLOOKUP(VALUE(A7),'10.IMP DEB CRED'!O:O,'10.IMP DEB CRED'!O:O,_xlfn.XLOOKUP(VALUE(A7),'4.SIRCREB'!O:O,'4.SIRCREB'!O:O,"&lt;----- NO SE ENCUENTRA",0,),0,),0,),0,),0,))))</f>
        <v>83654</v>
      </c>
      <c r="F7" s="172" t="str">
        <f t="shared" si="0"/>
        <v/>
      </c>
      <c r="G7" s="59"/>
      <c r="H7" s="77"/>
      <c r="J7" s="118" t="str">
        <v>(en blanco)</v>
      </c>
      <c r="K7" s="120">
        <f>IF(J7="","",IF(J7=0,"",SUMIF($D:D,J7,C:C)))</f>
        <v>15941691.460000001</v>
      </c>
      <c r="L7" s="119" t="str">
        <f>IF(J7=0,"",IFERROR(IF(J7&lt;&gt;"",VLOOKUP(J7,P$1:$W$1420,5,FALSE),""),"ERROR DE CUENTA / DEPOSITOS DE VALORES"))</f>
        <v>ERROR DE CUENTA / DEPOSITOS DE VALORES</v>
      </c>
      <c r="P7" t="s">
        <v>72</v>
      </c>
      <c r="Q7" t="s">
        <v>60</v>
      </c>
      <c r="R7" t="s">
        <v>73</v>
      </c>
      <c r="S7" t="s">
        <v>62</v>
      </c>
      <c r="T7" t="s">
        <v>74</v>
      </c>
      <c r="U7">
        <v>3</v>
      </c>
      <c r="V7" t="s">
        <v>596</v>
      </c>
    </row>
    <row r="8" spans="1:22" ht="24.95" customHeight="1" x14ac:dyDescent="0.25">
      <c r="A8" t="s">
        <v>1121</v>
      </c>
      <c r="B8" s="57">
        <v>45327</v>
      </c>
      <c r="C8">
        <v>2651960</v>
      </c>
      <c r="D8" t="s">
        <v>563</v>
      </c>
      <c r="E8" s="134">
        <f>IF(A8="","",+_xlfn.XLOOKUP(VALUE(A8),'1.DEPOSITOS'!O:O,'1.DEPOSITOS'!O:O,_xlfn.XLOOKUP(VALUE(A8),'control débitos'!H:H,'control débitos'!H:H,_xlfn.XLOOKUP(VALUE(A8),'3.AFIP'!Q:Q,'3.AFIP'!Q:Q,_xlfn.XLOOKUP(VALUE(A8),'5.FONDO Y SUELDOS'!P:P,'5.FONDO Y SUELDOS'!P:P,_xlfn.XLOOKUP(VALUE(A8),'8.GASTOS'!O:O,'8.GASTOS'!O:O,_xlfn.XLOOKUP(VALUE(A8),'10.IMP DEB CRED'!O:O,'10.IMP DEB CRED'!O:O,_xlfn.XLOOKUP(VALUE(A8),'4.SIRCREB'!O:O,'4.SIRCREB'!O:O,"&lt;----- NO SE ENCUENTRA",0,),0,),0,),0,),0,))))</f>
        <v>83664</v>
      </c>
      <c r="F8" s="172" t="str">
        <f t="shared" si="0"/>
        <v/>
      </c>
      <c r="G8" s="59"/>
      <c r="H8" s="63"/>
      <c r="J8" s="118" t="str">
        <v>01.03.02.07</v>
      </c>
      <c r="K8" s="120">
        <f>IF(J8="","",IF(J8=0,"",SUMIF($D:D,J8,C:C)))</f>
        <v>-400000</v>
      </c>
      <c r="L8" s="119" t="str">
        <f>IF(J8=0,"",IFERROR(IF(J8&lt;&gt;"",VLOOKUP(J8,P$1:$W$1420,5,FALSE),""),"ERROR DE CUENTA / DEPOSITOS DE VALORES"))</f>
        <v>Mariano Ascheri- Cta. Particular</v>
      </c>
      <c r="P8" t="s">
        <v>76</v>
      </c>
      <c r="Q8" t="s">
        <v>60</v>
      </c>
      <c r="R8" t="s">
        <v>77</v>
      </c>
      <c r="S8" t="s">
        <v>62</v>
      </c>
      <c r="T8" t="s">
        <v>78</v>
      </c>
      <c r="U8">
        <v>3</v>
      </c>
      <c r="V8" t="s">
        <v>596</v>
      </c>
    </row>
    <row r="9" spans="1:22" ht="24.95" customHeight="1" x14ac:dyDescent="0.25">
      <c r="A9" t="s">
        <v>1122</v>
      </c>
      <c r="B9" s="57">
        <v>45327</v>
      </c>
      <c r="C9">
        <v>2651960</v>
      </c>
      <c r="D9" t="s">
        <v>563</v>
      </c>
      <c r="E9" s="134">
        <f>IF(A9="","",+_xlfn.XLOOKUP(VALUE(A9),'1.DEPOSITOS'!O:O,'1.DEPOSITOS'!O:O,_xlfn.XLOOKUP(VALUE(A9),'control débitos'!H:H,'control débitos'!H:H,_xlfn.XLOOKUP(VALUE(A9),'3.AFIP'!Q:Q,'3.AFIP'!Q:Q,_xlfn.XLOOKUP(VALUE(A9),'5.FONDO Y SUELDOS'!P:P,'5.FONDO Y SUELDOS'!P:P,_xlfn.XLOOKUP(VALUE(A9),'8.GASTOS'!O:O,'8.GASTOS'!O:O,_xlfn.XLOOKUP(VALUE(A9),'10.IMP DEB CRED'!O:O,'10.IMP DEB CRED'!O:O,_xlfn.XLOOKUP(VALUE(A9),'4.SIRCREB'!O:O,'4.SIRCREB'!O:O,"&lt;----- NO SE ENCUENTRA",0,),0,),0,),0,),0,))))</f>
        <v>83665</v>
      </c>
      <c r="F9" s="172" t="str">
        <f t="shared" si="0"/>
        <v/>
      </c>
      <c r="G9" s="59"/>
      <c r="H9" s="63"/>
      <c r="J9" s="118" t="str">
        <v>01.03.02.06</v>
      </c>
      <c r="K9" s="120">
        <f>IF(J9="","",IF(J9=0,"",SUMIF($D:D,J9,C:C)))</f>
        <v>-1000000</v>
      </c>
      <c r="L9" s="119" t="str">
        <f>IF(J9=0,"",IFERROR(IF(J9&lt;&gt;"",VLOOKUP(J9,P$1:$W$1420,5,FALSE),""),"ERROR DE CUENTA / DEPOSITOS DE VALORES"))</f>
        <v>Germán Barbieri- Cta. Particular</v>
      </c>
      <c r="P9" t="s">
        <v>79</v>
      </c>
      <c r="Q9" t="s">
        <v>54</v>
      </c>
      <c r="R9" t="s">
        <v>80</v>
      </c>
      <c r="S9" t="s">
        <v>563</v>
      </c>
      <c r="T9" t="s">
        <v>81</v>
      </c>
      <c r="U9">
        <v>2</v>
      </c>
      <c r="V9" t="s">
        <v>595</v>
      </c>
    </row>
    <row r="10" spans="1:22" ht="24.95" customHeight="1" x14ac:dyDescent="0.25">
      <c r="A10" t="s">
        <v>1123</v>
      </c>
      <c r="B10" s="57">
        <v>45331</v>
      </c>
      <c r="C10">
        <v>-400000</v>
      </c>
      <c r="D10" t="s">
        <v>138</v>
      </c>
      <c r="E10" s="134">
        <f>IF(A10="","",+_xlfn.XLOOKUP(VALUE(A10),'1.DEPOSITOS'!O:O,'1.DEPOSITOS'!O:O,_xlfn.XLOOKUP(VALUE(A10),'control débitos'!H:H,'control débitos'!H:H,_xlfn.XLOOKUP(VALUE(A10),'3.AFIP'!Q:Q,'3.AFIP'!Q:Q,_xlfn.XLOOKUP(VALUE(A10),'5.FONDO Y SUELDOS'!P:P,'5.FONDO Y SUELDOS'!P:P,_xlfn.XLOOKUP(VALUE(A10),'8.GASTOS'!O:O,'8.GASTOS'!O:O,_xlfn.XLOOKUP(VALUE(A10),'10.IMP DEB CRED'!O:O,'10.IMP DEB CRED'!O:O,_xlfn.XLOOKUP(VALUE(A10),'4.SIRCREB'!O:O,'4.SIRCREB'!O:O,"&lt;----- NO SE ENCUENTRA",0,),0,),0,),0,),0,))))</f>
        <v>83738</v>
      </c>
      <c r="F10" s="172" t="str">
        <f t="shared" si="0"/>
        <v/>
      </c>
      <c r="G10" s="59"/>
      <c r="H10" s="77"/>
      <c r="J10" s="118" t="str">
        <v>04.03.21</v>
      </c>
      <c r="K10" s="120">
        <f>IF(J10="","",IF(J10=0,"",SUMIF($D:D,J10,C:C)))</f>
        <v>-699000</v>
      </c>
      <c r="L10" s="119" t="str">
        <f>IF(J10=0,"",IFERROR(IF(J10&lt;&gt;"",VLOOKUP(J10,P$1:$W$1420,5,FALSE),""),"ERROR DE CUENTA / DEPOSITOS DE VALORES"))</f>
        <v>Honorarios</v>
      </c>
      <c r="P10" t="s">
        <v>82</v>
      </c>
      <c r="Q10" t="s">
        <v>60</v>
      </c>
      <c r="R10" t="s">
        <v>83</v>
      </c>
      <c r="S10" t="s">
        <v>62</v>
      </c>
      <c r="T10" t="s">
        <v>84</v>
      </c>
      <c r="U10">
        <v>3</v>
      </c>
      <c r="V10" t="s">
        <v>596</v>
      </c>
    </row>
    <row r="11" spans="1:22" ht="24.95" customHeight="1" x14ac:dyDescent="0.25">
      <c r="A11" t="s">
        <v>1124</v>
      </c>
      <c r="B11" s="57">
        <v>45331</v>
      </c>
      <c r="C11">
        <v>-1000000</v>
      </c>
      <c r="D11" t="s">
        <v>135</v>
      </c>
      <c r="E11" s="134">
        <f>IF(A11="","",+_xlfn.XLOOKUP(VALUE(A11),'1.DEPOSITOS'!O:O,'1.DEPOSITOS'!O:O,_xlfn.XLOOKUP(VALUE(A11),'control débitos'!H:H,'control débitos'!H:H,_xlfn.XLOOKUP(VALUE(A11),'3.AFIP'!Q:Q,'3.AFIP'!Q:Q,_xlfn.XLOOKUP(VALUE(A11),'5.FONDO Y SUELDOS'!P:P,'5.FONDO Y SUELDOS'!P:P,_xlfn.XLOOKUP(VALUE(A11),'8.GASTOS'!O:O,'8.GASTOS'!O:O,_xlfn.XLOOKUP(VALUE(A11),'10.IMP DEB CRED'!O:O,'10.IMP DEB CRED'!O:O,_xlfn.XLOOKUP(VALUE(A11),'4.SIRCREB'!O:O,'4.SIRCREB'!O:O,"&lt;----- NO SE ENCUENTRA",0,),0,),0,),0,),0,))))</f>
        <v>83739</v>
      </c>
      <c r="F11" s="172" t="str">
        <f t="shared" si="0"/>
        <v/>
      </c>
      <c r="G11" s="59"/>
      <c r="H11" s="77"/>
      <c r="J11" s="118" t="str">
        <v>04.03.20</v>
      </c>
      <c r="K11" s="120">
        <f>IF(J11="","",IF(J11=0,"",SUMIF($D:D,J11,C:C)))</f>
        <v>-640000</v>
      </c>
      <c r="L11" s="119" t="str">
        <f>IF(J11=0,"",IFERROR(IF(J11&lt;&gt;"",VLOOKUP(J11,P$1:$W$1420,5,FALSE),""),"ERROR DE CUENTA / DEPOSITOS DE VALORES"))</f>
        <v>Alquileres</v>
      </c>
      <c r="P11" t="s">
        <v>85</v>
      </c>
      <c r="Q11" t="s">
        <v>60</v>
      </c>
      <c r="R11" t="s">
        <v>86</v>
      </c>
      <c r="S11" t="s">
        <v>62</v>
      </c>
      <c r="T11" t="s">
        <v>87</v>
      </c>
      <c r="U11">
        <v>3</v>
      </c>
      <c r="V11" t="s">
        <v>596</v>
      </c>
    </row>
    <row r="12" spans="1:22" ht="24.95" customHeight="1" x14ac:dyDescent="0.25">
      <c r="A12" t="s">
        <v>1125</v>
      </c>
      <c r="B12" s="57">
        <v>45331</v>
      </c>
      <c r="C12">
        <v>-699000</v>
      </c>
      <c r="D12" t="s">
        <v>432</v>
      </c>
      <c r="E12" s="134">
        <f>IF(A12="","",+_xlfn.XLOOKUP(VALUE(A12),'1.DEPOSITOS'!O:O,'1.DEPOSITOS'!O:O,_xlfn.XLOOKUP(VALUE(A12),'control débitos'!H:H,'control débitos'!H:H,_xlfn.XLOOKUP(VALUE(A12),'3.AFIP'!Q:Q,'3.AFIP'!Q:Q,_xlfn.XLOOKUP(VALUE(A12),'5.FONDO Y SUELDOS'!P:P,'5.FONDO Y SUELDOS'!P:P,_xlfn.XLOOKUP(VALUE(A12),'8.GASTOS'!O:O,'8.GASTOS'!O:O,_xlfn.XLOOKUP(VALUE(A12),'10.IMP DEB CRED'!O:O,'10.IMP DEB CRED'!O:O,_xlfn.XLOOKUP(VALUE(A12),'4.SIRCREB'!O:O,'4.SIRCREB'!O:O,"&lt;----- NO SE ENCUENTRA",0,),0,),0,),0,),0,))))</f>
        <v>83740</v>
      </c>
      <c r="F12" s="172" t="str">
        <f t="shared" si="0"/>
        <v/>
      </c>
      <c r="G12" s="59"/>
      <c r="H12" s="77"/>
      <c r="J12" s="118" t="str">
        <v>04.03.12</v>
      </c>
      <c r="K12" s="120">
        <f>IF(J12="","",IF(J12=0,"",SUMIF($D:D,J12,C:C)))</f>
        <v>-12800</v>
      </c>
      <c r="L12" s="119" t="str">
        <f>IF(J12=0,"",IFERROR(IF(J12&lt;&gt;"",VLOOKUP(J12,P$1:$W$1420,5,FALSE),""),"ERROR DE CUENTA / DEPOSITOS DE VALORES"))</f>
        <v>Gastos varios</v>
      </c>
      <c r="P12" t="s">
        <v>88</v>
      </c>
      <c r="Q12" t="s">
        <v>60</v>
      </c>
      <c r="R12" t="s">
        <v>529</v>
      </c>
      <c r="S12" t="s">
        <v>62</v>
      </c>
      <c r="T12" t="s">
        <v>89</v>
      </c>
      <c r="U12">
        <v>3</v>
      </c>
      <c r="V12" t="s">
        <v>596</v>
      </c>
    </row>
    <row r="13" spans="1:22" ht="24.95" customHeight="1" x14ac:dyDescent="0.25">
      <c r="A13" t="s">
        <v>1126</v>
      </c>
      <c r="B13" s="57">
        <v>45331</v>
      </c>
      <c r="C13">
        <v>-640000</v>
      </c>
      <c r="D13" t="s">
        <v>429</v>
      </c>
      <c r="E13" s="134">
        <f>IF(A13="","",+_xlfn.XLOOKUP(VALUE(A13),'1.DEPOSITOS'!O:O,'1.DEPOSITOS'!O:O,_xlfn.XLOOKUP(VALUE(A13),'control débitos'!H:H,'control débitos'!H:H,_xlfn.XLOOKUP(VALUE(A13),'3.AFIP'!Q:Q,'3.AFIP'!Q:Q,_xlfn.XLOOKUP(VALUE(A13),'5.FONDO Y SUELDOS'!P:P,'5.FONDO Y SUELDOS'!P:P,_xlfn.XLOOKUP(VALUE(A13),'8.GASTOS'!O:O,'8.GASTOS'!O:O,_xlfn.XLOOKUP(VALUE(A13),'10.IMP DEB CRED'!O:O,'10.IMP DEB CRED'!O:O,_xlfn.XLOOKUP(VALUE(A13),'4.SIRCREB'!O:O,'4.SIRCREB'!O:O,"&lt;----- NO SE ENCUENTRA",0,),0,),0,),0,),0,))))</f>
        <v>83741</v>
      </c>
      <c r="F13" s="172" t="str">
        <f t="shared" si="0"/>
        <v/>
      </c>
      <c r="G13" s="59"/>
      <c r="H13" s="77"/>
      <c r="J13" s="118" t="str">
        <v>04.03.19</v>
      </c>
      <c r="K13" s="120">
        <f>IF(J13="","",IF(J13=0,"",SUMIF($D:D,J13,C:C)))</f>
        <v>-20001.3</v>
      </c>
      <c r="L13" s="119" t="str">
        <f>IF(J13=0,"",IFERROR(IF(J13&lt;&gt;"",VLOOKUP(J13,P$1:$W$1420,5,FALSE),""),"ERROR DE CUENTA / DEPOSITOS DE VALORES"))</f>
        <v>Gastos Rodados</v>
      </c>
      <c r="P13" t="s">
        <v>530</v>
      </c>
      <c r="Q13" t="s">
        <v>60</v>
      </c>
      <c r="R13" t="s">
        <v>531</v>
      </c>
      <c r="S13" t="s">
        <v>62</v>
      </c>
      <c r="T13" t="s">
        <v>532</v>
      </c>
      <c r="U13">
        <v>3</v>
      </c>
      <c r="V13" t="s">
        <v>596</v>
      </c>
    </row>
    <row r="14" spans="1:22" ht="24.95" customHeight="1" x14ac:dyDescent="0.25">
      <c r="A14" t="s">
        <v>1127</v>
      </c>
      <c r="B14" s="57">
        <v>45331</v>
      </c>
      <c r="C14">
        <v>-68000</v>
      </c>
      <c r="D14" t="s">
        <v>44</v>
      </c>
      <c r="E14" s="134">
        <f>IF(A14="","",+_xlfn.XLOOKUP(VALUE(A14),'1.DEPOSITOS'!O:O,'1.DEPOSITOS'!O:O,_xlfn.XLOOKUP(VALUE(A14),'control débitos'!H:H,'control débitos'!H:H,_xlfn.XLOOKUP(VALUE(A14),'3.AFIP'!Q:Q,'3.AFIP'!Q:Q,_xlfn.XLOOKUP(VALUE(A14),'5.FONDO Y SUELDOS'!P:P,'5.FONDO Y SUELDOS'!P:P,_xlfn.XLOOKUP(VALUE(A14),'8.GASTOS'!O:O,'8.GASTOS'!O:O,_xlfn.XLOOKUP(VALUE(A14),'10.IMP DEB CRED'!O:O,'10.IMP DEB CRED'!O:O,_xlfn.XLOOKUP(VALUE(A14),'4.SIRCREB'!O:O,'4.SIRCREB'!O:O,"&lt;----- NO SE ENCUENTRA",0,),0,),0,),0,),0,))))</f>
        <v>83742</v>
      </c>
      <c r="F14" s="172" t="str">
        <f t="shared" si="0"/>
        <v/>
      </c>
      <c r="G14" s="59"/>
      <c r="H14" s="77"/>
      <c r="J14" s="118" t="str">
        <v>04.03.37</v>
      </c>
      <c r="K14" s="120">
        <f>IF(J14="","",IF(J14=0,"",SUMIF($D:D,J14,C:C)))</f>
        <v>-350000</v>
      </c>
      <c r="L14" s="119" t="str">
        <f>IF(J14=0,"",IFERROR(IF(J14&lt;&gt;"",VLOOKUP(J14,P$1:$W$1420,5,FALSE),""),"ERROR DE CUENTA / DEPOSITOS DE VALORES"))</f>
        <v>Publicidad</v>
      </c>
      <c r="P14" t="s">
        <v>90</v>
      </c>
      <c r="Q14" t="s">
        <v>54</v>
      </c>
      <c r="R14" t="s">
        <v>91</v>
      </c>
      <c r="S14" t="s">
        <v>563</v>
      </c>
      <c r="T14" t="s">
        <v>92</v>
      </c>
      <c r="U14">
        <v>2</v>
      </c>
      <c r="V14" t="s">
        <v>595</v>
      </c>
    </row>
    <row r="15" spans="1:22" ht="24.95" customHeight="1" x14ac:dyDescent="0.25">
      <c r="A15" t="s">
        <v>1128</v>
      </c>
      <c r="B15" s="57">
        <v>45325</v>
      </c>
      <c r="C15">
        <v>-6400</v>
      </c>
      <c r="D15" t="s">
        <v>234</v>
      </c>
      <c r="E15" s="134">
        <f>IF(A15="","",+_xlfn.XLOOKUP(VALUE(A15),'1.DEPOSITOS'!O:O,'1.DEPOSITOS'!O:O,_xlfn.XLOOKUP(VALUE(A15),'control débitos'!H:H,'control débitos'!H:H,_xlfn.XLOOKUP(VALUE(A15),'3.AFIP'!Q:Q,'3.AFIP'!Q:Q,_xlfn.XLOOKUP(VALUE(A15),'5.FONDO Y SUELDOS'!P:P,'5.FONDO Y SUELDOS'!P:P,_xlfn.XLOOKUP(VALUE(A15),'8.GASTOS'!O:O,'8.GASTOS'!O:O,_xlfn.XLOOKUP(VALUE(A15),'10.IMP DEB CRED'!O:O,'10.IMP DEB CRED'!O:O,_xlfn.XLOOKUP(VALUE(A15),'4.SIRCREB'!O:O,'4.SIRCREB'!O:O,"&lt;----- NO SE ENCUENTRA",0,),0,),0,),0,),0,))))</f>
        <v>83768</v>
      </c>
      <c r="F15" s="172" t="str">
        <f t="shared" si="0"/>
        <v/>
      </c>
      <c r="G15" s="59"/>
      <c r="H15" s="77"/>
      <c r="J15" s="118" t="str">
        <v>04.03.16</v>
      </c>
      <c r="K15" s="120">
        <f>IF(J15="","",IF(J15=0,"",SUMIF($D:D,J15,C:C)))</f>
        <v>-6860</v>
      </c>
      <c r="L15" s="119" t="str">
        <f>IF(J15=0,"",IFERROR(IF(J15&lt;&gt;"",VLOOKUP(J15,P$1:$W$1420,5,FALSE),""),"ERROR DE CUENTA / DEPOSITOS DE VALORES"))</f>
        <v>Combustibles y Lubricantes</v>
      </c>
      <c r="P15" t="s">
        <v>93</v>
      </c>
      <c r="Q15" t="s">
        <v>54</v>
      </c>
      <c r="R15" t="s">
        <v>94</v>
      </c>
      <c r="S15" t="s">
        <v>563</v>
      </c>
      <c r="T15" t="s">
        <v>95</v>
      </c>
      <c r="U15">
        <v>3</v>
      </c>
      <c r="V15" t="s">
        <v>595</v>
      </c>
    </row>
    <row r="16" spans="1:22" ht="24.95" customHeight="1" x14ac:dyDescent="0.25">
      <c r="A16" t="s">
        <v>1129</v>
      </c>
      <c r="B16" s="57">
        <v>45325</v>
      </c>
      <c r="C16">
        <v>-6400</v>
      </c>
      <c r="D16" t="s">
        <v>234</v>
      </c>
      <c r="E16" s="134">
        <f>IF(A16="","",+_xlfn.XLOOKUP(VALUE(A16),'1.DEPOSITOS'!O:O,'1.DEPOSITOS'!O:O,_xlfn.XLOOKUP(VALUE(A16),'control débitos'!H:H,'control débitos'!H:H,_xlfn.XLOOKUP(VALUE(A16),'3.AFIP'!Q:Q,'3.AFIP'!Q:Q,_xlfn.XLOOKUP(VALUE(A16),'5.FONDO Y SUELDOS'!P:P,'5.FONDO Y SUELDOS'!P:P,_xlfn.XLOOKUP(VALUE(A16),'8.GASTOS'!O:O,'8.GASTOS'!O:O,_xlfn.XLOOKUP(VALUE(A16),'10.IMP DEB CRED'!O:O,'10.IMP DEB CRED'!O:O,_xlfn.XLOOKUP(VALUE(A16),'4.SIRCREB'!O:O,'4.SIRCREB'!O:O,"&lt;----- NO SE ENCUENTRA",0,),0,),0,),0,),0,))))</f>
        <v>83769</v>
      </c>
      <c r="F16" s="172" t="str">
        <f t="shared" si="0"/>
        <v/>
      </c>
      <c r="G16" s="59"/>
      <c r="H16" s="77"/>
      <c r="J16" s="118" t="str">
        <v>01.05.03</v>
      </c>
      <c r="K16" s="120">
        <f>IF(J16="","",IF(J16=0,"",SUMIF($D:D,J16,C:C)))</f>
        <v>-422702.39</v>
      </c>
      <c r="L16" s="119" t="str">
        <f>IF(J16=0,"",IFERROR(IF(J16&lt;&gt;"",VLOOKUP(J16,P$1:$W$1420,5,FALSE),""),"ERROR DE CUENTA / DEPOSITOS DE VALORES"))</f>
        <v>Rodados</v>
      </c>
      <c r="P16" t="s">
        <v>96</v>
      </c>
      <c r="Q16" t="s">
        <v>60</v>
      </c>
      <c r="R16" t="s">
        <v>97</v>
      </c>
      <c r="S16" t="s">
        <v>62</v>
      </c>
      <c r="T16" t="s">
        <v>98</v>
      </c>
      <c r="U16">
        <v>4</v>
      </c>
      <c r="V16" t="s">
        <v>596</v>
      </c>
    </row>
    <row r="17" spans="1:22" ht="24.95" customHeight="1" x14ac:dyDescent="0.25">
      <c r="A17" t="s">
        <v>1130</v>
      </c>
      <c r="B17" s="57">
        <v>45337</v>
      </c>
      <c r="C17">
        <v>-20001.3</v>
      </c>
      <c r="D17" t="s">
        <v>71</v>
      </c>
      <c r="E17" s="134">
        <f>IF(A17="","",+_xlfn.XLOOKUP(VALUE(A17),'1.DEPOSITOS'!O:O,'1.DEPOSITOS'!O:O,_xlfn.XLOOKUP(VALUE(A17),'control débitos'!H:H,'control débitos'!H:H,_xlfn.XLOOKUP(VALUE(A17),'3.AFIP'!Q:Q,'3.AFIP'!Q:Q,_xlfn.XLOOKUP(VALUE(A17),'5.FONDO Y SUELDOS'!P:P,'5.FONDO Y SUELDOS'!P:P,_xlfn.XLOOKUP(VALUE(A17),'8.GASTOS'!O:O,'8.GASTOS'!O:O,_xlfn.XLOOKUP(VALUE(A17),'10.IMP DEB CRED'!O:O,'10.IMP DEB CRED'!O:O,_xlfn.XLOOKUP(VALUE(A17),'4.SIRCREB'!O:O,'4.SIRCREB'!O:O,"&lt;----- NO SE ENCUENTRA",0,),0,),0,),0,),0,))))</f>
        <v>83967</v>
      </c>
      <c r="F17" s="172" t="str">
        <f t="shared" si="0"/>
        <v/>
      </c>
      <c r="G17" s="59"/>
      <c r="H17" s="77"/>
      <c r="J17" s="118" t="str">
        <v>02.03.03</v>
      </c>
      <c r="K17" s="120">
        <f>IF(J17="","",IF(J17=0,"",SUMIF($D:D,J17,C:C)))</f>
        <v>-510065.15</v>
      </c>
      <c r="L17" s="119" t="str">
        <f>IF(J17=0,"",IFERROR(IF(J17&lt;&gt;"",VLOOKUP(J17,P$1:$W$1420,5,FALSE),""),"ERROR DE CUENTA / DEPOSITOS DE VALORES"))</f>
        <v>Sindicatos a Pagar</v>
      </c>
      <c r="P17" t="s">
        <v>99</v>
      </c>
      <c r="Q17" t="s">
        <v>60</v>
      </c>
      <c r="R17" t="s">
        <v>100</v>
      </c>
      <c r="S17" t="s">
        <v>62</v>
      </c>
      <c r="T17" t="s">
        <v>101</v>
      </c>
      <c r="U17">
        <v>4</v>
      </c>
      <c r="V17" t="s">
        <v>596</v>
      </c>
    </row>
    <row r="18" spans="1:22" ht="24.95" customHeight="1" x14ac:dyDescent="0.25">
      <c r="A18" t="s">
        <v>1131</v>
      </c>
      <c r="B18" s="57">
        <v>45340</v>
      </c>
      <c r="C18">
        <v>5318885.7300000004</v>
      </c>
      <c r="D18" t="s">
        <v>563</v>
      </c>
      <c r="E18" s="134">
        <f>IF(A18="","",+_xlfn.XLOOKUP(VALUE(A18),'1.DEPOSITOS'!O:O,'1.DEPOSITOS'!O:O,_xlfn.XLOOKUP(VALUE(A18),'control débitos'!H:H,'control débitos'!H:H,_xlfn.XLOOKUP(VALUE(A18),'3.AFIP'!Q:Q,'3.AFIP'!Q:Q,_xlfn.XLOOKUP(VALUE(A18),'5.FONDO Y SUELDOS'!P:P,'5.FONDO Y SUELDOS'!P:P,_xlfn.XLOOKUP(VALUE(A18),'8.GASTOS'!O:O,'8.GASTOS'!O:O,_xlfn.XLOOKUP(VALUE(A18),'10.IMP DEB CRED'!O:O,'10.IMP DEB CRED'!O:O,_xlfn.XLOOKUP(VALUE(A18),'4.SIRCREB'!O:O,'4.SIRCREB'!O:O,"&lt;----- NO SE ENCUENTRA",0,),0,),0,),0,),0,))))</f>
        <v>83975</v>
      </c>
      <c r="F18" s="172" t="str">
        <f t="shared" si="0"/>
        <v/>
      </c>
      <c r="G18" s="59"/>
      <c r="H18" s="77"/>
      <c r="J18" s="118" t="str">
        <v>02.03.02</v>
      </c>
      <c r="K18" s="120">
        <f>IF(J18="","",IF(J18=0,"",SUMIF($D:D,J18,C:C)))</f>
        <v>-5800484.3700000001</v>
      </c>
      <c r="L18" s="119" t="str">
        <f>IF(J18=0,"",IFERROR(IF(J18&lt;&gt;"",VLOOKUP(J18,P$1:$W$1420,5,FALSE),""),"ERROR DE CUENTA / DEPOSITOS DE VALORES"))</f>
        <v>Contrib. Patronales a Pagar</v>
      </c>
      <c r="P18" t="s">
        <v>102</v>
      </c>
      <c r="Q18" t="s">
        <v>60</v>
      </c>
      <c r="R18" t="s">
        <v>103</v>
      </c>
      <c r="S18" t="s">
        <v>62</v>
      </c>
      <c r="T18" t="s">
        <v>104</v>
      </c>
      <c r="U18">
        <v>4</v>
      </c>
      <c r="V18" t="s">
        <v>596</v>
      </c>
    </row>
    <row r="19" spans="1:22" ht="24.95" customHeight="1" x14ac:dyDescent="0.25">
      <c r="A19" t="s">
        <v>1132</v>
      </c>
      <c r="B19" s="57">
        <v>45340</v>
      </c>
      <c r="C19">
        <v>5318885.7300000004</v>
      </c>
      <c r="D19" t="s">
        <v>563</v>
      </c>
      <c r="E19" s="134">
        <f>IF(A19="","",+_xlfn.XLOOKUP(VALUE(A19),'1.DEPOSITOS'!O:O,'1.DEPOSITOS'!O:O,_xlfn.XLOOKUP(VALUE(A19),'control débitos'!H:H,'control débitos'!H:H,_xlfn.XLOOKUP(VALUE(A19),'3.AFIP'!Q:Q,'3.AFIP'!Q:Q,_xlfn.XLOOKUP(VALUE(A19),'5.FONDO Y SUELDOS'!P:P,'5.FONDO Y SUELDOS'!P:P,_xlfn.XLOOKUP(VALUE(A19),'8.GASTOS'!O:O,'8.GASTOS'!O:O,_xlfn.XLOOKUP(VALUE(A19),'10.IMP DEB CRED'!O:O,'10.IMP DEB CRED'!O:O,_xlfn.XLOOKUP(VALUE(A19),'4.SIRCREB'!O:O,'4.SIRCREB'!O:O,"&lt;----- NO SE ENCUENTRA",0,),0,),0,),0,),0,))))</f>
        <v>83976</v>
      </c>
      <c r="F19" s="172" t="str">
        <f t="shared" si="0"/>
        <v/>
      </c>
      <c r="G19" s="59"/>
      <c r="H19" s="77"/>
      <c r="K19" s="120" t="str">
        <f>IF(J19="","",IF(J19=0,"",SUMIF($D:D,J19,C:C)))</f>
        <v/>
      </c>
      <c r="L19" s="119" t="str">
        <f>IF(J19=0,"",IFERROR(IF(J19&lt;&gt;"",VLOOKUP(J19,P$1:$W$1420,5,FALSE),""),"ERROR DE CUENTA / DEPOSITOS DE VALORES"))</f>
        <v/>
      </c>
      <c r="P19" t="s">
        <v>105</v>
      </c>
      <c r="Q19" t="s">
        <v>60</v>
      </c>
      <c r="R19" t="s">
        <v>106</v>
      </c>
      <c r="S19" t="s">
        <v>62</v>
      </c>
      <c r="T19" t="s">
        <v>107</v>
      </c>
      <c r="U19">
        <v>4</v>
      </c>
      <c r="V19" t="s">
        <v>596</v>
      </c>
    </row>
    <row r="20" spans="1:22" ht="24.95" customHeight="1" x14ac:dyDescent="0.25">
      <c r="A20" t="s">
        <v>1133</v>
      </c>
      <c r="B20" s="57">
        <v>45342</v>
      </c>
      <c r="C20">
        <v>-350000</v>
      </c>
      <c r="D20" t="s">
        <v>725</v>
      </c>
      <c r="E20" s="134">
        <f>IF(A20="","",+_xlfn.XLOOKUP(VALUE(A20),'1.DEPOSITOS'!O:O,'1.DEPOSITOS'!O:O,_xlfn.XLOOKUP(VALUE(A20),'control débitos'!H:H,'control débitos'!H:H,_xlfn.XLOOKUP(VALUE(A20),'3.AFIP'!Q:Q,'3.AFIP'!Q:Q,_xlfn.XLOOKUP(VALUE(A20),'5.FONDO Y SUELDOS'!P:P,'5.FONDO Y SUELDOS'!P:P,_xlfn.XLOOKUP(VALUE(A20),'8.GASTOS'!O:O,'8.GASTOS'!O:O,_xlfn.XLOOKUP(VALUE(A20),'10.IMP DEB CRED'!O:O,'10.IMP DEB CRED'!O:O,_xlfn.XLOOKUP(VALUE(A20),'4.SIRCREB'!O:O,'4.SIRCREB'!O:O,"&lt;----- NO SE ENCUENTRA",0,),0,),0,),0,),0,))))</f>
        <v>84054</v>
      </c>
      <c r="F20" s="172" t="str">
        <f t="shared" si="0"/>
        <v/>
      </c>
      <c r="G20" s="59"/>
      <c r="H20" s="77"/>
      <c r="K20" s="120" t="str">
        <f>IF(J20="","",IF(J20=0,"",SUMIF($D:D,J20,C:C)))</f>
        <v/>
      </c>
      <c r="L20" s="119" t="str">
        <f>IF(J20=0,"",IFERROR(IF(J20&lt;&gt;"",VLOOKUP(J20,P$1:$W$1420,5,FALSE),""),"ERROR DE CUENTA / DEPOSITOS DE VALORES"))</f>
        <v/>
      </c>
      <c r="P20" t="s">
        <v>108</v>
      </c>
      <c r="Q20" t="s">
        <v>60</v>
      </c>
      <c r="R20" t="s">
        <v>109</v>
      </c>
      <c r="S20" t="s">
        <v>62</v>
      </c>
      <c r="T20" t="s">
        <v>110</v>
      </c>
      <c r="U20">
        <v>4</v>
      </c>
      <c r="V20" t="s">
        <v>596</v>
      </c>
    </row>
    <row r="21" spans="1:22" ht="24.95" customHeight="1" x14ac:dyDescent="0.25">
      <c r="A21" t="s">
        <v>1134</v>
      </c>
      <c r="B21" s="57">
        <v>45343</v>
      </c>
      <c r="C21">
        <v>-6860</v>
      </c>
      <c r="D21" t="s">
        <v>413</v>
      </c>
      <c r="E21" s="134">
        <f>IF(A21="","",+_xlfn.XLOOKUP(VALUE(A21),'1.DEPOSITOS'!O:O,'1.DEPOSITOS'!O:O,_xlfn.XLOOKUP(VALUE(A21),'control débitos'!H:H,'control débitos'!H:H,_xlfn.XLOOKUP(VALUE(A21),'3.AFIP'!Q:Q,'3.AFIP'!Q:Q,_xlfn.XLOOKUP(VALUE(A21),'5.FONDO Y SUELDOS'!P:P,'5.FONDO Y SUELDOS'!P:P,_xlfn.XLOOKUP(VALUE(A21),'8.GASTOS'!O:O,'8.GASTOS'!O:O,_xlfn.XLOOKUP(VALUE(A21),'10.IMP DEB CRED'!O:O,'10.IMP DEB CRED'!O:O,_xlfn.XLOOKUP(VALUE(A21),'4.SIRCREB'!O:O,'4.SIRCREB'!O:O,"&lt;----- NO SE ENCUENTRA",0,),0,),0,),0,),0,))))</f>
        <v>84062</v>
      </c>
      <c r="F21" s="172" t="str">
        <f t="shared" si="0"/>
        <v/>
      </c>
      <c r="G21" s="59"/>
      <c r="H21" s="77"/>
      <c r="K21" s="120" t="str">
        <f>IF(J21="","",IF(J21=0,"",SUMIF($D:D,J21,C:C)))</f>
        <v/>
      </c>
      <c r="L21" s="119" t="str">
        <f>IF(J21=0,"",IFERROR(IF(J21&lt;&gt;"",VLOOKUP(J21,P$1:$W$1420,5,FALSE),""),"ERROR DE CUENTA / DEPOSITOS DE VALORES"))</f>
        <v/>
      </c>
      <c r="P21" t="s">
        <v>111</v>
      </c>
      <c r="Q21" t="s">
        <v>60</v>
      </c>
      <c r="R21" t="s">
        <v>112</v>
      </c>
      <c r="S21" t="s">
        <v>62</v>
      </c>
      <c r="T21" t="s">
        <v>113</v>
      </c>
      <c r="U21">
        <v>4</v>
      </c>
      <c r="V21" t="s">
        <v>596</v>
      </c>
    </row>
    <row r="22" spans="1:22" ht="24.95" customHeight="1" x14ac:dyDescent="0.25">
      <c r="A22" t="s">
        <v>1135</v>
      </c>
      <c r="B22" s="57">
        <v>45331</v>
      </c>
      <c r="C22">
        <v>-422702.39</v>
      </c>
      <c r="D22" t="s">
        <v>202</v>
      </c>
      <c r="E22" s="134">
        <f>IF(A22="","",+_xlfn.XLOOKUP(VALUE(A22),'1.DEPOSITOS'!O:O,'1.DEPOSITOS'!O:O,_xlfn.XLOOKUP(VALUE(A22),'control débitos'!H:H,'control débitos'!H:H,_xlfn.XLOOKUP(VALUE(A22),'3.AFIP'!Q:Q,'3.AFIP'!Q:Q,_xlfn.XLOOKUP(VALUE(A22),'5.FONDO Y SUELDOS'!P:P,'5.FONDO Y SUELDOS'!P:P,_xlfn.XLOOKUP(VALUE(A22),'8.GASTOS'!O:O,'8.GASTOS'!O:O,_xlfn.XLOOKUP(VALUE(A22),'10.IMP DEB CRED'!O:O,'10.IMP DEB CRED'!O:O,_xlfn.XLOOKUP(VALUE(A22),'4.SIRCREB'!O:O,'4.SIRCREB'!O:O,"&lt;----- NO SE ENCUENTRA",0,),0,),0,),0,),0,))))</f>
        <v>84085</v>
      </c>
      <c r="F22" s="172" t="str">
        <f t="shared" si="0"/>
        <v/>
      </c>
      <c r="G22" s="59"/>
      <c r="H22" s="77"/>
      <c r="K22" s="120" t="str">
        <f>IF(J22="","",IF(J22=0,"",SUMIF($D:D,J22,C:C)))</f>
        <v/>
      </c>
      <c r="L22" s="119" t="str">
        <f>IF(J22=0,"",IFERROR(IF(J22&lt;&gt;"",VLOOKUP(J22,P$1:$W$1420,5,FALSE),""),"ERROR DE CUENTA / DEPOSITOS DE VALORES"))</f>
        <v/>
      </c>
      <c r="P22" t="s">
        <v>114</v>
      </c>
      <c r="Q22" t="s">
        <v>60</v>
      </c>
      <c r="R22" t="s">
        <v>115</v>
      </c>
      <c r="S22" t="s">
        <v>62</v>
      </c>
      <c r="T22" t="s">
        <v>116</v>
      </c>
      <c r="U22">
        <v>4</v>
      </c>
      <c r="V22" t="s">
        <v>596</v>
      </c>
    </row>
    <row r="23" spans="1:22" ht="24.95" customHeight="1" x14ac:dyDescent="0.25">
      <c r="A23" t="s">
        <v>1136</v>
      </c>
      <c r="B23" s="57">
        <v>45345</v>
      </c>
      <c r="C23">
        <v>-222640</v>
      </c>
      <c r="D23" t="s">
        <v>44</v>
      </c>
      <c r="E23" s="134">
        <f>IF(A23="","",+_xlfn.XLOOKUP(VALUE(A23),'1.DEPOSITOS'!O:O,'1.DEPOSITOS'!O:O,_xlfn.XLOOKUP(VALUE(A23),'control débitos'!H:H,'control débitos'!H:H,_xlfn.XLOOKUP(VALUE(A23),'3.AFIP'!Q:Q,'3.AFIP'!Q:Q,_xlfn.XLOOKUP(VALUE(A23),'5.FONDO Y SUELDOS'!P:P,'5.FONDO Y SUELDOS'!P:P,_xlfn.XLOOKUP(VALUE(A23),'8.GASTOS'!O:O,'8.GASTOS'!O:O,_xlfn.XLOOKUP(VALUE(A23),'10.IMP DEB CRED'!O:O,'10.IMP DEB CRED'!O:O,_xlfn.XLOOKUP(VALUE(A23),'4.SIRCREB'!O:O,'4.SIRCREB'!O:O,"&lt;----- NO SE ENCUENTRA",0,),0,),0,),0,),0,))))</f>
        <v>84103</v>
      </c>
      <c r="F23" s="172" t="str">
        <f t="shared" si="0"/>
        <v/>
      </c>
      <c r="G23" s="59"/>
      <c r="H23" s="77"/>
      <c r="K23" s="120" t="str">
        <f>IF(J23="","",IF(J23=0,"",SUMIF($D:D,J23,C:C)))</f>
        <v/>
      </c>
      <c r="L23" s="119" t="str">
        <f>IF(J23=0,"",IFERROR(IF(J23&lt;&gt;"",VLOOKUP(J23,P$1:$W$1420,5,FALSE),""),"ERROR DE CUENTA / DEPOSITOS DE VALORES"))</f>
        <v/>
      </c>
      <c r="P23" t="s">
        <v>117</v>
      </c>
      <c r="Q23" t="s">
        <v>54</v>
      </c>
      <c r="R23" t="s">
        <v>118</v>
      </c>
      <c r="S23" t="s">
        <v>563</v>
      </c>
      <c r="T23" t="s">
        <v>119</v>
      </c>
      <c r="U23">
        <v>3</v>
      </c>
      <c r="V23" t="s">
        <v>595</v>
      </c>
    </row>
    <row r="24" spans="1:22" ht="24.95" customHeight="1" x14ac:dyDescent="0.25">
      <c r="A24" t="s">
        <v>1137</v>
      </c>
      <c r="B24" s="57">
        <v>45336</v>
      </c>
      <c r="C24">
        <v>-510065.15</v>
      </c>
      <c r="D24" t="s">
        <v>268</v>
      </c>
      <c r="E24" s="134">
        <f>IF(A24="","",+_xlfn.XLOOKUP(VALUE(A24),'1.DEPOSITOS'!O:O,'1.DEPOSITOS'!O:O,_xlfn.XLOOKUP(VALUE(A24),'control débitos'!H:H,'control débitos'!H:H,_xlfn.XLOOKUP(VALUE(A24),'3.AFIP'!Q:Q,'3.AFIP'!Q:Q,_xlfn.XLOOKUP(VALUE(A24),'5.FONDO Y SUELDOS'!P:P,'5.FONDO Y SUELDOS'!P:P,_xlfn.XLOOKUP(VALUE(A24),'8.GASTOS'!O:O,'8.GASTOS'!O:O,_xlfn.XLOOKUP(VALUE(A24),'10.IMP DEB CRED'!O:O,'10.IMP DEB CRED'!O:O,_xlfn.XLOOKUP(VALUE(A24),'4.SIRCREB'!O:O,'4.SIRCREB'!O:O,"&lt;----- NO SE ENCUENTRA",0,),0,),0,),0,),0,))))</f>
        <v>84216</v>
      </c>
      <c r="F24" s="172" t="str">
        <f t="shared" si="0"/>
        <v/>
      </c>
      <c r="G24" s="59"/>
      <c r="H24" s="77"/>
      <c r="K24" s="120" t="str">
        <f>IF(J24="","",IF(J24=0,"",SUMIF($D:D,J24,C:C)))</f>
        <v/>
      </c>
      <c r="L24" s="119" t="str">
        <f>IF(J24=0,"",IFERROR(IF(J24&lt;&gt;"",VLOOKUP(J24,P$1:$W$1420,5,FALSE),""),"ERROR DE CUENTA / DEPOSITOS DE VALORES"))</f>
        <v/>
      </c>
      <c r="P24" t="s">
        <v>120</v>
      </c>
      <c r="Q24" t="s">
        <v>60</v>
      </c>
      <c r="R24" t="s">
        <v>121</v>
      </c>
      <c r="S24" t="s">
        <v>62</v>
      </c>
      <c r="T24" t="s">
        <v>122</v>
      </c>
      <c r="U24">
        <v>4</v>
      </c>
      <c r="V24" t="s">
        <v>596</v>
      </c>
    </row>
    <row r="25" spans="1:22" ht="24.95" customHeight="1" x14ac:dyDescent="0.25">
      <c r="A25" t="s">
        <v>1138</v>
      </c>
      <c r="B25" s="57">
        <v>45336</v>
      </c>
      <c r="C25">
        <v>-5800484.3700000001</v>
      </c>
      <c r="D25" t="s">
        <v>269</v>
      </c>
      <c r="E25" s="134">
        <f>IF(A25="","",+_xlfn.XLOOKUP(VALUE(A25),'1.DEPOSITOS'!O:O,'1.DEPOSITOS'!O:O,_xlfn.XLOOKUP(VALUE(A25),'control débitos'!H:H,'control débitos'!H:H,_xlfn.XLOOKUP(VALUE(A25),'3.AFIP'!Q:Q,'3.AFIP'!Q:Q,_xlfn.XLOOKUP(VALUE(A25),'5.FONDO Y SUELDOS'!P:P,'5.FONDO Y SUELDOS'!P:P,_xlfn.XLOOKUP(VALUE(A25),'8.GASTOS'!O:O,'8.GASTOS'!O:O,_xlfn.XLOOKUP(VALUE(A25),'10.IMP DEB CRED'!O:O,'10.IMP DEB CRED'!O:O,_xlfn.XLOOKUP(VALUE(A25),'4.SIRCREB'!O:O,'4.SIRCREB'!O:O,"&lt;----- NO SE ENCUENTRA",0,),0,),0,),0,),0,))))</f>
        <v>84217</v>
      </c>
      <c r="F25" s="172" t="str">
        <f t="shared" si="0"/>
        <v/>
      </c>
      <c r="G25" s="59"/>
      <c r="H25" s="77"/>
      <c r="K25" s="120" t="str">
        <f>IF(J25="","",IF(J25=0,"",SUMIF($D:D,J25,C:C)))</f>
        <v/>
      </c>
      <c r="L25" s="119" t="str">
        <f>IF(J25=0,"",IFERROR(IF(J25&lt;&gt;"",VLOOKUP(J25,P$1:$W$1420,5,FALSE),""),"ERROR DE CUENTA / DEPOSITOS DE VALORES"))</f>
        <v/>
      </c>
      <c r="P25" t="s">
        <v>123</v>
      </c>
      <c r="Q25" t="s">
        <v>60</v>
      </c>
      <c r="R25" t="s">
        <v>124</v>
      </c>
      <c r="S25" t="s">
        <v>62</v>
      </c>
      <c r="T25" t="s">
        <v>125</v>
      </c>
      <c r="U25">
        <v>4</v>
      </c>
      <c r="V25" t="s">
        <v>596</v>
      </c>
    </row>
    <row r="26" spans="1:22" ht="24.95" customHeight="1" x14ac:dyDescent="0.25">
      <c r="C26"/>
      <c r="E26" s="134" t="str">
        <f>IF(A26="","",+_xlfn.XLOOKUP(VALUE(A26),'1.DEPOSITOS'!O:O,'1.DEPOSITOS'!O:O,_xlfn.XLOOKUP(VALUE(A26),'control débitos'!H:H,'control débitos'!H:H,_xlfn.XLOOKUP(VALUE(A26),'3.AFIP'!Q:Q,'3.AFIP'!Q:Q,_xlfn.XLOOKUP(VALUE(A26),'5.FONDO Y SUELDOS'!P:P,'5.FONDO Y SUELDOS'!P:P,_xlfn.XLOOKUP(VALUE(A26),'8.GASTOS'!O:O,'8.GASTOS'!O:O,_xlfn.XLOOKUP(VALUE(A26),'10.IMP DEB CRED'!O:O,'10.IMP DEB CRED'!O:O,_xlfn.XLOOKUP(VALUE(A26),'4.SIRCREB'!O:O,'4.SIRCREB'!O:O,"&lt;----- NO SE ENCUENTRA",0,),0,),0,),0,),0,))))</f>
        <v/>
      </c>
      <c r="F26" s="172" t="str">
        <f t="shared" si="0"/>
        <v/>
      </c>
      <c r="G26" s="59"/>
      <c r="H26" s="77"/>
      <c r="K26" s="120" t="str">
        <f>IF(J26="","",IF(J26=0,"",SUMIF($D:D,J26,C:C)))</f>
        <v/>
      </c>
      <c r="L26" s="119" t="str">
        <f>IF(J26=0,"",IFERROR(IF(J26&lt;&gt;"",VLOOKUP(J26,P$1:$W$1420,5,FALSE),""),"ERROR DE CUENTA / DEPOSITOS DE VALORES"))</f>
        <v/>
      </c>
      <c r="P26" t="s">
        <v>126</v>
      </c>
      <c r="Q26" t="s">
        <v>60</v>
      </c>
      <c r="R26" t="s">
        <v>127</v>
      </c>
      <c r="S26" t="s">
        <v>62</v>
      </c>
      <c r="T26" t="s">
        <v>128</v>
      </c>
      <c r="U26">
        <v>4</v>
      </c>
      <c r="V26" t="s">
        <v>596</v>
      </c>
    </row>
    <row r="27" spans="1:22" ht="24.95" customHeight="1" x14ac:dyDescent="0.25">
      <c r="C27"/>
      <c r="E27" s="134" t="str">
        <f>IF(A27="","",+_xlfn.XLOOKUP(VALUE(A27),'1.DEPOSITOS'!O:O,'1.DEPOSITOS'!O:O,_xlfn.XLOOKUP(VALUE(A27),'control débitos'!H:H,'control débitos'!H:H,_xlfn.XLOOKUP(VALUE(A27),'3.AFIP'!Q:Q,'3.AFIP'!Q:Q,_xlfn.XLOOKUP(VALUE(A27),'5.FONDO Y SUELDOS'!P:P,'5.FONDO Y SUELDOS'!P:P,_xlfn.XLOOKUP(VALUE(A27),'8.GASTOS'!O:O,'8.GASTOS'!O:O,_xlfn.XLOOKUP(VALUE(A27),'10.IMP DEB CRED'!O:O,'10.IMP DEB CRED'!O:O,_xlfn.XLOOKUP(VALUE(A27),'4.SIRCREB'!O:O,'4.SIRCREB'!O:O,"&lt;----- NO SE ENCUENTRA",0,),0,),0,),0,),0,))))</f>
        <v/>
      </c>
      <c r="F27" s="172" t="str">
        <f t="shared" si="0"/>
        <v/>
      </c>
      <c r="G27" s="59"/>
      <c r="H27" s="77"/>
      <c r="K27" s="120" t="str">
        <f>IF(J27="","",IF(J27=0,"",SUMIF($D:D,J27,C:C)))</f>
        <v/>
      </c>
      <c r="L27" s="119" t="str">
        <f>IF(J27=0,"",IFERROR(IF(J27&lt;&gt;"",VLOOKUP(J27,P$1:$W$1420,5,FALSE),""),"ERROR DE CUENTA / DEPOSITOS DE VALORES"))</f>
        <v/>
      </c>
      <c r="P27" t="s">
        <v>129</v>
      </c>
      <c r="Q27" t="s">
        <v>60</v>
      </c>
      <c r="R27" t="s">
        <v>130</v>
      </c>
      <c r="S27" t="s">
        <v>62</v>
      </c>
      <c r="T27" t="s">
        <v>131</v>
      </c>
      <c r="U27">
        <v>4</v>
      </c>
      <c r="V27" t="s">
        <v>596</v>
      </c>
    </row>
    <row r="28" spans="1:22" ht="24.95" customHeight="1" x14ac:dyDescent="0.25">
      <c r="C28"/>
      <c r="E28" s="134" t="str">
        <f>IF(A28="","",+_xlfn.XLOOKUP(VALUE(A28),'1.DEPOSITOS'!O:O,'1.DEPOSITOS'!O:O,_xlfn.XLOOKUP(VALUE(A28),'control débitos'!H:H,'control débitos'!H:H,_xlfn.XLOOKUP(VALUE(A28),'3.AFIP'!Q:Q,'3.AFIP'!Q:Q,_xlfn.XLOOKUP(VALUE(A28),'5.FONDO Y SUELDOS'!P:P,'5.FONDO Y SUELDOS'!P:P,_xlfn.XLOOKUP(VALUE(A28),'8.GASTOS'!O:O,'8.GASTOS'!O:O,_xlfn.XLOOKUP(VALUE(A28),'10.IMP DEB CRED'!O:O,'10.IMP DEB CRED'!O:O,_xlfn.XLOOKUP(VALUE(A28),'4.SIRCREB'!O:O,'4.SIRCREB'!O:O,"&lt;----- NO SE ENCUENTRA",0,),0,),0,),0,),0,))))</f>
        <v/>
      </c>
      <c r="F28" s="172" t="str">
        <f t="shared" si="0"/>
        <v/>
      </c>
      <c r="G28" s="59"/>
      <c r="H28" s="77"/>
      <c r="K28" s="120" t="str">
        <f>IF(J28="","",IF(J28=0,"",SUMIF($D:D,J28,C:C)))</f>
        <v/>
      </c>
      <c r="L28" s="119" t="str">
        <f>IF(J28=0,"",IFERROR(IF(J28&lt;&gt;"",VLOOKUP(J28,P$1:$W$1420,5,FALSE),""),"ERROR DE CUENTA / DEPOSITOS DE VALORES"))</f>
        <v/>
      </c>
      <c r="P28" t="s">
        <v>132</v>
      </c>
      <c r="Q28" t="s">
        <v>60</v>
      </c>
      <c r="R28" t="s">
        <v>133</v>
      </c>
      <c r="S28" t="s">
        <v>62</v>
      </c>
      <c r="T28" t="s">
        <v>134</v>
      </c>
      <c r="U28">
        <v>4</v>
      </c>
      <c r="V28" t="s">
        <v>596</v>
      </c>
    </row>
    <row r="29" spans="1:22" ht="24.95" customHeight="1" x14ac:dyDescent="0.25">
      <c r="C29"/>
      <c r="E29" s="134" t="str">
        <f>IF(A29="","",+_xlfn.XLOOKUP(VALUE(A29),'1.DEPOSITOS'!O:O,'1.DEPOSITOS'!O:O,_xlfn.XLOOKUP(VALUE(A29),'control débitos'!H:H,'control débitos'!H:H,_xlfn.XLOOKUP(VALUE(A29),'3.AFIP'!Q:Q,'3.AFIP'!Q:Q,_xlfn.XLOOKUP(VALUE(A29),'5.FONDO Y SUELDOS'!P:P,'5.FONDO Y SUELDOS'!P:P,_xlfn.XLOOKUP(VALUE(A29),'8.GASTOS'!O:O,'8.GASTOS'!O:O,_xlfn.XLOOKUP(VALUE(A29),'10.IMP DEB CRED'!O:O,'10.IMP DEB CRED'!O:O,_xlfn.XLOOKUP(VALUE(A29),'4.SIRCREB'!O:O,'4.SIRCREB'!O:O,"&lt;----- NO SE ENCUENTRA",0,),0,),0,),0,),0,))))</f>
        <v/>
      </c>
      <c r="F29" s="172" t="str">
        <f t="shared" si="0"/>
        <v/>
      </c>
      <c r="G29" s="59"/>
      <c r="H29" s="77"/>
      <c r="K29" s="120" t="str">
        <f>IF(J29="","",IF(J29=0,"",SUMIF($D:D,J29,C:C)))</f>
        <v/>
      </c>
      <c r="L29" s="119" t="str">
        <f>IF(J29=0,"",IFERROR(IF(J29&lt;&gt;"",VLOOKUP(J29,P$1:$W$1420,5,FALSE),""),"ERROR DE CUENTA / DEPOSITOS DE VALORES"))</f>
        <v/>
      </c>
      <c r="P29" t="s">
        <v>135</v>
      </c>
      <c r="Q29" t="s">
        <v>60</v>
      </c>
      <c r="R29" t="s">
        <v>136</v>
      </c>
      <c r="S29" t="s">
        <v>62</v>
      </c>
      <c r="T29" t="s">
        <v>137</v>
      </c>
      <c r="U29">
        <v>4</v>
      </c>
      <c r="V29" t="s">
        <v>596</v>
      </c>
    </row>
    <row r="30" spans="1:22" ht="24.95" customHeight="1" x14ac:dyDescent="0.25">
      <c r="C30"/>
      <c r="E30" s="134" t="str">
        <f>IF(A30="","",+_xlfn.XLOOKUP(VALUE(A30),'1.DEPOSITOS'!O:O,'1.DEPOSITOS'!O:O,_xlfn.XLOOKUP(VALUE(A30),'control débitos'!H:H,'control débitos'!H:H,_xlfn.XLOOKUP(VALUE(A30),'3.AFIP'!Q:Q,'3.AFIP'!Q:Q,_xlfn.XLOOKUP(VALUE(A30),'5.FONDO Y SUELDOS'!P:P,'5.FONDO Y SUELDOS'!P:P,_xlfn.XLOOKUP(VALUE(A30),'8.GASTOS'!O:O,'8.GASTOS'!O:O,_xlfn.XLOOKUP(VALUE(A30),'10.IMP DEB CRED'!O:O,'10.IMP DEB CRED'!O:O,_xlfn.XLOOKUP(VALUE(A30),'4.SIRCREB'!O:O,'4.SIRCREB'!O:O,"&lt;----- NO SE ENCUENTRA",0,),0,),0,),0,),0,))))</f>
        <v/>
      </c>
      <c r="F30" s="172" t="str">
        <f t="shared" si="0"/>
        <v/>
      </c>
      <c r="G30" s="59"/>
      <c r="H30" s="77"/>
      <c r="K30" s="120" t="str">
        <f>IF(J30="","",IF(J30=0,"",SUMIF($D:D,J30,C:C)))</f>
        <v/>
      </c>
      <c r="L30" s="119" t="str">
        <f>IF(J30=0,"",IFERROR(IF(J30&lt;&gt;"",VLOOKUP(J30,P$1:$W$1420,5,FALSE),""),"ERROR DE CUENTA / DEPOSITOS DE VALORES"))</f>
        <v/>
      </c>
      <c r="P30" t="s">
        <v>138</v>
      </c>
      <c r="Q30" t="s">
        <v>60</v>
      </c>
      <c r="R30" t="s">
        <v>139</v>
      </c>
      <c r="S30" t="s">
        <v>62</v>
      </c>
      <c r="T30" t="s">
        <v>140</v>
      </c>
      <c r="U30">
        <v>4</v>
      </c>
      <c r="V30" t="s">
        <v>596</v>
      </c>
    </row>
    <row r="31" spans="1:22" ht="24.95" customHeight="1" x14ac:dyDescent="0.25">
      <c r="C31"/>
      <c r="E31" s="134" t="str">
        <f>IF(A31="","",+_xlfn.XLOOKUP(VALUE(A31),'1.DEPOSITOS'!O:O,'1.DEPOSITOS'!O:O,_xlfn.XLOOKUP(VALUE(A31),'control débitos'!H:H,'control débitos'!H:H,_xlfn.XLOOKUP(VALUE(A31),'3.AFIP'!Q:Q,'3.AFIP'!Q:Q,_xlfn.XLOOKUP(VALUE(A31),'5.FONDO Y SUELDOS'!P:P,'5.FONDO Y SUELDOS'!P:P,_xlfn.XLOOKUP(VALUE(A31),'8.GASTOS'!O:O,'8.GASTOS'!O:O,_xlfn.XLOOKUP(VALUE(A31),'10.IMP DEB CRED'!O:O,'10.IMP DEB CRED'!O:O,_xlfn.XLOOKUP(VALUE(A31),'4.SIRCREB'!O:O,'4.SIRCREB'!O:O,"&lt;----- NO SE ENCUENTRA",0,),0,),0,),0,),0,))))</f>
        <v/>
      </c>
      <c r="F31" s="172" t="str">
        <f t="shared" si="0"/>
        <v/>
      </c>
      <c r="G31" s="59"/>
      <c r="H31" s="77"/>
      <c r="K31" s="120" t="str">
        <f>IF(J31="","",IF(J31=0,"",SUMIF($D:D,J31,C:C)))</f>
        <v/>
      </c>
      <c r="L31" s="119" t="str">
        <f>IF(J31=0,"",IFERROR(IF(J31&lt;&gt;"",VLOOKUP(J31,P$1:$W$1420,5,FALSE),""),"ERROR DE CUENTA / DEPOSITOS DE VALORES"))</f>
        <v/>
      </c>
      <c r="P31" t="s">
        <v>141</v>
      </c>
      <c r="Q31" t="s">
        <v>60</v>
      </c>
      <c r="R31" t="s">
        <v>142</v>
      </c>
      <c r="S31" t="s">
        <v>62</v>
      </c>
      <c r="T31" t="s">
        <v>143</v>
      </c>
      <c r="U31">
        <v>4</v>
      </c>
      <c r="V31" t="s">
        <v>596</v>
      </c>
    </row>
    <row r="32" spans="1:22" ht="24.95" customHeight="1" x14ac:dyDescent="0.25">
      <c r="C32"/>
      <c r="E32" s="134" t="str">
        <f>IF(A32="","",+_xlfn.XLOOKUP(VALUE(A32),'1.DEPOSITOS'!O:O,'1.DEPOSITOS'!O:O,_xlfn.XLOOKUP(VALUE(A32),'control débitos'!H:H,'control débitos'!H:H,_xlfn.XLOOKUP(VALUE(A32),'3.AFIP'!Q:Q,'3.AFIP'!Q:Q,_xlfn.XLOOKUP(VALUE(A32),'5.FONDO Y SUELDOS'!P:P,'5.FONDO Y SUELDOS'!P:P,_xlfn.XLOOKUP(VALUE(A32),'8.GASTOS'!O:O,'8.GASTOS'!O:O,_xlfn.XLOOKUP(VALUE(A32),'10.IMP DEB CRED'!O:O,'10.IMP DEB CRED'!O:O,_xlfn.XLOOKUP(VALUE(A32),'4.SIRCREB'!O:O,'4.SIRCREB'!O:O,"&lt;----- NO SE ENCUENTRA",0,),0,),0,),0,),0,))))</f>
        <v/>
      </c>
      <c r="F32" s="172" t="str">
        <f t="shared" si="0"/>
        <v/>
      </c>
      <c r="G32" s="59"/>
      <c r="H32" s="77"/>
      <c r="K32" s="120" t="str">
        <f>IF(J32="","",IF(J32=0,"",SUMIF($D:D,J32,C:C)))</f>
        <v/>
      </c>
      <c r="L32" s="119" t="str">
        <f>IF(J32=0,"",IFERROR(IF(J32&lt;&gt;"",VLOOKUP(J32,P$1:$W$1420,5,FALSE),""),"ERROR DE CUENTA / DEPOSITOS DE VALORES"))</f>
        <v/>
      </c>
      <c r="P32" t="s">
        <v>144</v>
      </c>
      <c r="Q32" t="s">
        <v>60</v>
      </c>
      <c r="R32" t="s">
        <v>145</v>
      </c>
      <c r="S32" t="s">
        <v>62</v>
      </c>
      <c r="T32" t="s">
        <v>146</v>
      </c>
      <c r="U32">
        <v>4</v>
      </c>
      <c r="V32" t="s">
        <v>596</v>
      </c>
    </row>
    <row r="33" spans="3:22" ht="24.95" customHeight="1" x14ac:dyDescent="0.25">
      <c r="C33"/>
      <c r="E33" s="134" t="str">
        <f>IF(A33="","",+_xlfn.XLOOKUP(VALUE(A33),'1.DEPOSITOS'!O:O,'1.DEPOSITOS'!O:O,_xlfn.XLOOKUP(VALUE(A33),'control débitos'!H:H,'control débitos'!H:H,_xlfn.XLOOKUP(VALUE(A33),'3.AFIP'!Q:Q,'3.AFIP'!Q:Q,_xlfn.XLOOKUP(VALUE(A33),'5.FONDO Y SUELDOS'!P:P,'5.FONDO Y SUELDOS'!P:P,_xlfn.XLOOKUP(VALUE(A33),'8.GASTOS'!O:O,'8.GASTOS'!O:O,_xlfn.XLOOKUP(VALUE(A33),'10.IMP DEB CRED'!O:O,'10.IMP DEB CRED'!O:O,_xlfn.XLOOKUP(VALUE(A33),'4.SIRCREB'!O:O,'4.SIRCREB'!O:O,"&lt;----- NO SE ENCUENTRA",0,),0,),0,),0,),0,))))</f>
        <v/>
      </c>
      <c r="F33" s="172" t="str">
        <f t="shared" si="0"/>
        <v/>
      </c>
      <c r="G33" s="59"/>
      <c r="H33" s="77"/>
      <c r="K33" s="120" t="str">
        <f>IF(J33="","",IF(J33=0,"",SUMIF($D:D,J33,C:C)))</f>
        <v/>
      </c>
      <c r="L33" s="119" t="str">
        <f>IF(J33=0,"",IFERROR(IF(J33&lt;&gt;"",VLOOKUP(J33,P$1:$W$1420,5,FALSE),""),"ERROR DE CUENTA / DEPOSITOS DE VALORES"))</f>
        <v/>
      </c>
      <c r="P33" t="s">
        <v>147</v>
      </c>
      <c r="Q33" t="s">
        <v>60</v>
      </c>
      <c r="R33" t="s">
        <v>148</v>
      </c>
      <c r="S33" t="s">
        <v>62</v>
      </c>
      <c r="T33" t="s">
        <v>149</v>
      </c>
      <c r="U33">
        <v>4</v>
      </c>
      <c r="V33" t="s">
        <v>596</v>
      </c>
    </row>
    <row r="34" spans="3:22" ht="24.95" customHeight="1" x14ac:dyDescent="0.25">
      <c r="C34"/>
      <c r="E34" s="134" t="str">
        <f>IF(A34="","",+_xlfn.XLOOKUP(VALUE(A34),'1.DEPOSITOS'!O:O,'1.DEPOSITOS'!O:O,_xlfn.XLOOKUP(VALUE(A34),'control débitos'!H:H,'control débitos'!H:H,_xlfn.XLOOKUP(VALUE(A34),'3.AFIP'!Q:Q,'3.AFIP'!Q:Q,_xlfn.XLOOKUP(VALUE(A34),'5.FONDO Y SUELDOS'!P:P,'5.FONDO Y SUELDOS'!P:P,_xlfn.XLOOKUP(VALUE(A34),'8.GASTOS'!O:O,'8.GASTOS'!O:O,_xlfn.XLOOKUP(VALUE(A34),'10.IMP DEB CRED'!O:O,'10.IMP DEB CRED'!O:O,_xlfn.XLOOKUP(VALUE(A34),'4.SIRCREB'!O:O,'4.SIRCREB'!O:O,"&lt;----- NO SE ENCUENTRA",0,),0,),0,),0,),0,))))</f>
        <v/>
      </c>
      <c r="F34" s="172" t="str">
        <f t="shared" si="0"/>
        <v/>
      </c>
      <c r="G34" s="59"/>
      <c r="H34" s="77"/>
      <c r="K34" s="120" t="str">
        <f>IF(J34="","",IF(J34=0,"",SUMIF($D:D,J34,C:C)))</f>
        <v/>
      </c>
      <c r="L34" s="119" t="str">
        <f>IF(J34=0,"",IFERROR(IF(J34&lt;&gt;"",VLOOKUP(J34,P$1:$W$1420,5,FALSE),""),"ERROR DE CUENTA / DEPOSITOS DE VALORES"))</f>
        <v/>
      </c>
      <c r="P34" t="s">
        <v>150</v>
      </c>
      <c r="Q34" t="s">
        <v>60</v>
      </c>
      <c r="R34" t="s">
        <v>151</v>
      </c>
      <c r="S34" t="s">
        <v>62</v>
      </c>
      <c r="T34" t="s">
        <v>152</v>
      </c>
      <c r="U34">
        <v>4</v>
      </c>
      <c r="V34" t="s">
        <v>596</v>
      </c>
    </row>
    <row r="35" spans="3:22" ht="24.95" customHeight="1" x14ac:dyDescent="0.25">
      <c r="C35"/>
      <c r="E35" s="134" t="str">
        <f>IF(A35="","",+_xlfn.XLOOKUP(VALUE(A35),'1.DEPOSITOS'!O:O,'1.DEPOSITOS'!O:O,_xlfn.XLOOKUP(VALUE(A35),'control débitos'!H:H,'control débitos'!H:H,_xlfn.XLOOKUP(VALUE(A35),'3.AFIP'!Q:Q,'3.AFIP'!Q:Q,_xlfn.XLOOKUP(VALUE(A35),'5.FONDO Y SUELDOS'!P:P,'5.FONDO Y SUELDOS'!P:P,_xlfn.XLOOKUP(VALUE(A35),'8.GASTOS'!O:O,'8.GASTOS'!O:O,_xlfn.XLOOKUP(VALUE(A35),'10.IMP DEB CRED'!O:O,'10.IMP DEB CRED'!O:O,_xlfn.XLOOKUP(VALUE(A35),'4.SIRCREB'!O:O,'4.SIRCREB'!O:O,"&lt;----- NO SE ENCUENTRA",0,),0,),0,),0,),0,))))</f>
        <v/>
      </c>
      <c r="F35" s="172" t="str">
        <f t="shared" si="0"/>
        <v/>
      </c>
      <c r="G35" s="59"/>
      <c r="H35" s="77"/>
      <c r="K35" s="120" t="str">
        <f>IF(J35="","",IF(J35=0,"",SUMIF($D:D,J35,C:C)))</f>
        <v/>
      </c>
      <c r="L35" s="119" t="str">
        <f>IF(J35=0,"",IFERROR(IF(J35&lt;&gt;"",VLOOKUP(J35,P$1:$W$1420,5,FALSE),""),"ERROR DE CUENTA / DEPOSITOS DE VALORES"))</f>
        <v/>
      </c>
      <c r="P35" t="s">
        <v>153</v>
      </c>
      <c r="Q35" t="s">
        <v>60</v>
      </c>
      <c r="R35" t="s">
        <v>154</v>
      </c>
      <c r="S35" t="s">
        <v>62</v>
      </c>
      <c r="T35" t="s">
        <v>155</v>
      </c>
      <c r="U35">
        <v>4</v>
      </c>
      <c r="V35" t="s">
        <v>596</v>
      </c>
    </row>
    <row r="36" spans="3:22" ht="24.95" customHeight="1" x14ac:dyDescent="0.25">
      <c r="C36"/>
      <c r="E36" s="134" t="str">
        <f>IF(A36="","",+_xlfn.XLOOKUP(VALUE(A36),'1.DEPOSITOS'!O:O,'1.DEPOSITOS'!O:O,_xlfn.XLOOKUP(VALUE(A36),'control débitos'!H:H,'control débitos'!H:H,_xlfn.XLOOKUP(VALUE(A36),'3.AFIP'!Q:Q,'3.AFIP'!Q:Q,_xlfn.XLOOKUP(VALUE(A36),'5.FONDO Y SUELDOS'!P:P,'5.FONDO Y SUELDOS'!P:P,_xlfn.XLOOKUP(VALUE(A36),'8.GASTOS'!O:O,'8.GASTOS'!O:O,_xlfn.XLOOKUP(VALUE(A36),'10.IMP DEB CRED'!O:O,'10.IMP DEB CRED'!O:O,_xlfn.XLOOKUP(VALUE(A36),'4.SIRCREB'!O:O,'4.SIRCREB'!O:O,"&lt;----- NO SE ENCUENTRA",0,),0,),0,),0,),0,))))</f>
        <v/>
      </c>
      <c r="F36" s="172" t="str">
        <f t="shared" si="0"/>
        <v/>
      </c>
      <c r="G36" s="59"/>
      <c r="H36" s="77"/>
      <c r="K36" s="120" t="str">
        <f>IF(J36="","",IF(J36=0,"",SUMIF($D:D,J36,C:C)))</f>
        <v/>
      </c>
      <c r="L36" s="119" t="str">
        <f>IF(J36=0,"",IFERROR(IF(J36&lt;&gt;"",VLOOKUP(J36,P$1:$W$1420,5,FALSE),""),"ERROR DE CUENTA / DEPOSITOS DE VALORES"))</f>
        <v/>
      </c>
      <c r="P36" t="s">
        <v>156</v>
      </c>
      <c r="Q36" t="s">
        <v>60</v>
      </c>
      <c r="R36" t="s">
        <v>157</v>
      </c>
      <c r="S36" t="s">
        <v>62</v>
      </c>
      <c r="T36" t="s">
        <v>158</v>
      </c>
      <c r="U36">
        <v>4</v>
      </c>
      <c r="V36" t="s">
        <v>596</v>
      </c>
    </row>
    <row r="37" spans="3:22" ht="24.95" customHeight="1" x14ac:dyDescent="0.25">
      <c r="C37"/>
      <c r="E37" s="134" t="str">
        <f>IF(A37="","",+_xlfn.XLOOKUP(VALUE(A37),'1.DEPOSITOS'!O:O,'1.DEPOSITOS'!O:O,_xlfn.XLOOKUP(VALUE(A37),'control débitos'!H:H,'control débitos'!H:H,_xlfn.XLOOKUP(VALUE(A37),'3.AFIP'!Q:Q,'3.AFIP'!Q:Q,_xlfn.XLOOKUP(VALUE(A37),'5.FONDO Y SUELDOS'!P:P,'5.FONDO Y SUELDOS'!P:P,_xlfn.XLOOKUP(VALUE(A37),'8.GASTOS'!O:O,'8.GASTOS'!O:O,_xlfn.XLOOKUP(VALUE(A37),'10.IMP DEB CRED'!O:O,'10.IMP DEB CRED'!O:O,_xlfn.XLOOKUP(VALUE(A37),'4.SIRCREB'!O:O,'4.SIRCREB'!O:O,"&lt;----- NO SE ENCUENTRA",0,),0,),0,),0,),0,))))</f>
        <v/>
      </c>
      <c r="F37" s="172" t="str">
        <f t="shared" si="0"/>
        <v/>
      </c>
      <c r="G37" s="59"/>
      <c r="H37" s="77"/>
      <c r="K37" s="120" t="str">
        <f>IF(J37="","",IF(J37=0,"",SUMIF($D:D,J37,C:C)))</f>
        <v/>
      </c>
      <c r="L37" s="119" t="str">
        <f>IF(J37=0,"",IFERROR(IF(J37&lt;&gt;"",VLOOKUP(J37,P$1:$W$1420,5,FALSE),""),"ERROR DE CUENTA / DEPOSITOS DE VALORES"))</f>
        <v/>
      </c>
      <c r="P37" t="s">
        <v>159</v>
      </c>
      <c r="Q37" t="s">
        <v>60</v>
      </c>
      <c r="R37" t="s">
        <v>160</v>
      </c>
      <c r="S37" t="s">
        <v>62</v>
      </c>
      <c r="T37" t="s">
        <v>161</v>
      </c>
      <c r="U37">
        <v>4</v>
      </c>
      <c r="V37" t="s">
        <v>596</v>
      </c>
    </row>
    <row r="38" spans="3:22" ht="24.95" customHeight="1" x14ac:dyDescent="0.25">
      <c r="C38"/>
      <c r="E38" s="134" t="str">
        <f>IF(A38="","",+_xlfn.XLOOKUP(VALUE(A38),'1.DEPOSITOS'!O:O,'1.DEPOSITOS'!O:O,_xlfn.XLOOKUP(VALUE(A38),'control débitos'!H:H,'control débitos'!H:H,_xlfn.XLOOKUP(VALUE(A38),'3.AFIP'!Q:Q,'3.AFIP'!Q:Q,_xlfn.XLOOKUP(VALUE(A38),'5.FONDO Y SUELDOS'!P:P,'5.FONDO Y SUELDOS'!P:P,_xlfn.XLOOKUP(VALUE(A38),'8.GASTOS'!O:O,'8.GASTOS'!O:O,_xlfn.XLOOKUP(VALUE(A38),'10.IMP DEB CRED'!O:O,'10.IMP DEB CRED'!O:O,_xlfn.XLOOKUP(VALUE(A38),'4.SIRCREB'!O:O,'4.SIRCREB'!O:O,"&lt;----- NO SE ENCUENTRA",0,),0,),0,),0,),0,))))</f>
        <v/>
      </c>
      <c r="F38" s="172" t="str">
        <f t="shared" si="0"/>
        <v/>
      </c>
      <c r="G38" s="59"/>
      <c r="H38" s="77"/>
      <c r="K38" s="120" t="str">
        <f>IF(J38="","",IF(J38=0,"",SUMIF($D:D,J38,C:C)))</f>
        <v/>
      </c>
      <c r="L38" s="119" t="str">
        <f>IF(J38=0,"",IFERROR(IF(J38&lt;&gt;"",VLOOKUP(J38,P$1:$W$1420,5,FALSE),""),"ERROR DE CUENTA / DEPOSITOS DE VALORES"))</f>
        <v/>
      </c>
      <c r="P38" t="s">
        <v>162</v>
      </c>
      <c r="Q38" t="s">
        <v>60</v>
      </c>
      <c r="R38" t="s">
        <v>163</v>
      </c>
      <c r="S38" t="s">
        <v>62</v>
      </c>
      <c r="T38" t="s">
        <v>164</v>
      </c>
      <c r="U38">
        <v>4</v>
      </c>
      <c r="V38" t="s">
        <v>596</v>
      </c>
    </row>
    <row r="39" spans="3:22" ht="24.95" customHeight="1" x14ac:dyDescent="0.25">
      <c r="C39"/>
      <c r="E39" s="134" t="str">
        <f>IF(A39="","",+_xlfn.XLOOKUP(VALUE(A39),'1.DEPOSITOS'!O:O,'1.DEPOSITOS'!O:O,_xlfn.XLOOKUP(VALUE(A39),'control débitos'!H:H,'control débitos'!H:H,_xlfn.XLOOKUP(VALUE(A39),'3.AFIP'!Q:Q,'3.AFIP'!Q:Q,_xlfn.XLOOKUP(VALUE(A39),'5.FONDO Y SUELDOS'!P:P,'5.FONDO Y SUELDOS'!P:P,_xlfn.XLOOKUP(VALUE(A39),'8.GASTOS'!O:O,'8.GASTOS'!O:O,_xlfn.XLOOKUP(VALUE(A39),'10.IMP DEB CRED'!O:O,'10.IMP DEB CRED'!O:O,_xlfn.XLOOKUP(VALUE(A39),'4.SIRCREB'!O:O,'4.SIRCREB'!O:O,"&lt;----- NO SE ENCUENTRA",0,),0,),0,),0,),0,))))</f>
        <v/>
      </c>
      <c r="F39" s="172" t="str">
        <f t="shared" si="0"/>
        <v/>
      </c>
      <c r="G39" s="59"/>
      <c r="H39" s="77"/>
      <c r="K39" s="120" t="str">
        <f>IF(J39="","",IF(J39=0,"",SUMIF($D:D,J39,C:C)))</f>
        <v/>
      </c>
      <c r="L39" s="119" t="str">
        <f>IF(J39=0,"",IFERROR(IF(J39&lt;&gt;"",VLOOKUP(J39,P$1:$W$1420,5,FALSE),""),"ERROR DE CUENTA / DEPOSITOS DE VALORES"))</f>
        <v/>
      </c>
      <c r="P39" t="s">
        <v>165</v>
      </c>
      <c r="Q39" t="s">
        <v>60</v>
      </c>
      <c r="R39" t="s">
        <v>166</v>
      </c>
      <c r="S39" t="s">
        <v>62</v>
      </c>
      <c r="T39" t="s">
        <v>167</v>
      </c>
      <c r="U39">
        <v>4</v>
      </c>
      <c r="V39" t="s">
        <v>596</v>
      </c>
    </row>
    <row r="40" spans="3:22" ht="24.95" customHeight="1" x14ac:dyDescent="0.25">
      <c r="C40"/>
      <c r="E40" s="134" t="str">
        <f>IF(A40="","",+_xlfn.XLOOKUP(VALUE(A40),'1.DEPOSITOS'!O:O,'1.DEPOSITOS'!O:O,_xlfn.XLOOKUP(VALUE(A40),'control débitos'!H:H,'control débitos'!H:H,_xlfn.XLOOKUP(VALUE(A40),'3.AFIP'!Q:Q,'3.AFIP'!Q:Q,_xlfn.XLOOKUP(VALUE(A40),'5.FONDO Y SUELDOS'!P:P,'5.FONDO Y SUELDOS'!P:P,_xlfn.XLOOKUP(VALUE(A40),'8.GASTOS'!O:O,'8.GASTOS'!O:O,_xlfn.XLOOKUP(VALUE(A40),'10.IMP DEB CRED'!O:O,'10.IMP DEB CRED'!O:O,_xlfn.XLOOKUP(VALUE(A40),'4.SIRCREB'!O:O,'4.SIRCREB'!O:O,"&lt;----- NO SE ENCUENTRA",0,),0,),0,),0,),0,))))</f>
        <v/>
      </c>
      <c r="F40" s="172" t="str">
        <f t="shared" si="0"/>
        <v/>
      </c>
      <c r="G40" s="59"/>
      <c r="H40" s="77"/>
      <c r="K40" s="120" t="str">
        <f>IF(J40="","",IF(J40=0,"",SUMIF($D:D,J40,C:C)))</f>
        <v/>
      </c>
      <c r="L40" s="119" t="str">
        <f>IF(J40=0,"",IFERROR(IF(J40&lt;&gt;"",VLOOKUP(J40,P$1:$W$1420,5,FALSE),""),"ERROR DE CUENTA / DEPOSITOS DE VALORES"))</f>
        <v/>
      </c>
      <c r="P40" t="s">
        <v>168</v>
      </c>
      <c r="Q40" t="s">
        <v>60</v>
      </c>
      <c r="R40" t="s">
        <v>169</v>
      </c>
      <c r="S40" t="s">
        <v>62</v>
      </c>
      <c r="T40" t="s">
        <v>170</v>
      </c>
      <c r="U40">
        <v>4</v>
      </c>
      <c r="V40" t="s">
        <v>596</v>
      </c>
    </row>
    <row r="41" spans="3:22" ht="24.95" customHeight="1" x14ac:dyDescent="0.25">
      <c r="C41"/>
      <c r="E41" s="134" t="str">
        <f>IF(A41="","",+_xlfn.XLOOKUP(VALUE(A41),'1.DEPOSITOS'!O:O,'1.DEPOSITOS'!O:O,_xlfn.XLOOKUP(VALUE(A41),'control débitos'!H:H,'control débitos'!H:H,_xlfn.XLOOKUP(VALUE(A41),'3.AFIP'!Q:Q,'3.AFIP'!Q:Q,_xlfn.XLOOKUP(VALUE(A41),'5.FONDO Y SUELDOS'!P:P,'5.FONDO Y SUELDOS'!P:P,_xlfn.XLOOKUP(VALUE(A41),'8.GASTOS'!O:O,'8.GASTOS'!O:O,_xlfn.XLOOKUP(VALUE(A41),'10.IMP DEB CRED'!O:O,'10.IMP DEB CRED'!O:O,_xlfn.XLOOKUP(VALUE(A41),'4.SIRCREB'!O:O,'4.SIRCREB'!O:O,"&lt;----- NO SE ENCUENTRA",0,),0,),0,),0,),0,))))</f>
        <v/>
      </c>
      <c r="F41" s="172" t="str">
        <f t="shared" si="0"/>
        <v/>
      </c>
      <c r="G41" s="59"/>
      <c r="H41" s="77"/>
      <c r="K41" s="120" t="str">
        <f>IF(J41="","",IF(J41=0,"",SUMIF($D:D,J41,C:C)))</f>
        <v/>
      </c>
      <c r="L41" s="119" t="str">
        <f>IF(J41=0,"",IFERROR(IF(J41&lt;&gt;"",VLOOKUP(J41,P$1:$W$1420,5,FALSE),""),"ERROR DE CUENTA / DEPOSITOS DE VALORES"))</f>
        <v/>
      </c>
      <c r="P41" t="s">
        <v>171</v>
      </c>
      <c r="Q41" t="s">
        <v>60</v>
      </c>
      <c r="R41" t="s">
        <v>172</v>
      </c>
      <c r="S41" t="s">
        <v>62</v>
      </c>
      <c r="T41" t="s">
        <v>173</v>
      </c>
      <c r="U41">
        <v>4</v>
      </c>
      <c r="V41" t="s">
        <v>596</v>
      </c>
    </row>
    <row r="42" spans="3:22" ht="24.95" customHeight="1" x14ac:dyDescent="0.25">
      <c r="C42"/>
      <c r="E42" s="134" t="str">
        <f>IF(A42="","",+_xlfn.XLOOKUP(VALUE(A42),'1.DEPOSITOS'!O:O,'1.DEPOSITOS'!O:O,_xlfn.XLOOKUP(VALUE(A42),'control débitos'!H:H,'control débitos'!H:H,_xlfn.XLOOKUP(VALUE(A42),'3.AFIP'!Q:Q,'3.AFIP'!Q:Q,_xlfn.XLOOKUP(VALUE(A42),'5.FONDO Y SUELDOS'!P:P,'5.FONDO Y SUELDOS'!P:P,_xlfn.XLOOKUP(VALUE(A42),'8.GASTOS'!O:O,'8.GASTOS'!O:O,_xlfn.XLOOKUP(VALUE(A42),'10.IMP DEB CRED'!O:O,'10.IMP DEB CRED'!O:O,_xlfn.XLOOKUP(VALUE(A42),'4.SIRCREB'!O:O,'4.SIRCREB'!O:O,"&lt;----- NO SE ENCUENTRA",0,),0,),0,),0,),0,))))</f>
        <v/>
      </c>
      <c r="F42" s="172" t="str">
        <f t="shared" si="0"/>
        <v/>
      </c>
      <c r="G42" s="59"/>
      <c r="H42" s="77"/>
      <c r="K42" s="120" t="str">
        <f>IF(J42="","",IF(J42=0,"",SUMIF($D:D,J42,C:C)))</f>
        <v/>
      </c>
      <c r="L42" s="119" t="str">
        <f>IF(J42=0,"",IFERROR(IF(J42&lt;&gt;"",VLOOKUP(J42,P$1:$W$1420,5,FALSE),""),"ERROR DE CUENTA / DEPOSITOS DE VALORES"))</f>
        <v/>
      </c>
      <c r="P42" t="s">
        <v>174</v>
      </c>
      <c r="Q42" t="s">
        <v>60</v>
      </c>
      <c r="R42" t="s">
        <v>175</v>
      </c>
      <c r="S42" t="s">
        <v>62</v>
      </c>
      <c r="T42" t="s">
        <v>176</v>
      </c>
      <c r="U42">
        <v>4</v>
      </c>
      <c r="V42" t="s">
        <v>596</v>
      </c>
    </row>
    <row r="43" spans="3:22" ht="24.95" customHeight="1" x14ac:dyDescent="0.25">
      <c r="C43"/>
      <c r="E43" s="134" t="str">
        <f>IF(A43="","",+_xlfn.XLOOKUP(VALUE(A43),'1.DEPOSITOS'!O:O,'1.DEPOSITOS'!O:O,_xlfn.XLOOKUP(VALUE(A43),'control débitos'!H:H,'control débitos'!H:H,_xlfn.XLOOKUP(VALUE(A43),'3.AFIP'!Q:Q,'3.AFIP'!Q:Q,_xlfn.XLOOKUP(VALUE(A43),'5.FONDO Y SUELDOS'!P:P,'5.FONDO Y SUELDOS'!P:P,_xlfn.XLOOKUP(VALUE(A43),'8.GASTOS'!O:O,'8.GASTOS'!O:O,_xlfn.XLOOKUP(VALUE(A43),'10.IMP DEB CRED'!O:O,'10.IMP DEB CRED'!O:O,_xlfn.XLOOKUP(VALUE(A43),'4.SIRCREB'!O:O,'4.SIRCREB'!O:O,"&lt;----- NO SE ENCUENTRA",0,),0,),0,),0,),0,))))</f>
        <v/>
      </c>
      <c r="F43" s="172" t="str">
        <f t="shared" si="0"/>
        <v/>
      </c>
      <c r="G43" s="59"/>
      <c r="H43" s="77"/>
      <c r="K43" s="120" t="str">
        <f>IF(J43="","",IF(J43=0,"",SUMIF($D:D,J43,C:C)))</f>
        <v/>
      </c>
      <c r="L43" s="119" t="str">
        <f>IF(J43=0,"",IFERROR(IF(J43&lt;&gt;"",VLOOKUP(J43,P$1:$W$1420,5,FALSE),""),"ERROR DE CUENTA / DEPOSITOS DE VALORES"))</f>
        <v/>
      </c>
      <c r="P43" t="s">
        <v>528</v>
      </c>
      <c r="Q43" t="s">
        <v>60</v>
      </c>
      <c r="R43" t="s">
        <v>533</v>
      </c>
      <c r="S43" t="s">
        <v>62</v>
      </c>
      <c r="T43" t="s">
        <v>534</v>
      </c>
      <c r="U43">
        <v>4</v>
      </c>
      <c r="V43" t="s">
        <v>596</v>
      </c>
    </row>
    <row r="44" spans="3:22" ht="24.95" customHeight="1" x14ac:dyDescent="0.25">
      <c r="C44"/>
      <c r="E44" s="134" t="str">
        <f>IF(A44="","",+_xlfn.XLOOKUP(VALUE(A44),'1.DEPOSITOS'!O:O,'1.DEPOSITOS'!O:O,_xlfn.XLOOKUP(VALUE(A44),'control débitos'!H:H,'control débitos'!H:H,_xlfn.XLOOKUP(VALUE(A44),'3.AFIP'!Q:Q,'3.AFIP'!Q:Q,_xlfn.XLOOKUP(VALUE(A44),'5.FONDO Y SUELDOS'!P:P,'5.FONDO Y SUELDOS'!P:P,_xlfn.XLOOKUP(VALUE(A44),'8.GASTOS'!O:O,'8.GASTOS'!O:O,_xlfn.XLOOKUP(VALUE(A44),'10.IMP DEB CRED'!O:O,'10.IMP DEB CRED'!O:O,_xlfn.XLOOKUP(VALUE(A44),'4.SIRCREB'!O:O,'4.SIRCREB'!O:O,"&lt;----- NO SE ENCUENTRA",0,),0,),0,),0,),0,))))</f>
        <v/>
      </c>
      <c r="F44" s="172" t="str">
        <f t="shared" si="0"/>
        <v/>
      </c>
      <c r="G44" s="59"/>
      <c r="H44" s="77"/>
      <c r="K44" s="120" t="str">
        <f>IF(J44="","",IF(J44=0,"",SUMIF($D:D,J44,C:C)))</f>
        <v/>
      </c>
      <c r="L44" s="119" t="str">
        <f>IF(J44=0,"",IFERROR(IF(J44&lt;&gt;"",VLOOKUP(J44,P$1:$W$1420,5,FALSE),""),"ERROR DE CUENTA / DEPOSITOS DE VALORES"))</f>
        <v/>
      </c>
      <c r="P44" t="s">
        <v>535</v>
      </c>
      <c r="Q44" t="s">
        <v>60</v>
      </c>
      <c r="R44" t="s">
        <v>536</v>
      </c>
      <c r="S44" t="s">
        <v>62</v>
      </c>
      <c r="T44" t="s">
        <v>537</v>
      </c>
      <c r="U44">
        <v>4</v>
      </c>
      <c r="V44" t="s">
        <v>596</v>
      </c>
    </row>
    <row r="45" spans="3:22" ht="24.95" customHeight="1" x14ac:dyDescent="0.25">
      <c r="C45"/>
      <c r="E45" s="134" t="str">
        <f>IF(A45="","",+_xlfn.XLOOKUP(VALUE(A45),'1.DEPOSITOS'!O:O,'1.DEPOSITOS'!O:O,_xlfn.XLOOKUP(VALUE(A45),'control débitos'!H:H,'control débitos'!H:H,_xlfn.XLOOKUP(VALUE(A45),'3.AFIP'!Q:Q,'3.AFIP'!Q:Q,_xlfn.XLOOKUP(VALUE(A45),'5.FONDO Y SUELDOS'!P:P,'5.FONDO Y SUELDOS'!P:P,_xlfn.XLOOKUP(VALUE(A45),'8.GASTOS'!O:O,'8.GASTOS'!O:O,_xlfn.XLOOKUP(VALUE(A45),'10.IMP DEB CRED'!O:O,'10.IMP DEB CRED'!O:O,_xlfn.XLOOKUP(VALUE(A45),'4.SIRCREB'!O:O,'4.SIRCREB'!O:O,"&lt;----- NO SE ENCUENTRA",0,),0,),0,),0,),0,))))</f>
        <v/>
      </c>
      <c r="F45" s="172" t="str">
        <f t="shared" si="0"/>
        <v/>
      </c>
      <c r="G45" s="59"/>
      <c r="H45" s="77"/>
      <c r="K45" s="120" t="str">
        <f>IF(J45="","",IF(J45=0,"",SUMIF($D:D,J45,C:C)))</f>
        <v/>
      </c>
      <c r="L45" s="119" t="str">
        <f>IF(J45=0,"",IFERROR(IF(J45&lt;&gt;"",VLOOKUP(J45,P$1:$W$1420,5,FALSE),""),"ERROR DE CUENTA / DEPOSITOS DE VALORES"))</f>
        <v/>
      </c>
      <c r="P45" t="s">
        <v>538</v>
      </c>
      <c r="Q45" t="s">
        <v>60</v>
      </c>
      <c r="R45" t="s">
        <v>539</v>
      </c>
      <c r="S45" t="s">
        <v>62</v>
      </c>
      <c r="T45" t="s">
        <v>540</v>
      </c>
      <c r="U45">
        <v>4</v>
      </c>
      <c r="V45" t="s">
        <v>596</v>
      </c>
    </row>
    <row r="46" spans="3:22" ht="24.95" customHeight="1" x14ac:dyDescent="0.25">
      <c r="C46"/>
      <c r="E46" s="134" t="str">
        <f>IF(A46="","",+_xlfn.XLOOKUP(VALUE(A46),'1.DEPOSITOS'!O:O,'1.DEPOSITOS'!O:O,_xlfn.XLOOKUP(VALUE(A46),'control débitos'!H:H,'control débitos'!H:H,_xlfn.XLOOKUP(VALUE(A46),'3.AFIP'!Q:Q,'3.AFIP'!Q:Q,_xlfn.XLOOKUP(VALUE(A46),'5.FONDO Y SUELDOS'!P:P,'5.FONDO Y SUELDOS'!P:P,_xlfn.XLOOKUP(VALUE(A46),'8.GASTOS'!O:O,'8.GASTOS'!O:O,_xlfn.XLOOKUP(VALUE(A46),'10.IMP DEB CRED'!O:O,'10.IMP DEB CRED'!O:O,_xlfn.XLOOKUP(VALUE(A46),'4.SIRCREB'!O:O,'4.SIRCREB'!O:O,"&lt;----- NO SE ENCUENTRA",0,),0,),0,),0,),0,))))</f>
        <v/>
      </c>
      <c r="F46" s="172" t="str">
        <f t="shared" si="0"/>
        <v/>
      </c>
      <c r="G46" s="59"/>
      <c r="H46" s="77"/>
      <c r="K46" s="120" t="str">
        <f>IF(J46="","",IF(J46=0,"",SUMIF($D:D,J46,C:C)))</f>
        <v/>
      </c>
      <c r="L46" s="119" t="str">
        <f>IF(J46=0,"",IFERROR(IF(J46&lt;&gt;"",VLOOKUP(J46,P$1:$W$1420,5,FALSE),""),"ERROR DE CUENTA / DEPOSITOS DE VALORES"))</f>
        <v/>
      </c>
      <c r="P46" t="s">
        <v>527</v>
      </c>
      <c r="Q46" t="s">
        <v>60</v>
      </c>
      <c r="R46" t="s">
        <v>541</v>
      </c>
      <c r="S46" t="s">
        <v>62</v>
      </c>
      <c r="T46" t="s">
        <v>542</v>
      </c>
      <c r="U46">
        <v>4</v>
      </c>
      <c r="V46" t="s">
        <v>596</v>
      </c>
    </row>
    <row r="47" spans="3:22" ht="24.95" customHeight="1" x14ac:dyDescent="0.25">
      <c r="C47"/>
      <c r="E47" s="134" t="str">
        <f>IF(A47="","",+_xlfn.XLOOKUP(VALUE(A47),'1.DEPOSITOS'!O:O,'1.DEPOSITOS'!O:O,_xlfn.XLOOKUP(VALUE(A47),'control débitos'!H:H,'control débitos'!H:H,_xlfn.XLOOKUP(VALUE(A47),'3.AFIP'!Q:Q,'3.AFIP'!Q:Q,_xlfn.XLOOKUP(VALUE(A47),'5.FONDO Y SUELDOS'!P:P,'5.FONDO Y SUELDOS'!P:P,_xlfn.XLOOKUP(VALUE(A47),'8.GASTOS'!O:O,'8.GASTOS'!O:O,_xlfn.XLOOKUP(VALUE(A47),'10.IMP DEB CRED'!O:O,'10.IMP DEB CRED'!O:O,_xlfn.XLOOKUP(VALUE(A47),'4.SIRCREB'!O:O,'4.SIRCREB'!O:O,"&lt;----- NO SE ENCUENTRA",0,),0,),0,),0,),0,))))</f>
        <v/>
      </c>
      <c r="F47" s="172" t="str">
        <f t="shared" si="0"/>
        <v/>
      </c>
      <c r="G47" s="59"/>
      <c r="H47" s="77"/>
      <c r="K47" s="120" t="str">
        <f>IF(J47="","",IF(J47=0,"",SUMIF($D:D,J47,C:C)))</f>
        <v/>
      </c>
      <c r="L47" s="119" t="str">
        <f>IF(J47=0,"",IFERROR(IF(J47&lt;&gt;"",VLOOKUP(J47,P$1:$W$1420,5,FALSE),""),"ERROR DE CUENTA / DEPOSITOS DE VALORES"))</f>
        <v/>
      </c>
      <c r="P47" t="s">
        <v>177</v>
      </c>
      <c r="Q47" t="s">
        <v>54</v>
      </c>
      <c r="R47" t="s">
        <v>178</v>
      </c>
      <c r="S47" t="s">
        <v>563</v>
      </c>
      <c r="T47" t="s">
        <v>179</v>
      </c>
      <c r="U47">
        <v>2</v>
      </c>
      <c r="V47" t="s">
        <v>595</v>
      </c>
    </row>
    <row r="48" spans="3:22" ht="24.95" customHeight="1" x14ac:dyDescent="0.25">
      <c r="C48"/>
      <c r="E48" s="134" t="str">
        <f>IF(A48="","",+_xlfn.XLOOKUP(VALUE(A48),'1.DEPOSITOS'!O:O,'1.DEPOSITOS'!O:O,_xlfn.XLOOKUP(VALUE(A48),'control débitos'!H:H,'control débitos'!H:H,_xlfn.XLOOKUP(VALUE(A48),'3.AFIP'!Q:Q,'3.AFIP'!Q:Q,_xlfn.XLOOKUP(VALUE(A48),'5.FONDO Y SUELDOS'!P:P,'5.FONDO Y SUELDOS'!P:P,_xlfn.XLOOKUP(VALUE(A48),'8.GASTOS'!O:O,'8.GASTOS'!O:O,_xlfn.XLOOKUP(VALUE(A48),'10.IMP DEB CRED'!O:O,'10.IMP DEB CRED'!O:O,_xlfn.XLOOKUP(VALUE(A48),'4.SIRCREB'!O:O,'4.SIRCREB'!O:O,"&lt;----- NO SE ENCUENTRA",0,),0,),0,),0,),0,))))</f>
        <v/>
      </c>
      <c r="F48" s="172" t="str">
        <f t="shared" si="0"/>
        <v/>
      </c>
      <c r="G48" s="59"/>
      <c r="H48" s="77"/>
      <c r="K48" s="120" t="str">
        <f>IF(J48="","",IF(J48=0,"",SUMIF($D:D,J48,C:C)))</f>
        <v/>
      </c>
      <c r="L48" s="119" t="str">
        <f>IF(J48=0,"",IFERROR(IF(J48&lt;&gt;"",VLOOKUP(J48,P$1:$W$1420,5,FALSE),""),"ERROR DE CUENTA / DEPOSITOS DE VALORES"))</f>
        <v/>
      </c>
      <c r="P48" t="s">
        <v>44</v>
      </c>
      <c r="Q48" t="s">
        <v>60</v>
      </c>
      <c r="R48" t="s">
        <v>181</v>
      </c>
      <c r="S48" t="s">
        <v>62</v>
      </c>
      <c r="T48" t="s">
        <v>182</v>
      </c>
      <c r="U48">
        <v>3</v>
      </c>
      <c r="V48" t="s">
        <v>596</v>
      </c>
    </row>
    <row r="49" spans="3:22" ht="24.95" customHeight="1" x14ac:dyDescent="0.25">
      <c r="C49"/>
      <c r="E49" s="134" t="str">
        <f>IF(A49="","",+_xlfn.XLOOKUP(VALUE(A49),'1.DEPOSITOS'!O:O,'1.DEPOSITOS'!O:O,_xlfn.XLOOKUP(VALUE(A49),'control débitos'!H:H,'control débitos'!H:H,_xlfn.XLOOKUP(VALUE(A49),'3.AFIP'!Q:Q,'3.AFIP'!Q:Q,_xlfn.XLOOKUP(VALUE(A49),'5.FONDO Y SUELDOS'!P:P,'5.FONDO Y SUELDOS'!P:P,_xlfn.XLOOKUP(VALUE(A49),'8.GASTOS'!O:O,'8.GASTOS'!O:O,_xlfn.XLOOKUP(VALUE(A49),'10.IMP DEB CRED'!O:O,'10.IMP DEB CRED'!O:O,_xlfn.XLOOKUP(VALUE(A49),'4.SIRCREB'!O:O,'4.SIRCREB'!O:O,"&lt;----- NO SE ENCUENTRA",0,),0,),0,),0,),0,))))</f>
        <v/>
      </c>
      <c r="F49" s="172" t="str">
        <f t="shared" si="0"/>
        <v/>
      </c>
      <c r="G49" s="59"/>
      <c r="H49" s="77"/>
      <c r="K49" s="120" t="str">
        <f>IF(J49="","",IF(J49=0,"",SUMIF($D:D,J49,C:C)))</f>
        <v/>
      </c>
      <c r="L49" s="119" t="str">
        <f>IF(J49=0,"",IFERROR(IF(J49&lt;&gt;"",VLOOKUP(J49,P$1:$W$1420,5,FALSE),""),"ERROR DE CUENTA / DEPOSITOS DE VALORES"))</f>
        <v/>
      </c>
      <c r="P49" t="s">
        <v>183</v>
      </c>
      <c r="Q49" t="s">
        <v>60</v>
      </c>
      <c r="R49" t="s">
        <v>184</v>
      </c>
      <c r="S49" t="s">
        <v>62</v>
      </c>
      <c r="T49" t="s">
        <v>185</v>
      </c>
      <c r="U49">
        <v>3</v>
      </c>
      <c r="V49" t="s">
        <v>596</v>
      </c>
    </row>
    <row r="50" spans="3:22" ht="24.95" customHeight="1" x14ac:dyDescent="0.25">
      <c r="C50"/>
      <c r="E50" s="134" t="str">
        <f>IF(A50="","",+_xlfn.XLOOKUP(VALUE(A50),'1.DEPOSITOS'!O:O,'1.DEPOSITOS'!O:O,_xlfn.XLOOKUP(VALUE(A50),'control débitos'!H:H,'control débitos'!H:H,_xlfn.XLOOKUP(VALUE(A50),'3.AFIP'!Q:Q,'3.AFIP'!Q:Q,_xlfn.XLOOKUP(VALUE(A50),'5.FONDO Y SUELDOS'!P:P,'5.FONDO Y SUELDOS'!P:P,_xlfn.XLOOKUP(VALUE(A50),'8.GASTOS'!O:O,'8.GASTOS'!O:O,_xlfn.XLOOKUP(VALUE(A50),'10.IMP DEB CRED'!O:O,'10.IMP DEB CRED'!O:O,_xlfn.XLOOKUP(VALUE(A50),'4.SIRCREB'!O:O,'4.SIRCREB'!O:O,"&lt;----- NO SE ENCUENTRA",0,),0,),0,),0,),0,))))</f>
        <v/>
      </c>
      <c r="F50" s="172" t="str">
        <f t="shared" si="0"/>
        <v/>
      </c>
      <c r="G50" s="59"/>
      <c r="H50" s="77"/>
      <c r="K50" s="120" t="str">
        <f>IF(J50="","",IF(J50=0,"",SUMIF($D:D,J50,C:C)))</f>
        <v/>
      </c>
      <c r="L50" s="119" t="str">
        <f>IF(J50=0,"",IFERROR(IF(J50&lt;&gt;"",VLOOKUP(J50,P$1:$W$1420,5,FALSE),""),"ERROR DE CUENTA / DEPOSITOS DE VALORES"))</f>
        <v/>
      </c>
      <c r="P50" t="s">
        <v>186</v>
      </c>
      <c r="Q50" t="s">
        <v>54</v>
      </c>
      <c r="R50" t="s">
        <v>187</v>
      </c>
      <c r="S50" t="s">
        <v>563</v>
      </c>
      <c r="T50" t="s">
        <v>188</v>
      </c>
      <c r="U50">
        <v>2</v>
      </c>
      <c r="V50" t="s">
        <v>595</v>
      </c>
    </row>
    <row r="51" spans="3:22" ht="24.95" customHeight="1" x14ac:dyDescent="0.25">
      <c r="C51"/>
      <c r="E51" s="134" t="str">
        <f>IF(A51="","",+_xlfn.XLOOKUP(VALUE(A51),'1.DEPOSITOS'!O:O,'1.DEPOSITOS'!O:O,_xlfn.XLOOKUP(VALUE(A51),'control débitos'!H:H,'control débitos'!H:H,_xlfn.XLOOKUP(VALUE(A51),'3.AFIP'!Q:Q,'3.AFIP'!Q:Q,_xlfn.XLOOKUP(VALUE(A51),'5.FONDO Y SUELDOS'!P:P,'5.FONDO Y SUELDOS'!P:P,_xlfn.XLOOKUP(VALUE(A51),'8.GASTOS'!O:O,'8.GASTOS'!O:O,_xlfn.XLOOKUP(VALUE(A51),'10.IMP DEB CRED'!O:O,'10.IMP DEB CRED'!O:O,_xlfn.XLOOKUP(VALUE(A51),'4.SIRCREB'!O:O,'4.SIRCREB'!O:O,"&lt;----- NO SE ENCUENTRA",0,),0,),0,),0,),0,))))</f>
        <v/>
      </c>
      <c r="F51" s="172" t="str">
        <f t="shared" si="0"/>
        <v/>
      </c>
      <c r="G51" s="59"/>
      <c r="H51" s="77"/>
      <c r="K51" s="120" t="str">
        <f>IF(J51="","",IF(J51=0,"",SUMIF($D:D,J51,C:C)))</f>
        <v/>
      </c>
      <c r="L51" s="119" t="str">
        <f>IF(J51=0,"",IFERROR(IF(J51&lt;&gt;"",VLOOKUP(J51,P$1:$W$1420,5,FALSE),""),"ERROR DE CUENTA / DEPOSITOS DE VALORES"))</f>
        <v/>
      </c>
      <c r="P51" t="s">
        <v>190</v>
      </c>
      <c r="Q51" t="s">
        <v>60</v>
      </c>
      <c r="R51" t="s">
        <v>191</v>
      </c>
      <c r="S51" t="s">
        <v>62</v>
      </c>
      <c r="T51" t="s">
        <v>192</v>
      </c>
      <c r="U51">
        <v>3</v>
      </c>
      <c r="V51" t="s">
        <v>596</v>
      </c>
    </row>
    <row r="52" spans="3:22" ht="24.95" customHeight="1" x14ac:dyDescent="0.25">
      <c r="C52"/>
      <c r="E52" s="134" t="str">
        <f>IF(A52="","",+_xlfn.XLOOKUP(VALUE(A52),'1.DEPOSITOS'!O:O,'1.DEPOSITOS'!O:O,_xlfn.XLOOKUP(VALUE(A52),'control débitos'!H:H,'control débitos'!H:H,_xlfn.XLOOKUP(VALUE(A52),'3.AFIP'!Q:Q,'3.AFIP'!Q:Q,_xlfn.XLOOKUP(VALUE(A52),'5.FONDO Y SUELDOS'!P:P,'5.FONDO Y SUELDOS'!P:P,_xlfn.XLOOKUP(VALUE(A52),'8.GASTOS'!O:O,'8.GASTOS'!O:O,_xlfn.XLOOKUP(VALUE(A52),'10.IMP DEB CRED'!O:O,'10.IMP DEB CRED'!O:O,_xlfn.XLOOKUP(VALUE(A52),'4.SIRCREB'!O:O,'4.SIRCREB'!O:O,"&lt;----- NO SE ENCUENTRA",0,),0,),0,),0,),0,))))</f>
        <v/>
      </c>
      <c r="F52" s="172" t="str">
        <f t="shared" si="0"/>
        <v/>
      </c>
      <c r="G52" s="59"/>
      <c r="H52" s="77"/>
      <c r="K52" s="120" t="str">
        <f>IF(J52="","",IF(J52=0,"",SUMIF($D:D,J52,C:C)))</f>
        <v/>
      </c>
      <c r="L52" s="119" t="str">
        <f>IF(J52=0,"",IFERROR(IF(J52&lt;&gt;"",VLOOKUP(J52,P$1:$W$1420,5,FALSE),""),"ERROR DE CUENTA / DEPOSITOS DE VALORES"))</f>
        <v/>
      </c>
      <c r="P52" t="s">
        <v>193</v>
      </c>
      <c r="Q52" t="s">
        <v>60</v>
      </c>
      <c r="R52" t="s">
        <v>194</v>
      </c>
      <c r="S52" t="s">
        <v>62</v>
      </c>
      <c r="T52" t="s">
        <v>195</v>
      </c>
      <c r="U52">
        <v>4</v>
      </c>
      <c r="V52" t="s">
        <v>596</v>
      </c>
    </row>
    <row r="53" spans="3:22" ht="24.95" customHeight="1" x14ac:dyDescent="0.25">
      <c r="C53"/>
      <c r="E53" s="134" t="str">
        <f>IF(A53="","",+_xlfn.XLOOKUP(VALUE(A53),'1.DEPOSITOS'!O:O,'1.DEPOSITOS'!O:O,_xlfn.XLOOKUP(VALUE(A53),'control débitos'!H:H,'control débitos'!H:H,_xlfn.XLOOKUP(VALUE(A53),'3.AFIP'!Q:Q,'3.AFIP'!Q:Q,_xlfn.XLOOKUP(VALUE(A53),'5.FONDO Y SUELDOS'!P:P,'5.FONDO Y SUELDOS'!P:P,_xlfn.XLOOKUP(VALUE(A53),'8.GASTOS'!O:O,'8.GASTOS'!O:O,_xlfn.XLOOKUP(VALUE(A53),'10.IMP DEB CRED'!O:O,'10.IMP DEB CRED'!O:O,_xlfn.XLOOKUP(VALUE(A53),'4.SIRCREB'!O:O,'4.SIRCREB'!O:O,"&lt;----- NO SE ENCUENTRA",0,),0,),0,),0,),0,))))</f>
        <v/>
      </c>
      <c r="F53" s="172" t="str">
        <f t="shared" si="0"/>
        <v/>
      </c>
      <c r="G53" s="59"/>
      <c r="H53" s="77"/>
      <c r="K53" s="120" t="str">
        <f>IF(J53="","",IF(J53=0,"",SUMIF($D:D,J53,C:C)))</f>
        <v/>
      </c>
      <c r="L53" s="119" t="str">
        <f>IF(J53=0,"",IFERROR(IF(J53&lt;&gt;"",VLOOKUP(J53,P$1:$W$1420,5,FALSE),""),"ERROR DE CUENTA / DEPOSITOS DE VALORES"))</f>
        <v/>
      </c>
      <c r="P53" t="s">
        <v>196</v>
      </c>
      <c r="Q53" t="s">
        <v>60</v>
      </c>
      <c r="R53" t="s">
        <v>197</v>
      </c>
      <c r="S53" t="s">
        <v>62</v>
      </c>
      <c r="T53" t="s">
        <v>198</v>
      </c>
      <c r="U53">
        <v>3</v>
      </c>
      <c r="V53" t="s">
        <v>596</v>
      </c>
    </row>
    <row r="54" spans="3:22" ht="24.95" customHeight="1" x14ac:dyDescent="0.25">
      <c r="C54"/>
      <c r="E54" s="134" t="str">
        <f>IF(A54="","",+_xlfn.XLOOKUP(VALUE(A54),'1.DEPOSITOS'!O:O,'1.DEPOSITOS'!O:O,_xlfn.XLOOKUP(VALUE(A54),'control débitos'!H:H,'control débitos'!H:H,_xlfn.XLOOKUP(VALUE(A54),'3.AFIP'!Q:Q,'3.AFIP'!Q:Q,_xlfn.XLOOKUP(VALUE(A54),'5.FONDO Y SUELDOS'!P:P,'5.FONDO Y SUELDOS'!P:P,_xlfn.XLOOKUP(VALUE(A54),'8.GASTOS'!O:O,'8.GASTOS'!O:O,_xlfn.XLOOKUP(VALUE(A54),'10.IMP DEB CRED'!O:O,'10.IMP DEB CRED'!O:O,_xlfn.XLOOKUP(VALUE(A54),'4.SIRCREB'!O:O,'4.SIRCREB'!O:O,"&lt;----- NO SE ENCUENTRA",0,),0,),0,),0,),0,))))</f>
        <v/>
      </c>
      <c r="F54" s="172" t="str">
        <f t="shared" si="0"/>
        <v/>
      </c>
      <c r="G54" s="59"/>
      <c r="H54" s="77"/>
      <c r="K54" s="120" t="str">
        <f>IF(J54="","",IF(J54=0,"",SUMIF($D:D,J54,C:C)))</f>
        <v/>
      </c>
      <c r="L54" s="119" t="str">
        <f>IF(J54=0,"",IFERROR(IF(J54&lt;&gt;"",VLOOKUP(J54,P$1:$W$1420,5,FALSE),""),"ERROR DE CUENTA / DEPOSITOS DE VALORES"))</f>
        <v/>
      </c>
      <c r="P54" t="s">
        <v>199</v>
      </c>
      <c r="Q54" t="s">
        <v>60</v>
      </c>
      <c r="R54" t="s">
        <v>200</v>
      </c>
      <c r="S54" t="s">
        <v>62</v>
      </c>
      <c r="T54" t="s">
        <v>201</v>
      </c>
      <c r="U54">
        <v>4</v>
      </c>
      <c r="V54" t="s">
        <v>596</v>
      </c>
    </row>
    <row r="55" spans="3:22" ht="24.95" customHeight="1" x14ac:dyDescent="0.25">
      <c r="C55"/>
      <c r="E55" s="134" t="str">
        <f>IF(A55="","",+_xlfn.XLOOKUP(VALUE(A55),'1.DEPOSITOS'!O:O,'1.DEPOSITOS'!O:O,_xlfn.XLOOKUP(VALUE(A55),'control débitos'!H:H,'control débitos'!H:H,_xlfn.XLOOKUP(VALUE(A55),'3.AFIP'!Q:Q,'3.AFIP'!Q:Q,_xlfn.XLOOKUP(VALUE(A55),'5.FONDO Y SUELDOS'!P:P,'5.FONDO Y SUELDOS'!P:P,_xlfn.XLOOKUP(VALUE(A55),'8.GASTOS'!O:O,'8.GASTOS'!O:O,_xlfn.XLOOKUP(VALUE(A55),'10.IMP DEB CRED'!O:O,'10.IMP DEB CRED'!O:O,_xlfn.XLOOKUP(VALUE(A55),'4.SIRCREB'!O:O,'4.SIRCREB'!O:O,"&lt;----- NO SE ENCUENTRA",0,),0,),0,),0,),0,))))</f>
        <v/>
      </c>
      <c r="F55" s="172" t="str">
        <f t="shared" si="0"/>
        <v/>
      </c>
      <c r="G55" s="59"/>
      <c r="H55" s="77"/>
      <c r="K55" s="120" t="str">
        <f>IF(J55="","",IF(J55=0,"",SUMIF($D:D,J55,C:C)))</f>
        <v/>
      </c>
      <c r="L55" s="119" t="str">
        <f>IF(J55=0,"",IFERROR(IF(J55&lt;&gt;"",VLOOKUP(J55,P$1:$W$1420,5,FALSE),""),"ERROR DE CUENTA / DEPOSITOS DE VALORES"))</f>
        <v/>
      </c>
      <c r="P55" t="s">
        <v>202</v>
      </c>
      <c r="Q55" t="s">
        <v>60</v>
      </c>
      <c r="R55" t="s">
        <v>203</v>
      </c>
      <c r="S55" t="s">
        <v>62</v>
      </c>
      <c r="T55" t="s">
        <v>204</v>
      </c>
      <c r="U55">
        <v>3</v>
      </c>
      <c r="V55" t="s">
        <v>596</v>
      </c>
    </row>
    <row r="56" spans="3:22" ht="24.95" customHeight="1" x14ac:dyDescent="0.25">
      <c r="C56"/>
      <c r="E56" s="134" t="str">
        <f>IF(A56="","",+_xlfn.XLOOKUP(VALUE(A56),'1.DEPOSITOS'!O:O,'1.DEPOSITOS'!O:O,_xlfn.XLOOKUP(VALUE(A56),'control débitos'!H:H,'control débitos'!H:H,_xlfn.XLOOKUP(VALUE(A56),'3.AFIP'!Q:Q,'3.AFIP'!Q:Q,_xlfn.XLOOKUP(VALUE(A56),'5.FONDO Y SUELDOS'!P:P,'5.FONDO Y SUELDOS'!P:P,_xlfn.XLOOKUP(VALUE(A56),'8.GASTOS'!O:O,'8.GASTOS'!O:O,_xlfn.XLOOKUP(VALUE(A56),'10.IMP DEB CRED'!O:O,'10.IMP DEB CRED'!O:O,_xlfn.XLOOKUP(VALUE(A56),'4.SIRCREB'!O:O,'4.SIRCREB'!O:O,"&lt;----- NO SE ENCUENTRA",0,),0,),0,),0,),0,))))</f>
        <v/>
      </c>
      <c r="F56" s="172" t="str">
        <f t="shared" si="0"/>
        <v/>
      </c>
      <c r="G56" s="59"/>
      <c r="H56" s="77"/>
      <c r="K56" s="120" t="str">
        <f>IF(J56="","",IF(J56=0,"",SUMIF($D:D,J56,C:C)))</f>
        <v/>
      </c>
      <c r="L56" s="119" t="str">
        <f>IF(J56=0,"",IFERROR(IF(J56&lt;&gt;"",VLOOKUP(J56,P$1:$W$1420,5,FALSE),""),"ERROR DE CUENTA / DEPOSITOS DE VALORES"))</f>
        <v/>
      </c>
      <c r="P56" t="s">
        <v>205</v>
      </c>
      <c r="Q56" t="s">
        <v>60</v>
      </c>
      <c r="R56" t="s">
        <v>206</v>
      </c>
      <c r="S56" t="s">
        <v>62</v>
      </c>
      <c r="T56" t="s">
        <v>207</v>
      </c>
      <c r="U56">
        <v>4</v>
      </c>
      <c r="V56" t="s">
        <v>596</v>
      </c>
    </row>
    <row r="57" spans="3:22" ht="24.95" customHeight="1" x14ac:dyDescent="0.25">
      <c r="C57"/>
      <c r="E57" s="134" t="str">
        <f>IF(A57="","",+_xlfn.XLOOKUP(VALUE(A57),'1.DEPOSITOS'!O:O,'1.DEPOSITOS'!O:O,_xlfn.XLOOKUP(VALUE(A57),'control débitos'!H:H,'control débitos'!H:H,_xlfn.XLOOKUP(VALUE(A57),'3.AFIP'!Q:Q,'3.AFIP'!Q:Q,_xlfn.XLOOKUP(VALUE(A57),'5.FONDO Y SUELDOS'!P:P,'5.FONDO Y SUELDOS'!P:P,_xlfn.XLOOKUP(VALUE(A57),'8.GASTOS'!O:O,'8.GASTOS'!O:O,_xlfn.XLOOKUP(VALUE(A57),'10.IMP DEB CRED'!O:O,'10.IMP DEB CRED'!O:O,_xlfn.XLOOKUP(VALUE(A57),'4.SIRCREB'!O:O,'4.SIRCREB'!O:O,"&lt;----- NO SE ENCUENTRA",0,),0,),0,),0,),0,))))</f>
        <v/>
      </c>
      <c r="F57" s="172" t="str">
        <f t="shared" si="0"/>
        <v/>
      </c>
      <c r="G57" s="59"/>
      <c r="H57" s="77"/>
      <c r="K57" s="120" t="str">
        <f>IF(J57="","",IF(J57=0,"",SUMIF($D:D,J57,C:C)))</f>
        <v/>
      </c>
      <c r="L57" s="119" t="str">
        <f>IF(J57=0,"",IFERROR(IF(J57&lt;&gt;"",VLOOKUP(J57,P$1:$W$1420,5,FALSE),""),"ERROR DE CUENTA / DEPOSITOS DE VALORES"))</f>
        <v/>
      </c>
      <c r="P57" t="s">
        <v>208</v>
      </c>
      <c r="Q57" t="s">
        <v>60</v>
      </c>
      <c r="R57" t="s">
        <v>209</v>
      </c>
      <c r="S57" t="s">
        <v>62</v>
      </c>
      <c r="T57" t="s">
        <v>210</v>
      </c>
      <c r="U57">
        <v>3</v>
      </c>
      <c r="V57" t="s">
        <v>596</v>
      </c>
    </row>
    <row r="58" spans="3:22" ht="24.95" customHeight="1" x14ac:dyDescent="0.25">
      <c r="C58"/>
      <c r="E58" s="134" t="str">
        <f>IF(A58="","",+_xlfn.XLOOKUP(VALUE(A58),'1.DEPOSITOS'!O:O,'1.DEPOSITOS'!O:O,_xlfn.XLOOKUP(VALUE(A58),'control débitos'!H:H,'control débitos'!H:H,_xlfn.XLOOKUP(VALUE(A58),'3.AFIP'!Q:Q,'3.AFIP'!Q:Q,_xlfn.XLOOKUP(VALUE(A58),'5.FONDO Y SUELDOS'!P:P,'5.FONDO Y SUELDOS'!P:P,_xlfn.XLOOKUP(VALUE(A58),'8.GASTOS'!O:O,'8.GASTOS'!O:O,_xlfn.XLOOKUP(VALUE(A58),'10.IMP DEB CRED'!O:O,'10.IMP DEB CRED'!O:O,_xlfn.XLOOKUP(VALUE(A58),'4.SIRCREB'!O:O,'4.SIRCREB'!O:O,"&lt;----- NO SE ENCUENTRA",0,),0,),0,),0,),0,))))</f>
        <v/>
      </c>
      <c r="F58" s="172" t="str">
        <f t="shared" si="0"/>
        <v/>
      </c>
      <c r="G58" s="59"/>
      <c r="H58" s="77"/>
      <c r="K58" s="120" t="str">
        <f>IF(J58="","",IF(J58=0,"",SUMIF($D:D,J58,C:C)))</f>
        <v/>
      </c>
      <c r="L58" s="119" t="str">
        <f>IF(J58=0,"",IFERROR(IF(J58&lt;&gt;"",VLOOKUP(J58,P$1:$W$1420,5,FALSE),""),"ERROR DE CUENTA / DEPOSITOS DE VALORES"))</f>
        <v/>
      </c>
      <c r="P58" t="s">
        <v>211</v>
      </c>
      <c r="Q58" t="s">
        <v>60</v>
      </c>
      <c r="R58" t="s">
        <v>212</v>
      </c>
      <c r="S58" t="s">
        <v>62</v>
      </c>
      <c r="T58" t="s">
        <v>213</v>
      </c>
      <c r="U58">
        <v>4</v>
      </c>
      <c r="V58" t="s">
        <v>596</v>
      </c>
    </row>
    <row r="59" spans="3:22" ht="24.95" customHeight="1" x14ac:dyDescent="0.25">
      <c r="C59"/>
      <c r="E59" s="134" t="str">
        <f>IF(A59="","",+_xlfn.XLOOKUP(VALUE(A59),'1.DEPOSITOS'!O:O,'1.DEPOSITOS'!O:O,_xlfn.XLOOKUP(VALUE(A59),'control débitos'!H:H,'control débitos'!H:H,_xlfn.XLOOKUP(VALUE(A59),'3.AFIP'!Q:Q,'3.AFIP'!Q:Q,_xlfn.XLOOKUP(VALUE(A59),'5.FONDO Y SUELDOS'!P:P,'5.FONDO Y SUELDOS'!P:P,_xlfn.XLOOKUP(VALUE(A59),'8.GASTOS'!O:O,'8.GASTOS'!O:O,_xlfn.XLOOKUP(VALUE(A59),'10.IMP DEB CRED'!O:O,'10.IMP DEB CRED'!O:O,_xlfn.XLOOKUP(VALUE(A59),'4.SIRCREB'!O:O,'4.SIRCREB'!O:O,"&lt;----- NO SE ENCUENTRA",0,),0,),0,),0,),0,))))</f>
        <v/>
      </c>
      <c r="F59" s="172" t="str">
        <f t="shared" si="0"/>
        <v/>
      </c>
      <c r="G59" s="59"/>
      <c r="H59" s="77"/>
      <c r="K59" s="120" t="str">
        <f>IF(J59="","",IF(J59=0,"",SUMIF($D:D,J59,C:C)))</f>
        <v/>
      </c>
      <c r="L59" s="119" t="str">
        <f>IF(J59=0,"",IFERROR(IF(J59&lt;&gt;"",VLOOKUP(J59,P$1:$W$1420,5,FALSE),""),"ERROR DE CUENTA / DEPOSITOS DE VALORES"))</f>
        <v/>
      </c>
      <c r="P59" t="s">
        <v>214</v>
      </c>
      <c r="Q59" t="s">
        <v>60</v>
      </c>
      <c r="R59" t="s">
        <v>215</v>
      </c>
      <c r="S59" t="s">
        <v>62</v>
      </c>
      <c r="T59" t="s">
        <v>216</v>
      </c>
      <c r="U59">
        <v>3</v>
      </c>
      <c r="V59" t="s">
        <v>596</v>
      </c>
    </row>
    <row r="60" spans="3:22" ht="24.95" customHeight="1" x14ac:dyDescent="0.25">
      <c r="C60"/>
      <c r="E60" s="134" t="str">
        <f>IF(A60="","",+_xlfn.XLOOKUP(VALUE(A60),'1.DEPOSITOS'!O:O,'1.DEPOSITOS'!O:O,_xlfn.XLOOKUP(VALUE(A60),'control débitos'!H:H,'control débitos'!H:H,_xlfn.XLOOKUP(VALUE(A60),'3.AFIP'!Q:Q,'3.AFIP'!Q:Q,_xlfn.XLOOKUP(VALUE(A60),'5.FONDO Y SUELDOS'!P:P,'5.FONDO Y SUELDOS'!P:P,_xlfn.XLOOKUP(VALUE(A60),'8.GASTOS'!O:O,'8.GASTOS'!O:O,_xlfn.XLOOKUP(VALUE(A60),'10.IMP DEB CRED'!O:O,'10.IMP DEB CRED'!O:O,_xlfn.XLOOKUP(VALUE(A60),'4.SIRCREB'!O:O,'4.SIRCREB'!O:O,"&lt;----- NO SE ENCUENTRA",0,),0,),0,),0,),0,))))</f>
        <v/>
      </c>
      <c r="F60" s="172" t="str">
        <f t="shared" si="0"/>
        <v/>
      </c>
      <c r="G60" s="59"/>
      <c r="H60" s="77"/>
      <c r="K60" s="120" t="str">
        <f>IF(J60="","",IF(J60=0,"",SUMIF($D:D,J60,C:C)))</f>
        <v/>
      </c>
      <c r="L60" s="119" t="str">
        <f>IF(J60=0,"",IFERROR(IF(J60&lt;&gt;"",VLOOKUP(J60,P$1:$W$1420,5,FALSE),""),"ERROR DE CUENTA / DEPOSITOS DE VALORES"))</f>
        <v/>
      </c>
      <c r="P60" t="s">
        <v>217</v>
      </c>
      <c r="Q60" t="s">
        <v>60</v>
      </c>
      <c r="R60" t="s">
        <v>218</v>
      </c>
      <c r="S60" t="s">
        <v>62</v>
      </c>
      <c r="T60" t="s">
        <v>219</v>
      </c>
      <c r="U60">
        <v>4</v>
      </c>
      <c r="V60" t="s">
        <v>596</v>
      </c>
    </row>
    <row r="61" spans="3:22" ht="24.95" customHeight="1" x14ac:dyDescent="0.25">
      <c r="C61"/>
      <c r="E61" s="134" t="str">
        <f>IF(A61="","",+_xlfn.XLOOKUP(VALUE(A61),'1.DEPOSITOS'!O:O,'1.DEPOSITOS'!O:O,_xlfn.XLOOKUP(VALUE(A61),'control débitos'!H:H,'control débitos'!H:H,_xlfn.XLOOKUP(VALUE(A61),'3.AFIP'!Q:Q,'3.AFIP'!Q:Q,_xlfn.XLOOKUP(VALUE(A61),'5.FONDO Y SUELDOS'!P:P,'5.FONDO Y SUELDOS'!P:P,_xlfn.XLOOKUP(VALUE(A61),'8.GASTOS'!O:O,'8.GASTOS'!O:O,_xlfn.XLOOKUP(VALUE(A61),'10.IMP DEB CRED'!O:O,'10.IMP DEB CRED'!O:O,_xlfn.XLOOKUP(VALUE(A61),'4.SIRCREB'!O:O,'4.SIRCREB'!O:O,"&lt;----- NO SE ENCUENTRA",0,),0,),0,),0,),0,))))</f>
        <v/>
      </c>
      <c r="F61" s="172" t="str">
        <f t="shared" si="0"/>
        <v/>
      </c>
      <c r="G61" s="59"/>
      <c r="H61" s="77"/>
      <c r="K61" s="120" t="str">
        <f>IF(J61="","",IF(J61=0,"",SUMIF($D:D,J61,C:C)))</f>
        <v/>
      </c>
      <c r="L61" s="119" t="str">
        <f>IF(J61=0,"",IFERROR(IF(J61&lt;&gt;"",VLOOKUP(J61,P$1:$W$1420,5,FALSE),""),"ERROR DE CUENTA / DEPOSITOS DE VALORES"))</f>
        <v/>
      </c>
      <c r="P61" t="s">
        <v>220</v>
      </c>
      <c r="Q61" t="s">
        <v>60</v>
      </c>
      <c r="R61" t="s">
        <v>221</v>
      </c>
      <c r="S61" t="s">
        <v>62</v>
      </c>
      <c r="T61" t="s">
        <v>222</v>
      </c>
      <c r="U61">
        <v>3</v>
      </c>
      <c r="V61" t="s">
        <v>596</v>
      </c>
    </row>
    <row r="62" spans="3:22" ht="24.95" customHeight="1" x14ac:dyDescent="0.25">
      <c r="C62"/>
      <c r="E62" s="134" t="str">
        <f>IF(A62="","",+_xlfn.XLOOKUP(VALUE(A62),'1.DEPOSITOS'!O:O,'1.DEPOSITOS'!O:O,_xlfn.XLOOKUP(VALUE(A62),'control débitos'!H:H,'control débitos'!H:H,_xlfn.XLOOKUP(VALUE(A62),'3.AFIP'!Q:Q,'3.AFIP'!Q:Q,_xlfn.XLOOKUP(VALUE(A62),'5.FONDO Y SUELDOS'!P:P,'5.FONDO Y SUELDOS'!P:P,_xlfn.XLOOKUP(VALUE(A62),'8.GASTOS'!O:O,'8.GASTOS'!O:O,_xlfn.XLOOKUP(VALUE(A62),'10.IMP DEB CRED'!O:O,'10.IMP DEB CRED'!O:O,_xlfn.XLOOKUP(VALUE(A62),'4.SIRCREB'!O:O,'4.SIRCREB'!O:O,"&lt;----- NO SE ENCUENTRA",0,),0,),0,),0,),0,))))</f>
        <v/>
      </c>
      <c r="F62" s="172" t="str">
        <f t="shared" si="0"/>
        <v/>
      </c>
      <c r="G62" s="59"/>
      <c r="H62" s="77"/>
      <c r="K62" s="120" t="str">
        <f>IF(J62="","",IF(J62=0,"",SUMIF($D:D,J62,C:C)))</f>
        <v/>
      </c>
      <c r="L62" s="119" t="str">
        <f>IF(J62=0,"",IFERROR(IF(J62&lt;&gt;"",VLOOKUP(J62,P$1:$W$1420,5,FALSE),""),"ERROR DE CUENTA / DEPOSITOS DE VALORES"))</f>
        <v/>
      </c>
      <c r="P62" t="s">
        <v>224</v>
      </c>
      <c r="Q62" t="s">
        <v>60</v>
      </c>
      <c r="R62" t="s">
        <v>225</v>
      </c>
      <c r="S62" t="s">
        <v>62</v>
      </c>
      <c r="T62" t="s">
        <v>226</v>
      </c>
      <c r="U62">
        <v>4</v>
      </c>
      <c r="V62" t="s">
        <v>596</v>
      </c>
    </row>
    <row r="63" spans="3:22" ht="24.95" customHeight="1" x14ac:dyDescent="0.25">
      <c r="C63"/>
      <c r="E63" s="134" t="str">
        <f>IF(A63="","",+_xlfn.XLOOKUP(VALUE(A63),'1.DEPOSITOS'!O:O,'1.DEPOSITOS'!O:O,_xlfn.XLOOKUP(VALUE(A63),'control débitos'!H:H,'control débitos'!H:H,_xlfn.XLOOKUP(VALUE(A63),'3.AFIP'!Q:Q,'3.AFIP'!Q:Q,_xlfn.XLOOKUP(VALUE(A63),'5.FONDO Y SUELDOS'!P:P,'5.FONDO Y SUELDOS'!P:P,_xlfn.XLOOKUP(VALUE(A63),'8.GASTOS'!O:O,'8.GASTOS'!O:O,_xlfn.XLOOKUP(VALUE(A63),'10.IMP DEB CRED'!O:O,'10.IMP DEB CRED'!O:O,_xlfn.XLOOKUP(VALUE(A63),'4.SIRCREB'!O:O,'4.SIRCREB'!O:O,"&lt;----- NO SE ENCUENTRA",0,),0,),0,),0,),0,))))</f>
        <v/>
      </c>
      <c r="F63" s="172" t="str">
        <f t="shared" si="0"/>
        <v/>
      </c>
      <c r="G63" s="59"/>
      <c r="H63" s="77"/>
      <c r="K63" s="120" t="str">
        <f>IF(J63="","",IF(J63=0,"",SUMIF($D:D,J63,C:C)))</f>
        <v/>
      </c>
      <c r="L63" s="119" t="str">
        <f>IF(J63=0,"",IFERROR(IF(J63&lt;&gt;"",VLOOKUP(J63,P$1:$W$1420,5,FALSE),""),"ERROR DE CUENTA / DEPOSITOS DE VALORES"))</f>
        <v/>
      </c>
      <c r="P63" t="s">
        <v>228</v>
      </c>
      <c r="Q63" t="s">
        <v>60</v>
      </c>
      <c r="R63" t="s">
        <v>229</v>
      </c>
      <c r="S63" t="s">
        <v>62</v>
      </c>
      <c r="T63" t="s">
        <v>230</v>
      </c>
      <c r="U63">
        <v>3</v>
      </c>
      <c r="V63" t="s">
        <v>596</v>
      </c>
    </row>
    <row r="64" spans="3:22" ht="24.95" customHeight="1" x14ac:dyDescent="0.25">
      <c r="C64"/>
      <c r="E64" s="134" t="str">
        <f>IF(A64="","",+_xlfn.XLOOKUP(VALUE(A64),'1.DEPOSITOS'!O:O,'1.DEPOSITOS'!O:O,_xlfn.XLOOKUP(VALUE(A64),'control débitos'!H:H,'control débitos'!H:H,_xlfn.XLOOKUP(VALUE(A64),'3.AFIP'!Q:Q,'3.AFIP'!Q:Q,_xlfn.XLOOKUP(VALUE(A64),'5.FONDO Y SUELDOS'!P:P,'5.FONDO Y SUELDOS'!P:P,_xlfn.XLOOKUP(VALUE(A64),'8.GASTOS'!O:O,'8.GASTOS'!O:O,_xlfn.XLOOKUP(VALUE(A64),'10.IMP DEB CRED'!O:O,'10.IMP DEB CRED'!O:O,_xlfn.XLOOKUP(VALUE(A64),'4.SIRCREB'!O:O,'4.SIRCREB'!O:O,"&lt;----- NO SE ENCUENTRA",0,),0,),0,),0,),0,))))</f>
        <v/>
      </c>
      <c r="F64" s="172" t="str">
        <f t="shared" si="0"/>
        <v/>
      </c>
      <c r="G64" s="59"/>
      <c r="H64" s="77"/>
      <c r="K64" s="120" t="str">
        <f>IF(J64="","",IF(J64=0,"",SUMIF($D:D,J64,C:C)))</f>
        <v/>
      </c>
      <c r="L64" s="119" t="str">
        <f>IF(J64=0,"",IFERROR(IF(J64&lt;&gt;"",VLOOKUP(J64,P$1:$W$1420,5,FALSE),""),"ERROR DE CUENTA / DEPOSITOS DE VALORES"))</f>
        <v/>
      </c>
      <c r="P64" t="s">
        <v>231</v>
      </c>
      <c r="Q64" t="s">
        <v>60</v>
      </c>
      <c r="R64" t="s">
        <v>232</v>
      </c>
      <c r="S64" t="s">
        <v>62</v>
      </c>
      <c r="T64" t="s">
        <v>233</v>
      </c>
      <c r="U64">
        <v>4</v>
      </c>
      <c r="V64" t="s">
        <v>596</v>
      </c>
    </row>
    <row r="65" spans="3:22" ht="24.95" customHeight="1" x14ac:dyDescent="0.25">
      <c r="C65"/>
      <c r="E65" s="134" t="str">
        <f>IF(A65="","",+_xlfn.XLOOKUP(VALUE(A65),'1.DEPOSITOS'!O:O,'1.DEPOSITOS'!O:O,_xlfn.XLOOKUP(VALUE(A65),'control débitos'!H:H,'control débitos'!H:H,_xlfn.XLOOKUP(VALUE(A65),'3.AFIP'!Q:Q,'3.AFIP'!Q:Q,_xlfn.XLOOKUP(VALUE(A65),'5.FONDO Y SUELDOS'!P:P,'5.FONDO Y SUELDOS'!P:P,_xlfn.XLOOKUP(VALUE(A65),'8.GASTOS'!O:O,'8.GASTOS'!O:O,_xlfn.XLOOKUP(VALUE(A65),'10.IMP DEB CRED'!O:O,'10.IMP DEB CRED'!O:O,_xlfn.XLOOKUP(VALUE(A65),'4.SIRCREB'!O:O,'4.SIRCREB'!O:O,"&lt;----- NO SE ENCUENTRA",0,),0,),0,),0,),0,))))</f>
        <v/>
      </c>
      <c r="F65" s="172" t="str">
        <f t="shared" si="0"/>
        <v/>
      </c>
      <c r="G65" s="59"/>
      <c r="H65" s="77"/>
      <c r="K65" s="120" t="str">
        <f>IF(J65="","",IF(J65=0,"",SUMIF($D:D,J65,C:C)))</f>
        <v/>
      </c>
      <c r="L65" s="119" t="str">
        <f>IF(J65=0,"",IFERROR(IF(J65&lt;&gt;"",VLOOKUP(J65,P$1:$W$1420,5,FALSE),""),"ERROR DE CUENTA / DEPOSITOS DE VALORES"))</f>
        <v/>
      </c>
      <c r="P65" t="s">
        <v>235</v>
      </c>
      <c r="Q65" t="s">
        <v>54</v>
      </c>
      <c r="R65" t="s">
        <v>236</v>
      </c>
      <c r="S65" t="s">
        <v>563</v>
      </c>
      <c r="T65" t="s">
        <v>236</v>
      </c>
      <c r="U65">
        <v>1</v>
      </c>
      <c r="V65" t="s">
        <v>595</v>
      </c>
    </row>
    <row r="66" spans="3:22" ht="24.95" customHeight="1" x14ac:dyDescent="0.25">
      <c r="C66"/>
      <c r="E66" s="134" t="str">
        <f>IF(A66="","",+_xlfn.XLOOKUP(VALUE(A66),'1.DEPOSITOS'!O:O,'1.DEPOSITOS'!O:O,_xlfn.XLOOKUP(VALUE(A66),'control débitos'!H:H,'control débitos'!H:H,_xlfn.XLOOKUP(VALUE(A66),'3.AFIP'!Q:Q,'3.AFIP'!Q:Q,_xlfn.XLOOKUP(VALUE(A66),'5.FONDO Y SUELDOS'!P:P,'5.FONDO Y SUELDOS'!P:P,_xlfn.XLOOKUP(VALUE(A66),'8.GASTOS'!O:O,'8.GASTOS'!O:O,_xlfn.XLOOKUP(VALUE(A66),'10.IMP DEB CRED'!O:O,'10.IMP DEB CRED'!O:O,_xlfn.XLOOKUP(VALUE(A66),'4.SIRCREB'!O:O,'4.SIRCREB'!O:O,"&lt;----- NO SE ENCUENTRA",0,),0,),0,),0,),0,))))</f>
        <v/>
      </c>
      <c r="F66" s="172" t="str">
        <f t="shared" si="0"/>
        <v/>
      </c>
      <c r="G66" s="59"/>
      <c r="H66" s="77"/>
      <c r="K66" s="120" t="str">
        <f>IF(J66="","",IF(J66=0,"",SUMIF($D:D,J66,C:C)))</f>
        <v/>
      </c>
      <c r="L66" s="119" t="str">
        <f>IF(J66=0,"",IFERROR(IF(J66&lt;&gt;"",VLOOKUP(J66,P$1:$W$1420,5,FALSE),""),"ERROR DE CUENTA / DEPOSITOS DE VALORES"))</f>
        <v/>
      </c>
      <c r="P66" t="s">
        <v>237</v>
      </c>
      <c r="Q66" t="s">
        <v>54</v>
      </c>
      <c r="R66" t="s">
        <v>238</v>
      </c>
      <c r="S66" t="s">
        <v>563</v>
      </c>
      <c r="T66" t="s">
        <v>239</v>
      </c>
      <c r="U66">
        <v>2</v>
      </c>
      <c r="V66" t="s">
        <v>596</v>
      </c>
    </row>
    <row r="67" spans="3:22" ht="24.95" customHeight="1" x14ac:dyDescent="0.25">
      <c r="C67"/>
      <c r="E67" s="134" t="str">
        <f>IF(A67="","",+_xlfn.XLOOKUP(VALUE(A67),'1.DEPOSITOS'!O:O,'1.DEPOSITOS'!O:O,_xlfn.XLOOKUP(VALUE(A67),'control débitos'!H:H,'control débitos'!H:H,_xlfn.XLOOKUP(VALUE(A67),'3.AFIP'!Q:Q,'3.AFIP'!Q:Q,_xlfn.XLOOKUP(VALUE(A67),'5.FONDO Y SUELDOS'!P:P,'5.FONDO Y SUELDOS'!P:P,_xlfn.XLOOKUP(VALUE(A67),'8.GASTOS'!O:O,'8.GASTOS'!O:O,_xlfn.XLOOKUP(VALUE(A67),'10.IMP DEB CRED'!O:O,'10.IMP DEB CRED'!O:O,_xlfn.XLOOKUP(VALUE(A67),'4.SIRCREB'!O:O,'4.SIRCREB'!O:O,"&lt;----- NO SE ENCUENTRA",0,),0,),0,),0,),0,))))</f>
        <v/>
      </c>
      <c r="F67" s="172" t="str">
        <f t="shared" ref="F67:F130" si="1">+IF(C67=$H$6,"&lt;--  DIF","")</f>
        <v/>
      </c>
      <c r="G67" s="59"/>
      <c r="H67" s="77"/>
      <c r="K67" s="120" t="str">
        <f>IF(J67="","",IF(J67=0,"",SUMIF($D:D,J67,C:C)))</f>
        <v/>
      </c>
      <c r="L67" s="119" t="str">
        <f>IF(J67=0,"",IFERROR(IF(J67&lt;&gt;"",VLOOKUP(J67,P$1:$W$1420,5,FALSE),""),"ERROR DE CUENTA / DEPOSITOS DE VALORES"))</f>
        <v/>
      </c>
      <c r="P67" t="s">
        <v>240</v>
      </c>
      <c r="Q67" t="s">
        <v>60</v>
      </c>
      <c r="R67" t="s">
        <v>241</v>
      </c>
      <c r="S67" t="s">
        <v>242</v>
      </c>
      <c r="T67" t="s">
        <v>243</v>
      </c>
      <c r="U67">
        <v>3</v>
      </c>
      <c r="V67" t="s">
        <v>596</v>
      </c>
    </row>
    <row r="68" spans="3:22" ht="24.95" customHeight="1" x14ac:dyDescent="0.25">
      <c r="C68"/>
      <c r="E68" s="134" t="str">
        <f>IF(A68="","",+_xlfn.XLOOKUP(VALUE(A68),'1.DEPOSITOS'!O:O,'1.DEPOSITOS'!O:O,_xlfn.XLOOKUP(VALUE(A68),'control débitos'!H:H,'control débitos'!H:H,_xlfn.XLOOKUP(VALUE(A68),'3.AFIP'!Q:Q,'3.AFIP'!Q:Q,_xlfn.XLOOKUP(VALUE(A68),'5.FONDO Y SUELDOS'!P:P,'5.FONDO Y SUELDOS'!P:P,_xlfn.XLOOKUP(VALUE(A68),'8.GASTOS'!O:O,'8.GASTOS'!O:O,_xlfn.XLOOKUP(VALUE(A68),'10.IMP DEB CRED'!O:O,'10.IMP DEB CRED'!O:O,_xlfn.XLOOKUP(VALUE(A68),'4.SIRCREB'!O:O,'4.SIRCREB'!O:O,"&lt;----- NO SE ENCUENTRA",0,),0,),0,),0,),0,))))</f>
        <v/>
      </c>
      <c r="F68" s="172" t="str">
        <f t="shared" si="1"/>
        <v/>
      </c>
      <c r="G68" s="59"/>
      <c r="H68" s="77"/>
      <c r="K68" s="120" t="str">
        <f>IF(J68="","",IF(J68=0,"",SUMIF($D:D,J68,C:C)))</f>
        <v/>
      </c>
      <c r="L68" s="119" t="str">
        <f>IF(J68=0,"",IFERROR(IF(J68&lt;&gt;"",VLOOKUP(J68,P$1:$W$1420,5,FALSE),""),"ERROR DE CUENTA / DEPOSITOS DE VALORES"))</f>
        <v/>
      </c>
      <c r="P68" t="s">
        <v>244</v>
      </c>
      <c r="Q68" t="s">
        <v>60</v>
      </c>
      <c r="R68" t="s">
        <v>245</v>
      </c>
      <c r="S68" t="s">
        <v>242</v>
      </c>
      <c r="T68" t="s">
        <v>246</v>
      </c>
      <c r="U68">
        <v>3</v>
      </c>
      <c r="V68" t="s">
        <v>596</v>
      </c>
    </row>
    <row r="69" spans="3:22" ht="24.95" customHeight="1" x14ac:dyDescent="0.25">
      <c r="C69"/>
      <c r="E69" s="134" t="str">
        <f>IF(A69="","",+_xlfn.XLOOKUP(VALUE(A69),'1.DEPOSITOS'!O:O,'1.DEPOSITOS'!O:O,_xlfn.XLOOKUP(VALUE(A69),'control débitos'!H:H,'control débitos'!H:H,_xlfn.XLOOKUP(VALUE(A69),'3.AFIP'!Q:Q,'3.AFIP'!Q:Q,_xlfn.XLOOKUP(VALUE(A69),'5.FONDO Y SUELDOS'!P:P,'5.FONDO Y SUELDOS'!P:P,_xlfn.XLOOKUP(VALUE(A69),'8.GASTOS'!O:O,'8.GASTOS'!O:O,_xlfn.XLOOKUP(VALUE(A69),'10.IMP DEB CRED'!O:O,'10.IMP DEB CRED'!O:O,_xlfn.XLOOKUP(VALUE(A69),'4.SIRCREB'!O:O,'4.SIRCREB'!O:O,"&lt;----- NO SE ENCUENTRA",0,),0,),0,),0,),0,))))</f>
        <v/>
      </c>
      <c r="F69" s="172" t="str">
        <f t="shared" si="1"/>
        <v/>
      </c>
      <c r="G69" s="59"/>
      <c r="H69" s="77"/>
      <c r="K69" s="120" t="str">
        <f>IF(J69="","",IF(J69=0,"",SUMIF($D:D,J69,C:C)))</f>
        <v/>
      </c>
      <c r="L69" s="119" t="str">
        <f>IF(J69=0,"",IFERROR(IF(J69&lt;&gt;"",VLOOKUP(J69,P$1:$W$1420,5,FALSE),""),"ERROR DE CUENTA / DEPOSITOS DE VALORES"))</f>
        <v/>
      </c>
      <c r="P69" t="s">
        <v>247</v>
      </c>
      <c r="Q69" t="s">
        <v>60</v>
      </c>
      <c r="R69" t="s">
        <v>248</v>
      </c>
      <c r="S69" t="s">
        <v>242</v>
      </c>
      <c r="T69" t="s">
        <v>249</v>
      </c>
      <c r="U69">
        <v>3</v>
      </c>
      <c r="V69" t="s">
        <v>596</v>
      </c>
    </row>
    <row r="70" spans="3:22" ht="24.95" customHeight="1" x14ac:dyDescent="0.25">
      <c r="C70"/>
      <c r="E70" s="134" t="str">
        <f>IF(A70="","",+_xlfn.XLOOKUP(VALUE(A70),'1.DEPOSITOS'!O:O,'1.DEPOSITOS'!O:O,_xlfn.XLOOKUP(VALUE(A70),'control débitos'!H:H,'control débitos'!H:H,_xlfn.XLOOKUP(VALUE(A70),'3.AFIP'!Q:Q,'3.AFIP'!Q:Q,_xlfn.XLOOKUP(VALUE(A70),'5.FONDO Y SUELDOS'!P:P,'5.FONDO Y SUELDOS'!P:P,_xlfn.XLOOKUP(VALUE(A70),'8.GASTOS'!O:O,'8.GASTOS'!O:O,_xlfn.XLOOKUP(VALUE(A70),'10.IMP DEB CRED'!O:O,'10.IMP DEB CRED'!O:O,_xlfn.XLOOKUP(VALUE(A70),'4.SIRCREB'!O:O,'4.SIRCREB'!O:O,"&lt;----- NO SE ENCUENTRA",0,),0,),0,),0,),0,))))</f>
        <v/>
      </c>
      <c r="F70" s="172" t="str">
        <f t="shared" si="1"/>
        <v/>
      </c>
      <c r="G70" s="59"/>
      <c r="H70" s="77"/>
      <c r="K70" s="120" t="str">
        <f>IF(J70="","",IF(J70=0,"",SUMIF($D:D,J70,C:C)))</f>
        <v/>
      </c>
      <c r="L70" s="119" t="str">
        <f>IF(J70=0,"",IFERROR(IF(J70&lt;&gt;"",VLOOKUP(J70,P$1:$W$1420,5,FALSE),""),"ERROR DE CUENTA / DEPOSITOS DE VALORES"))</f>
        <v/>
      </c>
      <c r="P70" t="s">
        <v>250</v>
      </c>
      <c r="Q70" t="s">
        <v>60</v>
      </c>
      <c r="R70" t="s">
        <v>251</v>
      </c>
      <c r="S70" t="s">
        <v>242</v>
      </c>
      <c r="T70" t="s">
        <v>252</v>
      </c>
      <c r="U70">
        <v>3</v>
      </c>
      <c r="V70" t="s">
        <v>596</v>
      </c>
    </row>
    <row r="71" spans="3:22" ht="24.95" customHeight="1" x14ac:dyDescent="0.25">
      <c r="C71"/>
      <c r="E71" s="134" t="str">
        <f>IF(A71="","",+_xlfn.XLOOKUP(VALUE(A71),'1.DEPOSITOS'!O:O,'1.DEPOSITOS'!O:O,_xlfn.XLOOKUP(VALUE(A71),'control débitos'!H:H,'control débitos'!H:H,_xlfn.XLOOKUP(VALUE(A71),'3.AFIP'!Q:Q,'3.AFIP'!Q:Q,_xlfn.XLOOKUP(VALUE(A71),'5.FONDO Y SUELDOS'!P:P,'5.FONDO Y SUELDOS'!P:P,_xlfn.XLOOKUP(VALUE(A71),'8.GASTOS'!O:O,'8.GASTOS'!O:O,_xlfn.XLOOKUP(VALUE(A71),'10.IMP DEB CRED'!O:O,'10.IMP DEB CRED'!O:O,_xlfn.XLOOKUP(VALUE(A71),'4.SIRCREB'!O:O,'4.SIRCREB'!O:O,"&lt;----- NO SE ENCUENTRA",0,),0,),0,),0,),0,))))</f>
        <v/>
      </c>
      <c r="F71" s="172" t="str">
        <f t="shared" si="1"/>
        <v/>
      </c>
      <c r="G71" s="59"/>
      <c r="H71" s="77"/>
      <c r="K71" s="120" t="str">
        <f>IF(J71="","",IF(J71=0,"",SUMIF($D:D,J71,C:C)))</f>
        <v/>
      </c>
      <c r="L71" s="119" t="str">
        <f>IF(J71=0,"",IFERROR(IF(J71&lt;&gt;"",VLOOKUP(J71,P$1:$W$1420,5,FALSE),""),"ERROR DE CUENTA / DEPOSITOS DE VALORES"))</f>
        <v/>
      </c>
      <c r="P71" t="s">
        <v>254</v>
      </c>
      <c r="Q71" t="s">
        <v>60</v>
      </c>
      <c r="R71" t="s">
        <v>255</v>
      </c>
      <c r="S71" t="s">
        <v>242</v>
      </c>
      <c r="T71" t="s">
        <v>256</v>
      </c>
      <c r="U71">
        <v>3</v>
      </c>
      <c r="V71" t="s">
        <v>596</v>
      </c>
    </row>
    <row r="72" spans="3:22" ht="24.95" customHeight="1" x14ac:dyDescent="0.25">
      <c r="C72"/>
      <c r="E72" s="134" t="str">
        <f>IF(A72="","",+_xlfn.XLOOKUP(VALUE(A72),'1.DEPOSITOS'!O:O,'1.DEPOSITOS'!O:O,_xlfn.XLOOKUP(VALUE(A72),'control débitos'!H:H,'control débitos'!H:H,_xlfn.XLOOKUP(VALUE(A72),'3.AFIP'!Q:Q,'3.AFIP'!Q:Q,_xlfn.XLOOKUP(VALUE(A72),'5.FONDO Y SUELDOS'!P:P,'5.FONDO Y SUELDOS'!P:P,_xlfn.XLOOKUP(VALUE(A72),'8.GASTOS'!O:O,'8.GASTOS'!O:O,_xlfn.XLOOKUP(VALUE(A72),'10.IMP DEB CRED'!O:O,'10.IMP DEB CRED'!O:O,_xlfn.XLOOKUP(VALUE(A72),'4.SIRCREB'!O:O,'4.SIRCREB'!O:O,"&lt;----- NO SE ENCUENTRA",0,),0,),0,),0,),0,))))</f>
        <v/>
      </c>
      <c r="F72" s="172" t="str">
        <f t="shared" si="1"/>
        <v/>
      </c>
      <c r="G72" s="59"/>
      <c r="H72" s="77"/>
      <c r="K72" s="120" t="str">
        <f>IF(J72="","",IF(J72=0,"",SUMIF($D:D,J72,C:C)))</f>
        <v/>
      </c>
      <c r="L72" s="119" t="str">
        <f>IF(J72=0,"",IFERROR(IF(J72&lt;&gt;"",VLOOKUP(J72,P$1:$W$1420,5,FALSE),""),"ERROR DE CUENTA / DEPOSITOS DE VALORES"))</f>
        <v/>
      </c>
      <c r="P72" t="s">
        <v>257</v>
      </c>
      <c r="Q72" t="s">
        <v>60</v>
      </c>
      <c r="R72" t="s">
        <v>258</v>
      </c>
      <c r="S72" t="s">
        <v>242</v>
      </c>
      <c r="T72" t="s">
        <v>259</v>
      </c>
      <c r="U72">
        <v>3</v>
      </c>
      <c r="V72" t="s">
        <v>596</v>
      </c>
    </row>
    <row r="73" spans="3:22" ht="24.95" customHeight="1" x14ac:dyDescent="0.25">
      <c r="C73"/>
      <c r="E73" s="134" t="str">
        <f>IF(A73="","",+_xlfn.XLOOKUP(VALUE(A73),'1.DEPOSITOS'!O:O,'1.DEPOSITOS'!O:O,_xlfn.XLOOKUP(VALUE(A73),'control débitos'!H:H,'control débitos'!H:H,_xlfn.XLOOKUP(VALUE(A73),'3.AFIP'!Q:Q,'3.AFIP'!Q:Q,_xlfn.XLOOKUP(VALUE(A73),'5.FONDO Y SUELDOS'!P:P,'5.FONDO Y SUELDOS'!P:P,_xlfn.XLOOKUP(VALUE(A73),'8.GASTOS'!O:O,'8.GASTOS'!O:O,_xlfn.XLOOKUP(VALUE(A73),'10.IMP DEB CRED'!O:O,'10.IMP DEB CRED'!O:O,_xlfn.XLOOKUP(VALUE(A73),'4.SIRCREB'!O:O,'4.SIRCREB'!O:O,"&lt;----- NO SE ENCUENTRA",0,),0,),0,),0,),0,))))</f>
        <v/>
      </c>
      <c r="F73" s="172" t="str">
        <f t="shared" si="1"/>
        <v/>
      </c>
      <c r="G73" s="59"/>
      <c r="H73" s="77"/>
      <c r="K73" s="120" t="str">
        <f>IF(J73="","",IF(J73=0,"",SUMIF($D:D,J73,C:C)))</f>
        <v/>
      </c>
      <c r="L73" s="119" t="str">
        <f>IF(J73=0,"",IFERROR(IF(J73&lt;&gt;"",VLOOKUP(J73,P$1:$W$1420,5,FALSE),""),"ERROR DE CUENTA / DEPOSITOS DE VALORES"))</f>
        <v/>
      </c>
      <c r="P73" t="s">
        <v>260</v>
      </c>
      <c r="Q73" t="s">
        <v>60</v>
      </c>
      <c r="R73" t="s">
        <v>261</v>
      </c>
      <c r="S73" t="s">
        <v>242</v>
      </c>
      <c r="T73" t="s">
        <v>262</v>
      </c>
      <c r="U73">
        <v>3</v>
      </c>
      <c r="V73" t="s">
        <v>596</v>
      </c>
    </row>
    <row r="74" spans="3:22" ht="24.95" customHeight="1" x14ac:dyDescent="0.25">
      <c r="C74"/>
      <c r="E74" s="134" t="str">
        <f>IF(A74="","",+_xlfn.XLOOKUP(VALUE(A74),'1.DEPOSITOS'!O:O,'1.DEPOSITOS'!O:O,_xlfn.XLOOKUP(VALUE(A74),'control débitos'!H:H,'control débitos'!H:H,_xlfn.XLOOKUP(VALUE(A74),'3.AFIP'!Q:Q,'3.AFIP'!Q:Q,_xlfn.XLOOKUP(VALUE(A74),'5.FONDO Y SUELDOS'!P:P,'5.FONDO Y SUELDOS'!P:P,_xlfn.XLOOKUP(VALUE(A74),'8.GASTOS'!O:O,'8.GASTOS'!O:O,_xlfn.XLOOKUP(VALUE(A74),'10.IMP DEB CRED'!O:O,'10.IMP DEB CRED'!O:O,_xlfn.XLOOKUP(VALUE(A74),'4.SIRCREB'!O:O,'4.SIRCREB'!O:O,"&lt;----- NO SE ENCUENTRA",0,),0,),0,),0,),0,))))</f>
        <v/>
      </c>
      <c r="F74" s="172" t="str">
        <f t="shared" si="1"/>
        <v/>
      </c>
      <c r="G74" s="59"/>
      <c r="H74" s="77"/>
      <c r="K74" s="120" t="str">
        <f>IF(J74="","",IF(J74=0,"",SUMIF($D:D,J74,C:C)))</f>
        <v/>
      </c>
      <c r="L74" s="119" t="str">
        <f>IF(J74=0,"",IFERROR(IF(J74&lt;&gt;"",VLOOKUP(J74,P$1:$W$1420,5,FALSE),""),"ERROR DE CUENTA / DEPOSITOS DE VALORES"))</f>
        <v/>
      </c>
      <c r="P74" t="s">
        <v>721</v>
      </c>
      <c r="Q74" t="s">
        <v>60</v>
      </c>
      <c r="R74" t="s">
        <v>607</v>
      </c>
      <c r="S74" t="s">
        <v>242</v>
      </c>
      <c r="T74" t="s">
        <v>608</v>
      </c>
      <c r="U74">
        <v>3</v>
      </c>
      <c r="V74" t="s">
        <v>596</v>
      </c>
    </row>
    <row r="75" spans="3:22" ht="24.95" customHeight="1" x14ac:dyDescent="0.25">
      <c r="C75"/>
      <c r="E75" s="134" t="str">
        <f>IF(A75="","",+_xlfn.XLOOKUP(VALUE(A75),'1.DEPOSITOS'!O:O,'1.DEPOSITOS'!O:O,_xlfn.XLOOKUP(VALUE(A75),'control débitos'!H:H,'control débitos'!H:H,_xlfn.XLOOKUP(VALUE(A75),'3.AFIP'!Q:Q,'3.AFIP'!Q:Q,_xlfn.XLOOKUP(VALUE(A75),'5.FONDO Y SUELDOS'!P:P,'5.FONDO Y SUELDOS'!P:P,_xlfn.XLOOKUP(VALUE(A75),'8.GASTOS'!O:O,'8.GASTOS'!O:O,_xlfn.XLOOKUP(VALUE(A75),'10.IMP DEB CRED'!O:O,'10.IMP DEB CRED'!O:O,_xlfn.XLOOKUP(VALUE(A75),'4.SIRCREB'!O:O,'4.SIRCREB'!O:O,"&lt;----- NO SE ENCUENTRA",0,),0,),0,),0,),0,))))</f>
        <v/>
      </c>
      <c r="F75" s="172" t="str">
        <f t="shared" si="1"/>
        <v/>
      </c>
      <c r="G75" s="59"/>
      <c r="H75" s="77"/>
      <c r="K75" s="120" t="str">
        <f>IF(J75="","",IF(J75=0,"",SUMIF($D:D,J75,C:C)))</f>
        <v/>
      </c>
      <c r="L75" s="119" t="str">
        <f>IF(J75=0,"",IFERROR(IF(J75&lt;&gt;"",VLOOKUP(J75,P$1:$W$1420,5,FALSE),""),"ERROR DE CUENTA / DEPOSITOS DE VALORES"))</f>
        <v/>
      </c>
      <c r="P75" t="s">
        <v>263</v>
      </c>
      <c r="Q75" t="s">
        <v>54</v>
      </c>
      <c r="R75" t="s">
        <v>264</v>
      </c>
      <c r="S75" t="s">
        <v>563</v>
      </c>
      <c r="T75" t="s">
        <v>265</v>
      </c>
      <c r="U75">
        <v>2</v>
      </c>
      <c r="V75" t="s">
        <v>596</v>
      </c>
    </row>
    <row r="76" spans="3:22" ht="24.95" customHeight="1" x14ac:dyDescent="0.25">
      <c r="C76"/>
      <c r="E76" s="134" t="str">
        <f>IF(A76="","",+_xlfn.XLOOKUP(VALUE(A76),'1.DEPOSITOS'!O:O,'1.DEPOSITOS'!O:O,_xlfn.XLOOKUP(VALUE(A76),'control débitos'!H:H,'control débitos'!H:H,_xlfn.XLOOKUP(VALUE(A76),'3.AFIP'!Q:Q,'3.AFIP'!Q:Q,_xlfn.XLOOKUP(VALUE(A76),'5.FONDO Y SUELDOS'!P:P,'5.FONDO Y SUELDOS'!P:P,_xlfn.XLOOKUP(VALUE(A76),'8.GASTOS'!O:O,'8.GASTOS'!O:O,_xlfn.XLOOKUP(VALUE(A76),'10.IMP DEB CRED'!O:O,'10.IMP DEB CRED'!O:O,_xlfn.XLOOKUP(VALUE(A76),'4.SIRCREB'!O:O,'4.SIRCREB'!O:O,"&lt;----- NO SE ENCUENTRA",0,),0,),0,),0,),0,))))</f>
        <v/>
      </c>
      <c r="F76" s="172" t="str">
        <f t="shared" si="1"/>
        <v/>
      </c>
      <c r="G76" s="59"/>
      <c r="H76" s="77"/>
      <c r="K76" s="120" t="str">
        <f>IF(J76="","",IF(J76=0,"",SUMIF($D:D,J76,C:C)))</f>
        <v/>
      </c>
      <c r="L76" s="119" t="str">
        <f>IF(J76=0,"",IFERROR(IF(J76&lt;&gt;"",VLOOKUP(J76,P$1:$W$1420,5,FALSE),""),"ERROR DE CUENTA / DEPOSITOS DE VALORES"))</f>
        <v/>
      </c>
      <c r="P76" t="s">
        <v>75</v>
      </c>
      <c r="Q76" t="s">
        <v>60</v>
      </c>
      <c r="R76" t="s">
        <v>266</v>
      </c>
      <c r="S76" t="s">
        <v>242</v>
      </c>
      <c r="T76" t="s">
        <v>267</v>
      </c>
      <c r="U76">
        <v>3</v>
      </c>
      <c r="V76" t="s">
        <v>596</v>
      </c>
    </row>
    <row r="77" spans="3:22" ht="24.95" customHeight="1" x14ac:dyDescent="0.25">
      <c r="C77"/>
      <c r="E77" s="134" t="str">
        <f>IF(A77="","",+_xlfn.XLOOKUP(VALUE(A77),'1.DEPOSITOS'!O:O,'1.DEPOSITOS'!O:O,_xlfn.XLOOKUP(VALUE(A77),'control débitos'!H:H,'control débitos'!H:H,_xlfn.XLOOKUP(VALUE(A77),'3.AFIP'!Q:Q,'3.AFIP'!Q:Q,_xlfn.XLOOKUP(VALUE(A77),'5.FONDO Y SUELDOS'!P:P,'5.FONDO Y SUELDOS'!P:P,_xlfn.XLOOKUP(VALUE(A77),'8.GASTOS'!O:O,'8.GASTOS'!O:O,_xlfn.XLOOKUP(VALUE(A77),'10.IMP DEB CRED'!O:O,'10.IMP DEB CRED'!O:O,_xlfn.XLOOKUP(VALUE(A77),'4.SIRCREB'!O:O,'4.SIRCREB'!O:O,"&lt;----- NO SE ENCUENTRA",0,),0,),0,),0,),0,))))</f>
        <v/>
      </c>
      <c r="F77" s="172" t="str">
        <f t="shared" si="1"/>
        <v/>
      </c>
      <c r="G77" s="59"/>
      <c r="H77" s="77"/>
      <c r="K77" s="120" t="str">
        <f>IF(J77="","",IF(J77=0,"",SUMIF($D:D,J77,C:C)))</f>
        <v/>
      </c>
      <c r="L77" s="119" t="str">
        <f>IF(J77=0,"",IFERROR(IF(J77&lt;&gt;"",VLOOKUP(J77,P$1:$W$1420,5,FALSE),""),"ERROR DE CUENTA / DEPOSITOS DE VALORES"))</f>
        <v/>
      </c>
      <c r="P77" t="s">
        <v>269</v>
      </c>
      <c r="Q77" t="s">
        <v>60</v>
      </c>
      <c r="R77" t="s">
        <v>270</v>
      </c>
      <c r="S77" t="s">
        <v>242</v>
      </c>
      <c r="T77" t="s">
        <v>271</v>
      </c>
      <c r="U77">
        <v>3</v>
      </c>
      <c r="V77" t="s">
        <v>596</v>
      </c>
    </row>
    <row r="78" spans="3:22" ht="24.95" customHeight="1" x14ac:dyDescent="0.25">
      <c r="C78"/>
      <c r="E78" s="134" t="str">
        <f>IF(A78="","",+_xlfn.XLOOKUP(VALUE(A78),'1.DEPOSITOS'!O:O,'1.DEPOSITOS'!O:O,_xlfn.XLOOKUP(VALUE(A78),'control débitos'!H:H,'control débitos'!H:H,_xlfn.XLOOKUP(VALUE(A78),'3.AFIP'!Q:Q,'3.AFIP'!Q:Q,_xlfn.XLOOKUP(VALUE(A78),'5.FONDO Y SUELDOS'!P:P,'5.FONDO Y SUELDOS'!P:P,_xlfn.XLOOKUP(VALUE(A78),'8.GASTOS'!O:O,'8.GASTOS'!O:O,_xlfn.XLOOKUP(VALUE(A78),'10.IMP DEB CRED'!O:O,'10.IMP DEB CRED'!O:O,_xlfn.XLOOKUP(VALUE(A78),'4.SIRCREB'!O:O,'4.SIRCREB'!O:O,"&lt;----- NO SE ENCUENTRA",0,),0,),0,),0,),0,))))</f>
        <v/>
      </c>
      <c r="F78" s="172" t="str">
        <f t="shared" si="1"/>
        <v/>
      </c>
      <c r="G78" s="59"/>
      <c r="H78" s="77"/>
      <c r="K78" s="120" t="str">
        <f>IF(J78="","",IF(J78=0,"",SUMIF($D:D,J78,C:C)))</f>
        <v/>
      </c>
      <c r="L78" s="119" t="str">
        <f>IF(J78=0,"",IFERROR(IF(J78&lt;&gt;"",VLOOKUP(J78,P$1:$W$1420,5,FALSE),""),"ERROR DE CUENTA / DEPOSITOS DE VALORES"))</f>
        <v/>
      </c>
      <c r="P78" t="s">
        <v>268</v>
      </c>
      <c r="Q78" t="s">
        <v>60</v>
      </c>
      <c r="R78" t="s">
        <v>272</v>
      </c>
      <c r="S78" t="s">
        <v>242</v>
      </c>
      <c r="T78" t="s">
        <v>273</v>
      </c>
      <c r="U78">
        <v>3</v>
      </c>
      <c r="V78" t="s">
        <v>596</v>
      </c>
    </row>
    <row r="79" spans="3:22" ht="24.95" customHeight="1" x14ac:dyDescent="0.25">
      <c r="C79"/>
      <c r="E79" s="134" t="str">
        <f>IF(A79="","",+_xlfn.XLOOKUP(VALUE(A79),'1.DEPOSITOS'!O:O,'1.DEPOSITOS'!O:O,_xlfn.XLOOKUP(VALUE(A79),'control débitos'!H:H,'control débitos'!H:H,_xlfn.XLOOKUP(VALUE(A79),'3.AFIP'!Q:Q,'3.AFIP'!Q:Q,_xlfn.XLOOKUP(VALUE(A79),'5.FONDO Y SUELDOS'!P:P,'5.FONDO Y SUELDOS'!P:P,_xlfn.XLOOKUP(VALUE(A79),'8.GASTOS'!O:O,'8.GASTOS'!O:O,_xlfn.XLOOKUP(VALUE(A79),'10.IMP DEB CRED'!O:O,'10.IMP DEB CRED'!O:O,_xlfn.XLOOKUP(VALUE(A79),'4.SIRCREB'!O:O,'4.SIRCREB'!O:O,"&lt;----- NO SE ENCUENTRA",0,),0,),0,),0,),0,))))</f>
        <v/>
      </c>
      <c r="F79" s="172" t="str">
        <f t="shared" si="1"/>
        <v/>
      </c>
      <c r="H79" s="6"/>
      <c r="K79" s="120" t="str">
        <f>IF(J79="","",IF(J79=0,"",SUMIF($D:D,J79,C:C)))</f>
        <v/>
      </c>
      <c r="L79" s="119" t="str">
        <f>IF(J79=0,"",IFERROR(IF(J79&lt;&gt;"",VLOOKUP(J79,P$1:$W$1420,5,FALSE),""),"ERROR DE CUENTA / DEPOSITOS DE VALORES"))</f>
        <v/>
      </c>
      <c r="P79" t="s">
        <v>227</v>
      </c>
      <c r="Q79" t="s">
        <v>60</v>
      </c>
      <c r="R79" t="s">
        <v>274</v>
      </c>
      <c r="S79" t="s">
        <v>242</v>
      </c>
      <c r="T79" t="s">
        <v>275</v>
      </c>
      <c r="U79">
        <v>3</v>
      </c>
      <c r="V79" t="s">
        <v>596</v>
      </c>
    </row>
    <row r="80" spans="3:22" ht="24.95" customHeight="1" x14ac:dyDescent="0.25">
      <c r="C80"/>
      <c r="E80" s="134" t="str">
        <f>IF(A80="","",+_xlfn.XLOOKUP(VALUE(A80),'1.DEPOSITOS'!O:O,'1.DEPOSITOS'!O:O,_xlfn.XLOOKUP(VALUE(A80),'control débitos'!H:H,'control débitos'!H:H,_xlfn.XLOOKUP(VALUE(A80),'3.AFIP'!Q:Q,'3.AFIP'!Q:Q,_xlfn.XLOOKUP(VALUE(A80),'5.FONDO Y SUELDOS'!P:P,'5.FONDO Y SUELDOS'!P:P,_xlfn.XLOOKUP(VALUE(A80),'8.GASTOS'!O:O,'8.GASTOS'!O:O,_xlfn.XLOOKUP(VALUE(A80),'10.IMP DEB CRED'!O:O,'10.IMP DEB CRED'!O:O,_xlfn.XLOOKUP(VALUE(A80),'4.SIRCREB'!O:O,'4.SIRCREB'!O:O,"&lt;----- NO SE ENCUENTRA",0,),0,),0,),0,),0,))))</f>
        <v/>
      </c>
      <c r="F80" s="172" t="str">
        <f t="shared" si="1"/>
        <v/>
      </c>
      <c r="H80" s="6"/>
      <c r="K80" s="120" t="str">
        <f>IF(J80="","",IF(J80=0,"",SUMIF($D:D,J80,C:C)))</f>
        <v/>
      </c>
      <c r="L80" s="119" t="str">
        <f>IF(J80=0,"",IFERROR(IF(J80&lt;&gt;"",VLOOKUP(J80,P$1:$W$1420,5,FALSE),""),"ERROR DE CUENTA / DEPOSITOS DE VALORES"))</f>
        <v/>
      </c>
      <c r="P80" t="s">
        <v>276</v>
      </c>
      <c r="Q80" t="s">
        <v>60</v>
      </c>
      <c r="R80" t="s">
        <v>277</v>
      </c>
      <c r="S80" t="s">
        <v>242</v>
      </c>
      <c r="T80" t="s">
        <v>278</v>
      </c>
      <c r="U80">
        <v>3</v>
      </c>
      <c r="V80" t="s">
        <v>596</v>
      </c>
    </row>
    <row r="81" spans="3:22" ht="24.95" customHeight="1" x14ac:dyDescent="0.25">
      <c r="C81"/>
      <c r="E81" s="134" t="str">
        <f>IF(A81="","",+_xlfn.XLOOKUP(VALUE(A81),'1.DEPOSITOS'!O:O,'1.DEPOSITOS'!O:O,_xlfn.XLOOKUP(VALUE(A81),'control débitos'!H:H,'control débitos'!H:H,_xlfn.XLOOKUP(VALUE(A81),'3.AFIP'!Q:Q,'3.AFIP'!Q:Q,_xlfn.XLOOKUP(VALUE(A81),'5.FONDO Y SUELDOS'!P:P,'5.FONDO Y SUELDOS'!P:P,_xlfn.XLOOKUP(VALUE(A81),'8.GASTOS'!O:O,'8.GASTOS'!O:O,_xlfn.XLOOKUP(VALUE(A81),'10.IMP DEB CRED'!O:O,'10.IMP DEB CRED'!O:O,_xlfn.XLOOKUP(VALUE(A81),'4.SIRCREB'!O:O,'4.SIRCREB'!O:O,"&lt;----- NO SE ENCUENTRA",0,),0,),0,),0,),0,))))</f>
        <v/>
      </c>
      <c r="F81" s="172" t="str">
        <f t="shared" si="1"/>
        <v/>
      </c>
      <c r="H81" s="6"/>
      <c r="K81" s="120" t="str">
        <f>IF(J81="","",IF(J81=0,"",SUMIF($D:D,J81,C:C)))</f>
        <v/>
      </c>
      <c r="L81" s="119" t="str">
        <f>IF(J81=0,"",IFERROR(IF(J81&lt;&gt;"",VLOOKUP(J81,P$1:$W$1420,5,FALSE),""),"ERROR DE CUENTA / DEPOSITOS DE VALORES"))</f>
        <v/>
      </c>
      <c r="P81" t="s">
        <v>722</v>
      </c>
      <c r="Q81" t="s">
        <v>60</v>
      </c>
      <c r="R81" t="s">
        <v>723</v>
      </c>
      <c r="S81" t="s">
        <v>242</v>
      </c>
      <c r="T81" t="s">
        <v>724</v>
      </c>
      <c r="U81">
        <v>3</v>
      </c>
      <c r="V81" t="s">
        <v>596</v>
      </c>
    </row>
    <row r="82" spans="3:22" ht="24.95" customHeight="1" x14ac:dyDescent="0.25">
      <c r="C82"/>
      <c r="E82" s="134" t="str">
        <f>IF(A82="","",+_xlfn.XLOOKUP(VALUE(A82),'1.DEPOSITOS'!O:O,'1.DEPOSITOS'!O:O,_xlfn.XLOOKUP(VALUE(A82),'control débitos'!H:H,'control débitos'!H:H,_xlfn.XLOOKUP(VALUE(A82),'3.AFIP'!Q:Q,'3.AFIP'!Q:Q,_xlfn.XLOOKUP(VALUE(A82),'5.FONDO Y SUELDOS'!P:P,'5.FONDO Y SUELDOS'!P:P,_xlfn.XLOOKUP(VALUE(A82),'8.GASTOS'!O:O,'8.GASTOS'!O:O,_xlfn.XLOOKUP(VALUE(A82),'10.IMP DEB CRED'!O:O,'10.IMP DEB CRED'!O:O,_xlfn.XLOOKUP(VALUE(A82),'4.SIRCREB'!O:O,'4.SIRCREB'!O:O,"&lt;----- NO SE ENCUENTRA",0,),0,),0,),0,),0,))))</f>
        <v/>
      </c>
      <c r="F82" s="172" t="str">
        <f t="shared" si="1"/>
        <v/>
      </c>
      <c r="H82" s="6"/>
      <c r="K82" s="120" t="str">
        <f>IF(J82="","",IF(J82=0,"",SUMIF($D:D,J82,C:C)))</f>
        <v/>
      </c>
      <c r="L82" s="119" t="str">
        <f>IF(J82=0,"",IFERROR(IF(J82&lt;&gt;"",VLOOKUP(J82,P$1:$W$1420,5,FALSE),""),"ERROR DE CUENTA / DEPOSITOS DE VALORES"))</f>
        <v/>
      </c>
      <c r="P82" t="s">
        <v>280</v>
      </c>
      <c r="Q82" t="s">
        <v>54</v>
      </c>
      <c r="R82" t="s">
        <v>281</v>
      </c>
      <c r="S82" t="s">
        <v>563</v>
      </c>
      <c r="T82" t="s">
        <v>282</v>
      </c>
      <c r="U82">
        <v>2</v>
      </c>
      <c r="V82" t="s">
        <v>596</v>
      </c>
    </row>
    <row r="83" spans="3:22" ht="24.95" customHeight="1" x14ac:dyDescent="0.25">
      <c r="C83"/>
      <c r="E83" s="134" t="str">
        <f>IF(A83="","",+_xlfn.XLOOKUP(VALUE(A83),'1.DEPOSITOS'!O:O,'1.DEPOSITOS'!O:O,_xlfn.XLOOKUP(VALUE(A83),'control débitos'!H:H,'control débitos'!H:H,_xlfn.XLOOKUP(VALUE(A83),'3.AFIP'!Q:Q,'3.AFIP'!Q:Q,_xlfn.XLOOKUP(VALUE(A83),'5.FONDO Y SUELDOS'!P:P,'5.FONDO Y SUELDOS'!P:P,_xlfn.XLOOKUP(VALUE(A83),'8.GASTOS'!O:O,'8.GASTOS'!O:O,_xlfn.XLOOKUP(VALUE(A83),'10.IMP DEB CRED'!O:O,'10.IMP DEB CRED'!O:O,_xlfn.XLOOKUP(VALUE(A83),'4.SIRCREB'!O:O,'4.SIRCREB'!O:O,"&lt;----- NO SE ENCUENTRA",0,),0,),0,),0,),0,))))</f>
        <v/>
      </c>
      <c r="F83" s="172" t="str">
        <f t="shared" si="1"/>
        <v/>
      </c>
      <c r="H83" s="6"/>
      <c r="K83" s="120" t="str">
        <f>IF(J83="","",IF(J83=0,"",SUMIF($D:D,J83,C:C)))</f>
        <v/>
      </c>
      <c r="L83" s="119" t="str">
        <f>IF(J83=0,"",IFERROR(IF(J83&lt;&gt;"",VLOOKUP(J83,P$1:$W$1420,5,FALSE),""),"ERROR DE CUENTA / DEPOSITOS DE VALORES"))</f>
        <v/>
      </c>
      <c r="P83" t="s">
        <v>283</v>
      </c>
      <c r="Q83" t="s">
        <v>60</v>
      </c>
      <c r="R83" t="s">
        <v>284</v>
      </c>
      <c r="S83" t="s">
        <v>242</v>
      </c>
      <c r="T83" t="s">
        <v>285</v>
      </c>
      <c r="U83">
        <v>3</v>
      </c>
      <c r="V83" t="s">
        <v>596</v>
      </c>
    </row>
    <row r="84" spans="3:22" ht="24.95" customHeight="1" x14ac:dyDescent="0.25">
      <c r="C84"/>
      <c r="E84" s="134" t="str">
        <f>IF(A84="","",+_xlfn.XLOOKUP(VALUE(A84),'1.DEPOSITOS'!O:O,'1.DEPOSITOS'!O:O,_xlfn.XLOOKUP(VALUE(A84),'control débitos'!H:H,'control débitos'!H:H,_xlfn.XLOOKUP(VALUE(A84),'3.AFIP'!Q:Q,'3.AFIP'!Q:Q,_xlfn.XLOOKUP(VALUE(A84),'5.FONDO Y SUELDOS'!P:P,'5.FONDO Y SUELDOS'!P:P,_xlfn.XLOOKUP(VALUE(A84),'8.GASTOS'!O:O,'8.GASTOS'!O:O,_xlfn.XLOOKUP(VALUE(A84),'10.IMP DEB CRED'!O:O,'10.IMP DEB CRED'!O:O,_xlfn.XLOOKUP(VALUE(A84),'4.SIRCREB'!O:O,'4.SIRCREB'!O:O,"&lt;----- NO SE ENCUENTRA",0,),0,),0,),0,),0,))))</f>
        <v/>
      </c>
      <c r="F84" s="172" t="str">
        <f t="shared" si="1"/>
        <v/>
      </c>
      <c r="H84" s="6"/>
      <c r="K84" s="120" t="str">
        <f>IF(J84="","",IF(J84=0,"",SUMIF($D:D,J84,C:C)))</f>
        <v/>
      </c>
      <c r="L84" s="119" t="str">
        <f>IF(J84=0,"",IFERROR(IF(J84&lt;&gt;"",VLOOKUP(J84,P$1:$W$1420,5,FALSE),""),"ERROR DE CUENTA / DEPOSITOS DE VALORES"))</f>
        <v/>
      </c>
      <c r="P84" t="s">
        <v>286</v>
      </c>
      <c r="Q84" t="s">
        <v>60</v>
      </c>
      <c r="R84" t="s">
        <v>287</v>
      </c>
      <c r="S84" t="s">
        <v>242</v>
      </c>
      <c r="T84" t="s">
        <v>288</v>
      </c>
      <c r="U84">
        <v>3</v>
      </c>
      <c r="V84" t="s">
        <v>596</v>
      </c>
    </row>
    <row r="85" spans="3:22" ht="24.95" customHeight="1" x14ac:dyDescent="0.25">
      <c r="C85"/>
      <c r="E85" s="134" t="str">
        <f>IF(A85="","",+_xlfn.XLOOKUP(VALUE(A85),'1.DEPOSITOS'!O:O,'1.DEPOSITOS'!O:O,_xlfn.XLOOKUP(VALUE(A85),'control débitos'!H:H,'control débitos'!H:H,_xlfn.XLOOKUP(VALUE(A85),'3.AFIP'!Q:Q,'3.AFIP'!Q:Q,_xlfn.XLOOKUP(VALUE(A85),'5.FONDO Y SUELDOS'!P:P,'5.FONDO Y SUELDOS'!P:P,_xlfn.XLOOKUP(VALUE(A85),'8.GASTOS'!O:O,'8.GASTOS'!O:O,_xlfn.XLOOKUP(VALUE(A85),'10.IMP DEB CRED'!O:O,'10.IMP DEB CRED'!O:O,_xlfn.XLOOKUP(VALUE(A85),'4.SIRCREB'!O:O,'4.SIRCREB'!O:O,"&lt;----- NO SE ENCUENTRA",0,),0,),0,),0,),0,))))</f>
        <v/>
      </c>
      <c r="F85" s="172" t="str">
        <f t="shared" si="1"/>
        <v/>
      </c>
      <c r="H85" s="6"/>
      <c r="K85" s="120" t="str">
        <f>IF(J85="","",IF(J85=0,"",SUMIF($D:D,J85,C:C)))</f>
        <v/>
      </c>
      <c r="L85" s="119" t="str">
        <f>IF(J85=0,"",IFERROR(IF(J85&lt;&gt;"",VLOOKUP(J85,P$1:$W$1420,5,FALSE),""),"ERROR DE CUENTA / DEPOSITOS DE VALORES"))</f>
        <v/>
      </c>
      <c r="P85" t="s">
        <v>289</v>
      </c>
      <c r="Q85" t="s">
        <v>60</v>
      </c>
      <c r="R85" t="s">
        <v>290</v>
      </c>
      <c r="S85" t="s">
        <v>242</v>
      </c>
      <c r="T85" t="s">
        <v>291</v>
      </c>
      <c r="U85">
        <v>3</v>
      </c>
      <c r="V85" t="s">
        <v>596</v>
      </c>
    </row>
    <row r="86" spans="3:22" ht="24.95" customHeight="1" x14ac:dyDescent="0.25">
      <c r="C86"/>
      <c r="E86" s="134" t="str">
        <f>IF(A86="","",+_xlfn.XLOOKUP(VALUE(A86),'1.DEPOSITOS'!O:O,'1.DEPOSITOS'!O:O,_xlfn.XLOOKUP(VALUE(A86),'control débitos'!H:H,'control débitos'!H:H,_xlfn.XLOOKUP(VALUE(A86),'3.AFIP'!Q:Q,'3.AFIP'!Q:Q,_xlfn.XLOOKUP(VALUE(A86),'5.FONDO Y SUELDOS'!P:P,'5.FONDO Y SUELDOS'!P:P,_xlfn.XLOOKUP(VALUE(A86),'8.GASTOS'!O:O,'8.GASTOS'!O:O,_xlfn.XLOOKUP(VALUE(A86),'10.IMP DEB CRED'!O:O,'10.IMP DEB CRED'!O:O,_xlfn.XLOOKUP(VALUE(A86),'4.SIRCREB'!O:O,'4.SIRCREB'!O:O,"&lt;----- NO SE ENCUENTRA",0,),0,),0,),0,),0,))))</f>
        <v/>
      </c>
      <c r="F86" s="172" t="str">
        <f t="shared" si="1"/>
        <v/>
      </c>
      <c r="H86" s="6"/>
      <c r="K86" s="120" t="str">
        <f>IF(J86="","",IF(J86=0,"",SUMIF($D:D,J86,C:C)))</f>
        <v/>
      </c>
      <c r="L86" s="119" t="str">
        <f>IF(J86=0,"",IFERROR(IF(J86&lt;&gt;"",VLOOKUP(J86,P$1:$W$1420,5,FALSE),""),"ERROR DE CUENTA / DEPOSITOS DE VALORES"))</f>
        <v/>
      </c>
      <c r="P86" t="s">
        <v>292</v>
      </c>
      <c r="Q86" t="s">
        <v>60</v>
      </c>
      <c r="R86" t="s">
        <v>293</v>
      </c>
      <c r="S86" t="s">
        <v>242</v>
      </c>
      <c r="T86" t="s">
        <v>294</v>
      </c>
      <c r="U86">
        <v>3</v>
      </c>
      <c r="V86" t="s">
        <v>596</v>
      </c>
    </row>
    <row r="87" spans="3:22" ht="24.95" customHeight="1" x14ac:dyDescent="0.25">
      <c r="C87"/>
      <c r="E87" s="134" t="str">
        <f>IF(A87="","",+_xlfn.XLOOKUP(VALUE(A87),'1.DEPOSITOS'!O:O,'1.DEPOSITOS'!O:O,_xlfn.XLOOKUP(VALUE(A87),'control débitos'!H:H,'control débitos'!H:H,_xlfn.XLOOKUP(VALUE(A87),'3.AFIP'!Q:Q,'3.AFIP'!Q:Q,_xlfn.XLOOKUP(VALUE(A87),'5.FONDO Y SUELDOS'!P:P,'5.FONDO Y SUELDOS'!P:P,_xlfn.XLOOKUP(VALUE(A87),'8.GASTOS'!O:O,'8.GASTOS'!O:O,_xlfn.XLOOKUP(VALUE(A87),'10.IMP DEB CRED'!O:O,'10.IMP DEB CRED'!O:O,_xlfn.XLOOKUP(VALUE(A87),'4.SIRCREB'!O:O,'4.SIRCREB'!O:O,"&lt;----- NO SE ENCUENTRA",0,),0,),0,),0,),0,))))</f>
        <v/>
      </c>
      <c r="F87" s="172" t="str">
        <f t="shared" si="1"/>
        <v/>
      </c>
      <c r="H87" s="6"/>
      <c r="K87" s="120" t="str">
        <f>IF(J87="","",IF(J87=0,"",SUMIF($D:D,J87,C:C)))</f>
        <v/>
      </c>
      <c r="L87" s="119" t="str">
        <f>IF(J87=0,"",IFERROR(IF(J87&lt;&gt;"",VLOOKUP(J87,P$1:$W$1420,5,FALSE),""),"ERROR DE CUENTA / DEPOSITOS DE VALORES"))</f>
        <v/>
      </c>
      <c r="P87" t="s">
        <v>295</v>
      </c>
      <c r="Q87" t="s">
        <v>60</v>
      </c>
      <c r="R87" t="s">
        <v>296</v>
      </c>
      <c r="S87" t="s">
        <v>242</v>
      </c>
      <c r="T87" t="s">
        <v>296</v>
      </c>
      <c r="U87">
        <v>3</v>
      </c>
      <c r="V87" t="s">
        <v>596</v>
      </c>
    </row>
    <row r="88" spans="3:22" ht="24.95" customHeight="1" x14ac:dyDescent="0.25">
      <c r="C88"/>
      <c r="E88" s="134" t="str">
        <f>IF(A88="","",+_xlfn.XLOOKUP(VALUE(A88),'1.DEPOSITOS'!O:O,'1.DEPOSITOS'!O:O,_xlfn.XLOOKUP(VALUE(A88),'control débitos'!H:H,'control débitos'!H:H,_xlfn.XLOOKUP(VALUE(A88),'3.AFIP'!Q:Q,'3.AFIP'!Q:Q,_xlfn.XLOOKUP(VALUE(A88),'5.FONDO Y SUELDOS'!P:P,'5.FONDO Y SUELDOS'!P:P,_xlfn.XLOOKUP(VALUE(A88),'8.GASTOS'!O:O,'8.GASTOS'!O:O,_xlfn.XLOOKUP(VALUE(A88),'10.IMP DEB CRED'!O:O,'10.IMP DEB CRED'!O:O,_xlfn.XLOOKUP(VALUE(A88),'4.SIRCREB'!O:O,'4.SIRCREB'!O:O,"&lt;----- NO SE ENCUENTRA",0,),0,),0,),0,),0,))))</f>
        <v/>
      </c>
      <c r="F88" s="172" t="str">
        <f t="shared" si="1"/>
        <v/>
      </c>
      <c r="H88" s="6"/>
      <c r="K88" s="120" t="str">
        <f>IF(J88="","",IF(J88=0,"",SUMIF($D:D,J88,C:C)))</f>
        <v/>
      </c>
      <c r="L88" s="119" t="str">
        <f>IF(J88=0,"",IFERROR(IF(J88&lt;&gt;"",VLOOKUP(J88,P$1:$W$1420,5,FALSE),""),"ERROR DE CUENTA / DEPOSITOS DE VALORES"))</f>
        <v/>
      </c>
      <c r="P88" t="s">
        <v>297</v>
      </c>
      <c r="Q88" t="s">
        <v>60</v>
      </c>
      <c r="R88" t="s">
        <v>298</v>
      </c>
      <c r="S88" t="s">
        <v>242</v>
      </c>
      <c r="T88" t="s">
        <v>298</v>
      </c>
      <c r="U88">
        <v>3</v>
      </c>
      <c r="V88" t="s">
        <v>596</v>
      </c>
    </row>
    <row r="89" spans="3:22" ht="24.95" customHeight="1" x14ac:dyDescent="0.25">
      <c r="C89"/>
      <c r="E89" s="134" t="str">
        <f>IF(A89="","",+_xlfn.XLOOKUP(VALUE(A89),'1.DEPOSITOS'!O:O,'1.DEPOSITOS'!O:O,_xlfn.XLOOKUP(VALUE(A89),'control débitos'!H:H,'control débitos'!H:H,_xlfn.XLOOKUP(VALUE(A89),'3.AFIP'!Q:Q,'3.AFIP'!Q:Q,_xlfn.XLOOKUP(VALUE(A89),'5.FONDO Y SUELDOS'!P:P,'5.FONDO Y SUELDOS'!P:P,_xlfn.XLOOKUP(VALUE(A89),'8.GASTOS'!O:O,'8.GASTOS'!O:O,_xlfn.XLOOKUP(VALUE(A89),'10.IMP DEB CRED'!O:O,'10.IMP DEB CRED'!O:O,_xlfn.XLOOKUP(VALUE(A89),'4.SIRCREB'!O:O,'4.SIRCREB'!O:O,"&lt;----- NO SE ENCUENTRA",0,),0,),0,),0,),0,))))</f>
        <v/>
      </c>
      <c r="F89" s="172" t="str">
        <f t="shared" si="1"/>
        <v/>
      </c>
      <c r="H89" s="6"/>
      <c r="K89" s="120" t="str">
        <f>IF(J89="","",IF(J89=0,"",SUMIF($D:D,J89,C:C)))</f>
        <v/>
      </c>
      <c r="L89" s="119" t="str">
        <f>IF(J89=0,"",IFERROR(IF(J89&lt;&gt;"",VLOOKUP(J89,P$1:$W$1420,5,FALSE),""),"ERROR DE CUENTA / DEPOSITOS DE VALORES"))</f>
        <v/>
      </c>
      <c r="P89" t="s">
        <v>299</v>
      </c>
      <c r="Q89" t="s">
        <v>54</v>
      </c>
      <c r="R89" t="s">
        <v>300</v>
      </c>
      <c r="S89" t="s">
        <v>563</v>
      </c>
      <c r="T89" t="s">
        <v>301</v>
      </c>
      <c r="U89">
        <v>2</v>
      </c>
      <c r="V89" t="s">
        <v>595</v>
      </c>
    </row>
    <row r="90" spans="3:22" ht="24.95" customHeight="1" x14ac:dyDescent="0.25">
      <c r="C90"/>
      <c r="E90" s="134" t="str">
        <f>IF(A90="","",+_xlfn.XLOOKUP(VALUE(A90),'1.DEPOSITOS'!O:O,'1.DEPOSITOS'!O:O,_xlfn.XLOOKUP(VALUE(A90),'control débitos'!H:H,'control débitos'!H:H,_xlfn.XLOOKUP(VALUE(A90),'3.AFIP'!Q:Q,'3.AFIP'!Q:Q,_xlfn.XLOOKUP(VALUE(A90),'5.FONDO Y SUELDOS'!P:P,'5.FONDO Y SUELDOS'!P:P,_xlfn.XLOOKUP(VALUE(A90),'8.GASTOS'!O:O,'8.GASTOS'!O:O,_xlfn.XLOOKUP(VALUE(A90),'10.IMP DEB CRED'!O:O,'10.IMP DEB CRED'!O:O,_xlfn.XLOOKUP(VALUE(A90),'4.SIRCREB'!O:O,'4.SIRCREB'!O:O,"&lt;----- NO SE ENCUENTRA",0,),0,),0,),0,),0,))))</f>
        <v/>
      </c>
      <c r="F90" s="172" t="str">
        <f t="shared" si="1"/>
        <v/>
      </c>
      <c r="H90" s="6"/>
      <c r="K90" s="120" t="str">
        <f>IF(J90="","",IF(J90=0,"",SUMIF($D:D,J90,C:C)))</f>
        <v/>
      </c>
      <c r="L90" s="119" t="str">
        <f>IF(J90=0,"",IFERROR(IF(J90&lt;&gt;"",VLOOKUP(J90,P$1:$W$1420,5,FALSE),""),"ERROR DE CUENTA / DEPOSITOS DE VALORES"))</f>
        <v/>
      </c>
      <c r="P90" t="s">
        <v>302</v>
      </c>
      <c r="Q90" t="s">
        <v>60</v>
      </c>
      <c r="R90" t="s">
        <v>303</v>
      </c>
      <c r="S90" t="s">
        <v>242</v>
      </c>
      <c r="T90" t="s">
        <v>304</v>
      </c>
      <c r="U90">
        <v>3</v>
      </c>
      <c r="V90" t="s">
        <v>596</v>
      </c>
    </row>
    <row r="91" spans="3:22" ht="24.95" customHeight="1" x14ac:dyDescent="0.25">
      <c r="C91"/>
      <c r="E91" s="134" t="str">
        <f>IF(A91="","",+_xlfn.XLOOKUP(VALUE(A91),'1.DEPOSITOS'!O:O,'1.DEPOSITOS'!O:O,_xlfn.XLOOKUP(VALUE(A91),'control débitos'!H:H,'control débitos'!H:H,_xlfn.XLOOKUP(VALUE(A91),'3.AFIP'!Q:Q,'3.AFIP'!Q:Q,_xlfn.XLOOKUP(VALUE(A91),'5.FONDO Y SUELDOS'!P:P,'5.FONDO Y SUELDOS'!P:P,_xlfn.XLOOKUP(VALUE(A91),'8.GASTOS'!O:O,'8.GASTOS'!O:O,_xlfn.XLOOKUP(VALUE(A91),'10.IMP DEB CRED'!O:O,'10.IMP DEB CRED'!O:O,_xlfn.XLOOKUP(VALUE(A91),'4.SIRCREB'!O:O,'4.SIRCREB'!O:O,"&lt;----- NO SE ENCUENTRA",0,),0,),0,),0,),0,))))</f>
        <v/>
      </c>
      <c r="F91" s="172" t="str">
        <f t="shared" si="1"/>
        <v/>
      </c>
      <c r="H91" s="6"/>
      <c r="K91" s="120" t="str">
        <f>IF(J91="","",IF(J91=0,"",SUMIF($D:D,J91,C:C)))</f>
        <v/>
      </c>
      <c r="L91" s="119" t="str">
        <f>IF(J91=0,"",IFERROR(IF(J91&lt;&gt;"",VLOOKUP(J91,P$1:$W$1420,5,FALSE),""),"ERROR DE CUENTA / DEPOSITOS DE VALORES"))</f>
        <v/>
      </c>
      <c r="P91" t="s">
        <v>305</v>
      </c>
      <c r="Q91" t="s">
        <v>60</v>
      </c>
      <c r="R91" t="s">
        <v>306</v>
      </c>
      <c r="S91" t="s">
        <v>242</v>
      </c>
      <c r="T91" t="s">
        <v>307</v>
      </c>
      <c r="U91">
        <v>3</v>
      </c>
      <c r="V91" t="s">
        <v>596</v>
      </c>
    </row>
    <row r="92" spans="3:22" ht="24.95" customHeight="1" x14ac:dyDescent="0.25">
      <c r="C92"/>
      <c r="E92" s="134" t="str">
        <f>IF(A92="","",+_xlfn.XLOOKUP(VALUE(A92),'1.DEPOSITOS'!O:O,'1.DEPOSITOS'!O:O,_xlfn.XLOOKUP(VALUE(A92),'control débitos'!H:H,'control débitos'!H:H,_xlfn.XLOOKUP(VALUE(A92),'3.AFIP'!Q:Q,'3.AFIP'!Q:Q,_xlfn.XLOOKUP(VALUE(A92),'5.FONDO Y SUELDOS'!P:P,'5.FONDO Y SUELDOS'!P:P,_xlfn.XLOOKUP(VALUE(A92),'8.GASTOS'!O:O,'8.GASTOS'!O:O,_xlfn.XLOOKUP(VALUE(A92),'10.IMP DEB CRED'!O:O,'10.IMP DEB CRED'!O:O,_xlfn.XLOOKUP(VALUE(A92),'4.SIRCREB'!O:O,'4.SIRCREB'!O:O,"&lt;----- NO SE ENCUENTRA",0,),0,),0,),0,),0,))))</f>
        <v/>
      </c>
      <c r="F92" s="172" t="str">
        <f t="shared" si="1"/>
        <v/>
      </c>
      <c r="H92" s="6"/>
      <c r="K92" s="120" t="str">
        <f>IF(J92="","",IF(J92=0,"",SUMIF($D:D,J92,C:C)))</f>
        <v/>
      </c>
      <c r="L92" s="119" t="str">
        <f>IF(J92=0,"",IFERROR(IF(J92&lt;&gt;"",VLOOKUP(J92,P$1:$W$1420,5,FALSE),""),"ERROR DE CUENTA / DEPOSITOS DE VALORES"))</f>
        <v/>
      </c>
      <c r="P92" t="s">
        <v>308</v>
      </c>
      <c r="Q92" t="s">
        <v>54</v>
      </c>
      <c r="R92" t="s">
        <v>309</v>
      </c>
      <c r="S92" t="s">
        <v>563</v>
      </c>
      <c r="T92" t="s">
        <v>310</v>
      </c>
      <c r="U92">
        <v>2</v>
      </c>
      <c r="V92" t="s">
        <v>596</v>
      </c>
    </row>
    <row r="93" spans="3:22" ht="24.95" customHeight="1" x14ac:dyDescent="0.25">
      <c r="C93"/>
      <c r="E93" s="134" t="str">
        <f>IF(A93="","",+_xlfn.XLOOKUP(VALUE(A93),'1.DEPOSITOS'!O:O,'1.DEPOSITOS'!O:O,_xlfn.XLOOKUP(VALUE(A93),'control débitos'!H:H,'control débitos'!H:H,_xlfn.XLOOKUP(VALUE(A93),'3.AFIP'!Q:Q,'3.AFIP'!Q:Q,_xlfn.XLOOKUP(VALUE(A93),'5.FONDO Y SUELDOS'!P:P,'5.FONDO Y SUELDOS'!P:P,_xlfn.XLOOKUP(VALUE(A93),'8.GASTOS'!O:O,'8.GASTOS'!O:O,_xlfn.XLOOKUP(VALUE(A93),'10.IMP DEB CRED'!O:O,'10.IMP DEB CRED'!O:O,_xlfn.XLOOKUP(VALUE(A93),'4.SIRCREB'!O:O,'4.SIRCREB'!O:O,"&lt;----- NO SE ENCUENTRA",0,),0,),0,),0,),0,))))</f>
        <v/>
      </c>
      <c r="F93" s="172" t="str">
        <f t="shared" si="1"/>
        <v/>
      </c>
      <c r="H93" s="6"/>
      <c r="K93" s="120" t="str">
        <f>IF(J93="","",IF(J93=0,"",SUMIF($D:D,J93,C:C)))</f>
        <v/>
      </c>
      <c r="L93" s="119" t="str">
        <f>IF(J93=0,"",IFERROR(IF(J93&lt;&gt;"",VLOOKUP(J93,P$1:$W$1420,5,FALSE),""),"ERROR DE CUENTA / DEPOSITOS DE VALORES"))</f>
        <v/>
      </c>
      <c r="P93" t="s">
        <v>311</v>
      </c>
      <c r="Q93" t="s">
        <v>60</v>
      </c>
      <c r="R93" t="s">
        <v>312</v>
      </c>
      <c r="S93" t="s">
        <v>242</v>
      </c>
      <c r="T93" t="s">
        <v>313</v>
      </c>
      <c r="U93">
        <v>3</v>
      </c>
      <c r="V93" t="s">
        <v>596</v>
      </c>
    </row>
    <row r="94" spans="3:22" ht="24.95" customHeight="1" x14ac:dyDescent="0.25">
      <c r="C94"/>
      <c r="E94" s="134" t="str">
        <f>IF(A94="","",+_xlfn.XLOOKUP(VALUE(A94),'1.DEPOSITOS'!O:O,'1.DEPOSITOS'!O:O,_xlfn.XLOOKUP(VALUE(A94),'control débitos'!H:H,'control débitos'!H:H,_xlfn.XLOOKUP(VALUE(A94),'3.AFIP'!Q:Q,'3.AFIP'!Q:Q,_xlfn.XLOOKUP(VALUE(A94),'5.FONDO Y SUELDOS'!P:P,'5.FONDO Y SUELDOS'!P:P,_xlfn.XLOOKUP(VALUE(A94),'8.GASTOS'!O:O,'8.GASTOS'!O:O,_xlfn.XLOOKUP(VALUE(A94),'10.IMP DEB CRED'!O:O,'10.IMP DEB CRED'!O:O,_xlfn.XLOOKUP(VALUE(A94),'4.SIRCREB'!O:O,'4.SIRCREB'!O:O,"&lt;----- NO SE ENCUENTRA",0,),0,),0,),0,),0,))))</f>
        <v/>
      </c>
      <c r="F94" s="172" t="str">
        <f t="shared" si="1"/>
        <v/>
      </c>
      <c r="H94" s="6"/>
      <c r="K94" s="120" t="str">
        <f>IF(J94="","",IF(J94=0,"",SUMIF($D:D,J94,C:C)))</f>
        <v/>
      </c>
      <c r="L94" s="119" t="str">
        <f>IF(J94=0,"",IFERROR(IF(J94&lt;&gt;"",VLOOKUP(J94,P$1:$W$1420,5,FALSE),""),"ERROR DE CUENTA / DEPOSITOS DE VALORES"))</f>
        <v/>
      </c>
      <c r="P94" t="s">
        <v>314</v>
      </c>
      <c r="Q94" t="s">
        <v>60</v>
      </c>
      <c r="R94" t="s">
        <v>315</v>
      </c>
      <c r="S94" t="s">
        <v>242</v>
      </c>
      <c r="T94" t="s">
        <v>316</v>
      </c>
      <c r="U94">
        <v>3</v>
      </c>
      <c r="V94" t="s">
        <v>596</v>
      </c>
    </row>
    <row r="95" spans="3:22" ht="24.95" customHeight="1" x14ac:dyDescent="0.25">
      <c r="C95"/>
      <c r="E95" s="134" t="str">
        <f>IF(A95="","",+_xlfn.XLOOKUP(VALUE(A95),'1.DEPOSITOS'!O:O,'1.DEPOSITOS'!O:O,_xlfn.XLOOKUP(VALUE(A95),'control débitos'!H:H,'control débitos'!H:H,_xlfn.XLOOKUP(VALUE(A95),'3.AFIP'!Q:Q,'3.AFIP'!Q:Q,_xlfn.XLOOKUP(VALUE(A95),'5.FONDO Y SUELDOS'!P:P,'5.FONDO Y SUELDOS'!P:P,_xlfn.XLOOKUP(VALUE(A95),'8.GASTOS'!O:O,'8.GASTOS'!O:O,_xlfn.XLOOKUP(VALUE(A95),'10.IMP DEB CRED'!O:O,'10.IMP DEB CRED'!O:O,_xlfn.XLOOKUP(VALUE(A95),'4.SIRCREB'!O:O,'4.SIRCREB'!O:O,"&lt;----- NO SE ENCUENTRA",0,),0,),0,),0,),0,))))</f>
        <v/>
      </c>
      <c r="F95" s="172" t="str">
        <f t="shared" si="1"/>
        <v/>
      </c>
      <c r="H95" s="6"/>
      <c r="K95" s="120" t="str">
        <f>IF(J95="","",IF(J95=0,"",SUMIF($D:D,J95,C:C)))</f>
        <v/>
      </c>
      <c r="L95" s="119" t="str">
        <f>IF(J95=0,"",IFERROR(IF(J95&lt;&gt;"",VLOOKUP(J95,P$1:$W$1420,5,FALSE),""),"ERROR DE CUENTA / DEPOSITOS DE VALORES"))</f>
        <v/>
      </c>
      <c r="P95" t="s">
        <v>317</v>
      </c>
      <c r="Q95" t="s">
        <v>54</v>
      </c>
      <c r="R95" t="s">
        <v>318</v>
      </c>
      <c r="S95" t="s">
        <v>563</v>
      </c>
      <c r="T95" t="s">
        <v>318</v>
      </c>
      <c r="U95">
        <v>1</v>
      </c>
      <c r="V95" t="s">
        <v>595</v>
      </c>
    </row>
    <row r="96" spans="3:22" ht="24.95" customHeight="1" x14ac:dyDescent="0.25">
      <c r="C96"/>
      <c r="E96" s="134" t="str">
        <f>IF(A96="","",+_xlfn.XLOOKUP(VALUE(A96),'1.DEPOSITOS'!O:O,'1.DEPOSITOS'!O:O,_xlfn.XLOOKUP(VALUE(A96),'control débitos'!H:H,'control débitos'!H:H,_xlfn.XLOOKUP(VALUE(A96),'3.AFIP'!Q:Q,'3.AFIP'!Q:Q,_xlfn.XLOOKUP(VALUE(A96),'5.FONDO Y SUELDOS'!P:P,'5.FONDO Y SUELDOS'!P:P,_xlfn.XLOOKUP(VALUE(A96),'8.GASTOS'!O:O,'8.GASTOS'!O:O,_xlfn.XLOOKUP(VALUE(A96),'10.IMP DEB CRED'!O:O,'10.IMP DEB CRED'!O:O,_xlfn.XLOOKUP(VALUE(A96),'4.SIRCREB'!O:O,'4.SIRCREB'!O:O,"&lt;----- NO SE ENCUENTRA",0,),0,),0,),0,),0,))))</f>
        <v/>
      </c>
      <c r="F96" s="172" t="str">
        <f t="shared" si="1"/>
        <v/>
      </c>
      <c r="H96" s="6"/>
      <c r="K96" s="120" t="str">
        <f>IF(J96="","",IF(J96=0,"",SUMIF($D:D,J96,C:C)))</f>
        <v/>
      </c>
      <c r="L96" s="119" t="str">
        <f>IF(J96=0,"",IFERROR(IF(J96&lt;&gt;"",VLOOKUP(J96,P$1:$W$1420,5,FALSE),""),"ERROR DE CUENTA / DEPOSITOS DE VALORES"))</f>
        <v/>
      </c>
      <c r="P96" t="s">
        <v>319</v>
      </c>
      <c r="Q96" t="s">
        <v>54</v>
      </c>
      <c r="R96" t="s">
        <v>320</v>
      </c>
      <c r="S96" t="s">
        <v>563</v>
      </c>
      <c r="T96" t="s">
        <v>321</v>
      </c>
      <c r="U96">
        <v>2</v>
      </c>
      <c r="V96" t="s">
        <v>595</v>
      </c>
    </row>
    <row r="97" spans="3:22" ht="24.95" customHeight="1" x14ac:dyDescent="0.25">
      <c r="C97"/>
      <c r="E97" s="134" t="str">
        <f>IF(A97="","",+_xlfn.XLOOKUP(VALUE(A97),'1.DEPOSITOS'!O:O,'1.DEPOSITOS'!O:O,_xlfn.XLOOKUP(VALUE(A97),'control débitos'!H:H,'control débitos'!H:H,_xlfn.XLOOKUP(VALUE(A97),'3.AFIP'!Q:Q,'3.AFIP'!Q:Q,_xlfn.XLOOKUP(VALUE(A97),'5.FONDO Y SUELDOS'!P:P,'5.FONDO Y SUELDOS'!P:P,_xlfn.XLOOKUP(VALUE(A97),'8.GASTOS'!O:O,'8.GASTOS'!O:O,_xlfn.XLOOKUP(VALUE(A97),'10.IMP DEB CRED'!O:O,'10.IMP DEB CRED'!O:O,_xlfn.XLOOKUP(VALUE(A97),'4.SIRCREB'!O:O,'4.SIRCREB'!O:O,"&lt;----- NO SE ENCUENTRA",0,),0,),0,),0,),0,))))</f>
        <v/>
      </c>
      <c r="F97" s="172" t="str">
        <f t="shared" si="1"/>
        <v/>
      </c>
      <c r="H97" s="6"/>
      <c r="K97" s="120" t="str">
        <f>IF(J97="","",IF(J97=0,"",SUMIF($D:D,J97,C:C)))</f>
        <v/>
      </c>
      <c r="L97" s="119" t="str">
        <f>IF(J97=0,"",IFERROR(IF(J97&lt;&gt;"",VLOOKUP(J97,P$1:$W$1420,5,FALSE),""),"ERROR DE CUENTA / DEPOSITOS DE VALORES"))</f>
        <v/>
      </c>
      <c r="P97" t="s">
        <v>322</v>
      </c>
      <c r="Q97" t="s">
        <v>60</v>
      </c>
      <c r="R97" t="s">
        <v>323</v>
      </c>
      <c r="S97" t="s">
        <v>324</v>
      </c>
      <c r="T97" t="s">
        <v>325</v>
      </c>
      <c r="U97">
        <v>3</v>
      </c>
      <c r="V97" t="s">
        <v>596</v>
      </c>
    </row>
    <row r="98" spans="3:22" ht="24.95" customHeight="1" x14ac:dyDescent="0.25">
      <c r="C98"/>
      <c r="E98" s="134" t="str">
        <f>IF(A98="","",+_xlfn.XLOOKUP(VALUE(A98),'1.DEPOSITOS'!O:O,'1.DEPOSITOS'!O:O,_xlfn.XLOOKUP(VALUE(A98),'control débitos'!H:H,'control débitos'!H:H,_xlfn.XLOOKUP(VALUE(A98),'3.AFIP'!Q:Q,'3.AFIP'!Q:Q,_xlfn.XLOOKUP(VALUE(A98),'5.FONDO Y SUELDOS'!P:P,'5.FONDO Y SUELDOS'!P:P,_xlfn.XLOOKUP(VALUE(A98),'8.GASTOS'!O:O,'8.GASTOS'!O:O,_xlfn.XLOOKUP(VALUE(A98),'10.IMP DEB CRED'!O:O,'10.IMP DEB CRED'!O:O,_xlfn.XLOOKUP(VALUE(A98),'4.SIRCREB'!O:O,'4.SIRCREB'!O:O,"&lt;----- NO SE ENCUENTRA",0,),0,),0,),0,),0,))))</f>
        <v/>
      </c>
      <c r="F98" s="172" t="str">
        <f t="shared" si="1"/>
        <v/>
      </c>
      <c r="H98" s="6"/>
      <c r="K98" s="120" t="str">
        <f>IF(J98="","",IF(J98=0,"",SUMIF($D:D,J98,C:C)))</f>
        <v/>
      </c>
      <c r="L98" s="119" t="str">
        <f>IF(J98=0,"",IFERROR(IF(J98&lt;&gt;"",VLOOKUP(J98,P$1:$W$1420,5,FALSE),""),"ERROR DE CUENTA / DEPOSITOS DE VALORES"))</f>
        <v/>
      </c>
      <c r="P98" t="s">
        <v>326</v>
      </c>
      <c r="Q98" t="s">
        <v>60</v>
      </c>
      <c r="R98" t="s">
        <v>327</v>
      </c>
      <c r="S98" t="s">
        <v>324</v>
      </c>
      <c r="T98" t="s">
        <v>328</v>
      </c>
      <c r="U98">
        <v>3</v>
      </c>
      <c r="V98" t="s">
        <v>596</v>
      </c>
    </row>
    <row r="99" spans="3:22" ht="24.95" customHeight="1" x14ac:dyDescent="0.25">
      <c r="C99"/>
      <c r="E99" s="134" t="str">
        <f>IF(A99="","",+_xlfn.XLOOKUP(VALUE(A99),'1.DEPOSITOS'!O:O,'1.DEPOSITOS'!O:O,_xlfn.XLOOKUP(VALUE(A99),'control débitos'!H:H,'control débitos'!H:H,_xlfn.XLOOKUP(VALUE(A99),'3.AFIP'!Q:Q,'3.AFIP'!Q:Q,_xlfn.XLOOKUP(VALUE(A99),'5.FONDO Y SUELDOS'!P:P,'5.FONDO Y SUELDOS'!P:P,_xlfn.XLOOKUP(VALUE(A99),'8.GASTOS'!O:O,'8.GASTOS'!O:O,_xlfn.XLOOKUP(VALUE(A99),'10.IMP DEB CRED'!O:O,'10.IMP DEB CRED'!O:O,_xlfn.XLOOKUP(VALUE(A99),'4.SIRCREB'!O:O,'4.SIRCREB'!O:O,"&lt;----- NO SE ENCUENTRA",0,),0,),0,),0,),0,))))</f>
        <v/>
      </c>
      <c r="F99" s="172" t="str">
        <f t="shared" si="1"/>
        <v/>
      </c>
      <c r="H99" s="6"/>
      <c r="K99" s="120" t="str">
        <f>IF(J99="","",IF(J99=0,"",SUMIF($D:D,J99,C:C)))</f>
        <v/>
      </c>
      <c r="L99" s="119" t="str">
        <f>IF(J99=0,"",IFERROR(IF(J99&lt;&gt;"",VLOOKUP(J99,P$1:$W$1420,5,FALSE),""),"ERROR DE CUENTA / DEPOSITOS DE VALORES"))</f>
        <v/>
      </c>
      <c r="P99" t="s">
        <v>329</v>
      </c>
      <c r="Q99" t="s">
        <v>54</v>
      </c>
      <c r="R99" t="s">
        <v>330</v>
      </c>
      <c r="S99" t="s">
        <v>563</v>
      </c>
      <c r="T99" t="s">
        <v>331</v>
      </c>
      <c r="U99">
        <v>2</v>
      </c>
      <c r="V99" t="s">
        <v>595</v>
      </c>
    </row>
    <row r="100" spans="3:22" ht="24.95" customHeight="1" x14ac:dyDescent="0.25">
      <c r="C100"/>
      <c r="E100" s="134" t="str">
        <f>IF(A100="","",+_xlfn.XLOOKUP(VALUE(A100),'1.DEPOSITOS'!O:O,'1.DEPOSITOS'!O:O,_xlfn.XLOOKUP(VALUE(A100),'control débitos'!H:H,'control débitos'!H:H,_xlfn.XLOOKUP(VALUE(A100),'3.AFIP'!Q:Q,'3.AFIP'!Q:Q,_xlfn.XLOOKUP(VALUE(A100),'5.FONDO Y SUELDOS'!P:P,'5.FONDO Y SUELDOS'!P:P,_xlfn.XLOOKUP(VALUE(A100),'8.GASTOS'!O:O,'8.GASTOS'!O:O,_xlfn.XLOOKUP(VALUE(A100),'10.IMP DEB CRED'!O:O,'10.IMP DEB CRED'!O:O,_xlfn.XLOOKUP(VALUE(A100),'4.SIRCREB'!O:O,'4.SIRCREB'!O:O,"&lt;----- NO SE ENCUENTRA",0,),0,),0,),0,),0,))))</f>
        <v/>
      </c>
      <c r="F100" s="172" t="str">
        <f t="shared" si="1"/>
        <v/>
      </c>
      <c r="H100" s="6"/>
      <c r="K100" s="120" t="str">
        <f>IF(J100="","",IF(J100=0,"",SUMIF($D:D,J100,C:C)))</f>
        <v/>
      </c>
      <c r="L100" s="119" t="str">
        <f>IF(J100=0,"",IFERROR(IF(J100&lt;&gt;"",VLOOKUP(J100,P$1:$W$1420,5,FALSE),""),"ERROR DE CUENTA / DEPOSITOS DE VALORES"))</f>
        <v/>
      </c>
      <c r="P100" t="s">
        <v>332</v>
      </c>
      <c r="Q100" t="s">
        <v>60</v>
      </c>
      <c r="R100" t="s">
        <v>333</v>
      </c>
      <c r="S100" t="s">
        <v>324</v>
      </c>
      <c r="T100" t="s">
        <v>334</v>
      </c>
      <c r="U100">
        <v>3</v>
      </c>
      <c r="V100" t="s">
        <v>596</v>
      </c>
    </row>
    <row r="101" spans="3:22" ht="24.95" customHeight="1" x14ac:dyDescent="0.25">
      <c r="C101"/>
      <c r="E101" s="134" t="str">
        <f>IF(A101="","",+_xlfn.XLOOKUP(VALUE(A101),'1.DEPOSITOS'!O:O,'1.DEPOSITOS'!O:O,_xlfn.XLOOKUP(VALUE(A101),'control débitos'!H:H,'control débitos'!H:H,_xlfn.XLOOKUP(VALUE(A101),'3.AFIP'!Q:Q,'3.AFIP'!Q:Q,_xlfn.XLOOKUP(VALUE(A101),'5.FONDO Y SUELDOS'!P:P,'5.FONDO Y SUELDOS'!P:P,_xlfn.XLOOKUP(VALUE(A101),'8.GASTOS'!O:O,'8.GASTOS'!O:O,_xlfn.XLOOKUP(VALUE(A101),'10.IMP DEB CRED'!O:O,'10.IMP DEB CRED'!O:O,_xlfn.XLOOKUP(VALUE(A101),'4.SIRCREB'!O:O,'4.SIRCREB'!O:O,"&lt;----- NO SE ENCUENTRA",0,),0,),0,),0,),0,))))</f>
        <v/>
      </c>
      <c r="F101" s="172" t="str">
        <f t="shared" si="1"/>
        <v/>
      </c>
      <c r="H101" s="6"/>
      <c r="K101" s="120" t="str">
        <f>IF(J101="","",IF(J101=0,"",SUMIF($D:D,J101,C:C)))</f>
        <v/>
      </c>
      <c r="L101" s="119" t="str">
        <f>IF(J101=0,"",IFERROR(IF(J101&lt;&gt;"",VLOOKUP(J101,P$1:$W$1420,5,FALSE),""),"ERROR DE CUENTA / DEPOSITOS DE VALORES"))</f>
        <v/>
      </c>
      <c r="P101" t="s">
        <v>335</v>
      </c>
      <c r="Q101" t="s">
        <v>60</v>
      </c>
      <c r="R101" t="s">
        <v>336</v>
      </c>
      <c r="S101" t="s">
        <v>324</v>
      </c>
      <c r="T101" t="s">
        <v>337</v>
      </c>
      <c r="U101">
        <v>3</v>
      </c>
      <c r="V101" t="s">
        <v>596</v>
      </c>
    </row>
    <row r="102" spans="3:22" ht="24.95" customHeight="1" x14ac:dyDescent="0.25">
      <c r="C102"/>
      <c r="E102" s="134" t="str">
        <f>IF(A102="","",+_xlfn.XLOOKUP(VALUE(A102),'1.DEPOSITOS'!O:O,'1.DEPOSITOS'!O:O,_xlfn.XLOOKUP(VALUE(A102),'control débitos'!H:H,'control débitos'!H:H,_xlfn.XLOOKUP(VALUE(A102),'3.AFIP'!Q:Q,'3.AFIP'!Q:Q,_xlfn.XLOOKUP(VALUE(A102),'5.FONDO Y SUELDOS'!P:P,'5.FONDO Y SUELDOS'!P:P,_xlfn.XLOOKUP(VALUE(A102),'8.GASTOS'!O:O,'8.GASTOS'!O:O,_xlfn.XLOOKUP(VALUE(A102),'10.IMP DEB CRED'!O:O,'10.IMP DEB CRED'!O:O,_xlfn.XLOOKUP(VALUE(A102),'4.SIRCREB'!O:O,'4.SIRCREB'!O:O,"&lt;----- NO SE ENCUENTRA",0,),0,),0,),0,),0,))))</f>
        <v/>
      </c>
      <c r="F102" s="172" t="str">
        <f t="shared" si="1"/>
        <v/>
      </c>
      <c r="H102" s="6"/>
      <c r="K102" s="120" t="str">
        <f>IF(J102="","",IF(J102=0,"",SUMIF($D:D,J102,C:C)))</f>
        <v/>
      </c>
      <c r="L102" s="119" t="str">
        <f>IF(J102=0,"",IFERROR(IF(J102&lt;&gt;"",VLOOKUP(J102,P$1:$W$1420,5,FALSE),""),"ERROR DE CUENTA / DEPOSITOS DE VALORES"))</f>
        <v/>
      </c>
      <c r="P102" t="s">
        <v>338</v>
      </c>
      <c r="Q102" t="s">
        <v>54</v>
      </c>
      <c r="R102" t="s">
        <v>339</v>
      </c>
      <c r="S102" t="s">
        <v>563</v>
      </c>
      <c r="T102" t="s">
        <v>340</v>
      </c>
      <c r="U102">
        <v>2</v>
      </c>
      <c r="V102" t="s">
        <v>595</v>
      </c>
    </row>
    <row r="103" spans="3:22" ht="24.95" customHeight="1" x14ac:dyDescent="0.25">
      <c r="C103"/>
      <c r="E103" s="134" t="str">
        <f>IF(A103="","",+_xlfn.XLOOKUP(VALUE(A103),'1.DEPOSITOS'!O:O,'1.DEPOSITOS'!O:O,_xlfn.XLOOKUP(VALUE(A103),'control débitos'!H:H,'control débitos'!H:H,_xlfn.XLOOKUP(VALUE(A103),'3.AFIP'!Q:Q,'3.AFIP'!Q:Q,_xlfn.XLOOKUP(VALUE(A103),'5.FONDO Y SUELDOS'!P:P,'5.FONDO Y SUELDOS'!P:P,_xlfn.XLOOKUP(VALUE(A103),'8.GASTOS'!O:O,'8.GASTOS'!O:O,_xlfn.XLOOKUP(VALUE(A103),'10.IMP DEB CRED'!O:O,'10.IMP DEB CRED'!O:O,_xlfn.XLOOKUP(VALUE(A103),'4.SIRCREB'!O:O,'4.SIRCREB'!O:O,"&lt;----- NO SE ENCUENTRA",0,),0,),0,),0,),0,))))</f>
        <v/>
      </c>
      <c r="F103" s="172" t="str">
        <f t="shared" si="1"/>
        <v/>
      </c>
      <c r="H103" s="6"/>
      <c r="K103" s="120" t="str">
        <f>IF(J103="","",IF(J103=0,"",SUMIF($D:D,J103,C:C)))</f>
        <v/>
      </c>
      <c r="L103" s="119" t="str">
        <f>IF(J103=0,"",IFERROR(IF(J103&lt;&gt;"",VLOOKUP(J103,P$1:$W$1420,5,FALSE),""),"ERROR DE CUENTA / DEPOSITOS DE VALORES"))</f>
        <v/>
      </c>
      <c r="P103" t="s">
        <v>341</v>
      </c>
      <c r="Q103" t="s">
        <v>60</v>
      </c>
      <c r="R103" t="s">
        <v>342</v>
      </c>
      <c r="S103" t="s">
        <v>324</v>
      </c>
      <c r="T103" t="s">
        <v>343</v>
      </c>
      <c r="U103">
        <v>3</v>
      </c>
      <c r="V103" t="s">
        <v>596</v>
      </c>
    </row>
    <row r="104" spans="3:22" ht="24.95" customHeight="1" x14ac:dyDescent="0.25">
      <c r="C104"/>
      <c r="E104" s="134" t="str">
        <f>IF(A104="","",+_xlfn.XLOOKUP(VALUE(A104),'1.DEPOSITOS'!O:O,'1.DEPOSITOS'!O:O,_xlfn.XLOOKUP(VALUE(A104),'control débitos'!H:H,'control débitos'!H:H,_xlfn.XLOOKUP(VALUE(A104),'3.AFIP'!Q:Q,'3.AFIP'!Q:Q,_xlfn.XLOOKUP(VALUE(A104),'5.FONDO Y SUELDOS'!P:P,'5.FONDO Y SUELDOS'!P:P,_xlfn.XLOOKUP(VALUE(A104),'8.GASTOS'!O:O,'8.GASTOS'!O:O,_xlfn.XLOOKUP(VALUE(A104),'10.IMP DEB CRED'!O:O,'10.IMP DEB CRED'!O:O,_xlfn.XLOOKUP(VALUE(A104),'4.SIRCREB'!O:O,'4.SIRCREB'!O:O,"&lt;----- NO SE ENCUENTRA",0,),0,),0,),0,),0,))))</f>
        <v/>
      </c>
      <c r="F104" s="172" t="str">
        <f t="shared" si="1"/>
        <v/>
      </c>
      <c r="H104" s="6"/>
      <c r="K104" s="120" t="str">
        <f>IF(J104="","",IF(J104=0,"",SUMIF($D:D,J104,C:C)))</f>
        <v/>
      </c>
      <c r="L104" s="119" t="str">
        <f>IF(J104=0,"",IFERROR(IF(J104&lt;&gt;"",VLOOKUP(J104,P$1:$W$1420,5,FALSE),""),"ERROR DE CUENTA / DEPOSITOS DE VALORES"))</f>
        <v/>
      </c>
      <c r="P104" t="s">
        <v>344</v>
      </c>
      <c r="Q104" t="s">
        <v>60</v>
      </c>
      <c r="R104" t="s">
        <v>345</v>
      </c>
      <c r="S104" t="s">
        <v>324</v>
      </c>
      <c r="T104" t="s">
        <v>346</v>
      </c>
      <c r="U104">
        <v>3</v>
      </c>
      <c r="V104" t="s">
        <v>596</v>
      </c>
    </row>
    <row r="105" spans="3:22" ht="24.95" customHeight="1" x14ac:dyDescent="0.25">
      <c r="C105"/>
      <c r="E105" s="134" t="str">
        <f>IF(A105="","",+_xlfn.XLOOKUP(VALUE(A105),'1.DEPOSITOS'!O:O,'1.DEPOSITOS'!O:O,_xlfn.XLOOKUP(VALUE(A105),'control débitos'!H:H,'control débitos'!H:H,_xlfn.XLOOKUP(VALUE(A105),'3.AFIP'!Q:Q,'3.AFIP'!Q:Q,_xlfn.XLOOKUP(VALUE(A105),'5.FONDO Y SUELDOS'!P:P,'5.FONDO Y SUELDOS'!P:P,_xlfn.XLOOKUP(VALUE(A105),'8.GASTOS'!O:O,'8.GASTOS'!O:O,_xlfn.XLOOKUP(VALUE(A105),'10.IMP DEB CRED'!O:O,'10.IMP DEB CRED'!O:O,_xlfn.XLOOKUP(VALUE(A105),'4.SIRCREB'!O:O,'4.SIRCREB'!O:O,"&lt;----- NO SE ENCUENTRA",0,),0,),0,),0,),0,))))</f>
        <v/>
      </c>
      <c r="F105" s="172" t="str">
        <f t="shared" si="1"/>
        <v/>
      </c>
      <c r="H105" s="6"/>
      <c r="K105" s="120" t="str">
        <f>IF(J105="","",IF(J105=0,"",SUMIF($D:D,J105,C:C)))</f>
        <v/>
      </c>
      <c r="L105" s="119" t="str">
        <f>IF(J105=0,"",IFERROR(IF(J105&lt;&gt;"",VLOOKUP(J105,P$1:$W$1420,5,FALSE),""),"ERROR DE CUENTA / DEPOSITOS DE VALORES"))</f>
        <v/>
      </c>
      <c r="P105" t="s">
        <v>347</v>
      </c>
      <c r="Q105" t="s">
        <v>60</v>
      </c>
      <c r="R105" t="s">
        <v>348</v>
      </c>
      <c r="S105" t="s">
        <v>324</v>
      </c>
      <c r="T105" t="s">
        <v>349</v>
      </c>
      <c r="U105">
        <v>3</v>
      </c>
      <c r="V105" t="s">
        <v>596</v>
      </c>
    </row>
    <row r="106" spans="3:22" ht="24.95" customHeight="1" x14ac:dyDescent="0.25">
      <c r="C106"/>
      <c r="E106" s="134" t="str">
        <f>IF(A106="","",+_xlfn.XLOOKUP(VALUE(A106),'1.DEPOSITOS'!O:O,'1.DEPOSITOS'!O:O,_xlfn.XLOOKUP(VALUE(A106),'control débitos'!H:H,'control débitos'!H:H,_xlfn.XLOOKUP(VALUE(A106),'3.AFIP'!Q:Q,'3.AFIP'!Q:Q,_xlfn.XLOOKUP(VALUE(A106),'5.FONDO Y SUELDOS'!P:P,'5.FONDO Y SUELDOS'!P:P,_xlfn.XLOOKUP(VALUE(A106),'8.GASTOS'!O:O,'8.GASTOS'!O:O,_xlfn.XLOOKUP(VALUE(A106),'10.IMP DEB CRED'!O:O,'10.IMP DEB CRED'!O:O,_xlfn.XLOOKUP(VALUE(A106),'4.SIRCREB'!O:O,'4.SIRCREB'!O:O,"&lt;----- NO SE ENCUENTRA",0,),0,),0,),0,),0,))))</f>
        <v/>
      </c>
      <c r="F106" s="172" t="str">
        <f t="shared" si="1"/>
        <v/>
      </c>
      <c r="K106" s="120" t="str">
        <f>IF(J106="","",IF(J106=0,"",SUMIF($D:D,J106,C:C)))</f>
        <v/>
      </c>
      <c r="L106" s="119" t="str">
        <f>IF(J106=0,"",IFERROR(IF(J106&lt;&gt;"",VLOOKUP(J106,P$1:$W$1420,5,FALSE),""),"ERROR DE CUENTA / DEPOSITOS DE VALORES"))</f>
        <v/>
      </c>
      <c r="P106" t="s">
        <v>350</v>
      </c>
      <c r="Q106" t="s">
        <v>60</v>
      </c>
      <c r="R106" t="s">
        <v>351</v>
      </c>
      <c r="S106" t="s">
        <v>324</v>
      </c>
      <c r="T106" t="s">
        <v>352</v>
      </c>
      <c r="U106">
        <v>3</v>
      </c>
      <c r="V106" t="s">
        <v>596</v>
      </c>
    </row>
    <row r="107" spans="3:22" ht="24.95" customHeight="1" x14ac:dyDescent="0.25">
      <c r="C107"/>
      <c r="E107" s="134" t="str">
        <f>IF(A107="","",+_xlfn.XLOOKUP(VALUE(A107),'1.DEPOSITOS'!O:O,'1.DEPOSITOS'!O:O,_xlfn.XLOOKUP(VALUE(A107),'control débitos'!H:H,'control débitos'!H:H,_xlfn.XLOOKUP(VALUE(A107),'3.AFIP'!Q:Q,'3.AFIP'!Q:Q,_xlfn.XLOOKUP(VALUE(A107),'5.FONDO Y SUELDOS'!P:P,'5.FONDO Y SUELDOS'!P:P,_xlfn.XLOOKUP(VALUE(A107),'8.GASTOS'!O:O,'8.GASTOS'!O:O,_xlfn.XLOOKUP(VALUE(A107),'10.IMP DEB CRED'!O:O,'10.IMP DEB CRED'!O:O,_xlfn.XLOOKUP(VALUE(A107),'4.SIRCREB'!O:O,'4.SIRCREB'!O:O,"&lt;----- NO SE ENCUENTRA",0,),0,),0,),0,),0,))))</f>
        <v/>
      </c>
      <c r="F107" s="172" t="str">
        <f t="shared" si="1"/>
        <v/>
      </c>
      <c r="K107" s="120" t="str">
        <f>IF(J107="","",IF(J107=0,"",SUMIF($D:D,J107,C:C)))</f>
        <v/>
      </c>
      <c r="L107" s="119" t="str">
        <f>IF(J107=0,"",IFERROR(IF(J107&lt;&gt;"",VLOOKUP(J107,P$1:$W$1420,5,FALSE),""),"ERROR DE CUENTA / DEPOSITOS DE VALORES"))</f>
        <v/>
      </c>
      <c r="P107" t="s">
        <v>353</v>
      </c>
      <c r="Q107" t="s">
        <v>54</v>
      </c>
      <c r="R107" t="s">
        <v>354</v>
      </c>
      <c r="S107" t="s">
        <v>563</v>
      </c>
      <c r="T107" t="s">
        <v>354</v>
      </c>
      <c r="U107">
        <v>1</v>
      </c>
      <c r="V107" t="s">
        <v>595</v>
      </c>
    </row>
    <row r="108" spans="3:22" ht="24.95" customHeight="1" x14ac:dyDescent="0.25">
      <c r="C108"/>
      <c r="E108" s="134" t="str">
        <f>IF(A108="","",+_xlfn.XLOOKUP(VALUE(A108),'1.DEPOSITOS'!O:O,'1.DEPOSITOS'!O:O,_xlfn.XLOOKUP(VALUE(A108),'control débitos'!H:H,'control débitos'!H:H,_xlfn.XLOOKUP(VALUE(A108),'3.AFIP'!Q:Q,'3.AFIP'!Q:Q,_xlfn.XLOOKUP(VALUE(A108),'5.FONDO Y SUELDOS'!P:P,'5.FONDO Y SUELDOS'!P:P,_xlfn.XLOOKUP(VALUE(A108),'8.GASTOS'!O:O,'8.GASTOS'!O:O,_xlfn.XLOOKUP(VALUE(A108),'10.IMP DEB CRED'!O:O,'10.IMP DEB CRED'!O:O,_xlfn.XLOOKUP(VALUE(A108),'4.SIRCREB'!O:O,'4.SIRCREB'!O:O,"&lt;----- NO SE ENCUENTRA",0,),0,),0,),0,),0,))))</f>
        <v/>
      </c>
      <c r="F108" s="172" t="str">
        <f t="shared" si="1"/>
        <v/>
      </c>
      <c r="K108" s="120" t="str">
        <f>IF(J108="","",IF(J108=0,"",SUMIF($D:D,J108,C:C)))</f>
        <v/>
      </c>
      <c r="L108" s="119" t="str">
        <f>IF(J108=0,"",IFERROR(IF(J108&lt;&gt;"",VLOOKUP(J108,P$1:$W$1420,5,FALSE),""),"ERROR DE CUENTA / DEPOSITOS DE VALORES"))</f>
        <v/>
      </c>
      <c r="P108" t="s">
        <v>355</v>
      </c>
      <c r="Q108" t="s">
        <v>54</v>
      </c>
      <c r="R108" t="s">
        <v>356</v>
      </c>
      <c r="S108" t="s">
        <v>563</v>
      </c>
      <c r="T108" t="s">
        <v>357</v>
      </c>
      <c r="U108">
        <v>2</v>
      </c>
      <c r="V108" t="s">
        <v>595</v>
      </c>
    </row>
    <row r="109" spans="3:22" ht="24.95" customHeight="1" x14ac:dyDescent="0.25">
      <c r="C109"/>
      <c r="E109" s="134" t="str">
        <f>IF(A109="","",+_xlfn.XLOOKUP(VALUE(A109),'1.DEPOSITOS'!O:O,'1.DEPOSITOS'!O:O,_xlfn.XLOOKUP(VALUE(A109),'control débitos'!H:H,'control débitos'!H:H,_xlfn.XLOOKUP(VALUE(A109),'3.AFIP'!Q:Q,'3.AFIP'!Q:Q,_xlfn.XLOOKUP(VALUE(A109),'5.FONDO Y SUELDOS'!P:P,'5.FONDO Y SUELDOS'!P:P,_xlfn.XLOOKUP(VALUE(A109),'8.GASTOS'!O:O,'8.GASTOS'!O:O,_xlfn.XLOOKUP(VALUE(A109),'10.IMP DEB CRED'!O:O,'10.IMP DEB CRED'!O:O,_xlfn.XLOOKUP(VALUE(A109),'4.SIRCREB'!O:O,'4.SIRCREB'!O:O,"&lt;----- NO SE ENCUENTRA",0,),0,),0,),0,),0,))))</f>
        <v/>
      </c>
      <c r="F109" s="172" t="str">
        <f t="shared" si="1"/>
        <v/>
      </c>
      <c r="K109" s="120" t="str">
        <f>IF(J109="","",IF(J109=0,"",SUMIF($D:D,J109,C:C)))</f>
        <v/>
      </c>
      <c r="L109" s="119" t="str">
        <f>IF(J109=0,"",IFERROR(IF(J109&lt;&gt;"",VLOOKUP(J109,P$1:$W$1420,5,FALSE),""),"ERROR DE CUENTA / DEPOSITOS DE VALORES"))</f>
        <v/>
      </c>
      <c r="P109" t="s">
        <v>279</v>
      </c>
      <c r="Q109" t="s">
        <v>60</v>
      </c>
      <c r="R109" t="s">
        <v>358</v>
      </c>
      <c r="S109" t="s">
        <v>54</v>
      </c>
      <c r="T109" t="s">
        <v>359</v>
      </c>
      <c r="U109">
        <v>3</v>
      </c>
      <c r="V109" t="s">
        <v>596</v>
      </c>
    </row>
    <row r="110" spans="3:22" ht="24.95" customHeight="1" x14ac:dyDescent="0.25">
      <c r="C110"/>
      <c r="E110" s="134" t="str">
        <f>IF(A110="","",+_xlfn.XLOOKUP(VALUE(A110),'1.DEPOSITOS'!O:O,'1.DEPOSITOS'!O:O,_xlfn.XLOOKUP(VALUE(A110),'control débitos'!H:H,'control débitos'!H:H,_xlfn.XLOOKUP(VALUE(A110),'3.AFIP'!Q:Q,'3.AFIP'!Q:Q,_xlfn.XLOOKUP(VALUE(A110),'5.FONDO Y SUELDOS'!P:P,'5.FONDO Y SUELDOS'!P:P,_xlfn.XLOOKUP(VALUE(A110),'8.GASTOS'!O:O,'8.GASTOS'!O:O,_xlfn.XLOOKUP(VALUE(A110),'10.IMP DEB CRED'!O:O,'10.IMP DEB CRED'!O:O,_xlfn.XLOOKUP(VALUE(A110),'4.SIRCREB'!O:O,'4.SIRCREB'!O:O,"&lt;----- NO SE ENCUENTRA",0,),0,),0,),0,),0,))))</f>
        <v/>
      </c>
      <c r="F110" s="172" t="str">
        <f t="shared" si="1"/>
        <v/>
      </c>
      <c r="K110" s="120" t="str">
        <f>IF(J110="","",IF(J110=0,"",SUMIF($D:D,J110,C:C)))</f>
        <v/>
      </c>
      <c r="L110" s="119" t="str">
        <f>IF(J110=0,"",IFERROR(IF(J110&lt;&gt;"",VLOOKUP(J110,P$1:$W$1420,5,FALSE),""),"ERROR DE CUENTA / DEPOSITOS DE VALORES"))</f>
        <v/>
      </c>
      <c r="P110" t="s">
        <v>360</v>
      </c>
      <c r="Q110" t="s">
        <v>60</v>
      </c>
      <c r="R110" t="s">
        <v>361</v>
      </c>
      <c r="S110" t="s">
        <v>54</v>
      </c>
      <c r="T110" t="s">
        <v>362</v>
      </c>
      <c r="U110">
        <v>3</v>
      </c>
      <c r="V110" t="s">
        <v>596</v>
      </c>
    </row>
    <row r="111" spans="3:22" ht="24.95" customHeight="1" x14ac:dyDescent="0.25">
      <c r="C111"/>
      <c r="E111" s="134" t="str">
        <f>IF(A111="","",+_xlfn.XLOOKUP(VALUE(A111),'1.DEPOSITOS'!O:O,'1.DEPOSITOS'!O:O,_xlfn.XLOOKUP(VALUE(A111),'control débitos'!H:H,'control débitos'!H:H,_xlfn.XLOOKUP(VALUE(A111),'3.AFIP'!Q:Q,'3.AFIP'!Q:Q,_xlfn.XLOOKUP(VALUE(A111),'5.FONDO Y SUELDOS'!P:P,'5.FONDO Y SUELDOS'!P:P,_xlfn.XLOOKUP(VALUE(A111),'8.GASTOS'!O:O,'8.GASTOS'!O:O,_xlfn.XLOOKUP(VALUE(A111),'10.IMP DEB CRED'!O:O,'10.IMP DEB CRED'!O:O,_xlfn.XLOOKUP(VALUE(A111),'4.SIRCREB'!O:O,'4.SIRCREB'!O:O,"&lt;----- NO SE ENCUENTRA",0,),0,),0,),0,),0,))))</f>
        <v/>
      </c>
      <c r="F111" s="172" t="str">
        <f t="shared" si="1"/>
        <v/>
      </c>
      <c r="K111" s="120" t="str">
        <f>IF(J111="","",IF(J111=0,"",SUMIF($D:D,J111,C:C)))</f>
        <v/>
      </c>
      <c r="L111" s="119" t="str">
        <f>IF(J111=0,"",IFERROR(IF(J111&lt;&gt;"",VLOOKUP(J111,P$1:$W$1420,5,FALSE),""),"ERROR DE CUENTA / DEPOSITOS DE VALORES"))</f>
        <v/>
      </c>
      <c r="P111" t="s">
        <v>363</v>
      </c>
      <c r="Q111" t="s">
        <v>60</v>
      </c>
      <c r="R111" t="s">
        <v>364</v>
      </c>
      <c r="S111" t="s">
        <v>54</v>
      </c>
      <c r="T111" t="s">
        <v>365</v>
      </c>
      <c r="U111">
        <v>3</v>
      </c>
      <c r="V111" t="s">
        <v>596</v>
      </c>
    </row>
    <row r="112" spans="3:22" ht="24.95" customHeight="1" x14ac:dyDescent="0.25">
      <c r="C112"/>
      <c r="E112" s="134" t="str">
        <f>IF(A112="","",+_xlfn.XLOOKUP(VALUE(A112),'1.DEPOSITOS'!O:O,'1.DEPOSITOS'!O:O,_xlfn.XLOOKUP(VALUE(A112),'control débitos'!H:H,'control débitos'!H:H,_xlfn.XLOOKUP(VALUE(A112),'3.AFIP'!Q:Q,'3.AFIP'!Q:Q,_xlfn.XLOOKUP(VALUE(A112),'5.FONDO Y SUELDOS'!P:P,'5.FONDO Y SUELDOS'!P:P,_xlfn.XLOOKUP(VALUE(A112),'8.GASTOS'!O:O,'8.GASTOS'!O:O,_xlfn.XLOOKUP(VALUE(A112),'10.IMP DEB CRED'!O:O,'10.IMP DEB CRED'!O:O,_xlfn.XLOOKUP(VALUE(A112),'4.SIRCREB'!O:O,'4.SIRCREB'!O:O,"&lt;----- NO SE ENCUENTRA",0,),0,),0,),0,),0,))))</f>
        <v/>
      </c>
      <c r="F112" s="172" t="str">
        <f t="shared" si="1"/>
        <v/>
      </c>
      <c r="K112" s="120" t="str">
        <f>IF(J112="","",IF(J112=0,"",SUMIF($D:D,J112,C:C)))</f>
        <v/>
      </c>
      <c r="L112" s="119" t="str">
        <f>IF(J112=0,"",IFERROR(IF(J112&lt;&gt;"",VLOOKUP(J112,P$1:$W$1420,5,FALSE),""),"ERROR DE CUENTA / DEPOSITOS DE VALORES"))</f>
        <v/>
      </c>
      <c r="P112" t="s">
        <v>366</v>
      </c>
      <c r="Q112" t="s">
        <v>60</v>
      </c>
      <c r="R112" t="s">
        <v>367</v>
      </c>
      <c r="S112" t="s">
        <v>54</v>
      </c>
      <c r="T112" t="s">
        <v>368</v>
      </c>
      <c r="U112">
        <v>3</v>
      </c>
      <c r="V112" t="s">
        <v>596</v>
      </c>
    </row>
    <row r="113" spans="3:22" ht="24.95" customHeight="1" x14ac:dyDescent="0.25">
      <c r="C113"/>
      <c r="E113" s="134" t="str">
        <f>IF(A113="","",+_xlfn.XLOOKUP(VALUE(A113),'1.DEPOSITOS'!O:O,'1.DEPOSITOS'!O:O,_xlfn.XLOOKUP(VALUE(A113),'control débitos'!H:H,'control débitos'!H:H,_xlfn.XLOOKUP(VALUE(A113),'3.AFIP'!Q:Q,'3.AFIP'!Q:Q,_xlfn.XLOOKUP(VALUE(A113),'5.FONDO Y SUELDOS'!P:P,'5.FONDO Y SUELDOS'!P:P,_xlfn.XLOOKUP(VALUE(A113),'8.GASTOS'!O:O,'8.GASTOS'!O:O,_xlfn.XLOOKUP(VALUE(A113),'10.IMP DEB CRED'!O:O,'10.IMP DEB CRED'!O:O,_xlfn.XLOOKUP(VALUE(A113),'4.SIRCREB'!O:O,'4.SIRCREB'!O:O,"&lt;----- NO SE ENCUENTRA",0,),0,),0,),0,),0,))))</f>
        <v/>
      </c>
      <c r="F113" s="172" t="str">
        <f t="shared" si="1"/>
        <v/>
      </c>
      <c r="K113" s="120" t="str">
        <f>IF(J113="","",IF(J113=0,"",SUMIF($D:D,J113,C:C)))</f>
        <v/>
      </c>
      <c r="L113" s="119" t="str">
        <f>IF(J113=0,"",IFERROR(IF(J113&lt;&gt;"",VLOOKUP(J113,P$1:$W$1420,5,FALSE),""),"ERROR DE CUENTA / DEPOSITOS DE VALORES"))</f>
        <v/>
      </c>
      <c r="P113" t="s">
        <v>543</v>
      </c>
      <c r="Q113" t="s">
        <v>60</v>
      </c>
      <c r="R113" t="s">
        <v>544</v>
      </c>
      <c r="S113" t="s">
        <v>54</v>
      </c>
      <c r="T113" t="s">
        <v>545</v>
      </c>
      <c r="U113">
        <v>3</v>
      </c>
      <c r="V113" t="s">
        <v>596</v>
      </c>
    </row>
    <row r="114" spans="3:22" ht="24.95" customHeight="1" x14ac:dyDescent="0.25">
      <c r="C114"/>
      <c r="E114" s="134" t="str">
        <f>IF(A114="","",+_xlfn.XLOOKUP(VALUE(A114),'1.DEPOSITOS'!O:O,'1.DEPOSITOS'!O:O,_xlfn.XLOOKUP(VALUE(A114),'control débitos'!H:H,'control débitos'!H:H,_xlfn.XLOOKUP(VALUE(A114),'3.AFIP'!Q:Q,'3.AFIP'!Q:Q,_xlfn.XLOOKUP(VALUE(A114),'5.FONDO Y SUELDOS'!P:P,'5.FONDO Y SUELDOS'!P:P,_xlfn.XLOOKUP(VALUE(A114),'8.GASTOS'!O:O,'8.GASTOS'!O:O,_xlfn.XLOOKUP(VALUE(A114),'10.IMP DEB CRED'!O:O,'10.IMP DEB CRED'!O:O,_xlfn.XLOOKUP(VALUE(A114),'4.SIRCREB'!O:O,'4.SIRCREB'!O:O,"&lt;----- NO SE ENCUENTRA",0,),0,),0,),0,),0,))))</f>
        <v/>
      </c>
      <c r="F114" s="172" t="str">
        <f t="shared" si="1"/>
        <v/>
      </c>
      <c r="K114" s="120" t="str">
        <f>IF(J114="","",IF(J114=0,"",SUMIF($D:D,J114,C:C)))</f>
        <v/>
      </c>
      <c r="L114" s="119" t="str">
        <f>IF(J114=0,"",IFERROR(IF(J114&lt;&gt;"",VLOOKUP(J114,P$1:$W$1420,5,FALSE),""),"ERROR DE CUENTA / DEPOSITOS DE VALORES"))</f>
        <v/>
      </c>
      <c r="P114" t="s">
        <v>546</v>
      </c>
      <c r="Q114" t="s">
        <v>60</v>
      </c>
      <c r="R114" t="s">
        <v>547</v>
      </c>
      <c r="S114" t="s">
        <v>54</v>
      </c>
      <c r="T114" t="s">
        <v>548</v>
      </c>
      <c r="U114">
        <v>3</v>
      </c>
      <c r="V114" t="s">
        <v>596</v>
      </c>
    </row>
    <row r="115" spans="3:22" ht="24.95" customHeight="1" x14ac:dyDescent="0.25">
      <c r="C115"/>
      <c r="E115" s="134" t="str">
        <f>IF(A115="","",+_xlfn.XLOOKUP(VALUE(A115),'1.DEPOSITOS'!O:O,'1.DEPOSITOS'!O:O,_xlfn.XLOOKUP(VALUE(A115),'control débitos'!H:H,'control débitos'!H:H,_xlfn.XLOOKUP(VALUE(A115),'3.AFIP'!Q:Q,'3.AFIP'!Q:Q,_xlfn.XLOOKUP(VALUE(A115),'5.FONDO Y SUELDOS'!P:P,'5.FONDO Y SUELDOS'!P:P,_xlfn.XLOOKUP(VALUE(A115),'8.GASTOS'!O:O,'8.GASTOS'!O:O,_xlfn.XLOOKUP(VALUE(A115),'10.IMP DEB CRED'!O:O,'10.IMP DEB CRED'!O:O,_xlfn.XLOOKUP(VALUE(A115),'4.SIRCREB'!O:O,'4.SIRCREB'!O:O,"&lt;----- NO SE ENCUENTRA",0,),0,),0,),0,),0,))))</f>
        <v/>
      </c>
      <c r="F115" s="172" t="str">
        <f t="shared" si="1"/>
        <v/>
      </c>
      <c r="K115" s="120" t="str">
        <f>IF(J115="","",IF(J115=0,"",SUMIF($D:D,J115,C:C)))</f>
        <v/>
      </c>
      <c r="L115" s="119" t="str">
        <f>IF(J115=0,"",IFERROR(IF(J115&lt;&gt;"",VLOOKUP(J115,P$1:$W$1420,5,FALSE),""),"ERROR DE CUENTA / DEPOSITOS DE VALORES"))</f>
        <v/>
      </c>
      <c r="P115" t="s">
        <v>369</v>
      </c>
      <c r="Q115" t="s">
        <v>54</v>
      </c>
      <c r="R115" t="s">
        <v>370</v>
      </c>
      <c r="S115" t="s">
        <v>563</v>
      </c>
      <c r="T115" t="s">
        <v>371</v>
      </c>
      <c r="U115">
        <v>2</v>
      </c>
      <c r="V115" t="s">
        <v>595</v>
      </c>
    </row>
    <row r="116" spans="3:22" ht="24.95" customHeight="1" x14ac:dyDescent="0.25">
      <c r="C116"/>
      <c r="E116" s="134" t="str">
        <f>IF(A116="","",+_xlfn.XLOOKUP(VALUE(A116),'1.DEPOSITOS'!O:O,'1.DEPOSITOS'!O:O,_xlfn.XLOOKUP(VALUE(A116),'control débitos'!H:H,'control débitos'!H:H,_xlfn.XLOOKUP(VALUE(A116),'3.AFIP'!Q:Q,'3.AFIP'!Q:Q,_xlfn.XLOOKUP(VALUE(A116),'5.FONDO Y SUELDOS'!P:P,'5.FONDO Y SUELDOS'!P:P,_xlfn.XLOOKUP(VALUE(A116),'8.GASTOS'!O:O,'8.GASTOS'!O:O,_xlfn.XLOOKUP(VALUE(A116),'10.IMP DEB CRED'!O:O,'10.IMP DEB CRED'!O:O,_xlfn.XLOOKUP(VALUE(A116),'4.SIRCREB'!O:O,'4.SIRCREB'!O:O,"&lt;----- NO SE ENCUENTRA",0,),0,),0,),0,),0,))))</f>
        <v/>
      </c>
      <c r="F116" s="172" t="str">
        <f t="shared" si="1"/>
        <v/>
      </c>
      <c r="K116" s="120" t="str">
        <f>IF(J116="","",IF(J116=0,"",SUMIF($D:D,J116,C:C)))</f>
        <v/>
      </c>
      <c r="L116" s="119" t="str">
        <f>IF(J116=0,"",IFERROR(IF(J116&lt;&gt;"",VLOOKUP(J116,P$1:$W$1420,5,FALSE),""),"ERROR DE CUENTA / DEPOSITOS DE VALORES"))</f>
        <v/>
      </c>
      <c r="P116" t="s">
        <v>372</v>
      </c>
      <c r="Q116" t="s">
        <v>60</v>
      </c>
      <c r="R116" t="s">
        <v>373</v>
      </c>
      <c r="S116" t="s">
        <v>374</v>
      </c>
      <c r="T116" t="s">
        <v>375</v>
      </c>
      <c r="U116">
        <v>3</v>
      </c>
      <c r="V116" t="s">
        <v>596</v>
      </c>
    </row>
    <row r="117" spans="3:22" ht="24.95" customHeight="1" x14ac:dyDescent="0.25">
      <c r="C117"/>
      <c r="E117" s="134" t="str">
        <f>IF(A117="","",+_xlfn.XLOOKUP(VALUE(A117),'1.DEPOSITOS'!O:O,'1.DEPOSITOS'!O:O,_xlfn.XLOOKUP(VALUE(A117),'control débitos'!H:H,'control débitos'!H:H,_xlfn.XLOOKUP(VALUE(A117),'3.AFIP'!Q:Q,'3.AFIP'!Q:Q,_xlfn.XLOOKUP(VALUE(A117),'5.FONDO Y SUELDOS'!P:P,'5.FONDO Y SUELDOS'!P:P,_xlfn.XLOOKUP(VALUE(A117),'8.GASTOS'!O:O,'8.GASTOS'!O:O,_xlfn.XLOOKUP(VALUE(A117),'10.IMP DEB CRED'!O:O,'10.IMP DEB CRED'!O:O,_xlfn.XLOOKUP(VALUE(A117),'4.SIRCREB'!O:O,'4.SIRCREB'!O:O,"&lt;----- NO SE ENCUENTRA",0,),0,),0,),0,),0,))))</f>
        <v/>
      </c>
      <c r="F117" s="172" t="str">
        <f t="shared" si="1"/>
        <v/>
      </c>
      <c r="K117" s="120" t="str">
        <f>IF(J117="","",IF(J117=0,"",SUMIF($D:D,J117,C:C)))</f>
        <v/>
      </c>
      <c r="L117" s="119" t="str">
        <f>IF(J117=0,"",IFERROR(IF(J117&lt;&gt;"",VLOOKUP(J117,P$1:$W$1420,5,FALSE),""),"ERROR DE CUENTA / DEPOSITOS DE VALORES"))</f>
        <v/>
      </c>
      <c r="P117" t="s">
        <v>376</v>
      </c>
      <c r="Q117" t="s">
        <v>54</v>
      </c>
      <c r="R117" t="s">
        <v>377</v>
      </c>
      <c r="S117" t="s">
        <v>563</v>
      </c>
      <c r="T117" t="s">
        <v>378</v>
      </c>
      <c r="U117">
        <v>2</v>
      </c>
      <c r="V117" t="s">
        <v>596</v>
      </c>
    </row>
    <row r="118" spans="3:22" ht="24.95" customHeight="1" x14ac:dyDescent="0.25">
      <c r="C118"/>
      <c r="E118" s="134" t="str">
        <f>IF(A118="","",+_xlfn.XLOOKUP(VALUE(A118),'1.DEPOSITOS'!O:O,'1.DEPOSITOS'!O:O,_xlfn.XLOOKUP(VALUE(A118),'control débitos'!H:H,'control débitos'!H:H,_xlfn.XLOOKUP(VALUE(A118),'3.AFIP'!Q:Q,'3.AFIP'!Q:Q,_xlfn.XLOOKUP(VALUE(A118),'5.FONDO Y SUELDOS'!P:P,'5.FONDO Y SUELDOS'!P:P,_xlfn.XLOOKUP(VALUE(A118),'8.GASTOS'!O:O,'8.GASTOS'!O:O,_xlfn.XLOOKUP(VALUE(A118),'10.IMP DEB CRED'!O:O,'10.IMP DEB CRED'!O:O,_xlfn.XLOOKUP(VALUE(A118),'4.SIRCREB'!O:O,'4.SIRCREB'!O:O,"&lt;----- NO SE ENCUENTRA",0,),0,),0,),0,),0,))))</f>
        <v/>
      </c>
      <c r="F118" s="172" t="str">
        <f t="shared" si="1"/>
        <v/>
      </c>
      <c r="K118" s="120" t="str">
        <f>IF(J118="","",IF(J118=0,"",SUMIF($D:D,J118,C:C)))</f>
        <v/>
      </c>
      <c r="L118" s="119" t="str">
        <f>IF(J118=0,"",IFERROR(IF(J118&lt;&gt;"",VLOOKUP(J118,P$1:$W$1420,5,FALSE),""),"ERROR DE CUENTA / DEPOSITOS DE VALORES"))</f>
        <v/>
      </c>
      <c r="P118" t="s">
        <v>379</v>
      </c>
      <c r="Q118" t="s">
        <v>60</v>
      </c>
      <c r="R118" t="s">
        <v>380</v>
      </c>
      <c r="S118" t="s">
        <v>374</v>
      </c>
      <c r="T118" t="s">
        <v>381</v>
      </c>
      <c r="U118">
        <v>3</v>
      </c>
      <c r="V118" t="s">
        <v>596</v>
      </c>
    </row>
    <row r="119" spans="3:22" ht="24.95" customHeight="1" x14ac:dyDescent="0.25">
      <c r="C119"/>
      <c r="E119" s="134" t="str">
        <f>IF(A119="","",+_xlfn.XLOOKUP(VALUE(A119),'1.DEPOSITOS'!O:O,'1.DEPOSITOS'!O:O,_xlfn.XLOOKUP(VALUE(A119),'control débitos'!H:H,'control débitos'!H:H,_xlfn.XLOOKUP(VALUE(A119),'3.AFIP'!Q:Q,'3.AFIP'!Q:Q,_xlfn.XLOOKUP(VALUE(A119),'5.FONDO Y SUELDOS'!P:P,'5.FONDO Y SUELDOS'!P:P,_xlfn.XLOOKUP(VALUE(A119),'8.GASTOS'!O:O,'8.GASTOS'!O:O,_xlfn.XLOOKUP(VALUE(A119),'10.IMP DEB CRED'!O:O,'10.IMP DEB CRED'!O:O,_xlfn.XLOOKUP(VALUE(A119),'4.SIRCREB'!O:O,'4.SIRCREB'!O:O,"&lt;----- NO SE ENCUENTRA",0,),0,),0,),0,),0,))))</f>
        <v/>
      </c>
      <c r="F119" s="172" t="str">
        <f t="shared" si="1"/>
        <v/>
      </c>
      <c r="K119" s="120" t="str">
        <f>IF(J119="","",IF(J119=0,"",SUMIF($D:D,J119,C:C)))</f>
        <v/>
      </c>
      <c r="L119" s="119" t="str">
        <f>IF(J119=0,"",IFERROR(IF(J119&lt;&gt;"",VLOOKUP(J119,P$1:$W$1420,5,FALSE),""),"ERROR DE CUENTA / DEPOSITOS DE VALORES"))</f>
        <v/>
      </c>
      <c r="P119" t="s">
        <v>382</v>
      </c>
      <c r="Q119" t="s">
        <v>60</v>
      </c>
      <c r="R119" t="s">
        <v>383</v>
      </c>
      <c r="S119" t="s">
        <v>374</v>
      </c>
      <c r="T119" t="s">
        <v>384</v>
      </c>
      <c r="U119">
        <v>3</v>
      </c>
      <c r="V119" t="s">
        <v>596</v>
      </c>
    </row>
    <row r="120" spans="3:22" ht="24.95" customHeight="1" x14ac:dyDescent="0.25">
      <c r="C120"/>
      <c r="E120" s="134" t="str">
        <f>IF(A120="","",+_xlfn.XLOOKUP(VALUE(A120),'1.DEPOSITOS'!O:O,'1.DEPOSITOS'!O:O,_xlfn.XLOOKUP(VALUE(A120),'control débitos'!H:H,'control débitos'!H:H,_xlfn.XLOOKUP(VALUE(A120),'3.AFIP'!Q:Q,'3.AFIP'!Q:Q,_xlfn.XLOOKUP(VALUE(A120),'5.FONDO Y SUELDOS'!P:P,'5.FONDO Y SUELDOS'!P:P,_xlfn.XLOOKUP(VALUE(A120),'8.GASTOS'!O:O,'8.GASTOS'!O:O,_xlfn.XLOOKUP(VALUE(A120),'10.IMP DEB CRED'!O:O,'10.IMP DEB CRED'!O:O,_xlfn.XLOOKUP(VALUE(A120),'4.SIRCREB'!O:O,'4.SIRCREB'!O:O,"&lt;----- NO SE ENCUENTRA",0,),0,),0,),0,),0,))))</f>
        <v/>
      </c>
      <c r="F120" s="172" t="str">
        <f t="shared" si="1"/>
        <v/>
      </c>
      <c r="K120" s="120" t="str">
        <f>IF(J120="","",IF(J120=0,"",SUMIF($D:D,J120,C:C)))</f>
        <v/>
      </c>
      <c r="L120" s="119" t="str">
        <f>IF(J120=0,"",IFERROR(IF(J120&lt;&gt;"",VLOOKUP(J120,P$1:$W$1420,5,FALSE),""),"ERROR DE CUENTA / DEPOSITOS DE VALORES"))</f>
        <v/>
      </c>
      <c r="P120" t="s">
        <v>385</v>
      </c>
      <c r="Q120" t="s">
        <v>60</v>
      </c>
      <c r="R120" t="s">
        <v>386</v>
      </c>
      <c r="S120" t="s">
        <v>374</v>
      </c>
      <c r="T120" t="s">
        <v>387</v>
      </c>
      <c r="U120">
        <v>3</v>
      </c>
      <c r="V120" t="s">
        <v>596</v>
      </c>
    </row>
    <row r="121" spans="3:22" ht="24.95" customHeight="1" x14ac:dyDescent="0.25">
      <c r="C121"/>
      <c r="E121" s="134" t="str">
        <f>IF(A121="","",+_xlfn.XLOOKUP(VALUE(A121),'1.DEPOSITOS'!O:O,'1.DEPOSITOS'!O:O,_xlfn.XLOOKUP(VALUE(A121),'control débitos'!H:H,'control débitos'!H:H,_xlfn.XLOOKUP(VALUE(A121),'3.AFIP'!Q:Q,'3.AFIP'!Q:Q,_xlfn.XLOOKUP(VALUE(A121),'5.FONDO Y SUELDOS'!P:P,'5.FONDO Y SUELDOS'!P:P,_xlfn.XLOOKUP(VALUE(A121),'8.GASTOS'!O:O,'8.GASTOS'!O:O,_xlfn.XLOOKUP(VALUE(A121),'10.IMP DEB CRED'!O:O,'10.IMP DEB CRED'!O:O,_xlfn.XLOOKUP(VALUE(A121),'4.SIRCREB'!O:O,'4.SIRCREB'!O:O,"&lt;----- NO SE ENCUENTRA",0,),0,),0,),0,),0,))))</f>
        <v/>
      </c>
      <c r="F121" s="172" t="str">
        <f t="shared" si="1"/>
        <v/>
      </c>
      <c r="K121" s="120" t="str">
        <f>IF(J121="","",IF(J121=0,"",SUMIF($D:D,J121,C:C)))</f>
        <v/>
      </c>
      <c r="L121" s="119" t="str">
        <f>IF(J121=0,"",IFERROR(IF(J121&lt;&gt;"",VLOOKUP(J121,P$1:$W$1420,5,FALSE),""),"ERROR DE CUENTA / DEPOSITOS DE VALORES"))</f>
        <v/>
      </c>
      <c r="P121" t="s">
        <v>180</v>
      </c>
      <c r="Q121" t="s">
        <v>60</v>
      </c>
      <c r="R121" t="s">
        <v>388</v>
      </c>
      <c r="S121" t="s">
        <v>374</v>
      </c>
      <c r="T121" t="s">
        <v>389</v>
      </c>
      <c r="U121">
        <v>3</v>
      </c>
      <c r="V121" t="s">
        <v>596</v>
      </c>
    </row>
    <row r="122" spans="3:22" ht="24.95" customHeight="1" x14ac:dyDescent="0.25">
      <c r="C122"/>
      <c r="E122" s="134" t="str">
        <f>IF(A122="","",+_xlfn.XLOOKUP(VALUE(A122),'1.DEPOSITOS'!O:O,'1.DEPOSITOS'!O:O,_xlfn.XLOOKUP(VALUE(A122),'control débitos'!H:H,'control débitos'!H:H,_xlfn.XLOOKUP(VALUE(A122),'3.AFIP'!Q:Q,'3.AFIP'!Q:Q,_xlfn.XLOOKUP(VALUE(A122),'5.FONDO Y SUELDOS'!P:P,'5.FONDO Y SUELDOS'!P:P,_xlfn.XLOOKUP(VALUE(A122),'8.GASTOS'!O:O,'8.GASTOS'!O:O,_xlfn.XLOOKUP(VALUE(A122),'10.IMP DEB CRED'!O:O,'10.IMP DEB CRED'!O:O,_xlfn.XLOOKUP(VALUE(A122),'4.SIRCREB'!O:O,'4.SIRCREB'!O:O,"&lt;----- NO SE ENCUENTRA",0,),0,),0,),0,),0,))))</f>
        <v/>
      </c>
      <c r="F122" s="172" t="str">
        <f t="shared" si="1"/>
        <v/>
      </c>
      <c r="K122" s="120" t="str">
        <f>IF(J122="","",IF(J122=0,"",SUMIF($D:D,J122,C:C)))</f>
        <v/>
      </c>
      <c r="L122" s="119" t="str">
        <f>IF(J122=0,"",IFERROR(IF(J122&lt;&gt;"",VLOOKUP(J122,P$1:$W$1420,5,FALSE),""),"ERROR DE CUENTA / DEPOSITOS DE VALORES"))</f>
        <v/>
      </c>
      <c r="P122" t="s">
        <v>390</v>
      </c>
      <c r="Q122" t="s">
        <v>60</v>
      </c>
      <c r="R122" t="s">
        <v>391</v>
      </c>
      <c r="S122" t="s">
        <v>374</v>
      </c>
      <c r="T122" t="s">
        <v>392</v>
      </c>
      <c r="U122">
        <v>3</v>
      </c>
      <c r="V122" t="s">
        <v>596</v>
      </c>
    </row>
    <row r="123" spans="3:22" ht="24.95" customHeight="1" x14ac:dyDescent="0.25">
      <c r="C123"/>
      <c r="E123" s="134" t="str">
        <f>IF(A123="","",+_xlfn.XLOOKUP(VALUE(A123),'1.DEPOSITOS'!O:O,'1.DEPOSITOS'!O:O,_xlfn.XLOOKUP(VALUE(A123),'control débitos'!H:H,'control débitos'!H:H,_xlfn.XLOOKUP(VALUE(A123),'3.AFIP'!Q:Q,'3.AFIP'!Q:Q,_xlfn.XLOOKUP(VALUE(A123),'5.FONDO Y SUELDOS'!P:P,'5.FONDO Y SUELDOS'!P:P,_xlfn.XLOOKUP(VALUE(A123),'8.GASTOS'!O:O,'8.GASTOS'!O:O,_xlfn.XLOOKUP(VALUE(A123),'10.IMP DEB CRED'!O:O,'10.IMP DEB CRED'!O:O,_xlfn.XLOOKUP(VALUE(A123),'4.SIRCREB'!O:O,'4.SIRCREB'!O:O,"&lt;----- NO SE ENCUENTRA",0,),0,),0,),0,),0,))))</f>
        <v/>
      </c>
      <c r="F123" s="172" t="str">
        <f t="shared" si="1"/>
        <v/>
      </c>
      <c r="K123" s="120" t="str">
        <f>IF(J123="","",IF(J123=0,"",SUMIF($D:D,J123,C:C)))</f>
        <v/>
      </c>
      <c r="L123" s="119" t="str">
        <f>IF(J123=0,"",IFERROR(IF(J123&lt;&gt;"",VLOOKUP(J123,P$1:$W$1420,5,FALSE),""),"ERROR DE CUENTA / DEPOSITOS DE VALORES"))</f>
        <v/>
      </c>
      <c r="P123" t="s">
        <v>393</v>
      </c>
      <c r="Q123" t="s">
        <v>60</v>
      </c>
      <c r="R123" t="s">
        <v>394</v>
      </c>
      <c r="S123" t="s">
        <v>374</v>
      </c>
      <c r="T123" t="s">
        <v>395</v>
      </c>
      <c r="U123">
        <v>3</v>
      </c>
      <c r="V123" t="s">
        <v>596</v>
      </c>
    </row>
    <row r="124" spans="3:22" ht="24.95" customHeight="1" x14ac:dyDescent="0.25">
      <c r="C124"/>
      <c r="E124" s="134" t="str">
        <f>IF(A124="","",+_xlfn.XLOOKUP(VALUE(A124),'1.DEPOSITOS'!O:O,'1.DEPOSITOS'!O:O,_xlfn.XLOOKUP(VALUE(A124),'control débitos'!H:H,'control débitos'!H:H,_xlfn.XLOOKUP(VALUE(A124),'3.AFIP'!Q:Q,'3.AFIP'!Q:Q,_xlfn.XLOOKUP(VALUE(A124),'5.FONDO Y SUELDOS'!P:P,'5.FONDO Y SUELDOS'!P:P,_xlfn.XLOOKUP(VALUE(A124),'8.GASTOS'!O:O,'8.GASTOS'!O:O,_xlfn.XLOOKUP(VALUE(A124),'10.IMP DEB CRED'!O:O,'10.IMP DEB CRED'!O:O,_xlfn.XLOOKUP(VALUE(A124),'4.SIRCREB'!O:O,'4.SIRCREB'!O:O,"&lt;----- NO SE ENCUENTRA",0,),0,),0,),0,),0,))))</f>
        <v/>
      </c>
      <c r="F124" s="172" t="str">
        <f t="shared" si="1"/>
        <v/>
      </c>
      <c r="K124" s="120" t="str">
        <f>IF(J124="","",IF(J124=0,"",SUMIF($D:D,J124,C:C)))</f>
        <v/>
      </c>
      <c r="L124" s="119" t="str">
        <f>IF(J124=0,"",IFERROR(IF(J124&lt;&gt;"",VLOOKUP(J124,P$1:$W$1420,5,FALSE),""),"ERROR DE CUENTA / DEPOSITOS DE VALORES"))</f>
        <v/>
      </c>
      <c r="P124" t="s">
        <v>396</v>
      </c>
      <c r="Q124" t="s">
        <v>60</v>
      </c>
      <c r="R124" t="s">
        <v>397</v>
      </c>
      <c r="S124" t="s">
        <v>374</v>
      </c>
      <c r="T124" t="s">
        <v>398</v>
      </c>
      <c r="U124">
        <v>3</v>
      </c>
      <c r="V124" t="s">
        <v>596</v>
      </c>
    </row>
    <row r="125" spans="3:22" ht="24.95" customHeight="1" x14ac:dyDescent="0.25">
      <c r="C125"/>
      <c r="E125" s="134" t="str">
        <f>IF(A125="","",+_xlfn.XLOOKUP(VALUE(A125),'1.DEPOSITOS'!O:O,'1.DEPOSITOS'!O:O,_xlfn.XLOOKUP(VALUE(A125),'control débitos'!H:H,'control débitos'!H:H,_xlfn.XLOOKUP(VALUE(A125),'3.AFIP'!Q:Q,'3.AFIP'!Q:Q,_xlfn.XLOOKUP(VALUE(A125),'5.FONDO Y SUELDOS'!P:P,'5.FONDO Y SUELDOS'!P:P,_xlfn.XLOOKUP(VALUE(A125),'8.GASTOS'!O:O,'8.GASTOS'!O:O,_xlfn.XLOOKUP(VALUE(A125),'10.IMP DEB CRED'!O:O,'10.IMP DEB CRED'!O:O,_xlfn.XLOOKUP(VALUE(A125),'4.SIRCREB'!O:O,'4.SIRCREB'!O:O,"&lt;----- NO SE ENCUENTRA",0,),0,),0,),0,),0,))))</f>
        <v/>
      </c>
      <c r="F125" s="172" t="str">
        <f t="shared" si="1"/>
        <v/>
      </c>
      <c r="K125" s="120" t="str">
        <f>IF(J125="","",IF(J125=0,"",SUMIF($D:D,J125,C:C)))</f>
        <v/>
      </c>
      <c r="L125" s="119" t="str">
        <f>IF(J125=0,"",IFERROR(IF(J125&lt;&gt;"",VLOOKUP(J125,P$1:$W$1420,5,FALSE),""),"ERROR DE CUENTA / DEPOSITOS DE VALORES"))</f>
        <v/>
      </c>
      <c r="P125" t="s">
        <v>399</v>
      </c>
      <c r="Q125" t="s">
        <v>60</v>
      </c>
      <c r="R125" t="s">
        <v>400</v>
      </c>
      <c r="S125" t="s">
        <v>374</v>
      </c>
      <c r="T125" t="s">
        <v>401</v>
      </c>
      <c r="U125">
        <v>3</v>
      </c>
      <c r="V125" t="s">
        <v>596</v>
      </c>
    </row>
    <row r="126" spans="3:22" ht="24.95" customHeight="1" x14ac:dyDescent="0.25">
      <c r="C126"/>
      <c r="E126" s="134" t="str">
        <f>IF(A126="","",+_xlfn.XLOOKUP(VALUE(A126),'1.DEPOSITOS'!O:O,'1.DEPOSITOS'!O:O,_xlfn.XLOOKUP(VALUE(A126),'control débitos'!H:H,'control débitos'!H:H,_xlfn.XLOOKUP(VALUE(A126),'3.AFIP'!Q:Q,'3.AFIP'!Q:Q,_xlfn.XLOOKUP(VALUE(A126),'5.FONDO Y SUELDOS'!P:P,'5.FONDO Y SUELDOS'!P:P,_xlfn.XLOOKUP(VALUE(A126),'8.GASTOS'!O:O,'8.GASTOS'!O:O,_xlfn.XLOOKUP(VALUE(A126),'10.IMP DEB CRED'!O:O,'10.IMP DEB CRED'!O:O,_xlfn.XLOOKUP(VALUE(A126),'4.SIRCREB'!O:O,'4.SIRCREB'!O:O,"&lt;----- NO SE ENCUENTRA",0,),0,),0,),0,),0,))))</f>
        <v/>
      </c>
      <c r="F126" s="172" t="str">
        <f t="shared" si="1"/>
        <v/>
      </c>
      <c r="K126" s="120" t="str">
        <f>IF(J126="","",IF(J126=0,"",SUMIF($D:D,J126,C:C)))</f>
        <v/>
      </c>
      <c r="L126" s="119" t="str">
        <f>IF(J126=0,"",IFERROR(IF(J126&lt;&gt;"",VLOOKUP(J126,P$1:$W$1420,5,FALSE),""),"ERROR DE CUENTA / DEPOSITOS DE VALORES"))</f>
        <v/>
      </c>
      <c r="P126" t="s">
        <v>402</v>
      </c>
      <c r="Q126" t="s">
        <v>60</v>
      </c>
      <c r="R126" t="s">
        <v>403</v>
      </c>
      <c r="S126" t="s">
        <v>374</v>
      </c>
      <c r="T126" t="s">
        <v>404</v>
      </c>
      <c r="U126">
        <v>3</v>
      </c>
      <c r="V126" t="s">
        <v>596</v>
      </c>
    </row>
    <row r="127" spans="3:22" ht="24.95" customHeight="1" x14ac:dyDescent="0.25">
      <c r="C127"/>
      <c r="E127" s="134" t="str">
        <f>IF(A127="","",+_xlfn.XLOOKUP(VALUE(A127),'1.DEPOSITOS'!O:O,'1.DEPOSITOS'!O:O,_xlfn.XLOOKUP(VALUE(A127),'control débitos'!H:H,'control débitos'!H:H,_xlfn.XLOOKUP(VALUE(A127),'3.AFIP'!Q:Q,'3.AFIP'!Q:Q,_xlfn.XLOOKUP(VALUE(A127),'5.FONDO Y SUELDOS'!P:P,'5.FONDO Y SUELDOS'!P:P,_xlfn.XLOOKUP(VALUE(A127),'8.GASTOS'!O:O,'8.GASTOS'!O:O,_xlfn.XLOOKUP(VALUE(A127),'10.IMP DEB CRED'!O:O,'10.IMP DEB CRED'!O:O,_xlfn.XLOOKUP(VALUE(A127),'4.SIRCREB'!O:O,'4.SIRCREB'!O:O,"&lt;----- NO SE ENCUENTRA",0,),0,),0,),0,),0,))))</f>
        <v/>
      </c>
      <c r="F127" s="172" t="str">
        <f t="shared" si="1"/>
        <v/>
      </c>
      <c r="K127" s="120" t="str">
        <f>IF(J127="","",IF(J127=0,"",SUMIF($D:D,J127,C:C)))</f>
        <v/>
      </c>
      <c r="L127" s="119" t="str">
        <f>IF(J127=0,"",IFERROR(IF(J127&lt;&gt;"",VLOOKUP(J127,P$1:$W$1420,5,FALSE),""),"ERROR DE CUENTA / DEPOSITOS DE VALORES"))</f>
        <v/>
      </c>
      <c r="P127" t="s">
        <v>405</v>
      </c>
      <c r="Q127" t="s">
        <v>60</v>
      </c>
      <c r="R127" t="s">
        <v>406</v>
      </c>
      <c r="S127" t="s">
        <v>374</v>
      </c>
      <c r="T127" t="s">
        <v>407</v>
      </c>
      <c r="U127">
        <v>3</v>
      </c>
      <c r="V127" t="s">
        <v>596</v>
      </c>
    </row>
    <row r="128" spans="3:22" ht="24.95" customHeight="1" x14ac:dyDescent="0.25">
      <c r="C128"/>
      <c r="E128" s="134" t="str">
        <f>IF(A128="","",+_xlfn.XLOOKUP(VALUE(A128),'1.DEPOSITOS'!O:O,'1.DEPOSITOS'!O:O,_xlfn.XLOOKUP(VALUE(A128),'control débitos'!H:H,'control débitos'!H:H,_xlfn.XLOOKUP(VALUE(A128),'3.AFIP'!Q:Q,'3.AFIP'!Q:Q,_xlfn.XLOOKUP(VALUE(A128),'5.FONDO Y SUELDOS'!P:P,'5.FONDO Y SUELDOS'!P:P,_xlfn.XLOOKUP(VALUE(A128),'8.GASTOS'!O:O,'8.GASTOS'!O:O,_xlfn.XLOOKUP(VALUE(A128),'10.IMP DEB CRED'!O:O,'10.IMP DEB CRED'!O:O,_xlfn.XLOOKUP(VALUE(A128),'4.SIRCREB'!O:O,'4.SIRCREB'!O:O,"&lt;----- NO SE ENCUENTRA",0,),0,),0,),0,),0,))))</f>
        <v/>
      </c>
      <c r="F128" s="172" t="str">
        <f t="shared" si="1"/>
        <v/>
      </c>
      <c r="K128" s="120" t="str">
        <f>IF(J128="","",IF(J128=0,"",SUMIF($D:D,J128,C:C)))</f>
        <v/>
      </c>
      <c r="L128" s="119" t="str">
        <f>IF(J128=0,"",IFERROR(IF(J128&lt;&gt;"",VLOOKUP(J128,P$1:$W$1420,5,FALSE),""),"ERROR DE CUENTA / DEPOSITOS DE VALORES"))</f>
        <v/>
      </c>
      <c r="P128" t="s">
        <v>234</v>
      </c>
      <c r="Q128" t="s">
        <v>60</v>
      </c>
      <c r="R128" t="s">
        <v>408</v>
      </c>
      <c r="S128" t="s">
        <v>374</v>
      </c>
      <c r="T128" t="s">
        <v>409</v>
      </c>
      <c r="U128">
        <v>3</v>
      </c>
      <c r="V128" t="s">
        <v>596</v>
      </c>
    </row>
    <row r="129" spans="3:22" ht="24.95" customHeight="1" x14ac:dyDescent="0.25">
      <c r="C129"/>
      <c r="E129" s="134" t="str">
        <f>IF(A129="","",+_xlfn.XLOOKUP(VALUE(A129),'1.DEPOSITOS'!O:O,'1.DEPOSITOS'!O:O,_xlfn.XLOOKUP(VALUE(A129),'control débitos'!H:H,'control débitos'!H:H,_xlfn.XLOOKUP(VALUE(A129),'3.AFIP'!Q:Q,'3.AFIP'!Q:Q,_xlfn.XLOOKUP(VALUE(A129),'5.FONDO Y SUELDOS'!P:P,'5.FONDO Y SUELDOS'!P:P,_xlfn.XLOOKUP(VALUE(A129),'8.GASTOS'!O:O,'8.GASTOS'!O:O,_xlfn.XLOOKUP(VALUE(A129),'10.IMP DEB CRED'!O:O,'10.IMP DEB CRED'!O:O,_xlfn.XLOOKUP(VALUE(A129),'4.SIRCREB'!O:O,'4.SIRCREB'!O:O,"&lt;----- NO SE ENCUENTRA",0,),0,),0,),0,),0,))))</f>
        <v/>
      </c>
      <c r="F129" s="172" t="str">
        <f t="shared" si="1"/>
        <v/>
      </c>
      <c r="K129" s="120" t="str">
        <f>IF(J129="","",IF(J129=0,"",SUMIF($D:D,J129,C:C)))</f>
        <v/>
      </c>
      <c r="L129" s="119" t="str">
        <f>IF(J129=0,"",IFERROR(IF(J129&lt;&gt;"",VLOOKUP(J129,P$1:$W$1420,5,FALSE),""),"ERROR DE CUENTA / DEPOSITOS DE VALORES"))</f>
        <v/>
      </c>
      <c r="P129" t="s">
        <v>410</v>
      </c>
      <c r="Q129" t="s">
        <v>60</v>
      </c>
      <c r="R129" t="s">
        <v>411</v>
      </c>
      <c r="S129" t="s">
        <v>374</v>
      </c>
      <c r="T129" t="s">
        <v>412</v>
      </c>
      <c r="U129">
        <v>3</v>
      </c>
      <c r="V129" t="s">
        <v>596</v>
      </c>
    </row>
    <row r="130" spans="3:22" ht="24.95" customHeight="1" x14ac:dyDescent="0.25">
      <c r="C130"/>
      <c r="E130" s="134" t="str">
        <f>IF(A130="","",+_xlfn.XLOOKUP(VALUE(A130),'1.DEPOSITOS'!O:O,'1.DEPOSITOS'!O:O,_xlfn.XLOOKUP(VALUE(A130),'control débitos'!H:H,'control débitos'!H:H,_xlfn.XLOOKUP(VALUE(A130),'3.AFIP'!Q:Q,'3.AFIP'!Q:Q,_xlfn.XLOOKUP(VALUE(A130),'5.FONDO Y SUELDOS'!P:P,'5.FONDO Y SUELDOS'!P:P,_xlfn.XLOOKUP(VALUE(A130),'8.GASTOS'!O:O,'8.GASTOS'!O:O,_xlfn.XLOOKUP(VALUE(A130),'10.IMP DEB CRED'!O:O,'10.IMP DEB CRED'!O:O,_xlfn.XLOOKUP(VALUE(A130),'4.SIRCREB'!O:O,'4.SIRCREB'!O:O,"&lt;----- NO SE ENCUENTRA",0,),0,),0,),0,),0,))))</f>
        <v/>
      </c>
      <c r="F130" s="172" t="str">
        <f t="shared" si="1"/>
        <v/>
      </c>
      <c r="K130" s="120" t="str">
        <f>IF(J130="","",IF(J130=0,"",SUMIF($D:D,J130,C:C)))</f>
        <v/>
      </c>
      <c r="L130" s="119" t="str">
        <f>IF(J130=0,"",IFERROR(IF(J130&lt;&gt;"",VLOOKUP(J130,P$1:$W$1420,5,FALSE),""),"ERROR DE CUENTA / DEPOSITOS DE VALORES"))</f>
        <v/>
      </c>
      <c r="P130" t="s">
        <v>414</v>
      </c>
      <c r="Q130" t="s">
        <v>60</v>
      </c>
      <c r="R130" t="s">
        <v>415</v>
      </c>
      <c r="S130" t="s">
        <v>374</v>
      </c>
      <c r="T130" t="s">
        <v>416</v>
      </c>
      <c r="U130">
        <v>3</v>
      </c>
      <c r="V130" t="s">
        <v>596</v>
      </c>
    </row>
    <row r="131" spans="3:22" ht="24.95" customHeight="1" x14ac:dyDescent="0.25">
      <c r="C131"/>
      <c r="E131" s="134" t="str">
        <f>IF(A131="","",+_xlfn.XLOOKUP(VALUE(A131),'1.DEPOSITOS'!O:O,'1.DEPOSITOS'!O:O,_xlfn.XLOOKUP(VALUE(A131),'control débitos'!H:H,'control débitos'!H:H,_xlfn.XLOOKUP(VALUE(A131),'3.AFIP'!Q:Q,'3.AFIP'!Q:Q,_xlfn.XLOOKUP(VALUE(A131),'5.FONDO Y SUELDOS'!P:P,'5.FONDO Y SUELDOS'!P:P,_xlfn.XLOOKUP(VALUE(A131),'8.GASTOS'!O:O,'8.GASTOS'!O:O,_xlfn.XLOOKUP(VALUE(A131),'10.IMP DEB CRED'!O:O,'10.IMP DEB CRED'!O:O,_xlfn.XLOOKUP(VALUE(A131),'4.SIRCREB'!O:O,'4.SIRCREB'!O:O,"&lt;----- NO SE ENCUENTRA",0,),0,),0,),0,),0,))))</f>
        <v/>
      </c>
      <c r="F131" s="172" t="str">
        <f t="shared" ref="F131:F194" si="2">+IF(C131=$H$6,"&lt;--  DIF","")</f>
        <v/>
      </c>
      <c r="K131" s="120" t="str">
        <f>IF(J131="","",IF(J131=0,"",SUMIF($D:D,J131,C:C)))</f>
        <v/>
      </c>
      <c r="L131" s="119" t="str">
        <f>IF(J131=0,"",IFERROR(IF(J131&lt;&gt;"",VLOOKUP(J131,P$1:$W$1420,5,FALSE),""),"ERROR DE CUENTA / DEPOSITOS DE VALORES"))</f>
        <v/>
      </c>
      <c r="P131" t="s">
        <v>417</v>
      </c>
      <c r="Q131" t="s">
        <v>60</v>
      </c>
      <c r="R131" t="s">
        <v>418</v>
      </c>
      <c r="S131" t="s">
        <v>374</v>
      </c>
      <c r="T131" t="s">
        <v>419</v>
      </c>
      <c r="U131">
        <v>3</v>
      </c>
      <c r="V131" t="s">
        <v>596</v>
      </c>
    </row>
    <row r="132" spans="3:22" ht="24.95" customHeight="1" x14ac:dyDescent="0.25">
      <c r="C132"/>
      <c r="E132" s="134" t="str">
        <f>IF(A132="","",+_xlfn.XLOOKUP(VALUE(A132),'1.DEPOSITOS'!O:O,'1.DEPOSITOS'!O:O,_xlfn.XLOOKUP(VALUE(A132),'control débitos'!H:H,'control débitos'!H:H,_xlfn.XLOOKUP(VALUE(A132),'3.AFIP'!Q:Q,'3.AFIP'!Q:Q,_xlfn.XLOOKUP(VALUE(A132),'5.FONDO Y SUELDOS'!P:P,'5.FONDO Y SUELDOS'!P:P,_xlfn.XLOOKUP(VALUE(A132),'8.GASTOS'!O:O,'8.GASTOS'!O:O,_xlfn.XLOOKUP(VALUE(A132),'10.IMP DEB CRED'!O:O,'10.IMP DEB CRED'!O:O,_xlfn.XLOOKUP(VALUE(A132),'4.SIRCREB'!O:O,'4.SIRCREB'!O:O,"&lt;----- NO SE ENCUENTRA",0,),0,),0,),0,),0,))))</f>
        <v/>
      </c>
      <c r="F132" s="172" t="str">
        <f t="shared" si="2"/>
        <v/>
      </c>
      <c r="K132" s="120" t="str">
        <f>IF(J132="","",IF(J132=0,"",SUMIF($D:D,J132,C:C)))</f>
        <v/>
      </c>
      <c r="L132" s="119" t="str">
        <f>IF(J132=0,"",IFERROR(IF(J132&lt;&gt;"",VLOOKUP(J132,P$1:$W$1420,5,FALSE),""),"ERROR DE CUENTA / DEPOSITOS DE VALORES"))</f>
        <v/>
      </c>
      <c r="P132" t="s">
        <v>413</v>
      </c>
      <c r="Q132" t="s">
        <v>60</v>
      </c>
      <c r="R132" t="s">
        <v>420</v>
      </c>
      <c r="S132" t="s">
        <v>374</v>
      </c>
      <c r="T132" t="s">
        <v>421</v>
      </c>
      <c r="U132">
        <v>3</v>
      </c>
      <c r="V132" t="s">
        <v>596</v>
      </c>
    </row>
    <row r="133" spans="3:22" ht="24.95" customHeight="1" x14ac:dyDescent="0.25">
      <c r="C133"/>
      <c r="E133" s="134" t="str">
        <f>IF(A133="","",+_xlfn.XLOOKUP(VALUE(A133),'1.DEPOSITOS'!O:O,'1.DEPOSITOS'!O:O,_xlfn.XLOOKUP(VALUE(A133),'control débitos'!H:H,'control débitos'!H:H,_xlfn.XLOOKUP(VALUE(A133),'3.AFIP'!Q:Q,'3.AFIP'!Q:Q,_xlfn.XLOOKUP(VALUE(A133),'5.FONDO Y SUELDOS'!P:P,'5.FONDO Y SUELDOS'!P:P,_xlfn.XLOOKUP(VALUE(A133),'8.GASTOS'!O:O,'8.GASTOS'!O:O,_xlfn.XLOOKUP(VALUE(A133),'10.IMP DEB CRED'!O:O,'10.IMP DEB CRED'!O:O,_xlfn.XLOOKUP(VALUE(A133),'4.SIRCREB'!O:O,'4.SIRCREB'!O:O,"&lt;----- NO SE ENCUENTRA",0,),0,),0,),0,),0,))))</f>
        <v/>
      </c>
      <c r="F133" s="172" t="str">
        <f t="shared" si="2"/>
        <v/>
      </c>
      <c r="K133" s="120" t="str">
        <f>IF(J133="","",IF(J133=0,"",SUMIF($D:D,J133,C:C)))</f>
        <v/>
      </c>
      <c r="L133" s="119" t="str">
        <f>IF(J133=0,"",IFERROR(IF(J133&lt;&gt;"",VLOOKUP(J133,P$1:$W$1420,5,FALSE),""),"ERROR DE CUENTA / DEPOSITOS DE VALORES"))</f>
        <v/>
      </c>
      <c r="P133" t="s">
        <v>422</v>
      </c>
      <c r="Q133" t="s">
        <v>60</v>
      </c>
      <c r="R133" t="s">
        <v>423</v>
      </c>
      <c r="S133" t="s">
        <v>374</v>
      </c>
      <c r="T133" t="s">
        <v>424</v>
      </c>
      <c r="U133">
        <v>3</v>
      </c>
      <c r="V133" t="s">
        <v>596</v>
      </c>
    </row>
    <row r="134" spans="3:22" ht="24.95" customHeight="1" x14ac:dyDescent="0.25">
      <c r="C134"/>
      <c r="E134" s="134" t="str">
        <f>IF(A134="","",+_xlfn.XLOOKUP(VALUE(A134),'1.DEPOSITOS'!O:O,'1.DEPOSITOS'!O:O,_xlfn.XLOOKUP(VALUE(A134),'control débitos'!H:H,'control débitos'!H:H,_xlfn.XLOOKUP(VALUE(A134),'3.AFIP'!Q:Q,'3.AFIP'!Q:Q,_xlfn.XLOOKUP(VALUE(A134),'5.FONDO Y SUELDOS'!P:P,'5.FONDO Y SUELDOS'!P:P,_xlfn.XLOOKUP(VALUE(A134),'8.GASTOS'!O:O,'8.GASTOS'!O:O,_xlfn.XLOOKUP(VALUE(A134),'10.IMP DEB CRED'!O:O,'10.IMP DEB CRED'!O:O,_xlfn.XLOOKUP(VALUE(A134),'4.SIRCREB'!O:O,'4.SIRCREB'!O:O,"&lt;----- NO SE ENCUENTRA",0,),0,),0,),0,),0,))))</f>
        <v/>
      </c>
      <c r="F134" s="172" t="str">
        <f t="shared" si="2"/>
        <v/>
      </c>
      <c r="K134" s="120" t="str">
        <f>IF(J134="","",IF(J134=0,"",SUMIF($D:D,J134,C:C)))</f>
        <v/>
      </c>
      <c r="L134" s="119" t="str">
        <f>IF(J134=0,"",IFERROR(IF(J134&lt;&gt;"",VLOOKUP(J134,P$1:$W$1420,5,FALSE),""),"ERROR DE CUENTA / DEPOSITOS DE VALORES"))</f>
        <v/>
      </c>
      <c r="P134" t="s">
        <v>189</v>
      </c>
      <c r="Q134" t="s">
        <v>60</v>
      </c>
      <c r="R134" t="s">
        <v>425</v>
      </c>
      <c r="S134" t="s">
        <v>374</v>
      </c>
      <c r="T134" t="s">
        <v>426</v>
      </c>
      <c r="U134">
        <v>3</v>
      </c>
      <c r="V134" t="s">
        <v>596</v>
      </c>
    </row>
    <row r="135" spans="3:22" ht="24.95" customHeight="1" x14ac:dyDescent="0.25">
      <c r="C135"/>
      <c r="E135" s="134" t="str">
        <f>IF(A135="","",+_xlfn.XLOOKUP(VALUE(A135),'1.DEPOSITOS'!O:O,'1.DEPOSITOS'!O:O,_xlfn.XLOOKUP(VALUE(A135),'control débitos'!H:H,'control débitos'!H:H,_xlfn.XLOOKUP(VALUE(A135),'3.AFIP'!Q:Q,'3.AFIP'!Q:Q,_xlfn.XLOOKUP(VALUE(A135),'5.FONDO Y SUELDOS'!P:P,'5.FONDO Y SUELDOS'!P:P,_xlfn.XLOOKUP(VALUE(A135),'8.GASTOS'!O:O,'8.GASTOS'!O:O,_xlfn.XLOOKUP(VALUE(A135),'10.IMP DEB CRED'!O:O,'10.IMP DEB CRED'!O:O,_xlfn.XLOOKUP(VALUE(A135),'4.SIRCREB'!O:O,'4.SIRCREB'!O:O,"&lt;----- NO SE ENCUENTRA",0,),0,),0,),0,),0,))))</f>
        <v/>
      </c>
      <c r="F135" s="172" t="str">
        <f t="shared" si="2"/>
        <v/>
      </c>
      <c r="K135" s="120" t="str">
        <f>IF(J135="","",IF(J135=0,"",SUMIF($D:D,J135,C:C)))</f>
        <v/>
      </c>
      <c r="L135" s="119" t="str">
        <f>IF(J135=0,"",IFERROR(IF(J135&lt;&gt;"",VLOOKUP(J135,P$1:$W$1420,5,FALSE),""),"ERROR DE CUENTA / DEPOSITOS DE VALORES"))</f>
        <v/>
      </c>
      <c r="P135" t="s">
        <v>71</v>
      </c>
      <c r="Q135" t="s">
        <v>60</v>
      </c>
      <c r="R135" t="s">
        <v>427</v>
      </c>
      <c r="S135" t="s">
        <v>374</v>
      </c>
      <c r="T135" t="s">
        <v>428</v>
      </c>
      <c r="U135">
        <v>3</v>
      </c>
      <c r="V135" t="s">
        <v>596</v>
      </c>
    </row>
    <row r="136" spans="3:22" ht="24.95" customHeight="1" x14ac:dyDescent="0.25">
      <c r="C136"/>
      <c r="E136" s="134" t="str">
        <f>IF(A136="","",+_xlfn.XLOOKUP(VALUE(A136),'1.DEPOSITOS'!O:O,'1.DEPOSITOS'!O:O,_xlfn.XLOOKUP(VALUE(A136),'control débitos'!H:H,'control débitos'!H:H,_xlfn.XLOOKUP(VALUE(A136),'3.AFIP'!Q:Q,'3.AFIP'!Q:Q,_xlfn.XLOOKUP(VALUE(A136),'5.FONDO Y SUELDOS'!P:P,'5.FONDO Y SUELDOS'!P:P,_xlfn.XLOOKUP(VALUE(A136),'8.GASTOS'!O:O,'8.GASTOS'!O:O,_xlfn.XLOOKUP(VALUE(A136),'10.IMP DEB CRED'!O:O,'10.IMP DEB CRED'!O:O,_xlfn.XLOOKUP(VALUE(A136),'4.SIRCREB'!O:O,'4.SIRCREB'!O:O,"&lt;----- NO SE ENCUENTRA",0,),0,),0,),0,),0,))))</f>
        <v/>
      </c>
      <c r="F136" s="172" t="str">
        <f t="shared" si="2"/>
        <v/>
      </c>
      <c r="K136" s="120" t="str">
        <f>IF(J136="","",IF(J136=0,"",SUMIF($D:D,J136,C:C)))</f>
        <v/>
      </c>
      <c r="L136" s="119" t="str">
        <f>IF(J136=0,"",IFERROR(IF(J136&lt;&gt;"",VLOOKUP(J136,P$1:$W$1420,5,FALSE),""),"ERROR DE CUENTA / DEPOSITOS DE VALORES"))</f>
        <v/>
      </c>
      <c r="P136" t="s">
        <v>429</v>
      </c>
      <c r="Q136" t="s">
        <v>60</v>
      </c>
      <c r="R136" t="s">
        <v>430</v>
      </c>
      <c r="S136" t="s">
        <v>374</v>
      </c>
      <c r="T136" t="s">
        <v>431</v>
      </c>
      <c r="U136">
        <v>3</v>
      </c>
      <c r="V136" t="s">
        <v>596</v>
      </c>
    </row>
    <row r="137" spans="3:22" ht="24.95" customHeight="1" x14ac:dyDescent="0.25">
      <c r="C137"/>
      <c r="E137" s="134" t="str">
        <f>IF(A137="","",+_xlfn.XLOOKUP(VALUE(A137),'1.DEPOSITOS'!O:O,'1.DEPOSITOS'!O:O,_xlfn.XLOOKUP(VALUE(A137),'control débitos'!H:H,'control débitos'!H:H,_xlfn.XLOOKUP(VALUE(A137),'3.AFIP'!Q:Q,'3.AFIP'!Q:Q,_xlfn.XLOOKUP(VALUE(A137),'5.FONDO Y SUELDOS'!P:P,'5.FONDO Y SUELDOS'!P:P,_xlfn.XLOOKUP(VALUE(A137),'8.GASTOS'!O:O,'8.GASTOS'!O:O,_xlfn.XLOOKUP(VALUE(A137),'10.IMP DEB CRED'!O:O,'10.IMP DEB CRED'!O:O,_xlfn.XLOOKUP(VALUE(A137),'4.SIRCREB'!O:O,'4.SIRCREB'!O:O,"&lt;----- NO SE ENCUENTRA",0,),0,),0,),0,),0,))))</f>
        <v/>
      </c>
      <c r="F137" s="172" t="str">
        <f t="shared" si="2"/>
        <v/>
      </c>
      <c r="K137" s="120" t="str">
        <f>IF(J137="","",IF(J137=0,"",SUMIF($D:D,J137,C:C)))</f>
        <v/>
      </c>
      <c r="L137" s="119" t="str">
        <f>IF(J137=0,"",IFERROR(IF(J137&lt;&gt;"",VLOOKUP(J137,P$1:$W$1420,5,FALSE),""),"ERROR DE CUENTA / DEPOSITOS DE VALORES"))</f>
        <v/>
      </c>
      <c r="P137" t="s">
        <v>432</v>
      </c>
      <c r="Q137" t="s">
        <v>60</v>
      </c>
      <c r="R137" t="s">
        <v>433</v>
      </c>
      <c r="S137" t="s">
        <v>374</v>
      </c>
      <c r="T137" t="s">
        <v>434</v>
      </c>
      <c r="U137">
        <v>3</v>
      </c>
      <c r="V137" t="s">
        <v>596</v>
      </c>
    </row>
    <row r="138" spans="3:22" ht="24.95" customHeight="1" x14ac:dyDescent="0.25">
      <c r="C138"/>
      <c r="E138" s="134" t="str">
        <f>IF(A138="","",+_xlfn.XLOOKUP(VALUE(A138),'1.DEPOSITOS'!O:O,'1.DEPOSITOS'!O:O,_xlfn.XLOOKUP(VALUE(A138),'control débitos'!H:H,'control débitos'!H:H,_xlfn.XLOOKUP(VALUE(A138),'3.AFIP'!Q:Q,'3.AFIP'!Q:Q,_xlfn.XLOOKUP(VALUE(A138),'5.FONDO Y SUELDOS'!P:P,'5.FONDO Y SUELDOS'!P:P,_xlfn.XLOOKUP(VALUE(A138),'8.GASTOS'!O:O,'8.GASTOS'!O:O,_xlfn.XLOOKUP(VALUE(A138),'10.IMP DEB CRED'!O:O,'10.IMP DEB CRED'!O:O,_xlfn.XLOOKUP(VALUE(A138),'4.SIRCREB'!O:O,'4.SIRCREB'!O:O,"&lt;----- NO SE ENCUENTRA",0,),0,),0,),0,),0,))))</f>
        <v/>
      </c>
      <c r="F138" s="172" t="str">
        <f t="shared" si="2"/>
        <v/>
      </c>
      <c r="K138" s="120" t="str">
        <f>IF(J138="","",IF(J138=0,"",SUMIF($D:D,J138,C:C)))</f>
        <v/>
      </c>
      <c r="L138" s="119" t="str">
        <f>IF(J138=0,"",IFERROR(IF(J138&lt;&gt;"",VLOOKUP(J138,P$1:$W$1420,5,FALSE),""),"ERROR DE CUENTA / DEPOSITOS DE VALORES"))</f>
        <v/>
      </c>
      <c r="P138" t="s">
        <v>223</v>
      </c>
      <c r="Q138" t="s">
        <v>60</v>
      </c>
      <c r="R138" t="s">
        <v>435</v>
      </c>
      <c r="S138" t="s">
        <v>374</v>
      </c>
      <c r="T138" t="s">
        <v>436</v>
      </c>
      <c r="U138">
        <v>3</v>
      </c>
      <c r="V138" t="s">
        <v>596</v>
      </c>
    </row>
    <row r="139" spans="3:22" ht="24.95" customHeight="1" x14ac:dyDescent="0.25">
      <c r="C139"/>
      <c r="E139" s="134" t="str">
        <f>IF(A139="","",+_xlfn.XLOOKUP(VALUE(A139),'1.DEPOSITOS'!O:O,'1.DEPOSITOS'!O:O,_xlfn.XLOOKUP(VALUE(A139),'control débitos'!H:H,'control débitos'!H:H,_xlfn.XLOOKUP(VALUE(A139),'3.AFIP'!Q:Q,'3.AFIP'!Q:Q,_xlfn.XLOOKUP(VALUE(A139),'5.FONDO Y SUELDOS'!P:P,'5.FONDO Y SUELDOS'!P:P,_xlfn.XLOOKUP(VALUE(A139),'8.GASTOS'!O:O,'8.GASTOS'!O:O,_xlfn.XLOOKUP(VALUE(A139),'10.IMP DEB CRED'!O:O,'10.IMP DEB CRED'!O:O,_xlfn.XLOOKUP(VALUE(A139),'4.SIRCREB'!O:O,'4.SIRCREB'!O:O,"&lt;----- NO SE ENCUENTRA",0,),0,),0,),0,),0,))))</f>
        <v/>
      </c>
      <c r="F139" s="172" t="str">
        <f t="shared" si="2"/>
        <v/>
      </c>
      <c r="K139" s="120" t="str">
        <f>IF(J139="","",IF(J139=0,"",SUMIF($D:D,J139,C:C)))</f>
        <v/>
      </c>
      <c r="L139" s="119" t="str">
        <f>IF(J139=0,"",IFERROR(IF(J139&lt;&gt;"",VLOOKUP(J139,P$1:$W$1420,5,FALSE),""),"ERROR DE CUENTA / DEPOSITOS DE VALORES"))</f>
        <v/>
      </c>
      <c r="P139" t="s">
        <v>437</v>
      </c>
      <c r="Q139" t="s">
        <v>60</v>
      </c>
      <c r="R139" t="s">
        <v>438</v>
      </c>
      <c r="S139" t="s">
        <v>374</v>
      </c>
      <c r="T139" t="s">
        <v>439</v>
      </c>
      <c r="U139">
        <v>3</v>
      </c>
      <c r="V139" t="s">
        <v>596</v>
      </c>
    </row>
    <row r="140" spans="3:22" ht="24.95" customHeight="1" x14ac:dyDescent="0.25">
      <c r="C140"/>
      <c r="E140" s="134" t="str">
        <f>IF(A140="","",+_xlfn.XLOOKUP(VALUE(A140),'1.DEPOSITOS'!O:O,'1.DEPOSITOS'!O:O,_xlfn.XLOOKUP(VALUE(A140),'control débitos'!H:H,'control débitos'!H:H,_xlfn.XLOOKUP(VALUE(A140),'3.AFIP'!Q:Q,'3.AFIP'!Q:Q,_xlfn.XLOOKUP(VALUE(A140),'5.FONDO Y SUELDOS'!P:P,'5.FONDO Y SUELDOS'!P:P,_xlfn.XLOOKUP(VALUE(A140),'8.GASTOS'!O:O,'8.GASTOS'!O:O,_xlfn.XLOOKUP(VALUE(A140),'10.IMP DEB CRED'!O:O,'10.IMP DEB CRED'!O:O,_xlfn.XLOOKUP(VALUE(A140),'4.SIRCREB'!O:O,'4.SIRCREB'!O:O,"&lt;----- NO SE ENCUENTRA",0,),0,),0,),0,),0,))))</f>
        <v/>
      </c>
      <c r="F140" s="172" t="str">
        <f t="shared" si="2"/>
        <v/>
      </c>
      <c r="K140" s="120" t="str">
        <f>IF(J140="","",IF(J140=0,"",SUMIF($D:D,J140,C:C)))</f>
        <v/>
      </c>
      <c r="L140" s="119" t="str">
        <f>IF(J140=0,"",IFERROR(IF(J140&lt;&gt;"",VLOOKUP(J140,P$1:$W$1420,5,FALSE),""),"ERROR DE CUENTA / DEPOSITOS DE VALORES"))</f>
        <v/>
      </c>
      <c r="P140" t="s">
        <v>440</v>
      </c>
      <c r="Q140" t="s">
        <v>60</v>
      </c>
      <c r="R140" t="s">
        <v>441</v>
      </c>
      <c r="S140" t="s">
        <v>374</v>
      </c>
      <c r="T140" t="s">
        <v>442</v>
      </c>
      <c r="U140">
        <v>3</v>
      </c>
      <c r="V140" t="s">
        <v>596</v>
      </c>
    </row>
    <row r="141" spans="3:22" ht="24.95" customHeight="1" x14ac:dyDescent="0.25">
      <c r="C141"/>
      <c r="E141" s="134" t="str">
        <f>IF(A141="","",+_xlfn.XLOOKUP(VALUE(A141),'1.DEPOSITOS'!O:O,'1.DEPOSITOS'!O:O,_xlfn.XLOOKUP(VALUE(A141),'control débitos'!H:H,'control débitos'!H:H,_xlfn.XLOOKUP(VALUE(A141),'3.AFIP'!Q:Q,'3.AFIP'!Q:Q,_xlfn.XLOOKUP(VALUE(A141),'5.FONDO Y SUELDOS'!P:P,'5.FONDO Y SUELDOS'!P:P,_xlfn.XLOOKUP(VALUE(A141),'8.GASTOS'!O:O,'8.GASTOS'!O:O,_xlfn.XLOOKUP(VALUE(A141),'10.IMP DEB CRED'!O:O,'10.IMP DEB CRED'!O:O,_xlfn.XLOOKUP(VALUE(A141),'4.SIRCREB'!O:O,'4.SIRCREB'!O:O,"&lt;----- NO SE ENCUENTRA",0,),0,),0,),0,),0,))))</f>
        <v/>
      </c>
      <c r="F141" s="172" t="str">
        <f t="shared" si="2"/>
        <v/>
      </c>
      <c r="K141" s="120" t="str">
        <f>IF(J141="","",IF(J141=0,"",SUMIF($D:D,J141,C:C)))</f>
        <v/>
      </c>
      <c r="L141" s="119" t="str">
        <f>IF(J141=0,"",IFERROR(IF(J141&lt;&gt;"",VLOOKUP(J141,P$1:$W$1420,5,FALSE),""),"ERROR DE CUENTA / DEPOSITOS DE VALORES"))</f>
        <v/>
      </c>
      <c r="P141" t="s">
        <v>443</v>
      </c>
      <c r="Q141" t="s">
        <v>60</v>
      </c>
      <c r="R141" t="s">
        <v>444</v>
      </c>
      <c r="S141" t="s">
        <v>374</v>
      </c>
      <c r="T141" t="s">
        <v>445</v>
      </c>
      <c r="U141">
        <v>3</v>
      </c>
      <c r="V141" t="s">
        <v>596</v>
      </c>
    </row>
    <row r="142" spans="3:22" ht="24.95" customHeight="1" x14ac:dyDescent="0.25">
      <c r="C142"/>
      <c r="E142" s="134" t="str">
        <f>IF(A142="","",+_xlfn.XLOOKUP(VALUE(A142),'1.DEPOSITOS'!O:O,'1.DEPOSITOS'!O:O,_xlfn.XLOOKUP(VALUE(A142),'control débitos'!H:H,'control débitos'!H:H,_xlfn.XLOOKUP(VALUE(A142),'3.AFIP'!Q:Q,'3.AFIP'!Q:Q,_xlfn.XLOOKUP(VALUE(A142),'5.FONDO Y SUELDOS'!P:P,'5.FONDO Y SUELDOS'!P:P,_xlfn.XLOOKUP(VALUE(A142),'8.GASTOS'!O:O,'8.GASTOS'!O:O,_xlfn.XLOOKUP(VALUE(A142),'10.IMP DEB CRED'!O:O,'10.IMP DEB CRED'!O:O,_xlfn.XLOOKUP(VALUE(A142),'4.SIRCREB'!O:O,'4.SIRCREB'!O:O,"&lt;----- NO SE ENCUENTRA",0,),0,),0,),0,),0,))))</f>
        <v/>
      </c>
      <c r="F142" s="172" t="str">
        <f t="shared" si="2"/>
        <v/>
      </c>
      <c r="K142" s="120" t="str">
        <f>IF(J142="","",IF(J142=0,"",SUMIF($D:D,J142,C:C)))</f>
        <v/>
      </c>
      <c r="L142" s="119" t="str">
        <f>IF(J142=0,"",IFERROR(IF(J142&lt;&gt;"",VLOOKUP(J142,P$1:$W$1420,5,FALSE),""),"ERROR DE CUENTA / DEPOSITOS DE VALORES"))</f>
        <v/>
      </c>
      <c r="P142" t="s">
        <v>446</v>
      </c>
      <c r="Q142" t="s">
        <v>60</v>
      </c>
      <c r="R142" t="s">
        <v>447</v>
      </c>
      <c r="S142" t="s">
        <v>374</v>
      </c>
      <c r="T142" t="s">
        <v>448</v>
      </c>
      <c r="U142">
        <v>3</v>
      </c>
      <c r="V142" t="s">
        <v>596</v>
      </c>
    </row>
    <row r="143" spans="3:22" ht="24.95" customHeight="1" x14ac:dyDescent="0.25">
      <c r="C143"/>
      <c r="E143" s="134" t="str">
        <f>IF(A143="","",+_xlfn.XLOOKUP(VALUE(A143),'1.DEPOSITOS'!O:O,'1.DEPOSITOS'!O:O,_xlfn.XLOOKUP(VALUE(A143),'control débitos'!H:H,'control débitos'!H:H,_xlfn.XLOOKUP(VALUE(A143),'3.AFIP'!Q:Q,'3.AFIP'!Q:Q,_xlfn.XLOOKUP(VALUE(A143),'5.FONDO Y SUELDOS'!P:P,'5.FONDO Y SUELDOS'!P:P,_xlfn.XLOOKUP(VALUE(A143),'8.GASTOS'!O:O,'8.GASTOS'!O:O,_xlfn.XLOOKUP(VALUE(A143),'10.IMP DEB CRED'!O:O,'10.IMP DEB CRED'!O:O,_xlfn.XLOOKUP(VALUE(A143),'4.SIRCREB'!O:O,'4.SIRCREB'!O:O,"&lt;----- NO SE ENCUENTRA",0,),0,),0,),0,),0,))))</f>
        <v/>
      </c>
      <c r="F143" s="172" t="str">
        <f t="shared" si="2"/>
        <v/>
      </c>
      <c r="K143" s="120" t="str">
        <f>IF(J143="","",IF(J143=0,"",SUMIF($D:D,J143,C:C)))</f>
        <v/>
      </c>
      <c r="L143" s="119" t="str">
        <f>IF(J143=0,"",IFERROR(IF(J143&lt;&gt;"",VLOOKUP(J143,P$1:$W$1420,5,FALSE),""),"ERROR DE CUENTA / DEPOSITOS DE VALORES"))</f>
        <v/>
      </c>
      <c r="P143" t="s">
        <v>449</v>
      </c>
      <c r="Q143" t="s">
        <v>60</v>
      </c>
      <c r="R143" t="s">
        <v>450</v>
      </c>
      <c r="S143" t="s">
        <v>374</v>
      </c>
      <c r="T143" t="s">
        <v>451</v>
      </c>
      <c r="U143">
        <v>3</v>
      </c>
      <c r="V143" t="s">
        <v>596</v>
      </c>
    </row>
    <row r="144" spans="3:22" ht="24.95" customHeight="1" x14ac:dyDescent="0.25">
      <c r="C144"/>
      <c r="E144" s="134" t="str">
        <f>IF(A144="","",+_xlfn.XLOOKUP(VALUE(A144),'1.DEPOSITOS'!O:O,'1.DEPOSITOS'!O:O,_xlfn.XLOOKUP(VALUE(A144),'control débitos'!H:H,'control débitos'!H:H,_xlfn.XLOOKUP(VALUE(A144),'3.AFIP'!Q:Q,'3.AFIP'!Q:Q,_xlfn.XLOOKUP(VALUE(A144),'5.FONDO Y SUELDOS'!P:P,'5.FONDO Y SUELDOS'!P:P,_xlfn.XLOOKUP(VALUE(A144),'8.GASTOS'!O:O,'8.GASTOS'!O:O,_xlfn.XLOOKUP(VALUE(A144),'10.IMP DEB CRED'!O:O,'10.IMP DEB CRED'!O:O,_xlfn.XLOOKUP(VALUE(A144),'4.SIRCREB'!O:O,'4.SIRCREB'!O:O,"&lt;----- NO SE ENCUENTRA",0,),0,),0,),0,),0,))))</f>
        <v/>
      </c>
      <c r="F144" s="172" t="str">
        <f t="shared" si="2"/>
        <v/>
      </c>
      <c r="K144" s="120" t="str">
        <f>IF(J144="","",IF(J144=0,"",SUMIF($D:D,J144,C:C)))</f>
        <v/>
      </c>
      <c r="L144" s="119" t="str">
        <f>IF(J144=0,"",IFERROR(IF(J144&lt;&gt;"",VLOOKUP(J144,P$1:$W$1420,5,FALSE),""),"ERROR DE CUENTA / DEPOSITOS DE VALORES"))</f>
        <v/>
      </c>
      <c r="P144" t="s">
        <v>452</v>
      </c>
      <c r="Q144" t="s">
        <v>60</v>
      </c>
      <c r="R144" t="s">
        <v>453</v>
      </c>
      <c r="S144" t="s">
        <v>374</v>
      </c>
      <c r="T144" t="s">
        <v>454</v>
      </c>
      <c r="U144">
        <v>3</v>
      </c>
      <c r="V144" t="s">
        <v>596</v>
      </c>
    </row>
    <row r="145" spans="3:22" ht="24.95" customHeight="1" x14ac:dyDescent="0.25">
      <c r="C145"/>
      <c r="E145" s="134" t="str">
        <f>IF(A145="","",+_xlfn.XLOOKUP(VALUE(A145),'1.DEPOSITOS'!O:O,'1.DEPOSITOS'!O:O,_xlfn.XLOOKUP(VALUE(A145),'control débitos'!H:H,'control débitos'!H:H,_xlfn.XLOOKUP(VALUE(A145),'3.AFIP'!Q:Q,'3.AFIP'!Q:Q,_xlfn.XLOOKUP(VALUE(A145),'5.FONDO Y SUELDOS'!P:P,'5.FONDO Y SUELDOS'!P:P,_xlfn.XLOOKUP(VALUE(A145),'8.GASTOS'!O:O,'8.GASTOS'!O:O,_xlfn.XLOOKUP(VALUE(A145),'10.IMP DEB CRED'!O:O,'10.IMP DEB CRED'!O:O,_xlfn.XLOOKUP(VALUE(A145),'4.SIRCREB'!O:O,'4.SIRCREB'!O:O,"&lt;----- NO SE ENCUENTRA",0,),0,),0,),0,),0,))))</f>
        <v/>
      </c>
      <c r="F145" s="172" t="str">
        <f t="shared" si="2"/>
        <v/>
      </c>
      <c r="K145" s="120" t="str">
        <f>IF(J145="","",IF(J145=0,"",SUMIF($D:D,J145,C:C)))</f>
        <v/>
      </c>
      <c r="L145" s="119" t="str">
        <f>IF(J145=0,"",IFERROR(IF(J145&lt;&gt;"",VLOOKUP(J145,P$1:$W$1420,5,FALSE),""),"ERROR DE CUENTA / DEPOSITOS DE VALORES"))</f>
        <v/>
      </c>
      <c r="P145" t="s">
        <v>253</v>
      </c>
      <c r="Q145" t="s">
        <v>60</v>
      </c>
      <c r="R145" t="s">
        <v>455</v>
      </c>
      <c r="S145" t="s">
        <v>374</v>
      </c>
      <c r="T145" t="s">
        <v>456</v>
      </c>
      <c r="U145">
        <v>3</v>
      </c>
      <c r="V145" t="s">
        <v>596</v>
      </c>
    </row>
    <row r="146" spans="3:22" ht="24.95" customHeight="1" x14ac:dyDescent="0.25">
      <c r="C146"/>
      <c r="E146" s="134" t="str">
        <f>IF(A146="","",+_xlfn.XLOOKUP(VALUE(A146),'1.DEPOSITOS'!O:O,'1.DEPOSITOS'!O:O,_xlfn.XLOOKUP(VALUE(A146),'control débitos'!H:H,'control débitos'!H:H,_xlfn.XLOOKUP(VALUE(A146),'3.AFIP'!Q:Q,'3.AFIP'!Q:Q,_xlfn.XLOOKUP(VALUE(A146),'5.FONDO Y SUELDOS'!P:P,'5.FONDO Y SUELDOS'!P:P,_xlfn.XLOOKUP(VALUE(A146),'8.GASTOS'!O:O,'8.GASTOS'!O:O,_xlfn.XLOOKUP(VALUE(A146),'10.IMP DEB CRED'!O:O,'10.IMP DEB CRED'!O:O,_xlfn.XLOOKUP(VALUE(A146),'4.SIRCREB'!O:O,'4.SIRCREB'!O:O,"&lt;----- NO SE ENCUENTRA",0,),0,),0,),0,),0,))))</f>
        <v/>
      </c>
      <c r="F146" s="172" t="str">
        <f t="shared" si="2"/>
        <v/>
      </c>
      <c r="K146" s="120" t="str">
        <f>IF(J146="","",IF(J146=0,"",SUMIF($D:D,J146,C:C)))</f>
        <v/>
      </c>
      <c r="L146" s="119" t="str">
        <f>IF(J146=0,"",IFERROR(IF(J146&lt;&gt;"",VLOOKUP(J146,P$1:$W$1420,5,FALSE),""),"ERROR DE CUENTA / DEPOSITOS DE VALORES"))</f>
        <v/>
      </c>
      <c r="P146" t="s">
        <v>457</v>
      </c>
      <c r="Q146" t="s">
        <v>60</v>
      </c>
      <c r="R146" t="s">
        <v>458</v>
      </c>
      <c r="S146" t="s">
        <v>374</v>
      </c>
      <c r="T146" t="s">
        <v>458</v>
      </c>
      <c r="U146">
        <v>3</v>
      </c>
      <c r="V146" t="s">
        <v>596</v>
      </c>
    </row>
    <row r="147" spans="3:22" ht="24.95" customHeight="1" x14ac:dyDescent="0.25">
      <c r="C147"/>
      <c r="E147" s="134" t="str">
        <f>IF(A147="","",+_xlfn.XLOOKUP(VALUE(A147),'1.DEPOSITOS'!O:O,'1.DEPOSITOS'!O:O,_xlfn.XLOOKUP(VALUE(A147),'control débitos'!H:H,'control débitos'!H:H,_xlfn.XLOOKUP(VALUE(A147),'3.AFIP'!Q:Q,'3.AFIP'!Q:Q,_xlfn.XLOOKUP(VALUE(A147),'5.FONDO Y SUELDOS'!P:P,'5.FONDO Y SUELDOS'!P:P,_xlfn.XLOOKUP(VALUE(A147),'8.GASTOS'!O:O,'8.GASTOS'!O:O,_xlfn.XLOOKUP(VALUE(A147),'10.IMP DEB CRED'!O:O,'10.IMP DEB CRED'!O:O,_xlfn.XLOOKUP(VALUE(A147),'4.SIRCREB'!O:O,'4.SIRCREB'!O:O,"&lt;----- NO SE ENCUENTRA",0,),0,),0,),0,),0,))))</f>
        <v/>
      </c>
      <c r="F147" s="172" t="str">
        <f t="shared" si="2"/>
        <v/>
      </c>
      <c r="K147" s="120" t="str">
        <f>IF(J147="","",IF(J147=0,"",SUMIF($D:D,J147,C:C)))</f>
        <v/>
      </c>
      <c r="L147" s="119" t="str">
        <f>IF(J147=0,"",IFERROR(IF(J147&lt;&gt;"",VLOOKUP(J147,P$1:$W$1420,5,FALSE),""),"ERROR DE CUENTA / DEPOSITOS DE VALORES"))</f>
        <v/>
      </c>
      <c r="P147" t="s">
        <v>459</v>
      </c>
      <c r="Q147" t="s">
        <v>60</v>
      </c>
      <c r="R147" t="s">
        <v>460</v>
      </c>
      <c r="S147" t="s">
        <v>374</v>
      </c>
      <c r="T147" t="s">
        <v>460</v>
      </c>
      <c r="U147">
        <v>3</v>
      </c>
      <c r="V147" t="s">
        <v>596</v>
      </c>
    </row>
    <row r="148" spans="3:22" ht="24.95" customHeight="1" x14ac:dyDescent="0.25">
      <c r="C148"/>
      <c r="E148" s="134" t="str">
        <f>IF(A148="","",+_xlfn.XLOOKUP(VALUE(A148),'1.DEPOSITOS'!O:O,'1.DEPOSITOS'!O:O,_xlfn.XLOOKUP(VALUE(A148),'control débitos'!H:H,'control débitos'!H:H,_xlfn.XLOOKUP(VALUE(A148),'3.AFIP'!Q:Q,'3.AFIP'!Q:Q,_xlfn.XLOOKUP(VALUE(A148),'5.FONDO Y SUELDOS'!P:P,'5.FONDO Y SUELDOS'!P:P,_xlfn.XLOOKUP(VALUE(A148),'8.GASTOS'!O:O,'8.GASTOS'!O:O,_xlfn.XLOOKUP(VALUE(A148),'10.IMP DEB CRED'!O:O,'10.IMP DEB CRED'!O:O,_xlfn.XLOOKUP(VALUE(A148),'4.SIRCREB'!O:O,'4.SIRCREB'!O:O,"&lt;----- NO SE ENCUENTRA",0,),0,),0,),0,),0,))))</f>
        <v/>
      </c>
      <c r="F148" s="172" t="str">
        <f t="shared" si="2"/>
        <v/>
      </c>
      <c r="K148" s="120" t="str">
        <f>IF(J148="","",IF(J148=0,"",SUMIF($D:D,J148,C:C)))</f>
        <v/>
      </c>
      <c r="L148" s="119" t="str">
        <f>IF(J148=0,"",IFERROR(IF(J148&lt;&gt;"",VLOOKUP(J148,P$1:$W$1420,5,FALSE),""),"ERROR DE CUENTA / DEPOSITOS DE VALORES"))</f>
        <v/>
      </c>
      <c r="P148" t="s">
        <v>549</v>
      </c>
      <c r="Q148" t="s">
        <v>60</v>
      </c>
      <c r="R148" t="s">
        <v>550</v>
      </c>
      <c r="S148" t="s">
        <v>54</v>
      </c>
      <c r="T148" t="s">
        <v>551</v>
      </c>
      <c r="U148">
        <v>3</v>
      </c>
      <c r="V148" t="s">
        <v>596</v>
      </c>
    </row>
    <row r="149" spans="3:22" ht="24.95" customHeight="1" x14ac:dyDescent="0.25">
      <c r="C149"/>
      <c r="E149" s="134" t="str">
        <f>IF(A149="","",+_xlfn.XLOOKUP(VALUE(A149),'1.DEPOSITOS'!O:O,'1.DEPOSITOS'!O:O,_xlfn.XLOOKUP(VALUE(A149),'control débitos'!H:H,'control débitos'!H:H,_xlfn.XLOOKUP(VALUE(A149),'3.AFIP'!Q:Q,'3.AFIP'!Q:Q,_xlfn.XLOOKUP(VALUE(A149),'5.FONDO Y SUELDOS'!P:P,'5.FONDO Y SUELDOS'!P:P,_xlfn.XLOOKUP(VALUE(A149),'8.GASTOS'!O:O,'8.GASTOS'!O:O,_xlfn.XLOOKUP(VALUE(A149),'10.IMP DEB CRED'!O:O,'10.IMP DEB CRED'!O:O,_xlfn.XLOOKUP(VALUE(A149),'4.SIRCREB'!O:O,'4.SIRCREB'!O:O,"&lt;----- NO SE ENCUENTRA",0,),0,),0,),0,),0,))))</f>
        <v/>
      </c>
      <c r="F149" s="172" t="str">
        <f t="shared" si="2"/>
        <v/>
      </c>
      <c r="K149" s="120" t="str">
        <f>IF(J149="","",IF(J149=0,"",SUMIF($D:D,J149,C:C)))</f>
        <v/>
      </c>
      <c r="L149" s="119" t="str">
        <f>IF(J149=0,"",IFERROR(IF(J149&lt;&gt;"",VLOOKUP(J149,P$1:$W$1420,5,FALSE),""),"ERROR DE CUENTA / DEPOSITOS DE VALORES"))</f>
        <v/>
      </c>
      <c r="P149" t="s">
        <v>526</v>
      </c>
      <c r="Q149" t="s">
        <v>60</v>
      </c>
      <c r="R149" t="s">
        <v>552</v>
      </c>
      <c r="S149" t="s">
        <v>54</v>
      </c>
      <c r="T149" t="s">
        <v>553</v>
      </c>
      <c r="U149">
        <v>3</v>
      </c>
      <c r="V149" t="s">
        <v>596</v>
      </c>
    </row>
    <row r="150" spans="3:22" ht="24.95" customHeight="1" x14ac:dyDescent="0.25">
      <c r="C150"/>
      <c r="E150" s="134" t="str">
        <f>IF(A150="","",+_xlfn.XLOOKUP(VALUE(A150),'1.DEPOSITOS'!O:O,'1.DEPOSITOS'!O:O,_xlfn.XLOOKUP(VALUE(A150),'control débitos'!H:H,'control débitos'!H:H,_xlfn.XLOOKUP(VALUE(A150),'3.AFIP'!Q:Q,'3.AFIP'!Q:Q,_xlfn.XLOOKUP(VALUE(A150),'5.FONDO Y SUELDOS'!P:P,'5.FONDO Y SUELDOS'!P:P,_xlfn.XLOOKUP(VALUE(A150),'8.GASTOS'!O:O,'8.GASTOS'!O:O,_xlfn.XLOOKUP(VALUE(A150),'10.IMP DEB CRED'!O:O,'10.IMP DEB CRED'!O:O,_xlfn.XLOOKUP(VALUE(A150),'4.SIRCREB'!O:O,'4.SIRCREB'!O:O,"&lt;----- NO SE ENCUENTRA",0,),0,),0,),0,),0,))))</f>
        <v/>
      </c>
      <c r="F150" s="172" t="str">
        <f t="shared" si="2"/>
        <v/>
      </c>
      <c r="K150" s="120" t="str">
        <f>IF(J150="","",IF(J150=0,"",SUMIF($D:D,J150,C:C)))</f>
        <v/>
      </c>
      <c r="L150" s="119" t="str">
        <f>IF(J150=0,"",IFERROR(IF(J150&lt;&gt;"",VLOOKUP(J150,P$1:$W$1420,5,FALSE),""),"ERROR DE CUENTA / DEPOSITOS DE VALORES"))</f>
        <v/>
      </c>
      <c r="P150" t="s">
        <v>554</v>
      </c>
      <c r="Q150" t="s">
        <v>60</v>
      </c>
      <c r="R150" t="s">
        <v>555</v>
      </c>
      <c r="S150" t="s">
        <v>54</v>
      </c>
      <c r="T150" t="s">
        <v>556</v>
      </c>
      <c r="U150">
        <v>3</v>
      </c>
      <c r="V150" t="s">
        <v>596</v>
      </c>
    </row>
    <row r="151" spans="3:22" ht="24.95" customHeight="1" x14ac:dyDescent="0.25">
      <c r="C151"/>
      <c r="E151" s="134" t="str">
        <f>IF(A151="","",+_xlfn.XLOOKUP(VALUE(A151),'1.DEPOSITOS'!O:O,'1.DEPOSITOS'!O:O,_xlfn.XLOOKUP(VALUE(A151),'control débitos'!H:H,'control débitos'!H:H,_xlfn.XLOOKUP(VALUE(A151),'3.AFIP'!Q:Q,'3.AFIP'!Q:Q,_xlfn.XLOOKUP(VALUE(A151),'5.FONDO Y SUELDOS'!P:P,'5.FONDO Y SUELDOS'!P:P,_xlfn.XLOOKUP(VALUE(A151),'8.GASTOS'!O:O,'8.GASTOS'!O:O,_xlfn.XLOOKUP(VALUE(A151),'10.IMP DEB CRED'!O:O,'10.IMP DEB CRED'!O:O,_xlfn.XLOOKUP(VALUE(A151),'4.SIRCREB'!O:O,'4.SIRCREB'!O:O,"&lt;----- NO SE ENCUENTRA",0,),0,),0,),0,),0,))))</f>
        <v/>
      </c>
      <c r="F151" s="172" t="str">
        <f t="shared" si="2"/>
        <v/>
      </c>
      <c r="K151" s="120" t="str">
        <f>IF(J151="","",IF(J151=0,"",SUMIF($D:D,J151,C:C)))</f>
        <v/>
      </c>
      <c r="L151" s="119" t="str">
        <f>IF(J151=0,"",IFERROR(IF(J151&lt;&gt;"",VLOOKUP(J151,P$1:$W$1420,5,FALSE),""),"ERROR DE CUENTA / DEPOSITOS DE VALORES"))</f>
        <v/>
      </c>
      <c r="P151" t="s">
        <v>557</v>
      </c>
      <c r="Q151" t="s">
        <v>60</v>
      </c>
      <c r="R151" t="s">
        <v>558</v>
      </c>
      <c r="S151" t="s">
        <v>54</v>
      </c>
      <c r="T151" t="s">
        <v>559</v>
      </c>
      <c r="U151">
        <v>3</v>
      </c>
      <c r="V151" t="s">
        <v>596</v>
      </c>
    </row>
    <row r="152" spans="3:22" ht="24.95" customHeight="1" x14ac:dyDescent="0.25">
      <c r="C152"/>
      <c r="E152" s="134" t="str">
        <f>IF(A152="","",+_xlfn.XLOOKUP(VALUE(A152),'1.DEPOSITOS'!O:O,'1.DEPOSITOS'!O:O,_xlfn.XLOOKUP(VALUE(A152),'control débitos'!H:H,'control débitos'!H:H,_xlfn.XLOOKUP(VALUE(A152),'3.AFIP'!Q:Q,'3.AFIP'!Q:Q,_xlfn.XLOOKUP(VALUE(A152),'5.FONDO Y SUELDOS'!P:P,'5.FONDO Y SUELDOS'!P:P,_xlfn.XLOOKUP(VALUE(A152),'8.GASTOS'!O:O,'8.GASTOS'!O:O,_xlfn.XLOOKUP(VALUE(A152),'10.IMP DEB CRED'!O:O,'10.IMP DEB CRED'!O:O,_xlfn.XLOOKUP(VALUE(A152),'4.SIRCREB'!O:O,'4.SIRCREB'!O:O,"&lt;----- NO SE ENCUENTRA",0,),0,),0,),0,),0,))))</f>
        <v/>
      </c>
      <c r="F152" s="172" t="str">
        <f t="shared" si="2"/>
        <v/>
      </c>
      <c r="K152" s="120" t="str">
        <f>IF(J152="","",IF(J152=0,"",SUMIF($D:D,J152,C:C)))</f>
        <v/>
      </c>
      <c r="L152" s="119" t="str">
        <f>IF(J152=0,"",IFERROR(IF(J152&lt;&gt;"",VLOOKUP(J152,P$1:$W$1420,5,FALSE),""),"ERROR DE CUENTA / DEPOSITOS DE VALORES"))</f>
        <v/>
      </c>
      <c r="P152" t="s">
        <v>560</v>
      </c>
      <c r="Q152" t="s">
        <v>60</v>
      </c>
      <c r="R152" t="s">
        <v>561</v>
      </c>
      <c r="S152" t="s">
        <v>54</v>
      </c>
      <c r="T152" t="s">
        <v>562</v>
      </c>
      <c r="U152">
        <v>3</v>
      </c>
      <c r="V152" t="s">
        <v>596</v>
      </c>
    </row>
    <row r="153" spans="3:22" ht="24.95" customHeight="1" x14ac:dyDescent="0.25">
      <c r="C153"/>
      <c r="E153" s="134" t="str">
        <f>IF(A153="","",+_xlfn.XLOOKUP(VALUE(A153),'1.DEPOSITOS'!O:O,'1.DEPOSITOS'!O:O,_xlfn.XLOOKUP(VALUE(A153),'control débitos'!H:H,'control débitos'!H:H,_xlfn.XLOOKUP(VALUE(A153),'3.AFIP'!Q:Q,'3.AFIP'!Q:Q,_xlfn.XLOOKUP(VALUE(A153),'5.FONDO Y SUELDOS'!P:P,'5.FONDO Y SUELDOS'!P:P,_xlfn.XLOOKUP(VALUE(A153),'8.GASTOS'!O:O,'8.GASTOS'!O:O,_xlfn.XLOOKUP(VALUE(A153),'10.IMP DEB CRED'!O:O,'10.IMP DEB CRED'!O:O,_xlfn.XLOOKUP(VALUE(A153),'4.SIRCREB'!O:O,'4.SIRCREB'!O:O,"&lt;----- NO SE ENCUENTRA",0,),0,),0,),0,),0,))))</f>
        <v/>
      </c>
      <c r="F153" s="172" t="str">
        <f t="shared" si="2"/>
        <v/>
      </c>
      <c r="K153" s="120" t="str">
        <f>IF(J153="","",IF(J153=0,"",SUMIF($D:D,J153,C:C)))</f>
        <v/>
      </c>
      <c r="L153" s="119" t="str">
        <f>IF(J153=0,"",IFERROR(IF(J153&lt;&gt;"",VLOOKUP(J153,P$1:$W$1420,5,FALSE),""),"ERROR DE CUENTA / DEPOSITOS DE VALORES"))</f>
        <v/>
      </c>
      <c r="P153" t="s">
        <v>725</v>
      </c>
      <c r="Q153" t="s">
        <v>60</v>
      </c>
      <c r="R153" t="s">
        <v>726</v>
      </c>
      <c r="S153" t="s">
        <v>54</v>
      </c>
      <c r="T153" t="s">
        <v>727</v>
      </c>
      <c r="U153">
        <v>3</v>
      </c>
      <c r="V153" t="s">
        <v>596</v>
      </c>
    </row>
    <row r="154" spans="3:22" ht="24.95" customHeight="1" x14ac:dyDescent="0.25">
      <c r="C154"/>
      <c r="E154" s="134" t="str">
        <f>IF(A154="","",+_xlfn.XLOOKUP(VALUE(A154),'1.DEPOSITOS'!O:O,'1.DEPOSITOS'!O:O,_xlfn.XLOOKUP(VALUE(A154),'control débitos'!H:H,'control débitos'!H:H,_xlfn.XLOOKUP(VALUE(A154),'3.AFIP'!Q:Q,'3.AFIP'!Q:Q,_xlfn.XLOOKUP(VALUE(A154),'5.FONDO Y SUELDOS'!P:P,'5.FONDO Y SUELDOS'!P:P,_xlfn.XLOOKUP(VALUE(A154),'8.GASTOS'!O:O,'8.GASTOS'!O:O,_xlfn.XLOOKUP(VALUE(A154),'10.IMP DEB CRED'!O:O,'10.IMP DEB CRED'!O:O,_xlfn.XLOOKUP(VALUE(A154),'4.SIRCREB'!O:O,'4.SIRCREB'!O:O,"&lt;----- NO SE ENCUENTRA",0,),0,),0,),0,),0,))))</f>
        <v/>
      </c>
      <c r="F154" s="172" t="str">
        <f t="shared" si="2"/>
        <v/>
      </c>
      <c r="K154" s="120" t="str">
        <f>IF(J154="","",IF(J154=0,"",SUMIF($D:D,J154,C:C)))</f>
        <v/>
      </c>
      <c r="L154" s="119" t="str">
        <f>IF(J154=0,"",IFERROR(IF(J154&lt;&gt;"",VLOOKUP(J154,P$1:$W$1420,5,FALSE),""),"ERROR DE CUENTA / DEPOSITOS DE VALORES"))</f>
        <v/>
      </c>
      <c r="P154" t="s">
        <v>728</v>
      </c>
      <c r="Q154" t="s">
        <v>60</v>
      </c>
      <c r="R154" t="s">
        <v>729</v>
      </c>
      <c r="S154" t="s">
        <v>54</v>
      </c>
      <c r="T154" t="s">
        <v>730</v>
      </c>
      <c r="U154">
        <v>3</v>
      </c>
      <c r="V154" t="s">
        <v>596</v>
      </c>
    </row>
    <row r="155" spans="3:22" ht="24.95" customHeight="1" x14ac:dyDescent="0.25">
      <c r="C155"/>
      <c r="E155" s="134" t="str">
        <f>IF(A155="","",+_xlfn.XLOOKUP(VALUE(A155),'1.DEPOSITOS'!O:O,'1.DEPOSITOS'!O:O,_xlfn.XLOOKUP(VALUE(A155),'control débitos'!H:H,'control débitos'!H:H,_xlfn.XLOOKUP(VALUE(A155),'3.AFIP'!Q:Q,'3.AFIP'!Q:Q,_xlfn.XLOOKUP(VALUE(A155),'5.FONDO Y SUELDOS'!P:P,'5.FONDO Y SUELDOS'!P:P,_xlfn.XLOOKUP(VALUE(A155),'8.GASTOS'!O:O,'8.GASTOS'!O:O,_xlfn.XLOOKUP(VALUE(A155),'10.IMP DEB CRED'!O:O,'10.IMP DEB CRED'!O:O,_xlfn.XLOOKUP(VALUE(A155),'4.SIRCREB'!O:O,'4.SIRCREB'!O:O,"&lt;----- NO SE ENCUENTRA",0,),0,),0,),0,),0,))))</f>
        <v/>
      </c>
      <c r="F155" s="172" t="str">
        <f t="shared" si="2"/>
        <v/>
      </c>
      <c r="K155" s="120" t="str">
        <f>IF(J155="","",IF(J155=0,"",SUMIF($D:D,J155,C:C)))</f>
        <v/>
      </c>
      <c r="L155" s="119" t="str">
        <f>IF(J155=0,"",IFERROR(IF(J155&lt;&gt;"",VLOOKUP(J155,P$1:$W$1420,5,FALSE),""),"ERROR DE CUENTA / DEPOSITOS DE VALORES"))</f>
        <v/>
      </c>
      <c r="P155" t="s">
        <v>461</v>
      </c>
      <c r="Q155" t="s">
        <v>54</v>
      </c>
      <c r="R155" t="s">
        <v>462</v>
      </c>
      <c r="S155" t="s">
        <v>54</v>
      </c>
      <c r="T155" t="s">
        <v>463</v>
      </c>
      <c r="U155">
        <v>2</v>
      </c>
      <c r="V155" t="s">
        <v>595</v>
      </c>
    </row>
    <row r="156" spans="3:22" ht="24.95" customHeight="1" x14ac:dyDescent="0.25">
      <c r="C156"/>
      <c r="E156" s="134" t="str">
        <f>IF(A156="","",+_xlfn.XLOOKUP(VALUE(A156),'1.DEPOSITOS'!O:O,'1.DEPOSITOS'!O:O,_xlfn.XLOOKUP(VALUE(A156),'control débitos'!H:H,'control débitos'!H:H,_xlfn.XLOOKUP(VALUE(A156),'3.AFIP'!Q:Q,'3.AFIP'!Q:Q,_xlfn.XLOOKUP(VALUE(A156),'5.FONDO Y SUELDOS'!P:P,'5.FONDO Y SUELDOS'!P:P,_xlfn.XLOOKUP(VALUE(A156),'8.GASTOS'!O:O,'8.GASTOS'!O:O,_xlfn.XLOOKUP(VALUE(A156),'10.IMP DEB CRED'!O:O,'10.IMP DEB CRED'!O:O,_xlfn.XLOOKUP(VALUE(A156),'4.SIRCREB'!O:O,'4.SIRCREB'!O:O,"&lt;----- NO SE ENCUENTRA",0,),0,),0,),0,),0,))))</f>
        <v/>
      </c>
      <c r="F156" s="172" t="str">
        <f t="shared" si="2"/>
        <v/>
      </c>
      <c r="K156" s="120" t="str">
        <f>IF(J156="","",IF(J156=0,"",SUMIF($D:D,J156,C:C)))</f>
        <v/>
      </c>
      <c r="L156" s="119" t="str">
        <f>IF(J156=0,"",IFERROR(IF(J156&lt;&gt;"",VLOOKUP(J156,P$1:$W$1420,5,FALSE),""),"ERROR DE CUENTA / DEPOSITOS DE VALORES"))</f>
        <v/>
      </c>
      <c r="P156" t="s">
        <v>464</v>
      </c>
      <c r="Q156" t="s">
        <v>60</v>
      </c>
      <c r="R156" t="s">
        <v>465</v>
      </c>
      <c r="S156" t="s">
        <v>54</v>
      </c>
      <c r="T156" t="s">
        <v>466</v>
      </c>
      <c r="U156">
        <v>3</v>
      </c>
      <c r="V156" t="s">
        <v>596</v>
      </c>
    </row>
    <row r="157" spans="3:22" ht="24.95" customHeight="1" x14ac:dyDescent="0.25">
      <c r="C157"/>
      <c r="E157" s="134" t="str">
        <f>IF(A157="","",+_xlfn.XLOOKUP(VALUE(A157),'1.DEPOSITOS'!O:O,'1.DEPOSITOS'!O:O,_xlfn.XLOOKUP(VALUE(A157),'control débitos'!H:H,'control débitos'!H:H,_xlfn.XLOOKUP(VALUE(A157),'3.AFIP'!Q:Q,'3.AFIP'!Q:Q,_xlfn.XLOOKUP(VALUE(A157),'5.FONDO Y SUELDOS'!P:P,'5.FONDO Y SUELDOS'!P:P,_xlfn.XLOOKUP(VALUE(A157),'8.GASTOS'!O:O,'8.GASTOS'!O:O,_xlfn.XLOOKUP(VALUE(A157),'10.IMP DEB CRED'!O:O,'10.IMP DEB CRED'!O:O,_xlfn.XLOOKUP(VALUE(A157),'4.SIRCREB'!O:O,'4.SIRCREB'!O:O,"&lt;----- NO SE ENCUENTRA",0,),0,),0,),0,),0,))))</f>
        <v/>
      </c>
      <c r="F157" s="172" t="str">
        <f t="shared" si="2"/>
        <v/>
      </c>
      <c r="K157" s="120" t="str">
        <f>IF(J157="","",IF(J157=0,"",SUMIF($D:D,J157,C:C)))</f>
        <v/>
      </c>
      <c r="L157" s="119" t="str">
        <f>IF(J157=0,"",IFERROR(IF(J157&lt;&gt;"",VLOOKUP(J157,P$1:$W$1420,5,FALSE),""),"ERROR DE CUENTA / DEPOSITOS DE VALORES"))</f>
        <v/>
      </c>
      <c r="P157" t="s">
        <v>467</v>
      </c>
      <c r="Q157" t="s">
        <v>60</v>
      </c>
      <c r="R157" t="s">
        <v>468</v>
      </c>
      <c r="S157" t="s">
        <v>374</v>
      </c>
      <c r="T157" t="s">
        <v>469</v>
      </c>
      <c r="U157">
        <v>3</v>
      </c>
      <c r="V157" t="s">
        <v>596</v>
      </c>
    </row>
    <row r="158" spans="3:22" ht="24.95" customHeight="1" x14ac:dyDescent="0.25">
      <c r="C158"/>
      <c r="E158" s="134" t="str">
        <f>IF(A158="","",+_xlfn.XLOOKUP(VALUE(A158),'1.DEPOSITOS'!O:O,'1.DEPOSITOS'!O:O,_xlfn.XLOOKUP(VALUE(A158),'control débitos'!H:H,'control débitos'!H:H,_xlfn.XLOOKUP(VALUE(A158),'3.AFIP'!Q:Q,'3.AFIP'!Q:Q,_xlfn.XLOOKUP(VALUE(A158),'5.FONDO Y SUELDOS'!P:P,'5.FONDO Y SUELDOS'!P:P,_xlfn.XLOOKUP(VALUE(A158),'8.GASTOS'!O:O,'8.GASTOS'!O:O,_xlfn.XLOOKUP(VALUE(A158),'10.IMP DEB CRED'!O:O,'10.IMP DEB CRED'!O:O,_xlfn.XLOOKUP(VALUE(A158),'4.SIRCREB'!O:O,'4.SIRCREB'!O:O,"&lt;----- NO SE ENCUENTRA",0,),0,),0,),0,),0,))))</f>
        <v/>
      </c>
      <c r="F158" s="172" t="str">
        <f t="shared" si="2"/>
        <v/>
      </c>
      <c r="K158" s="120" t="str">
        <f>IF(J158="","",IF(J158=0,"",SUMIF($D:D,J158,C:C)))</f>
        <v/>
      </c>
      <c r="L158" s="119" t="str">
        <f>IF(J158=0,"",IFERROR(IF(J158&lt;&gt;"",VLOOKUP(J158,P$1:$W$1420,5,FALSE),""),"ERROR DE CUENTA / DEPOSITOS DE VALORES"))</f>
        <v/>
      </c>
      <c r="P158" t="s">
        <v>470</v>
      </c>
      <c r="Q158" t="s">
        <v>60</v>
      </c>
      <c r="R158" t="s">
        <v>471</v>
      </c>
      <c r="S158" t="s">
        <v>54</v>
      </c>
      <c r="T158" t="s">
        <v>472</v>
      </c>
      <c r="U158">
        <v>3</v>
      </c>
      <c r="V158" t="s">
        <v>596</v>
      </c>
    </row>
    <row r="159" spans="3:22" ht="24.95" customHeight="1" x14ac:dyDescent="0.25">
      <c r="C159"/>
      <c r="E159" s="134" t="str">
        <f>IF(A159="","",+_xlfn.XLOOKUP(VALUE(A159),'1.DEPOSITOS'!O:O,'1.DEPOSITOS'!O:O,_xlfn.XLOOKUP(VALUE(A159),'control débitos'!H:H,'control débitos'!H:H,_xlfn.XLOOKUP(VALUE(A159),'3.AFIP'!Q:Q,'3.AFIP'!Q:Q,_xlfn.XLOOKUP(VALUE(A159),'5.FONDO Y SUELDOS'!P:P,'5.FONDO Y SUELDOS'!P:P,_xlfn.XLOOKUP(VALUE(A159),'8.GASTOS'!O:O,'8.GASTOS'!O:O,_xlfn.XLOOKUP(VALUE(A159),'10.IMP DEB CRED'!O:O,'10.IMP DEB CRED'!O:O,_xlfn.XLOOKUP(VALUE(A159),'4.SIRCREB'!O:O,'4.SIRCREB'!O:O,"&lt;----- NO SE ENCUENTRA",0,),0,),0,),0,),0,))))</f>
        <v/>
      </c>
      <c r="F159" s="172" t="str">
        <f t="shared" si="2"/>
        <v/>
      </c>
      <c r="K159" s="120" t="str">
        <f>IF(J159="","",IF(J159=0,"",SUMIF($D:D,J159,C:C)))</f>
        <v/>
      </c>
      <c r="L159" s="119" t="str">
        <f>IF(J159=0,"",IFERROR(IF(J159&lt;&gt;"",VLOOKUP(J159,P$1:$W$1420,5,FALSE),""),"ERROR DE CUENTA / DEPOSITOS DE VALORES"))</f>
        <v/>
      </c>
      <c r="P159" t="s">
        <v>473</v>
      </c>
      <c r="Q159" t="s">
        <v>60</v>
      </c>
      <c r="R159" t="s">
        <v>474</v>
      </c>
      <c r="S159" t="s">
        <v>54</v>
      </c>
      <c r="T159" t="s">
        <v>475</v>
      </c>
      <c r="U159">
        <v>3</v>
      </c>
      <c r="V159" t="s">
        <v>596</v>
      </c>
    </row>
    <row r="160" spans="3:22" ht="24.95" customHeight="1" x14ac:dyDescent="0.25">
      <c r="C160"/>
      <c r="E160" s="134" t="str">
        <f>IF(A160="","",+_xlfn.XLOOKUP(VALUE(A160),'1.DEPOSITOS'!O:O,'1.DEPOSITOS'!O:O,_xlfn.XLOOKUP(VALUE(A160),'control débitos'!H:H,'control débitos'!H:H,_xlfn.XLOOKUP(VALUE(A160),'3.AFIP'!Q:Q,'3.AFIP'!Q:Q,_xlfn.XLOOKUP(VALUE(A160),'5.FONDO Y SUELDOS'!P:P,'5.FONDO Y SUELDOS'!P:P,_xlfn.XLOOKUP(VALUE(A160),'8.GASTOS'!O:O,'8.GASTOS'!O:O,_xlfn.XLOOKUP(VALUE(A160),'10.IMP DEB CRED'!O:O,'10.IMP DEB CRED'!O:O,_xlfn.XLOOKUP(VALUE(A160),'4.SIRCREB'!O:O,'4.SIRCREB'!O:O,"&lt;----- NO SE ENCUENTRA",0,),0,),0,),0,),0,))))</f>
        <v/>
      </c>
      <c r="F160" s="172" t="str">
        <f t="shared" si="2"/>
        <v/>
      </c>
      <c r="K160" s="120" t="str">
        <f>IF(J160="","",IF(J160=0,"",SUMIF($D:D,J160,C:C)))</f>
        <v/>
      </c>
      <c r="L160" s="119" t="str">
        <f>IF(J160=0,"",IFERROR(IF(J160&lt;&gt;"",VLOOKUP(J160,P$1:$W$1420,5,FALSE),""),"ERROR DE CUENTA / DEPOSITOS DE VALORES"))</f>
        <v/>
      </c>
    </row>
    <row r="161" spans="3:12" ht="24.95" customHeight="1" x14ac:dyDescent="0.25">
      <c r="C161"/>
      <c r="E161" s="134" t="str">
        <f>IF(A161="","",+_xlfn.XLOOKUP(VALUE(A161),'1.DEPOSITOS'!O:O,'1.DEPOSITOS'!O:O,_xlfn.XLOOKUP(VALUE(A161),'control débitos'!H:H,'control débitos'!H:H,_xlfn.XLOOKUP(VALUE(A161),'3.AFIP'!Q:Q,'3.AFIP'!Q:Q,_xlfn.XLOOKUP(VALUE(A161),'5.FONDO Y SUELDOS'!P:P,'5.FONDO Y SUELDOS'!P:P,_xlfn.XLOOKUP(VALUE(A161),'8.GASTOS'!O:O,'8.GASTOS'!O:O,_xlfn.XLOOKUP(VALUE(A161),'10.IMP DEB CRED'!O:O,'10.IMP DEB CRED'!O:O,_xlfn.XLOOKUP(VALUE(A161),'4.SIRCREB'!O:O,'4.SIRCREB'!O:O,"&lt;----- NO SE ENCUENTRA",0,),0,),0,),0,),0,))))</f>
        <v/>
      </c>
      <c r="F161" s="172" t="str">
        <f t="shared" si="2"/>
        <v/>
      </c>
      <c r="K161" s="120" t="str">
        <f>IF(J161="","",IF(J161=0,"",SUMIF($D:D,J161,C:C)))</f>
        <v/>
      </c>
      <c r="L161" s="119" t="str">
        <f>IF(J161=0,"",IFERROR(IF(J161&lt;&gt;"",VLOOKUP(J161,P$1:$W$1420,5,FALSE),""),"ERROR DE CUENTA / DEPOSITOS DE VALORES"))</f>
        <v/>
      </c>
    </row>
    <row r="162" spans="3:12" ht="24.95" customHeight="1" x14ac:dyDescent="0.25">
      <c r="C162"/>
      <c r="E162" s="134" t="str">
        <f>IF(A162="","",+_xlfn.XLOOKUP(VALUE(A162),'1.DEPOSITOS'!O:O,'1.DEPOSITOS'!O:O,_xlfn.XLOOKUP(VALUE(A162),'control débitos'!H:H,'control débitos'!H:H,_xlfn.XLOOKUP(VALUE(A162),'3.AFIP'!Q:Q,'3.AFIP'!Q:Q,_xlfn.XLOOKUP(VALUE(A162),'5.FONDO Y SUELDOS'!P:P,'5.FONDO Y SUELDOS'!P:P,_xlfn.XLOOKUP(VALUE(A162),'8.GASTOS'!O:O,'8.GASTOS'!O:O,_xlfn.XLOOKUP(VALUE(A162),'10.IMP DEB CRED'!O:O,'10.IMP DEB CRED'!O:O,_xlfn.XLOOKUP(VALUE(A162),'4.SIRCREB'!O:O,'4.SIRCREB'!O:O,"&lt;----- NO SE ENCUENTRA",0,),0,),0,),0,),0,))))</f>
        <v/>
      </c>
      <c r="F162" s="172" t="str">
        <f t="shared" si="2"/>
        <v/>
      </c>
      <c r="K162" s="120" t="str">
        <f>IF(J162="","",IF(J162=0,"",SUMIF($D:D,J162,C:C)))</f>
        <v/>
      </c>
      <c r="L162" s="119" t="str">
        <f>IF(J162=0,"",IFERROR(IF(J162&lt;&gt;"",VLOOKUP(J162,P$1:$W$1420,5,FALSE),""),"ERROR DE CUENTA / DEPOSITOS DE VALORES"))</f>
        <v/>
      </c>
    </row>
    <row r="163" spans="3:12" ht="24.95" customHeight="1" x14ac:dyDescent="0.25">
      <c r="C163"/>
      <c r="E163" s="134" t="str">
        <f>IF(A163="","",+_xlfn.XLOOKUP(VALUE(A163),'1.DEPOSITOS'!O:O,'1.DEPOSITOS'!O:O,_xlfn.XLOOKUP(VALUE(A163),'control débitos'!H:H,'control débitos'!H:H,_xlfn.XLOOKUP(VALUE(A163),'3.AFIP'!Q:Q,'3.AFIP'!Q:Q,_xlfn.XLOOKUP(VALUE(A163),'5.FONDO Y SUELDOS'!P:P,'5.FONDO Y SUELDOS'!P:P,_xlfn.XLOOKUP(VALUE(A163),'8.GASTOS'!O:O,'8.GASTOS'!O:O,_xlfn.XLOOKUP(VALUE(A163),'10.IMP DEB CRED'!O:O,'10.IMP DEB CRED'!O:O,_xlfn.XLOOKUP(VALUE(A163),'4.SIRCREB'!O:O,'4.SIRCREB'!O:O,"&lt;----- NO SE ENCUENTRA",0,),0,),0,),0,),0,))))</f>
        <v/>
      </c>
      <c r="F163" s="172" t="str">
        <f t="shared" si="2"/>
        <v/>
      </c>
      <c r="K163" s="120" t="str">
        <f>IF(J163="","",IF(J163=0,"",SUMIF($D:D,J163,C:C)))</f>
        <v/>
      </c>
      <c r="L163" s="119" t="str">
        <f>IF(J163=0,"",IFERROR(IF(J163&lt;&gt;"",VLOOKUP(J163,P$1:$W$1420,5,FALSE),""),"ERROR DE CUENTA / DEPOSITOS DE VALORES"))</f>
        <v/>
      </c>
    </row>
    <row r="164" spans="3:12" ht="24.95" customHeight="1" x14ac:dyDescent="0.25">
      <c r="C164"/>
      <c r="E164" s="134" t="str">
        <f>IF(A164="","",+_xlfn.XLOOKUP(VALUE(A164),'1.DEPOSITOS'!O:O,'1.DEPOSITOS'!O:O,_xlfn.XLOOKUP(VALUE(A164),'control débitos'!H:H,'control débitos'!H:H,_xlfn.XLOOKUP(VALUE(A164),'3.AFIP'!Q:Q,'3.AFIP'!Q:Q,_xlfn.XLOOKUP(VALUE(A164),'5.FONDO Y SUELDOS'!P:P,'5.FONDO Y SUELDOS'!P:P,_xlfn.XLOOKUP(VALUE(A164),'8.GASTOS'!O:O,'8.GASTOS'!O:O,_xlfn.XLOOKUP(VALUE(A164),'10.IMP DEB CRED'!O:O,'10.IMP DEB CRED'!O:O,_xlfn.XLOOKUP(VALUE(A164),'4.SIRCREB'!O:O,'4.SIRCREB'!O:O,"&lt;----- NO SE ENCUENTRA",0,),0,),0,),0,),0,))))</f>
        <v/>
      </c>
      <c r="F164" s="172" t="str">
        <f t="shared" si="2"/>
        <v/>
      </c>
      <c r="K164" s="120" t="str">
        <f>IF(J164="","",IF(J164=0,"",SUMIF($D:D,J164,C:C)))</f>
        <v/>
      </c>
      <c r="L164" s="119" t="str">
        <f>IF(J164=0,"",IFERROR(IF(J164&lt;&gt;"",VLOOKUP(J164,P$1:$W$1420,5,FALSE),""),"ERROR DE CUENTA / DEPOSITOS DE VALORES"))</f>
        <v/>
      </c>
    </row>
    <row r="165" spans="3:12" ht="24.95" customHeight="1" x14ac:dyDescent="0.25">
      <c r="C165"/>
      <c r="E165" s="134" t="str">
        <f>IF(A165="","",+_xlfn.XLOOKUP(VALUE(A165),'1.DEPOSITOS'!O:O,'1.DEPOSITOS'!O:O,_xlfn.XLOOKUP(VALUE(A165),'control débitos'!H:H,'control débitos'!H:H,_xlfn.XLOOKUP(VALUE(A165),'3.AFIP'!Q:Q,'3.AFIP'!Q:Q,_xlfn.XLOOKUP(VALUE(A165),'5.FONDO Y SUELDOS'!P:P,'5.FONDO Y SUELDOS'!P:P,_xlfn.XLOOKUP(VALUE(A165),'8.GASTOS'!O:O,'8.GASTOS'!O:O,_xlfn.XLOOKUP(VALUE(A165),'10.IMP DEB CRED'!O:O,'10.IMP DEB CRED'!O:O,_xlfn.XLOOKUP(VALUE(A165),'4.SIRCREB'!O:O,'4.SIRCREB'!O:O,"&lt;----- NO SE ENCUENTRA",0,),0,),0,),0,),0,))))</f>
        <v/>
      </c>
      <c r="F165" s="172" t="str">
        <f t="shared" si="2"/>
        <v/>
      </c>
      <c r="K165" s="120" t="str">
        <f>IF(J165="","",IF(J165=0,"",SUMIF($D:D,J165,C:C)))</f>
        <v/>
      </c>
      <c r="L165" s="119" t="str">
        <f>IF(J165=0,"",IFERROR(IF(J165&lt;&gt;"",VLOOKUP(J165,P$1:$W$1420,5,FALSE),""),"ERROR DE CUENTA / DEPOSITOS DE VALORES"))</f>
        <v/>
      </c>
    </row>
    <row r="166" spans="3:12" ht="24.95" customHeight="1" x14ac:dyDescent="0.25">
      <c r="C166"/>
      <c r="E166" s="134" t="str">
        <f>IF(A166="","",+_xlfn.XLOOKUP(VALUE(A166),'1.DEPOSITOS'!O:O,'1.DEPOSITOS'!O:O,_xlfn.XLOOKUP(VALUE(A166),'control débitos'!H:H,'control débitos'!H:H,_xlfn.XLOOKUP(VALUE(A166),'3.AFIP'!Q:Q,'3.AFIP'!Q:Q,_xlfn.XLOOKUP(VALUE(A166),'5.FONDO Y SUELDOS'!P:P,'5.FONDO Y SUELDOS'!P:P,_xlfn.XLOOKUP(VALUE(A166),'8.GASTOS'!O:O,'8.GASTOS'!O:O,_xlfn.XLOOKUP(VALUE(A166),'10.IMP DEB CRED'!O:O,'10.IMP DEB CRED'!O:O,_xlfn.XLOOKUP(VALUE(A166),'4.SIRCREB'!O:O,'4.SIRCREB'!O:O,"&lt;----- NO SE ENCUENTRA",0,),0,),0,),0,),0,))))</f>
        <v/>
      </c>
      <c r="F166" s="172" t="str">
        <f t="shared" si="2"/>
        <v/>
      </c>
      <c r="K166" s="120" t="str">
        <f>IF(J166="","",IF(J166=0,"",SUMIF($D:D,J166,C:C)))</f>
        <v/>
      </c>
      <c r="L166" s="119" t="str">
        <f>IF(J166=0,"",IFERROR(IF(J166&lt;&gt;"",VLOOKUP(J166,P$1:$W$1420,5,FALSE),""),"ERROR DE CUENTA / DEPOSITOS DE VALORES"))</f>
        <v/>
      </c>
    </row>
    <row r="167" spans="3:12" ht="24.95" customHeight="1" x14ac:dyDescent="0.25">
      <c r="C167"/>
      <c r="E167" s="134" t="str">
        <f>IF(A167="","",+_xlfn.XLOOKUP(VALUE(A167),'1.DEPOSITOS'!O:O,'1.DEPOSITOS'!O:O,_xlfn.XLOOKUP(VALUE(A167),'control débitos'!H:H,'control débitos'!H:H,_xlfn.XLOOKUP(VALUE(A167),'3.AFIP'!Q:Q,'3.AFIP'!Q:Q,_xlfn.XLOOKUP(VALUE(A167),'5.FONDO Y SUELDOS'!P:P,'5.FONDO Y SUELDOS'!P:P,_xlfn.XLOOKUP(VALUE(A167),'8.GASTOS'!O:O,'8.GASTOS'!O:O,_xlfn.XLOOKUP(VALUE(A167),'10.IMP DEB CRED'!O:O,'10.IMP DEB CRED'!O:O,_xlfn.XLOOKUP(VALUE(A167),'4.SIRCREB'!O:O,'4.SIRCREB'!O:O,"&lt;----- NO SE ENCUENTRA",0,),0,),0,),0,),0,))))</f>
        <v/>
      </c>
      <c r="F167" s="172" t="str">
        <f t="shared" si="2"/>
        <v/>
      </c>
      <c r="K167" s="120" t="str">
        <f>IF(J167="","",IF(J167=0,"",SUMIF($D:D,J167,C:C)))</f>
        <v/>
      </c>
      <c r="L167" s="119" t="str">
        <f>IF(J167=0,"",IFERROR(IF(J167&lt;&gt;"",VLOOKUP(J167,P$1:$W$1420,5,FALSE),""),"ERROR DE CUENTA / DEPOSITOS DE VALORES"))</f>
        <v/>
      </c>
    </row>
    <row r="168" spans="3:12" ht="24.95" customHeight="1" x14ac:dyDescent="0.25">
      <c r="C168"/>
      <c r="E168" s="134" t="str">
        <f>IF(A168="","",+_xlfn.XLOOKUP(VALUE(A168),'1.DEPOSITOS'!O:O,'1.DEPOSITOS'!O:O,_xlfn.XLOOKUP(VALUE(A168),'control débitos'!H:H,'control débitos'!H:H,_xlfn.XLOOKUP(VALUE(A168),'3.AFIP'!Q:Q,'3.AFIP'!Q:Q,_xlfn.XLOOKUP(VALUE(A168),'5.FONDO Y SUELDOS'!P:P,'5.FONDO Y SUELDOS'!P:P,_xlfn.XLOOKUP(VALUE(A168),'8.GASTOS'!O:O,'8.GASTOS'!O:O,_xlfn.XLOOKUP(VALUE(A168),'10.IMP DEB CRED'!O:O,'10.IMP DEB CRED'!O:O,_xlfn.XLOOKUP(VALUE(A168),'4.SIRCREB'!O:O,'4.SIRCREB'!O:O,"&lt;----- NO SE ENCUENTRA",0,),0,),0,),0,),0,))))</f>
        <v/>
      </c>
      <c r="F168" s="172" t="str">
        <f t="shared" si="2"/>
        <v/>
      </c>
      <c r="K168" s="120" t="str">
        <f>IF(J168="","",IF(J168=0,"",SUMIF($D:D,J168,C:C)))</f>
        <v/>
      </c>
      <c r="L168" s="119" t="str">
        <f>IF(J168=0,"",IFERROR(IF(J168&lt;&gt;"",VLOOKUP(J168,P$1:$W$1420,5,FALSE),""),"ERROR DE CUENTA / DEPOSITOS DE VALORES"))</f>
        <v/>
      </c>
    </row>
    <row r="169" spans="3:12" ht="24.95" customHeight="1" x14ac:dyDescent="0.25">
      <c r="C169"/>
      <c r="E169" s="134" t="str">
        <f>IF(A169="","",+_xlfn.XLOOKUP(VALUE(A169),'1.DEPOSITOS'!O:O,'1.DEPOSITOS'!O:O,_xlfn.XLOOKUP(VALUE(A169),'control débitos'!H:H,'control débitos'!H:H,_xlfn.XLOOKUP(VALUE(A169),'3.AFIP'!Q:Q,'3.AFIP'!Q:Q,_xlfn.XLOOKUP(VALUE(A169),'5.FONDO Y SUELDOS'!P:P,'5.FONDO Y SUELDOS'!P:P,_xlfn.XLOOKUP(VALUE(A169),'8.GASTOS'!O:O,'8.GASTOS'!O:O,_xlfn.XLOOKUP(VALUE(A169),'10.IMP DEB CRED'!O:O,'10.IMP DEB CRED'!O:O,_xlfn.XLOOKUP(VALUE(A169),'4.SIRCREB'!O:O,'4.SIRCREB'!O:O,"&lt;----- NO SE ENCUENTRA",0,),0,),0,),0,),0,))))</f>
        <v/>
      </c>
      <c r="F169" s="172" t="str">
        <f t="shared" si="2"/>
        <v/>
      </c>
      <c r="K169" s="120" t="str">
        <f>IF(J169="","",IF(J169=0,"",SUMIF($D:D,J169,C:C)))</f>
        <v/>
      </c>
      <c r="L169" s="119" t="str">
        <f>IF(J169=0,"",IFERROR(IF(J169&lt;&gt;"",VLOOKUP(J169,P$1:$W$1420,5,FALSE),""),"ERROR DE CUENTA / DEPOSITOS DE VALORES"))</f>
        <v/>
      </c>
    </row>
    <row r="170" spans="3:12" ht="24.95" customHeight="1" x14ac:dyDescent="0.25">
      <c r="C170"/>
      <c r="E170" s="134" t="str">
        <f>IF(A170="","",+_xlfn.XLOOKUP(VALUE(A170),'1.DEPOSITOS'!O:O,'1.DEPOSITOS'!O:O,_xlfn.XLOOKUP(VALUE(A170),'control débitos'!H:H,'control débitos'!H:H,_xlfn.XLOOKUP(VALUE(A170),'3.AFIP'!Q:Q,'3.AFIP'!Q:Q,_xlfn.XLOOKUP(VALUE(A170),'5.FONDO Y SUELDOS'!P:P,'5.FONDO Y SUELDOS'!P:P,_xlfn.XLOOKUP(VALUE(A170),'8.GASTOS'!O:O,'8.GASTOS'!O:O,_xlfn.XLOOKUP(VALUE(A170),'10.IMP DEB CRED'!O:O,'10.IMP DEB CRED'!O:O,_xlfn.XLOOKUP(VALUE(A170),'4.SIRCREB'!O:O,'4.SIRCREB'!O:O,"&lt;----- NO SE ENCUENTRA",0,),0,),0,),0,),0,))))</f>
        <v/>
      </c>
      <c r="F170" s="172" t="str">
        <f t="shared" si="2"/>
        <v/>
      </c>
      <c r="K170" s="120" t="str">
        <f>IF(J170="","",IF(J170=0,"",SUMIF($D:D,J170,C:C)))</f>
        <v/>
      </c>
      <c r="L170" s="119" t="str">
        <f>IF(J170=0,"",IFERROR(IF(J170&lt;&gt;"",VLOOKUP(J170,P$1:$W$1420,5,FALSE),""),"ERROR DE CUENTA / DEPOSITOS DE VALORES"))</f>
        <v/>
      </c>
    </row>
    <row r="171" spans="3:12" ht="24.95" customHeight="1" x14ac:dyDescent="0.25">
      <c r="C171"/>
      <c r="E171" s="134" t="str">
        <f>IF(A171="","",+_xlfn.XLOOKUP(VALUE(A171),'1.DEPOSITOS'!O:O,'1.DEPOSITOS'!O:O,_xlfn.XLOOKUP(VALUE(A171),'control débitos'!H:H,'control débitos'!H:H,_xlfn.XLOOKUP(VALUE(A171),'3.AFIP'!Q:Q,'3.AFIP'!Q:Q,_xlfn.XLOOKUP(VALUE(A171),'5.FONDO Y SUELDOS'!P:P,'5.FONDO Y SUELDOS'!P:P,_xlfn.XLOOKUP(VALUE(A171),'8.GASTOS'!O:O,'8.GASTOS'!O:O,_xlfn.XLOOKUP(VALUE(A171),'10.IMP DEB CRED'!O:O,'10.IMP DEB CRED'!O:O,_xlfn.XLOOKUP(VALUE(A171),'4.SIRCREB'!O:O,'4.SIRCREB'!O:O,"&lt;----- NO SE ENCUENTRA",0,),0,),0,),0,),0,))))</f>
        <v/>
      </c>
      <c r="F171" s="172" t="str">
        <f t="shared" si="2"/>
        <v/>
      </c>
      <c r="K171" s="120" t="str">
        <f>IF(J171="","",IF(J171=0,"",SUMIF($D:D,J171,C:C)))</f>
        <v/>
      </c>
      <c r="L171" s="119" t="str">
        <f>IF(J171=0,"",IFERROR(IF(J171&lt;&gt;"",VLOOKUP(J171,P$1:$W$1420,5,FALSE),""),"ERROR DE CUENTA / DEPOSITOS DE VALORES"))</f>
        <v/>
      </c>
    </row>
    <row r="172" spans="3:12" ht="24.95" customHeight="1" x14ac:dyDescent="0.25">
      <c r="C172"/>
      <c r="E172" s="134" t="str">
        <f>IF(A172="","",+_xlfn.XLOOKUP(VALUE(A172),'1.DEPOSITOS'!O:O,'1.DEPOSITOS'!O:O,_xlfn.XLOOKUP(VALUE(A172),'control débitos'!H:H,'control débitos'!H:H,_xlfn.XLOOKUP(VALUE(A172),'3.AFIP'!Q:Q,'3.AFIP'!Q:Q,_xlfn.XLOOKUP(VALUE(A172),'5.FONDO Y SUELDOS'!P:P,'5.FONDO Y SUELDOS'!P:P,_xlfn.XLOOKUP(VALUE(A172),'8.GASTOS'!O:O,'8.GASTOS'!O:O,_xlfn.XLOOKUP(VALUE(A172),'10.IMP DEB CRED'!O:O,'10.IMP DEB CRED'!O:O,_xlfn.XLOOKUP(VALUE(A172),'4.SIRCREB'!O:O,'4.SIRCREB'!O:O,"&lt;----- NO SE ENCUENTRA",0,),0,),0,),0,),0,))))</f>
        <v/>
      </c>
      <c r="F172" s="172" t="str">
        <f t="shared" si="2"/>
        <v/>
      </c>
      <c r="K172" s="120" t="str">
        <f>IF(J172="","",IF(J172=0,"",SUMIF($D:D,J172,C:C)))</f>
        <v/>
      </c>
      <c r="L172" s="119" t="str">
        <f>IF(J172=0,"",IFERROR(IF(J172&lt;&gt;"",VLOOKUP(J172,P$1:$W$1420,5,FALSE),""),"ERROR DE CUENTA / DEPOSITOS DE VALORES"))</f>
        <v/>
      </c>
    </row>
    <row r="173" spans="3:12" ht="24.95" customHeight="1" x14ac:dyDescent="0.25">
      <c r="C173"/>
      <c r="E173" s="134" t="str">
        <f>IF(A173="","",+_xlfn.XLOOKUP(VALUE(A173),'1.DEPOSITOS'!O:O,'1.DEPOSITOS'!O:O,_xlfn.XLOOKUP(VALUE(A173),'control débitos'!H:H,'control débitos'!H:H,_xlfn.XLOOKUP(VALUE(A173),'3.AFIP'!Q:Q,'3.AFIP'!Q:Q,_xlfn.XLOOKUP(VALUE(A173),'5.FONDO Y SUELDOS'!P:P,'5.FONDO Y SUELDOS'!P:P,_xlfn.XLOOKUP(VALUE(A173),'8.GASTOS'!O:O,'8.GASTOS'!O:O,_xlfn.XLOOKUP(VALUE(A173),'10.IMP DEB CRED'!O:O,'10.IMP DEB CRED'!O:O,_xlfn.XLOOKUP(VALUE(A173),'4.SIRCREB'!O:O,'4.SIRCREB'!O:O,"&lt;----- NO SE ENCUENTRA",0,),0,),0,),0,),0,))))</f>
        <v/>
      </c>
      <c r="F173" s="172" t="str">
        <f t="shared" si="2"/>
        <v/>
      </c>
      <c r="K173" s="120" t="str">
        <f>IF(J173="","",IF(J173=0,"",SUMIF($D:D,J173,C:C)))</f>
        <v/>
      </c>
      <c r="L173" s="119" t="str">
        <f>IF(J173=0,"",IFERROR(IF(J173&lt;&gt;"",VLOOKUP(J173,P$1:$W$1420,5,FALSE),""),"ERROR DE CUENTA / DEPOSITOS DE VALORES"))</f>
        <v/>
      </c>
    </row>
    <row r="174" spans="3:12" ht="24.95" customHeight="1" x14ac:dyDescent="0.25">
      <c r="C174"/>
      <c r="E174" s="134" t="str">
        <f>IF(A174="","",+_xlfn.XLOOKUP(VALUE(A174),'1.DEPOSITOS'!O:O,'1.DEPOSITOS'!O:O,_xlfn.XLOOKUP(VALUE(A174),'control débitos'!H:H,'control débitos'!H:H,_xlfn.XLOOKUP(VALUE(A174),'3.AFIP'!Q:Q,'3.AFIP'!Q:Q,_xlfn.XLOOKUP(VALUE(A174),'5.FONDO Y SUELDOS'!P:P,'5.FONDO Y SUELDOS'!P:P,_xlfn.XLOOKUP(VALUE(A174),'8.GASTOS'!O:O,'8.GASTOS'!O:O,_xlfn.XLOOKUP(VALUE(A174),'10.IMP DEB CRED'!O:O,'10.IMP DEB CRED'!O:O,_xlfn.XLOOKUP(VALUE(A174),'4.SIRCREB'!O:O,'4.SIRCREB'!O:O,"&lt;----- NO SE ENCUENTRA",0,),0,),0,),0,),0,))))</f>
        <v/>
      </c>
      <c r="F174" s="172" t="str">
        <f t="shared" si="2"/>
        <v/>
      </c>
      <c r="K174" s="120" t="str">
        <f>IF(J174="","",IF(J174=0,"",SUMIF($D:D,J174,C:C)))</f>
        <v/>
      </c>
      <c r="L174" s="119" t="str">
        <f>IF(J174=0,"",IFERROR(IF(J174&lt;&gt;"",VLOOKUP(J174,P$1:$W$1420,5,FALSE),""),"ERROR DE CUENTA / DEPOSITOS DE VALORES"))</f>
        <v/>
      </c>
    </row>
    <row r="175" spans="3:12" ht="24.95" customHeight="1" x14ac:dyDescent="0.25">
      <c r="C175"/>
      <c r="E175" s="134" t="str">
        <f>IF(A175="","",+_xlfn.XLOOKUP(VALUE(A175),'1.DEPOSITOS'!O:O,'1.DEPOSITOS'!O:O,_xlfn.XLOOKUP(VALUE(A175),'control débitos'!H:H,'control débitos'!H:H,_xlfn.XLOOKUP(VALUE(A175),'3.AFIP'!Q:Q,'3.AFIP'!Q:Q,_xlfn.XLOOKUP(VALUE(A175),'5.FONDO Y SUELDOS'!P:P,'5.FONDO Y SUELDOS'!P:P,_xlfn.XLOOKUP(VALUE(A175),'8.GASTOS'!O:O,'8.GASTOS'!O:O,_xlfn.XLOOKUP(VALUE(A175),'10.IMP DEB CRED'!O:O,'10.IMP DEB CRED'!O:O,_xlfn.XLOOKUP(VALUE(A175),'4.SIRCREB'!O:O,'4.SIRCREB'!O:O,"&lt;----- NO SE ENCUENTRA",0,),0,),0,),0,),0,))))</f>
        <v/>
      </c>
      <c r="F175" s="172" t="str">
        <f t="shared" si="2"/>
        <v/>
      </c>
      <c r="K175" s="120" t="str">
        <f>IF(J175="","",IF(J175=0,"",SUMIF($D:D,J175,C:C)))</f>
        <v/>
      </c>
      <c r="L175" s="119" t="str">
        <f>IF(J175=0,"",IFERROR(IF(J175&lt;&gt;"",VLOOKUP(J175,P$1:$W$1420,5,FALSE),""),"ERROR DE CUENTA / DEPOSITOS DE VALORES"))</f>
        <v/>
      </c>
    </row>
    <row r="176" spans="3:12" ht="24.95" customHeight="1" x14ac:dyDescent="0.25">
      <c r="C176"/>
      <c r="E176" s="134" t="str">
        <f>IF(A176="","",+_xlfn.XLOOKUP(VALUE(A176),'1.DEPOSITOS'!O:O,'1.DEPOSITOS'!O:O,_xlfn.XLOOKUP(VALUE(A176),'control débitos'!H:H,'control débitos'!H:H,_xlfn.XLOOKUP(VALUE(A176),'3.AFIP'!Q:Q,'3.AFIP'!Q:Q,_xlfn.XLOOKUP(VALUE(A176),'5.FONDO Y SUELDOS'!P:P,'5.FONDO Y SUELDOS'!P:P,_xlfn.XLOOKUP(VALUE(A176),'8.GASTOS'!O:O,'8.GASTOS'!O:O,_xlfn.XLOOKUP(VALUE(A176),'10.IMP DEB CRED'!O:O,'10.IMP DEB CRED'!O:O,_xlfn.XLOOKUP(VALUE(A176),'4.SIRCREB'!O:O,'4.SIRCREB'!O:O,"&lt;----- NO SE ENCUENTRA",0,),0,),0,),0,),0,))))</f>
        <v/>
      </c>
      <c r="F176" s="172" t="str">
        <f t="shared" si="2"/>
        <v/>
      </c>
      <c r="K176" s="120" t="str">
        <f>IF(J176="","",IF(J176=0,"",SUMIF($D:D,J176,C:C)))</f>
        <v/>
      </c>
      <c r="L176" s="119" t="str">
        <f>IF(J176=0,"",IFERROR(IF(J176&lt;&gt;"",VLOOKUP(J176,P$1:$W$1420,5,FALSE),""),"ERROR DE CUENTA / DEPOSITOS DE VALORES"))</f>
        <v/>
      </c>
    </row>
    <row r="177" spans="3:12" ht="24.95" customHeight="1" x14ac:dyDescent="0.25">
      <c r="C177"/>
      <c r="E177" s="134" t="str">
        <f>IF(A177="","",+_xlfn.XLOOKUP(VALUE(A177),'1.DEPOSITOS'!O:O,'1.DEPOSITOS'!O:O,_xlfn.XLOOKUP(VALUE(A177),'control débitos'!H:H,'control débitos'!H:H,_xlfn.XLOOKUP(VALUE(A177),'3.AFIP'!Q:Q,'3.AFIP'!Q:Q,_xlfn.XLOOKUP(VALUE(A177),'5.FONDO Y SUELDOS'!P:P,'5.FONDO Y SUELDOS'!P:P,_xlfn.XLOOKUP(VALUE(A177),'8.GASTOS'!O:O,'8.GASTOS'!O:O,_xlfn.XLOOKUP(VALUE(A177),'10.IMP DEB CRED'!O:O,'10.IMP DEB CRED'!O:O,_xlfn.XLOOKUP(VALUE(A177),'4.SIRCREB'!O:O,'4.SIRCREB'!O:O,"&lt;----- NO SE ENCUENTRA",0,),0,),0,),0,),0,))))</f>
        <v/>
      </c>
      <c r="F177" s="172" t="str">
        <f t="shared" si="2"/>
        <v/>
      </c>
      <c r="K177" s="120" t="str">
        <f>IF(J177="","",IF(J177=0,"",SUMIF($D:D,J177,C:C)))</f>
        <v/>
      </c>
      <c r="L177" s="119" t="str">
        <f>IF(J177=0,"",IFERROR(IF(J177&lt;&gt;"",VLOOKUP(J177,P$1:$W$1420,5,FALSE),""),"ERROR DE CUENTA / DEPOSITOS DE VALORES"))</f>
        <v/>
      </c>
    </row>
    <row r="178" spans="3:12" ht="24.95" customHeight="1" x14ac:dyDescent="0.25">
      <c r="C178"/>
      <c r="E178" s="134" t="str">
        <f>IF(A178="","",+_xlfn.XLOOKUP(VALUE(A178),'1.DEPOSITOS'!O:O,'1.DEPOSITOS'!O:O,_xlfn.XLOOKUP(VALUE(A178),'control débitos'!H:H,'control débitos'!H:H,_xlfn.XLOOKUP(VALUE(A178),'3.AFIP'!Q:Q,'3.AFIP'!Q:Q,_xlfn.XLOOKUP(VALUE(A178),'5.FONDO Y SUELDOS'!P:P,'5.FONDO Y SUELDOS'!P:P,_xlfn.XLOOKUP(VALUE(A178),'8.GASTOS'!O:O,'8.GASTOS'!O:O,_xlfn.XLOOKUP(VALUE(A178),'10.IMP DEB CRED'!O:O,'10.IMP DEB CRED'!O:O,_xlfn.XLOOKUP(VALUE(A178),'4.SIRCREB'!O:O,'4.SIRCREB'!O:O,"&lt;----- NO SE ENCUENTRA",0,),0,),0,),0,),0,))))</f>
        <v/>
      </c>
      <c r="F178" s="172" t="str">
        <f t="shared" si="2"/>
        <v/>
      </c>
      <c r="K178" s="120" t="str">
        <f>IF(J178="","",IF(J178=0,"",SUMIF($D:D,J178,C:C)))</f>
        <v/>
      </c>
      <c r="L178" s="119" t="str">
        <f>IF(J178=0,"",IFERROR(IF(J178&lt;&gt;"",VLOOKUP(J178,P$1:$W$1420,5,FALSE),""),"ERROR DE CUENTA / DEPOSITOS DE VALORES"))</f>
        <v/>
      </c>
    </row>
    <row r="179" spans="3:12" ht="24.95" customHeight="1" x14ac:dyDescent="0.25">
      <c r="C179"/>
      <c r="E179" s="134" t="str">
        <f>IF(A179="","",+_xlfn.XLOOKUP(VALUE(A179),'1.DEPOSITOS'!O:O,'1.DEPOSITOS'!O:O,_xlfn.XLOOKUP(VALUE(A179),'control débitos'!H:H,'control débitos'!H:H,_xlfn.XLOOKUP(VALUE(A179),'3.AFIP'!Q:Q,'3.AFIP'!Q:Q,_xlfn.XLOOKUP(VALUE(A179),'5.FONDO Y SUELDOS'!P:P,'5.FONDO Y SUELDOS'!P:P,_xlfn.XLOOKUP(VALUE(A179),'8.GASTOS'!O:O,'8.GASTOS'!O:O,_xlfn.XLOOKUP(VALUE(A179),'10.IMP DEB CRED'!O:O,'10.IMP DEB CRED'!O:O,_xlfn.XLOOKUP(VALUE(A179),'4.SIRCREB'!O:O,'4.SIRCREB'!O:O,"&lt;----- NO SE ENCUENTRA",0,),0,),0,),0,),0,))))</f>
        <v/>
      </c>
      <c r="F179" s="172" t="str">
        <f t="shared" si="2"/>
        <v/>
      </c>
      <c r="K179" s="120" t="str">
        <f>IF(J179="","",IF(J179=0,"",SUMIF($D:D,J179,C:C)))</f>
        <v/>
      </c>
      <c r="L179" s="119" t="str">
        <f>IF(J179=0,"",IFERROR(IF(J179&lt;&gt;"",VLOOKUP(J179,P$1:$W$1420,5,FALSE),""),"ERROR DE CUENTA / DEPOSITOS DE VALORES"))</f>
        <v/>
      </c>
    </row>
    <row r="180" spans="3:12" ht="24.95" customHeight="1" x14ac:dyDescent="0.25">
      <c r="C180"/>
      <c r="E180" s="134" t="str">
        <f>IF(A180="","",+_xlfn.XLOOKUP(VALUE(A180),'1.DEPOSITOS'!O:O,'1.DEPOSITOS'!O:O,_xlfn.XLOOKUP(VALUE(A180),'control débitos'!H:H,'control débitos'!H:H,_xlfn.XLOOKUP(VALUE(A180),'3.AFIP'!Q:Q,'3.AFIP'!Q:Q,_xlfn.XLOOKUP(VALUE(A180),'5.FONDO Y SUELDOS'!P:P,'5.FONDO Y SUELDOS'!P:P,_xlfn.XLOOKUP(VALUE(A180),'8.GASTOS'!O:O,'8.GASTOS'!O:O,_xlfn.XLOOKUP(VALUE(A180),'10.IMP DEB CRED'!O:O,'10.IMP DEB CRED'!O:O,_xlfn.XLOOKUP(VALUE(A180),'4.SIRCREB'!O:O,'4.SIRCREB'!O:O,"&lt;----- NO SE ENCUENTRA",0,),0,),0,),0,),0,))))</f>
        <v/>
      </c>
      <c r="F180" s="172" t="str">
        <f t="shared" si="2"/>
        <v/>
      </c>
      <c r="K180" s="120" t="str">
        <f>IF(J180="","",IF(J180=0,"",SUMIF($D:D,J180,C:C)))</f>
        <v/>
      </c>
      <c r="L180" s="119" t="str">
        <f>IF(J180=0,"",IFERROR(IF(J180&lt;&gt;"",VLOOKUP(J180,P$1:$W$1420,5,FALSE),""),"ERROR DE CUENTA / DEPOSITOS DE VALORES"))</f>
        <v/>
      </c>
    </row>
    <row r="181" spans="3:12" ht="24.95" customHeight="1" x14ac:dyDescent="0.25">
      <c r="C181"/>
      <c r="E181" s="134" t="str">
        <f>IF(A181="","",+_xlfn.XLOOKUP(VALUE(A181),'1.DEPOSITOS'!O:O,'1.DEPOSITOS'!O:O,_xlfn.XLOOKUP(VALUE(A181),'control débitos'!H:H,'control débitos'!H:H,_xlfn.XLOOKUP(VALUE(A181),'3.AFIP'!Q:Q,'3.AFIP'!Q:Q,_xlfn.XLOOKUP(VALUE(A181),'5.FONDO Y SUELDOS'!P:P,'5.FONDO Y SUELDOS'!P:P,_xlfn.XLOOKUP(VALUE(A181),'8.GASTOS'!O:O,'8.GASTOS'!O:O,_xlfn.XLOOKUP(VALUE(A181),'10.IMP DEB CRED'!O:O,'10.IMP DEB CRED'!O:O,_xlfn.XLOOKUP(VALUE(A181),'4.SIRCREB'!O:O,'4.SIRCREB'!O:O,"&lt;----- NO SE ENCUENTRA",0,),0,),0,),0,),0,))))</f>
        <v/>
      </c>
      <c r="F181" s="172" t="str">
        <f t="shared" si="2"/>
        <v/>
      </c>
      <c r="K181" s="120" t="str">
        <f>IF(J181="","",IF(J181=0,"",SUMIF($D:D,J181,C:C)))</f>
        <v/>
      </c>
      <c r="L181" s="119" t="str">
        <f>IF(J181=0,"",IFERROR(IF(J181&lt;&gt;"",VLOOKUP(J181,P$1:$W$1420,5,FALSE),""),"ERROR DE CUENTA / DEPOSITOS DE VALORES"))</f>
        <v/>
      </c>
    </row>
    <row r="182" spans="3:12" ht="24.95" customHeight="1" x14ac:dyDescent="0.25">
      <c r="C182"/>
      <c r="E182" s="134" t="str">
        <f>IF(A182="","",+_xlfn.XLOOKUP(VALUE(A182),'1.DEPOSITOS'!O:O,'1.DEPOSITOS'!O:O,_xlfn.XLOOKUP(VALUE(A182),'control débitos'!H:H,'control débitos'!H:H,_xlfn.XLOOKUP(VALUE(A182),'3.AFIP'!Q:Q,'3.AFIP'!Q:Q,_xlfn.XLOOKUP(VALUE(A182),'5.FONDO Y SUELDOS'!P:P,'5.FONDO Y SUELDOS'!P:P,_xlfn.XLOOKUP(VALUE(A182),'8.GASTOS'!O:O,'8.GASTOS'!O:O,_xlfn.XLOOKUP(VALUE(A182),'10.IMP DEB CRED'!O:O,'10.IMP DEB CRED'!O:O,_xlfn.XLOOKUP(VALUE(A182),'4.SIRCREB'!O:O,'4.SIRCREB'!O:O,"&lt;----- NO SE ENCUENTRA",0,),0,),0,),0,),0,))))</f>
        <v/>
      </c>
      <c r="F182" s="172" t="str">
        <f t="shared" si="2"/>
        <v/>
      </c>
      <c r="K182" s="120" t="str">
        <f>IF(J182="","",IF(J182=0,"",SUMIF($D:D,J182,C:C)))</f>
        <v/>
      </c>
      <c r="L182" s="119" t="str">
        <f>IF(J182=0,"",IFERROR(IF(J182&lt;&gt;"",VLOOKUP(J182,P$1:$W$1420,5,FALSE),""),"ERROR DE CUENTA / DEPOSITOS DE VALORES"))</f>
        <v/>
      </c>
    </row>
    <row r="183" spans="3:12" ht="24.95" customHeight="1" x14ac:dyDescent="0.25">
      <c r="C183"/>
      <c r="E183" s="134" t="str">
        <f>IF(A183="","",+_xlfn.XLOOKUP(VALUE(A183),'1.DEPOSITOS'!O:O,'1.DEPOSITOS'!O:O,_xlfn.XLOOKUP(VALUE(A183),'control débitos'!H:H,'control débitos'!H:H,_xlfn.XLOOKUP(VALUE(A183),'3.AFIP'!Q:Q,'3.AFIP'!Q:Q,_xlfn.XLOOKUP(VALUE(A183),'5.FONDO Y SUELDOS'!P:P,'5.FONDO Y SUELDOS'!P:P,_xlfn.XLOOKUP(VALUE(A183),'8.GASTOS'!O:O,'8.GASTOS'!O:O,_xlfn.XLOOKUP(VALUE(A183),'10.IMP DEB CRED'!O:O,'10.IMP DEB CRED'!O:O,_xlfn.XLOOKUP(VALUE(A183),'4.SIRCREB'!O:O,'4.SIRCREB'!O:O,"&lt;----- NO SE ENCUENTRA",0,),0,),0,),0,),0,))))</f>
        <v/>
      </c>
      <c r="F183" s="172" t="str">
        <f t="shared" si="2"/>
        <v/>
      </c>
      <c r="K183" s="120" t="str">
        <f>IF(J183="","",IF(J183=0,"",SUMIF($D:D,J183,C:C)))</f>
        <v/>
      </c>
      <c r="L183" s="119" t="str">
        <f>IF(J183=0,"",IFERROR(IF(J183&lt;&gt;"",VLOOKUP(J183,P$1:$W$1420,5,FALSE),""),"ERROR DE CUENTA / DEPOSITOS DE VALORES"))</f>
        <v/>
      </c>
    </row>
    <row r="184" spans="3:12" ht="24.95" customHeight="1" x14ac:dyDescent="0.25">
      <c r="C184"/>
      <c r="E184" s="134" t="str">
        <f>IF(A184="","",+_xlfn.XLOOKUP(VALUE(A184),'1.DEPOSITOS'!O:O,'1.DEPOSITOS'!O:O,_xlfn.XLOOKUP(VALUE(A184),'control débitos'!H:H,'control débitos'!H:H,_xlfn.XLOOKUP(VALUE(A184),'3.AFIP'!Q:Q,'3.AFIP'!Q:Q,_xlfn.XLOOKUP(VALUE(A184),'5.FONDO Y SUELDOS'!P:P,'5.FONDO Y SUELDOS'!P:P,_xlfn.XLOOKUP(VALUE(A184),'8.GASTOS'!O:O,'8.GASTOS'!O:O,_xlfn.XLOOKUP(VALUE(A184),'10.IMP DEB CRED'!O:O,'10.IMP DEB CRED'!O:O,_xlfn.XLOOKUP(VALUE(A184),'4.SIRCREB'!O:O,'4.SIRCREB'!O:O,"&lt;----- NO SE ENCUENTRA",0,),0,),0,),0,),0,))))</f>
        <v/>
      </c>
      <c r="F184" s="172" t="str">
        <f t="shared" si="2"/>
        <v/>
      </c>
      <c r="K184" s="120" t="str">
        <f>IF(J184="","",IF(J184=0,"",SUMIF($D:D,J184,C:C)))</f>
        <v/>
      </c>
      <c r="L184" s="119" t="str">
        <f>IF(J184=0,"",IFERROR(IF(J184&lt;&gt;"",VLOOKUP(J184,P$1:$W$1420,5,FALSE),""),"ERROR DE CUENTA / DEPOSITOS DE VALORES"))</f>
        <v/>
      </c>
    </row>
    <row r="185" spans="3:12" ht="24.95" customHeight="1" x14ac:dyDescent="0.25">
      <c r="C185"/>
      <c r="E185" s="134" t="str">
        <f>IF(A185="","",+_xlfn.XLOOKUP(VALUE(A185),'1.DEPOSITOS'!O:O,'1.DEPOSITOS'!O:O,_xlfn.XLOOKUP(VALUE(A185),'control débitos'!H:H,'control débitos'!H:H,_xlfn.XLOOKUP(VALUE(A185),'3.AFIP'!Q:Q,'3.AFIP'!Q:Q,_xlfn.XLOOKUP(VALUE(A185),'5.FONDO Y SUELDOS'!P:P,'5.FONDO Y SUELDOS'!P:P,_xlfn.XLOOKUP(VALUE(A185),'8.GASTOS'!O:O,'8.GASTOS'!O:O,_xlfn.XLOOKUP(VALUE(A185),'10.IMP DEB CRED'!O:O,'10.IMP DEB CRED'!O:O,_xlfn.XLOOKUP(VALUE(A185),'4.SIRCREB'!O:O,'4.SIRCREB'!O:O,"&lt;----- NO SE ENCUENTRA",0,),0,),0,),0,),0,))))</f>
        <v/>
      </c>
      <c r="F185" s="172" t="str">
        <f t="shared" si="2"/>
        <v/>
      </c>
      <c r="K185" s="120" t="str">
        <f>IF(J185="","",IF(J185=0,"",SUMIF($D:D,J185,C:C)))</f>
        <v/>
      </c>
      <c r="L185" s="119" t="str">
        <f>IF(J185=0,"",IFERROR(IF(J185&lt;&gt;"",VLOOKUP(J185,P$1:$W$1420,5,FALSE),""),"ERROR DE CUENTA / DEPOSITOS DE VALORES"))</f>
        <v/>
      </c>
    </row>
    <row r="186" spans="3:12" ht="24.95" customHeight="1" x14ac:dyDescent="0.25">
      <c r="C186"/>
      <c r="E186" s="134" t="str">
        <f>IF(A186="","",+_xlfn.XLOOKUP(VALUE(A186),'1.DEPOSITOS'!O:O,'1.DEPOSITOS'!O:O,_xlfn.XLOOKUP(VALUE(A186),'control débitos'!H:H,'control débitos'!H:H,_xlfn.XLOOKUP(VALUE(A186),'3.AFIP'!Q:Q,'3.AFIP'!Q:Q,_xlfn.XLOOKUP(VALUE(A186),'5.FONDO Y SUELDOS'!P:P,'5.FONDO Y SUELDOS'!P:P,_xlfn.XLOOKUP(VALUE(A186),'8.GASTOS'!O:O,'8.GASTOS'!O:O,_xlfn.XLOOKUP(VALUE(A186),'10.IMP DEB CRED'!O:O,'10.IMP DEB CRED'!O:O,_xlfn.XLOOKUP(VALUE(A186),'4.SIRCREB'!O:O,'4.SIRCREB'!O:O,"&lt;----- NO SE ENCUENTRA",0,),0,),0,),0,),0,))))</f>
        <v/>
      </c>
      <c r="F186" s="172" t="str">
        <f t="shared" si="2"/>
        <v/>
      </c>
      <c r="K186" s="120" t="str">
        <f>IF(J186="","",IF(J186=0,"",SUMIF($D:D,J186,C:C)))</f>
        <v/>
      </c>
      <c r="L186" s="119" t="str">
        <f>IF(J186=0,"",IFERROR(IF(J186&lt;&gt;"",VLOOKUP(J186,P$1:$W$1420,5,FALSE),""),"ERROR DE CUENTA / DEPOSITOS DE VALORES"))</f>
        <v/>
      </c>
    </row>
    <row r="187" spans="3:12" ht="24.95" customHeight="1" x14ac:dyDescent="0.25">
      <c r="C187"/>
      <c r="E187" s="134" t="str">
        <f>IF(A187="","",+_xlfn.XLOOKUP(VALUE(A187),'1.DEPOSITOS'!O:O,'1.DEPOSITOS'!O:O,_xlfn.XLOOKUP(VALUE(A187),'control débitos'!H:H,'control débitos'!H:H,_xlfn.XLOOKUP(VALUE(A187),'3.AFIP'!Q:Q,'3.AFIP'!Q:Q,_xlfn.XLOOKUP(VALUE(A187),'5.FONDO Y SUELDOS'!P:P,'5.FONDO Y SUELDOS'!P:P,_xlfn.XLOOKUP(VALUE(A187),'8.GASTOS'!O:O,'8.GASTOS'!O:O,_xlfn.XLOOKUP(VALUE(A187),'10.IMP DEB CRED'!O:O,'10.IMP DEB CRED'!O:O,_xlfn.XLOOKUP(VALUE(A187),'4.SIRCREB'!O:O,'4.SIRCREB'!O:O,"&lt;----- NO SE ENCUENTRA",0,),0,),0,),0,),0,))))</f>
        <v/>
      </c>
      <c r="F187" s="172" t="str">
        <f t="shared" si="2"/>
        <v/>
      </c>
      <c r="K187" s="120" t="str">
        <f>IF(J187="","",IF(J187=0,"",SUMIF($D:D,J187,C:C)))</f>
        <v/>
      </c>
      <c r="L187" s="119" t="str">
        <f>IF(J187=0,"",IFERROR(IF(J187&lt;&gt;"",VLOOKUP(J187,P$1:$W$1420,5,FALSE),""),"ERROR DE CUENTA / DEPOSITOS DE VALORES"))</f>
        <v/>
      </c>
    </row>
    <row r="188" spans="3:12" ht="24.95" customHeight="1" x14ac:dyDescent="0.25">
      <c r="C188"/>
      <c r="E188" s="134" t="str">
        <f>IF(A188="","",+_xlfn.XLOOKUP(VALUE(A188),'1.DEPOSITOS'!O:O,'1.DEPOSITOS'!O:O,_xlfn.XLOOKUP(VALUE(A188),'control débitos'!H:H,'control débitos'!H:H,_xlfn.XLOOKUP(VALUE(A188),'3.AFIP'!Q:Q,'3.AFIP'!Q:Q,_xlfn.XLOOKUP(VALUE(A188),'5.FONDO Y SUELDOS'!P:P,'5.FONDO Y SUELDOS'!P:P,_xlfn.XLOOKUP(VALUE(A188),'8.GASTOS'!O:O,'8.GASTOS'!O:O,_xlfn.XLOOKUP(VALUE(A188),'10.IMP DEB CRED'!O:O,'10.IMP DEB CRED'!O:O,_xlfn.XLOOKUP(VALUE(A188),'4.SIRCREB'!O:O,'4.SIRCREB'!O:O,"&lt;----- NO SE ENCUENTRA",0,),0,),0,),0,),0,))))</f>
        <v/>
      </c>
      <c r="F188" s="172" t="str">
        <f t="shared" si="2"/>
        <v/>
      </c>
      <c r="K188" s="120" t="str">
        <f>IF(J188="","",IF(J188=0,"",SUMIF($D:D,J188,C:C)))</f>
        <v/>
      </c>
      <c r="L188" s="119" t="str">
        <f>IF(J188=0,"",IFERROR(IF(J188&lt;&gt;"",VLOOKUP(J188,P$1:$W$1420,5,FALSE),""),"ERROR DE CUENTA / DEPOSITOS DE VALORES"))</f>
        <v/>
      </c>
    </row>
    <row r="189" spans="3:12" ht="24.95" customHeight="1" x14ac:dyDescent="0.25">
      <c r="C189"/>
      <c r="E189" s="134" t="str">
        <f>IF(A189="","",+_xlfn.XLOOKUP(VALUE(A189),'1.DEPOSITOS'!O:O,'1.DEPOSITOS'!O:O,_xlfn.XLOOKUP(VALUE(A189),'control débitos'!H:H,'control débitos'!H:H,_xlfn.XLOOKUP(VALUE(A189),'3.AFIP'!Q:Q,'3.AFIP'!Q:Q,_xlfn.XLOOKUP(VALUE(A189),'5.FONDO Y SUELDOS'!P:P,'5.FONDO Y SUELDOS'!P:P,_xlfn.XLOOKUP(VALUE(A189),'8.GASTOS'!O:O,'8.GASTOS'!O:O,_xlfn.XLOOKUP(VALUE(A189),'10.IMP DEB CRED'!O:O,'10.IMP DEB CRED'!O:O,_xlfn.XLOOKUP(VALUE(A189),'4.SIRCREB'!O:O,'4.SIRCREB'!O:O,"&lt;----- NO SE ENCUENTRA",0,),0,),0,),0,),0,))))</f>
        <v/>
      </c>
      <c r="F189" s="172" t="str">
        <f t="shared" si="2"/>
        <v/>
      </c>
      <c r="K189" s="120" t="str">
        <f>IF(J189="","",IF(J189=0,"",SUMIF($D:D,J189,C:C)))</f>
        <v/>
      </c>
      <c r="L189" s="119" t="str">
        <f>IF(J189=0,"",IFERROR(IF(J189&lt;&gt;"",VLOOKUP(J189,P$1:$W$1420,5,FALSE),""),"ERROR DE CUENTA / DEPOSITOS DE VALORES"))</f>
        <v/>
      </c>
    </row>
    <row r="190" spans="3:12" ht="24.95" customHeight="1" x14ac:dyDescent="0.25">
      <c r="C190"/>
      <c r="E190" s="134" t="str">
        <f>IF(A190="","",+_xlfn.XLOOKUP(VALUE(A190),'1.DEPOSITOS'!O:O,'1.DEPOSITOS'!O:O,_xlfn.XLOOKUP(VALUE(A190),'control débitos'!H:H,'control débitos'!H:H,_xlfn.XLOOKUP(VALUE(A190),'3.AFIP'!Q:Q,'3.AFIP'!Q:Q,_xlfn.XLOOKUP(VALUE(A190),'5.FONDO Y SUELDOS'!P:P,'5.FONDO Y SUELDOS'!P:P,_xlfn.XLOOKUP(VALUE(A190),'8.GASTOS'!O:O,'8.GASTOS'!O:O,_xlfn.XLOOKUP(VALUE(A190),'10.IMP DEB CRED'!O:O,'10.IMP DEB CRED'!O:O,_xlfn.XLOOKUP(VALUE(A190),'4.SIRCREB'!O:O,'4.SIRCREB'!O:O,"&lt;----- NO SE ENCUENTRA",0,),0,),0,),0,),0,))))</f>
        <v/>
      </c>
      <c r="F190" s="172" t="str">
        <f t="shared" si="2"/>
        <v/>
      </c>
      <c r="K190" s="120" t="str">
        <f>IF(J190="","",IF(J190=0,"",SUMIF($D:D,J190,C:C)))</f>
        <v/>
      </c>
      <c r="L190" s="119" t="str">
        <f>IF(J190=0,"",IFERROR(IF(J190&lt;&gt;"",VLOOKUP(J190,P$1:$W$1420,5,FALSE),""),"ERROR DE CUENTA / DEPOSITOS DE VALORES"))</f>
        <v/>
      </c>
    </row>
    <row r="191" spans="3:12" ht="24.95" customHeight="1" x14ac:dyDescent="0.25">
      <c r="C191"/>
      <c r="E191" s="134" t="str">
        <f>IF(A191="","",+_xlfn.XLOOKUP(VALUE(A191),'1.DEPOSITOS'!O:O,'1.DEPOSITOS'!O:O,_xlfn.XLOOKUP(VALUE(A191),'control débitos'!H:H,'control débitos'!H:H,_xlfn.XLOOKUP(VALUE(A191),'3.AFIP'!Q:Q,'3.AFIP'!Q:Q,_xlfn.XLOOKUP(VALUE(A191),'5.FONDO Y SUELDOS'!P:P,'5.FONDO Y SUELDOS'!P:P,_xlfn.XLOOKUP(VALUE(A191),'8.GASTOS'!O:O,'8.GASTOS'!O:O,_xlfn.XLOOKUP(VALUE(A191),'10.IMP DEB CRED'!O:O,'10.IMP DEB CRED'!O:O,_xlfn.XLOOKUP(VALUE(A191),'4.SIRCREB'!O:O,'4.SIRCREB'!O:O,"&lt;----- NO SE ENCUENTRA",0,),0,),0,),0,),0,))))</f>
        <v/>
      </c>
      <c r="F191" s="172" t="str">
        <f t="shared" si="2"/>
        <v/>
      </c>
      <c r="K191" s="120" t="str">
        <f>IF(J191="","",IF(J191=0,"",SUMIF($D:D,J191,C:C)))</f>
        <v/>
      </c>
      <c r="L191" s="119" t="str">
        <f>IF(J191=0,"",IFERROR(IF(J191&lt;&gt;"",VLOOKUP(J191,P$1:$W$1420,5,FALSE),""),"ERROR DE CUENTA / DEPOSITOS DE VALORES"))</f>
        <v/>
      </c>
    </row>
    <row r="192" spans="3:12" ht="24.95" customHeight="1" x14ac:dyDescent="0.25">
      <c r="C192"/>
      <c r="E192" s="134" t="str">
        <f>IF(A192="","",+_xlfn.XLOOKUP(VALUE(A192),'1.DEPOSITOS'!O:O,'1.DEPOSITOS'!O:O,_xlfn.XLOOKUP(VALUE(A192),'control débitos'!H:H,'control débitos'!H:H,_xlfn.XLOOKUP(VALUE(A192),'3.AFIP'!Q:Q,'3.AFIP'!Q:Q,_xlfn.XLOOKUP(VALUE(A192),'5.FONDO Y SUELDOS'!P:P,'5.FONDO Y SUELDOS'!P:P,_xlfn.XLOOKUP(VALUE(A192),'8.GASTOS'!O:O,'8.GASTOS'!O:O,_xlfn.XLOOKUP(VALUE(A192),'10.IMP DEB CRED'!O:O,'10.IMP DEB CRED'!O:O,_xlfn.XLOOKUP(VALUE(A192),'4.SIRCREB'!O:O,'4.SIRCREB'!O:O,"&lt;----- NO SE ENCUENTRA",0,),0,),0,),0,),0,))))</f>
        <v/>
      </c>
      <c r="F192" s="172" t="str">
        <f t="shared" si="2"/>
        <v/>
      </c>
      <c r="K192" s="120" t="str">
        <f>IF(J192="","",IF(J192=0,"",SUMIF($D:D,J192,C:C)))</f>
        <v/>
      </c>
      <c r="L192" s="119" t="str">
        <f>IF(J192=0,"",IFERROR(IF(J192&lt;&gt;"",VLOOKUP(J192,P$1:$W$1420,5,FALSE),""),"ERROR DE CUENTA / DEPOSITOS DE VALORES"))</f>
        <v/>
      </c>
    </row>
    <row r="193" spans="3:12" ht="24.95" customHeight="1" x14ac:dyDescent="0.25">
      <c r="C193"/>
      <c r="E193" s="134" t="str">
        <f>IF(A193="","",+_xlfn.XLOOKUP(VALUE(A193),'1.DEPOSITOS'!O:O,'1.DEPOSITOS'!O:O,_xlfn.XLOOKUP(VALUE(A193),'control débitos'!H:H,'control débitos'!H:H,_xlfn.XLOOKUP(VALUE(A193),'3.AFIP'!Q:Q,'3.AFIP'!Q:Q,_xlfn.XLOOKUP(VALUE(A193),'5.FONDO Y SUELDOS'!P:P,'5.FONDO Y SUELDOS'!P:P,_xlfn.XLOOKUP(VALUE(A193),'8.GASTOS'!O:O,'8.GASTOS'!O:O,_xlfn.XLOOKUP(VALUE(A193),'10.IMP DEB CRED'!O:O,'10.IMP DEB CRED'!O:O,_xlfn.XLOOKUP(VALUE(A193),'4.SIRCREB'!O:O,'4.SIRCREB'!O:O,"&lt;----- NO SE ENCUENTRA",0,),0,),0,),0,),0,))))</f>
        <v/>
      </c>
      <c r="F193" s="172" t="str">
        <f t="shared" si="2"/>
        <v/>
      </c>
      <c r="K193" s="120" t="str">
        <f>IF(J193="","",IF(J193=0,"",SUMIF($D:D,J193,C:C)))</f>
        <v/>
      </c>
      <c r="L193" s="119" t="str">
        <f>IF(J193=0,"",IFERROR(IF(J193&lt;&gt;"",VLOOKUP(J193,P$1:$W$1420,5,FALSE),""),"ERROR DE CUENTA / DEPOSITOS DE VALORES"))</f>
        <v/>
      </c>
    </row>
    <row r="194" spans="3:12" ht="24.95" customHeight="1" x14ac:dyDescent="0.25">
      <c r="C194"/>
      <c r="E194" s="134" t="str">
        <f>IF(A194="","",+_xlfn.XLOOKUP(VALUE(A194),'1.DEPOSITOS'!O:O,'1.DEPOSITOS'!O:O,_xlfn.XLOOKUP(VALUE(A194),'control débitos'!H:H,'control débitos'!H:H,_xlfn.XLOOKUP(VALUE(A194),'3.AFIP'!Q:Q,'3.AFIP'!Q:Q,_xlfn.XLOOKUP(VALUE(A194),'5.FONDO Y SUELDOS'!P:P,'5.FONDO Y SUELDOS'!P:P,_xlfn.XLOOKUP(VALUE(A194),'8.GASTOS'!O:O,'8.GASTOS'!O:O,_xlfn.XLOOKUP(VALUE(A194),'10.IMP DEB CRED'!O:O,'10.IMP DEB CRED'!O:O,_xlfn.XLOOKUP(VALUE(A194),'4.SIRCREB'!O:O,'4.SIRCREB'!O:O,"&lt;----- NO SE ENCUENTRA",0,),0,),0,),0,),0,))))</f>
        <v/>
      </c>
      <c r="F194" s="172" t="str">
        <f t="shared" si="2"/>
        <v/>
      </c>
      <c r="K194" s="120" t="str">
        <f>IF(J194="","",IF(J194=0,"",SUMIF($D:D,J194,C:C)))</f>
        <v/>
      </c>
      <c r="L194" s="119" t="str">
        <f>IF(J194=0,"",IFERROR(IF(J194&lt;&gt;"",VLOOKUP(J194,P$1:$W$1420,5,FALSE),""),"ERROR DE CUENTA / DEPOSITOS DE VALORES"))</f>
        <v/>
      </c>
    </row>
    <row r="195" spans="3:12" ht="24.95" customHeight="1" x14ac:dyDescent="0.25">
      <c r="C195"/>
      <c r="E195" s="134" t="str">
        <f>IF(A195="","",+_xlfn.XLOOKUP(VALUE(A195),'1.DEPOSITOS'!O:O,'1.DEPOSITOS'!O:O,_xlfn.XLOOKUP(VALUE(A195),'control débitos'!H:H,'control débitos'!H:H,_xlfn.XLOOKUP(VALUE(A195),'3.AFIP'!Q:Q,'3.AFIP'!Q:Q,_xlfn.XLOOKUP(VALUE(A195),'5.FONDO Y SUELDOS'!P:P,'5.FONDO Y SUELDOS'!P:P,_xlfn.XLOOKUP(VALUE(A195),'8.GASTOS'!O:O,'8.GASTOS'!O:O,_xlfn.XLOOKUP(VALUE(A195),'10.IMP DEB CRED'!O:O,'10.IMP DEB CRED'!O:O,_xlfn.XLOOKUP(VALUE(A195),'4.SIRCREB'!O:O,'4.SIRCREB'!O:O,"&lt;----- NO SE ENCUENTRA",0,),0,),0,),0,),0,))))</f>
        <v/>
      </c>
      <c r="F195" s="172" t="str">
        <f t="shared" ref="F195:F258" si="3">+IF(C195=$H$6,"&lt;--  DIF","")</f>
        <v/>
      </c>
      <c r="K195" s="120" t="str">
        <f>IF(J195="","",IF(J195=0,"",SUMIF($D:D,J195,C:C)))</f>
        <v/>
      </c>
      <c r="L195" s="119" t="str">
        <f>IF(J195=0,"",IFERROR(IF(J195&lt;&gt;"",VLOOKUP(J195,P$1:$W$1420,5,FALSE),""),"ERROR DE CUENTA / DEPOSITOS DE VALORES"))</f>
        <v/>
      </c>
    </row>
    <row r="196" spans="3:12" ht="24.95" customHeight="1" x14ac:dyDescent="0.25">
      <c r="C196"/>
      <c r="E196" s="134" t="str">
        <f>IF(A196="","",+_xlfn.XLOOKUP(VALUE(A196),'1.DEPOSITOS'!O:O,'1.DEPOSITOS'!O:O,_xlfn.XLOOKUP(VALUE(A196),'control débitos'!H:H,'control débitos'!H:H,_xlfn.XLOOKUP(VALUE(A196),'3.AFIP'!Q:Q,'3.AFIP'!Q:Q,_xlfn.XLOOKUP(VALUE(A196),'5.FONDO Y SUELDOS'!P:P,'5.FONDO Y SUELDOS'!P:P,_xlfn.XLOOKUP(VALUE(A196),'8.GASTOS'!O:O,'8.GASTOS'!O:O,_xlfn.XLOOKUP(VALUE(A196),'10.IMP DEB CRED'!O:O,'10.IMP DEB CRED'!O:O,_xlfn.XLOOKUP(VALUE(A196),'4.SIRCREB'!O:O,'4.SIRCREB'!O:O,"&lt;----- NO SE ENCUENTRA",0,),0,),0,),0,),0,))))</f>
        <v/>
      </c>
      <c r="F196" s="172" t="str">
        <f t="shared" si="3"/>
        <v/>
      </c>
      <c r="K196" s="120" t="str">
        <f>IF(J196="","",IF(J196=0,"",SUMIF($D:D,J196,C:C)))</f>
        <v/>
      </c>
      <c r="L196" s="119" t="str">
        <f>IF(J196=0,"",IFERROR(IF(J196&lt;&gt;"",VLOOKUP(J196,P$1:$W$1420,5,FALSE),""),"ERROR DE CUENTA / DEPOSITOS DE VALORES"))</f>
        <v/>
      </c>
    </row>
    <row r="197" spans="3:12" ht="24.95" customHeight="1" x14ac:dyDescent="0.25">
      <c r="C197"/>
      <c r="E197" s="134" t="str">
        <f>IF(A197="","",+_xlfn.XLOOKUP(VALUE(A197),'1.DEPOSITOS'!O:O,'1.DEPOSITOS'!O:O,_xlfn.XLOOKUP(VALUE(A197),'control débitos'!H:H,'control débitos'!H:H,_xlfn.XLOOKUP(VALUE(A197),'3.AFIP'!Q:Q,'3.AFIP'!Q:Q,_xlfn.XLOOKUP(VALUE(A197),'5.FONDO Y SUELDOS'!P:P,'5.FONDO Y SUELDOS'!P:P,_xlfn.XLOOKUP(VALUE(A197),'8.GASTOS'!O:O,'8.GASTOS'!O:O,_xlfn.XLOOKUP(VALUE(A197),'10.IMP DEB CRED'!O:O,'10.IMP DEB CRED'!O:O,_xlfn.XLOOKUP(VALUE(A197),'4.SIRCREB'!O:O,'4.SIRCREB'!O:O,"&lt;----- NO SE ENCUENTRA",0,),0,),0,),0,),0,))))</f>
        <v/>
      </c>
      <c r="F197" s="172" t="str">
        <f t="shared" si="3"/>
        <v/>
      </c>
      <c r="K197" s="120" t="str">
        <f>IF(J197="","",IF(J197=0,"",SUMIF($D:D,J197,C:C)))</f>
        <v/>
      </c>
      <c r="L197" s="119" t="str">
        <f>IF(J197=0,"",IFERROR(IF(J197&lt;&gt;"",VLOOKUP(J197,P$1:$W$1420,5,FALSE),""),"ERROR DE CUENTA / DEPOSITOS DE VALORES"))</f>
        <v/>
      </c>
    </row>
    <row r="198" spans="3:12" ht="24.95" customHeight="1" x14ac:dyDescent="0.25">
      <c r="C198"/>
      <c r="E198" s="134" t="str">
        <f>IF(A198="","",+_xlfn.XLOOKUP(VALUE(A198),'1.DEPOSITOS'!O:O,'1.DEPOSITOS'!O:O,_xlfn.XLOOKUP(VALUE(A198),'control débitos'!H:H,'control débitos'!H:H,_xlfn.XLOOKUP(VALUE(A198),'3.AFIP'!Q:Q,'3.AFIP'!Q:Q,_xlfn.XLOOKUP(VALUE(A198),'5.FONDO Y SUELDOS'!P:P,'5.FONDO Y SUELDOS'!P:P,_xlfn.XLOOKUP(VALUE(A198),'8.GASTOS'!O:O,'8.GASTOS'!O:O,_xlfn.XLOOKUP(VALUE(A198),'10.IMP DEB CRED'!O:O,'10.IMP DEB CRED'!O:O,_xlfn.XLOOKUP(VALUE(A198),'4.SIRCREB'!O:O,'4.SIRCREB'!O:O,"&lt;----- NO SE ENCUENTRA",0,),0,),0,),0,),0,))))</f>
        <v/>
      </c>
      <c r="F198" s="172" t="str">
        <f t="shared" si="3"/>
        <v/>
      </c>
      <c r="K198" s="120" t="str">
        <f>IF(J198="","",IF(J198=0,"",SUMIF($D:D,J198,C:C)))</f>
        <v/>
      </c>
      <c r="L198" s="119" t="str">
        <f>IF(J198=0,"",IFERROR(IF(J198&lt;&gt;"",VLOOKUP(J198,P$1:$W$1420,5,FALSE),""),"ERROR DE CUENTA / DEPOSITOS DE VALORES"))</f>
        <v/>
      </c>
    </row>
    <row r="199" spans="3:12" ht="24.95" customHeight="1" x14ac:dyDescent="0.25">
      <c r="C199"/>
      <c r="E199" s="134" t="str">
        <f>IF(A199="","",+_xlfn.XLOOKUP(VALUE(A199),'1.DEPOSITOS'!O:O,'1.DEPOSITOS'!O:O,_xlfn.XLOOKUP(VALUE(A199),'control débitos'!H:H,'control débitos'!H:H,_xlfn.XLOOKUP(VALUE(A199),'3.AFIP'!Q:Q,'3.AFIP'!Q:Q,_xlfn.XLOOKUP(VALUE(A199),'5.FONDO Y SUELDOS'!P:P,'5.FONDO Y SUELDOS'!P:P,_xlfn.XLOOKUP(VALUE(A199),'8.GASTOS'!O:O,'8.GASTOS'!O:O,_xlfn.XLOOKUP(VALUE(A199),'10.IMP DEB CRED'!O:O,'10.IMP DEB CRED'!O:O,_xlfn.XLOOKUP(VALUE(A199),'4.SIRCREB'!O:O,'4.SIRCREB'!O:O,"&lt;----- NO SE ENCUENTRA",0,),0,),0,),0,),0,))))</f>
        <v/>
      </c>
      <c r="F199" s="172" t="str">
        <f t="shared" si="3"/>
        <v/>
      </c>
      <c r="K199" s="120" t="str">
        <f>IF(J199="","",IF(J199=0,"",SUMIF($D:D,J199,C:C)))</f>
        <v/>
      </c>
      <c r="L199" s="119" t="str">
        <f>IF(J199=0,"",IFERROR(IF(J199&lt;&gt;"",VLOOKUP(J199,P$1:$W$1420,5,FALSE),""),"ERROR DE CUENTA / DEPOSITOS DE VALORES"))</f>
        <v/>
      </c>
    </row>
    <row r="200" spans="3:12" ht="24.95" customHeight="1" x14ac:dyDescent="0.25">
      <c r="C200"/>
      <c r="E200" s="134" t="str">
        <f>IF(A200="","",+_xlfn.XLOOKUP(VALUE(A200),'1.DEPOSITOS'!O:O,'1.DEPOSITOS'!O:O,_xlfn.XLOOKUP(VALUE(A200),'control débitos'!H:H,'control débitos'!H:H,_xlfn.XLOOKUP(VALUE(A200),'3.AFIP'!Q:Q,'3.AFIP'!Q:Q,_xlfn.XLOOKUP(VALUE(A200),'5.FONDO Y SUELDOS'!P:P,'5.FONDO Y SUELDOS'!P:P,_xlfn.XLOOKUP(VALUE(A200),'8.GASTOS'!O:O,'8.GASTOS'!O:O,_xlfn.XLOOKUP(VALUE(A200),'10.IMP DEB CRED'!O:O,'10.IMP DEB CRED'!O:O,_xlfn.XLOOKUP(VALUE(A200),'4.SIRCREB'!O:O,'4.SIRCREB'!O:O,"&lt;----- NO SE ENCUENTRA",0,),0,),0,),0,),0,))))</f>
        <v/>
      </c>
      <c r="F200" s="172" t="str">
        <f t="shared" si="3"/>
        <v/>
      </c>
      <c r="K200" s="120" t="str">
        <f>IF(J200="","",IF(J200=0,"",SUMIF($D:D,J200,C:C)))</f>
        <v/>
      </c>
      <c r="L200" s="119" t="str">
        <f>IF(J200=0,"",IFERROR(IF(J200&lt;&gt;"",VLOOKUP(J200,P$1:$W$1420,5,FALSE),""),"ERROR DE CUENTA / DEPOSITOS DE VALORES"))</f>
        <v/>
      </c>
    </row>
    <row r="201" spans="3:12" ht="24.95" customHeight="1" x14ac:dyDescent="0.25">
      <c r="C201"/>
      <c r="E201" s="134" t="str">
        <f>IF(A201="","",+_xlfn.XLOOKUP(VALUE(A201),'1.DEPOSITOS'!O:O,'1.DEPOSITOS'!O:O,_xlfn.XLOOKUP(VALUE(A201),'control débitos'!H:H,'control débitos'!H:H,_xlfn.XLOOKUP(VALUE(A201),'3.AFIP'!Q:Q,'3.AFIP'!Q:Q,_xlfn.XLOOKUP(VALUE(A201),'5.FONDO Y SUELDOS'!P:P,'5.FONDO Y SUELDOS'!P:P,_xlfn.XLOOKUP(VALUE(A201),'8.GASTOS'!O:O,'8.GASTOS'!O:O,_xlfn.XLOOKUP(VALUE(A201),'10.IMP DEB CRED'!O:O,'10.IMP DEB CRED'!O:O,_xlfn.XLOOKUP(VALUE(A201),'4.SIRCREB'!O:O,'4.SIRCREB'!O:O,"&lt;----- NO SE ENCUENTRA",0,),0,),0,),0,),0,))))</f>
        <v/>
      </c>
      <c r="F201" s="172" t="str">
        <f t="shared" si="3"/>
        <v/>
      </c>
      <c r="K201" s="120" t="str">
        <f>IF(J201="","",IF(J201=0,"",SUMIF($D:D,J201,C:C)))</f>
        <v/>
      </c>
      <c r="L201" s="119" t="str">
        <f>IF(J201=0,"",IFERROR(IF(J201&lt;&gt;"",VLOOKUP(J201,P$1:$W$1420,5,FALSE),""),"ERROR DE CUENTA / DEPOSITOS DE VALORES"))</f>
        <v/>
      </c>
    </row>
    <row r="202" spans="3:12" ht="24.95" customHeight="1" x14ac:dyDescent="0.25">
      <c r="C202"/>
      <c r="E202" s="134" t="str">
        <f>IF(A202="","",+_xlfn.XLOOKUP(VALUE(A202),'1.DEPOSITOS'!O:O,'1.DEPOSITOS'!O:O,_xlfn.XLOOKUP(VALUE(A202),'control débitos'!H:H,'control débitos'!H:H,_xlfn.XLOOKUP(VALUE(A202),'3.AFIP'!Q:Q,'3.AFIP'!Q:Q,_xlfn.XLOOKUP(VALUE(A202),'5.FONDO Y SUELDOS'!P:P,'5.FONDO Y SUELDOS'!P:P,_xlfn.XLOOKUP(VALUE(A202),'8.GASTOS'!O:O,'8.GASTOS'!O:O,_xlfn.XLOOKUP(VALUE(A202),'10.IMP DEB CRED'!O:O,'10.IMP DEB CRED'!O:O,_xlfn.XLOOKUP(VALUE(A202),'4.SIRCREB'!O:O,'4.SIRCREB'!O:O,"&lt;----- NO SE ENCUENTRA",0,),0,),0,),0,),0,))))</f>
        <v/>
      </c>
      <c r="F202" s="172" t="str">
        <f t="shared" si="3"/>
        <v/>
      </c>
      <c r="K202" s="120" t="str">
        <f>IF(J202="","",IF(J202=0,"",SUMIF($D:D,J202,C:C)))</f>
        <v/>
      </c>
      <c r="L202" s="119" t="str">
        <f>IF(J202=0,"",IFERROR(IF(J202&lt;&gt;"",VLOOKUP(J202,P$1:$W$1420,5,FALSE),""),"ERROR DE CUENTA / DEPOSITOS DE VALORES"))</f>
        <v/>
      </c>
    </row>
    <row r="203" spans="3:12" ht="24.95" customHeight="1" x14ac:dyDescent="0.25">
      <c r="C203"/>
      <c r="E203" s="134" t="str">
        <f>IF(A203="","",+_xlfn.XLOOKUP(VALUE(A203),'1.DEPOSITOS'!O:O,'1.DEPOSITOS'!O:O,_xlfn.XLOOKUP(VALUE(A203),'control débitos'!H:H,'control débitos'!H:H,_xlfn.XLOOKUP(VALUE(A203),'3.AFIP'!Q:Q,'3.AFIP'!Q:Q,_xlfn.XLOOKUP(VALUE(A203),'5.FONDO Y SUELDOS'!P:P,'5.FONDO Y SUELDOS'!P:P,_xlfn.XLOOKUP(VALUE(A203),'8.GASTOS'!O:O,'8.GASTOS'!O:O,_xlfn.XLOOKUP(VALUE(A203),'10.IMP DEB CRED'!O:O,'10.IMP DEB CRED'!O:O,_xlfn.XLOOKUP(VALUE(A203),'4.SIRCREB'!O:O,'4.SIRCREB'!O:O,"&lt;----- NO SE ENCUENTRA",0,),0,),0,),0,),0,))))</f>
        <v/>
      </c>
      <c r="F203" s="172" t="str">
        <f t="shared" si="3"/>
        <v/>
      </c>
      <c r="K203" s="120" t="str">
        <f>IF(J203="","",IF(J203=0,"",SUMIF($D:D,J203,C:C)))</f>
        <v/>
      </c>
      <c r="L203" s="119" t="str">
        <f>IF(J203=0,"",IFERROR(IF(J203&lt;&gt;"",VLOOKUP(J203,P$1:$W$1420,5,FALSE),""),"ERROR DE CUENTA / DEPOSITOS DE VALORES"))</f>
        <v/>
      </c>
    </row>
    <row r="204" spans="3:12" ht="24.95" customHeight="1" x14ac:dyDescent="0.25">
      <c r="C204"/>
      <c r="E204" s="134" t="str">
        <f>IF(A204="","",+_xlfn.XLOOKUP(VALUE(A204),'1.DEPOSITOS'!O:O,'1.DEPOSITOS'!O:O,_xlfn.XLOOKUP(VALUE(A204),'control débitos'!H:H,'control débitos'!H:H,_xlfn.XLOOKUP(VALUE(A204),'3.AFIP'!Q:Q,'3.AFIP'!Q:Q,_xlfn.XLOOKUP(VALUE(A204),'5.FONDO Y SUELDOS'!P:P,'5.FONDO Y SUELDOS'!P:P,_xlfn.XLOOKUP(VALUE(A204),'8.GASTOS'!O:O,'8.GASTOS'!O:O,_xlfn.XLOOKUP(VALUE(A204),'10.IMP DEB CRED'!O:O,'10.IMP DEB CRED'!O:O,_xlfn.XLOOKUP(VALUE(A204),'4.SIRCREB'!O:O,'4.SIRCREB'!O:O,"&lt;----- NO SE ENCUENTRA",0,),0,),0,),0,),0,))))</f>
        <v/>
      </c>
      <c r="F204" s="172" t="str">
        <f t="shared" si="3"/>
        <v/>
      </c>
      <c r="K204" s="120" t="str">
        <f>IF(J204="","",IF(J204=0,"",SUMIF($D:D,J204,C:C)))</f>
        <v/>
      </c>
      <c r="L204" s="119" t="str">
        <f>IF(J204=0,"",IFERROR(IF(J204&lt;&gt;"",VLOOKUP(J204,P$1:$W$1420,5,FALSE),""),"ERROR DE CUENTA / DEPOSITOS DE VALORES"))</f>
        <v/>
      </c>
    </row>
    <row r="205" spans="3:12" ht="24.95" customHeight="1" x14ac:dyDescent="0.25">
      <c r="C205"/>
      <c r="E205" s="134" t="str">
        <f>IF(A205="","",+_xlfn.XLOOKUP(VALUE(A205),'1.DEPOSITOS'!O:O,'1.DEPOSITOS'!O:O,_xlfn.XLOOKUP(VALUE(A205),'control débitos'!H:H,'control débitos'!H:H,_xlfn.XLOOKUP(VALUE(A205),'3.AFIP'!Q:Q,'3.AFIP'!Q:Q,_xlfn.XLOOKUP(VALUE(A205),'5.FONDO Y SUELDOS'!P:P,'5.FONDO Y SUELDOS'!P:P,_xlfn.XLOOKUP(VALUE(A205),'8.GASTOS'!O:O,'8.GASTOS'!O:O,_xlfn.XLOOKUP(VALUE(A205),'10.IMP DEB CRED'!O:O,'10.IMP DEB CRED'!O:O,_xlfn.XLOOKUP(VALUE(A205),'4.SIRCREB'!O:O,'4.SIRCREB'!O:O,"&lt;----- NO SE ENCUENTRA",0,),0,),0,),0,),0,))))</f>
        <v/>
      </c>
      <c r="F205" s="172" t="str">
        <f t="shared" si="3"/>
        <v/>
      </c>
      <c r="K205" s="120" t="str">
        <f>IF(J205="","",IF(J205=0,"",SUMIF($D:D,J205,C:C)))</f>
        <v/>
      </c>
      <c r="L205" s="119" t="str">
        <f>IF(J205=0,"",IFERROR(IF(J205&lt;&gt;"",VLOOKUP(J205,P$1:$W$1420,5,FALSE),""),"ERROR DE CUENTA / DEPOSITOS DE VALORES"))</f>
        <v/>
      </c>
    </row>
    <row r="206" spans="3:12" ht="24.95" customHeight="1" x14ac:dyDescent="0.25">
      <c r="C206"/>
      <c r="E206" s="134" t="str">
        <f>IF(A206="","",+_xlfn.XLOOKUP(VALUE(A206),'1.DEPOSITOS'!O:O,'1.DEPOSITOS'!O:O,_xlfn.XLOOKUP(VALUE(A206),'control débitos'!H:H,'control débitos'!H:H,_xlfn.XLOOKUP(VALUE(A206),'3.AFIP'!Q:Q,'3.AFIP'!Q:Q,_xlfn.XLOOKUP(VALUE(A206),'5.FONDO Y SUELDOS'!P:P,'5.FONDO Y SUELDOS'!P:P,_xlfn.XLOOKUP(VALUE(A206),'8.GASTOS'!O:O,'8.GASTOS'!O:O,_xlfn.XLOOKUP(VALUE(A206),'10.IMP DEB CRED'!O:O,'10.IMP DEB CRED'!O:O,_xlfn.XLOOKUP(VALUE(A206),'4.SIRCREB'!O:O,'4.SIRCREB'!O:O,"&lt;----- NO SE ENCUENTRA",0,),0,),0,),0,),0,))))</f>
        <v/>
      </c>
      <c r="F206" s="172" t="str">
        <f t="shared" si="3"/>
        <v/>
      </c>
      <c r="K206" s="120" t="str">
        <f>IF(J206="","",IF(J206=0,"",SUMIF($D:D,J206,C:C)))</f>
        <v/>
      </c>
      <c r="L206" s="119" t="str">
        <f>IF(J206=0,"",IFERROR(IF(J206&lt;&gt;"",VLOOKUP(J206,P$1:$W$1420,5,FALSE),""),"ERROR DE CUENTA / DEPOSITOS DE VALORES"))</f>
        <v/>
      </c>
    </row>
    <row r="207" spans="3:12" ht="24.95" customHeight="1" x14ac:dyDescent="0.25">
      <c r="C207"/>
      <c r="E207" s="134" t="str">
        <f>IF(A207="","",+_xlfn.XLOOKUP(VALUE(A207),'1.DEPOSITOS'!O:O,'1.DEPOSITOS'!O:O,_xlfn.XLOOKUP(VALUE(A207),'control débitos'!H:H,'control débitos'!H:H,_xlfn.XLOOKUP(VALUE(A207),'3.AFIP'!Q:Q,'3.AFIP'!Q:Q,_xlfn.XLOOKUP(VALUE(A207),'5.FONDO Y SUELDOS'!P:P,'5.FONDO Y SUELDOS'!P:P,_xlfn.XLOOKUP(VALUE(A207),'8.GASTOS'!O:O,'8.GASTOS'!O:O,_xlfn.XLOOKUP(VALUE(A207),'10.IMP DEB CRED'!O:O,'10.IMP DEB CRED'!O:O,_xlfn.XLOOKUP(VALUE(A207),'4.SIRCREB'!O:O,'4.SIRCREB'!O:O,"&lt;----- NO SE ENCUENTRA",0,),0,),0,),0,),0,))))</f>
        <v/>
      </c>
      <c r="F207" s="172" t="str">
        <f t="shared" si="3"/>
        <v/>
      </c>
      <c r="K207" s="120" t="str">
        <f>IF(J207="","",IF(J207=0,"",SUMIF($D:D,J207,C:C)))</f>
        <v/>
      </c>
      <c r="L207" s="119" t="str">
        <f>IF(J207=0,"",IFERROR(IF(J207&lt;&gt;"",VLOOKUP(J207,P$1:$W$1420,5,FALSE),""),"ERROR DE CUENTA / DEPOSITOS DE VALORES"))</f>
        <v/>
      </c>
    </row>
    <row r="208" spans="3:12" ht="24.95" customHeight="1" x14ac:dyDescent="0.25">
      <c r="C208"/>
      <c r="E208" s="134" t="str">
        <f>IF(A208="","",+_xlfn.XLOOKUP(VALUE(A208),'1.DEPOSITOS'!O:O,'1.DEPOSITOS'!O:O,_xlfn.XLOOKUP(VALUE(A208),'control débitos'!H:H,'control débitos'!H:H,_xlfn.XLOOKUP(VALUE(A208),'3.AFIP'!Q:Q,'3.AFIP'!Q:Q,_xlfn.XLOOKUP(VALUE(A208),'5.FONDO Y SUELDOS'!P:P,'5.FONDO Y SUELDOS'!P:P,_xlfn.XLOOKUP(VALUE(A208),'8.GASTOS'!O:O,'8.GASTOS'!O:O,_xlfn.XLOOKUP(VALUE(A208),'10.IMP DEB CRED'!O:O,'10.IMP DEB CRED'!O:O,_xlfn.XLOOKUP(VALUE(A208),'4.SIRCREB'!O:O,'4.SIRCREB'!O:O,"&lt;----- NO SE ENCUENTRA",0,),0,),0,),0,),0,))))</f>
        <v/>
      </c>
      <c r="F208" s="172" t="str">
        <f t="shared" si="3"/>
        <v/>
      </c>
      <c r="K208" s="120" t="str">
        <f>IF(J208="","",IF(J208=0,"",SUMIF($D:D,J208,C:C)))</f>
        <v/>
      </c>
      <c r="L208" s="119" t="str">
        <f>IF(J208=0,"",IFERROR(IF(J208&lt;&gt;"",VLOOKUP(J208,P$1:$W$1420,5,FALSE),""),"ERROR DE CUENTA / DEPOSITOS DE VALORES"))</f>
        <v/>
      </c>
    </row>
    <row r="209" spans="3:12" ht="24.95" customHeight="1" x14ac:dyDescent="0.25">
      <c r="C209"/>
      <c r="E209" s="134" t="str">
        <f>IF(A209="","",+_xlfn.XLOOKUP(VALUE(A209),'1.DEPOSITOS'!O:O,'1.DEPOSITOS'!O:O,_xlfn.XLOOKUP(VALUE(A209),'control débitos'!H:H,'control débitos'!H:H,_xlfn.XLOOKUP(VALUE(A209),'3.AFIP'!Q:Q,'3.AFIP'!Q:Q,_xlfn.XLOOKUP(VALUE(A209),'5.FONDO Y SUELDOS'!P:P,'5.FONDO Y SUELDOS'!P:P,_xlfn.XLOOKUP(VALUE(A209),'8.GASTOS'!O:O,'8.GASTOS'!O:O,_xlfn.XLOOKUP(VALUE(A209),'10.IMP DEB CRED'!O:O,'10.IMP DEB CRED'!O:O,_xlfn.XLOOKUP(VALUE(A209),'4.SIRCREB'!O:O,'4.SIRCREB'!O:O,"&lt;----- NO SE ENCUENTRA",0,),0,),0,),0,),0,))))</f>
        <v/>
      </c>
      <c r="F209" s="172" t="str">
        <f t="shared" si="3"/>
        <v/>
      </c>
      <c r="K209" s="120" t="str">
        <f>IF(J209="","",IF(J209=0,"",SUMIF($D:D,J209,C:C)))</f>
        <v/>
      </c>
      <c r="L209" s="119" t="str">
        <f>IF(J209=0,"",IFERROR(IF(J209&lt;&gt;"",VLOOKUP(J209,P$1:$W$1420,5,FALSE),""),"ERROR DE CUENTA / DEPOSITOS DE VALORES"))</f>
        <v/>
      </c>
    </row>
    <row r="210" spans="3:12" ht="24.95" customHeight="1" x14ac:dyDescent="0.25">
      <c r="C210"/>
      <c r="E210" s="134" t="str">
        <f>IF(A210="","",+_xlfn.XLOOKUP(VALUE(A210),'1.DEPOSITOS'!O:O,'1.DEPOSITOS'!O:O,_xlfn.XLOOKUP(VALUE(A210),'control débitos'!H:H,'control débitos'!H:H,_xlfn.XLOOKUP(VALUE(A210),'3.AFIP'!Q:Q,'3.AFIP'!Q:Q,_xlfn.XLOOKUP(VALUE(A210),'5.FONDO Y SUELDOS'!P:P,'5.FONDO Y SUELDOS'!P:P,_xlfn.XLOOKUP(VALUE(A210),'8.GASTOS'!O:O,'8.GASTOS'!O:O,_xlfn.XLOOKUP(VALUE(A210),'10.IMP DEB CRED'!O:O,'10.IMP DEB CRED'!O:O,_xlfn.XLOOKUP(VALUE(A210),'4.SIRCREB'!O:O,'4.SIRCREB'!O:O,"&lt;----- NO SE ENCUENTRA",0,),0,),0,),0,),0,))))</f>
        <v/>
      </c>
      <c r="F210" s="172" t="str">
        <f t="shared" si="3"/>
        <v/>
      </c>
      <c r="K210" s="120" t="str">
        <f>IF(J210="","",IF(J210=0,"",SUMIF($D:D,J210,C:C)))</f>
        <v/>
      </c>
      <c r="L210" s="119" t="str">
        <f>IF(J210=0,"",IFERROR(IF(J210&lt;&gt;"",VLOOKUP(J210,P$1:$W$1420,5,FALSE),""),"ERROR DE CUENTA / DEPOSITOS DE VALORES"))</f>
        <v/>
      </c>
    </row>
    <row r="211" spans="3:12" ht="24.95" customHeight="1" x14ac:dyDescent="0.25">
      <c r="C211"/>
      <c r="E211" s="134" t="str">
        <f>IF(A211="","",+_xlfn.XLOOKUP(VALUE(A211),'1.DEPOSITOS'!O:O,'1.DEPOSITOS'!O:O,_xlfn.XLOOKUP(VALUE(A211),'control débitos'!H:H,'control débitos'!H:H,_xlfn.XLOOKUP(VALUE(A211),'3.AFIP'!Q:Q,'3.AFIP'!Q:Q,_xlfn.XLOOKUP(VALUE(A211),'5.FONDO Y SUELDOS'!P:P,'5.FONDO Y SUELDOS'!P:P,_xlfn.XLOOKUP(VALUE(A211),'8.GASTOS'!O:O,'8.GASTOS'!O:O,_xlfn.XLOOKUP(VALUE(A211),'10.IMP DEB CRED'!O:O,'10.IMP DEB CRED'!O:O,_xlfn.XLOOKUP(VALUE(A211),'4.SIRCREB'!O:O,'4.SIRCREB'!O:O,"&lt;----- NO SE ENCUENTRA",0,),0,),0,),0,),0,))))</f>
        <v/>
      </c>
      <c r="F211" s="172" t="str">
        <f t="shared" si="3"/>
        <v/>
      </c>
      <c r="K211" s="120" t="str">
        <f>IF(J211="","",IF(J211=0,"",SUMIF($D:D,J211,C:C)))</f>
        <v/>
      </c>
      <c r="L211" s="119" t="str">
        <f>IF(J211=0,"",IFERROR(IF(J211&lt;&gt;"",VLOOKUP(J211,P$1:$W$1420,5,FALSE),""),"ERROR DE CUENTA / DEPOSITOS DE VALORES"))</f>
        <v/>
      </c>
    </row>
    <row r="212" spans="3:12" ht="24.95" customHeight="1" x14ac:dyDescent="0.25">
      <c r="C212"/>
      <c r="E212" s="134" t="str">
        <f>IF(A212="","",+_xlfn.XLOOKUP(VALUE(A212),'1.DEPOSITOS'!O:O,'1.DEPOSITOS'!O:O,_xlfn.XLOOKUP(VALUE(A212),'control débitos'!H:H,'control débitos'!H:H,_xlfn.XLOOKUP(VALUE(A212),'3.AFIP'!Q:Q,'3.AFIP'!Q:Q,_xlfn.XLOOKUP(VALUE(A212),'5.FONDO Y SUELDOS'!P:P,'5.FONDO Y SUELDOS'!P:P,_xlfn.XLOOKUP(VALUE(A212),'8.GASTOS'!O:O,'8.GASTOS'!O:O,_xlfn.XLOOKUP(VALUE(A212),'10.IMP DEB CRED'!O:O,'10.IMP DEB CRED'!O:O,_xlfn.XLOOKUP(VALUE(A212),'4.SIRCREB'!O:O,'4.SIRCREB'!O:O,"&lt;----- NO SE ENCUENTRA",0,),0,),0,),0,),0,))))</f>
        <v/>
      </c>
      <c r="F212" s="172" t="str">
        <f t="shared" si="3"/>
        <v/>
      </c>
      <c r="K212" s="120" t="str">
        <f>IF(J212="","",IF(J212=0,"",SUMIF($D:D,J212,C:C)))</f>
        <v/>
      </c>
      <c r="L212" s="119" t="str">
        <f>IF(J212=0,"",IFERROR(IF(J212&lt;&gt;"",VLOOKUP(J212,P$1:$W$1420,5,FALSE),""),"ERROR DE CUENTA / DEPOSITOS DE VALORES"))</f>
        <v/>
      </c>
    </row>
    <row r="213" spans="3:12" ht="24.95" customHeight="1" x14ac:dyDescent="0.25">
      <c r="C213"/>
      <c r="E213" s="134" t="str">
        <f>IF(A213="","",+_xlfn.XLOOKUP(VALUE(A213),'1.DEPOSITOS'!O:O,'1.DEPOSITOS'!O:O,_xlfn.XLOOKUP(VALUE(A213),'control débitos'!H:H,'control débitos'!H:H,_xlfn.XLOOKUP(VALUE(A213),'3.AFIP'!Q:Q,'3.AFIP'!Q:Q,_xlfn.XLOOKUP(VALUE(A213),'5.FONDO Y SUELDOS'!P:P,'5.FONDO Y SUELDOS'!P:P,_xlfn.XLOOKUP(VALUE(A213),'8.GASTOS'!O:O,'8.GASTOS'!O:O,_xlfn.XLOOKUP(VALUE(A213),'10.IMP DEB CRED'!O:O,'10.IMP DEB CRED'!O:O,_xlfn.XLOOKUP(VALUE(A213),'4.SIRCREB'!O:O,'4.SIRCREB'!O:O,"&lt;----- NO SE ENCUENTRA",0,),0,),0,),0,),0,))))</f>
        <v/>
      </c>
      <c r="F213" s="172" t="str">
        <f t="shared" si="3"/>
        <v/>
      </c>
      <c r="K213" s="120" t="str">
        <f>IF(J213="","",IF(J213=0,"",SUMIF($D:D,J213,C:C)))</f>
        <v/>
      </c>
      <c r="L213" s="119" t="str">
        <f>IF(J213=0,"",IFERROR(IF(J213&lt;&gt;"",VLOOKUP(J213,P$1:$W$1420,5,FALSE),""),"ERROR DE CUENTA / DEPOSITOS DE VALORES"))</f>
        <v/>
      </c>
    </row>
    <row r="214" spans="3:12" ht="24.95" customHeight="1" x14ac:dyDescent="0.25">
      <c r="C214"/>
      <c r="E214" s="134" t="str">
        <f>IF(A214="","",+_xlfn.XLOOKUP(VALUE(A214),'1.DEPOSITOS'!O:O,'1.DEPOSITOS'!O:O,_xlfn.XLOOKUP(VALUE(A214),'control débitos'!H:H,'control débitos'!H:H,_xlfn.XLOOKUP(VALUE(A214),'3.AFIP'!Q:Q,'3.AFIP'!Q:Q,_xlfn.XLOOKUP(VALUE(A214),'5.FONDO Y SUELDOS'!P:P,'5.FONDO Y SUELDOS'!P:P,_xlfn.XLOOKUP(VALUE(A214),'8.GASTOS'!O:O,'8.GASTOS'!O:O,_xlfn.XLOOKUP(VALUE(A214),'10.IMP DEB CRED'!O:O,'10.IMP DEB CRED'!O:O,_xlfn.XLOOKUP(VALUE(A214),'4.SIRCREB'!O:O,'4.SIRCREB'!O:O,"&lt;----- NO SE ENCUENTRA",0,),0,),0,),0,),0,))))</f>
        <v/>
      </c>
      <c r="F214" s="172" t="str">
        <f t="shared" si="3"/>
        <v/>
      </c>
      <c r="K214" s="120" t="str">
        <f>IF(J214="","",IF(J214=0,"",SUMIF($D:D,J214,C:C)))</f>
        <v/>
      </c>
      <c r="L214" s="119" t="str">
        <f>IF(J214=0,"",IFERROR(IF(J214&lt;&gt;"",VLOOKUP(J214,P$1:$W$1420,5,FALSE),""),"ERROR DE CUENTA / DEPOSITOS DE VALORES"))</f>
        <v/>
      </c>
    </row>
    <row r="215" spans="3:12" ht="24.95" customHeight="1" x14ac:dyDescent="0.25">
      <c r="C215"/>
      <c r="E215" s="134" t="str">
        <f>IF(A215="","",+_xlfn.XLOOKUP(VALUE(A215),'1.DEPOSITOS'!O:O,'1.DEPOSITOS'!O:O,_xlfn.XLOOKUP(VALUE(A215),'control débitos'!H:H,'control débitos'!H:H,_xlfn.XLOOKUP(VALUE(A215),'3.AFIP'!Q:Q,'3.AFIP'!Q:Q,_xlfn.XLOOKUP(VALUE(A215),'5.FONDO Y SUELDOS'!P:P,'5.FONDO Y SUELDOS'!P:P,_xlfn.XLOOKUP(VALUE(A215),'8.GASTOS'!O:O,'8.GASTOS'!O:O,_xlfn.XLOOKUP(VALUE(A215),'10.IMP DEB CRED'!O:O,'10.IMP DEB CRED'!O:O,_xlfn.XLOOKUP(VALUE(A215),'4.SIRCREB'!O:O,'4.SIRCREB'!O:O,"&lt;----- NO SE ENCUENTRA",0,),0,),0,),0,),0,))))</f>
        <v/>
      </c>
      <c r="F215" s="172" t="str">
        <f t="shared" si="3"/>
        <v/>
      </c>
      <c r="K215" s="120" t="str">
        <f>IF(J215="","",IF(J215=0,"",SUMIF($D:D,J215,C:C)))</f>
        <v/>
      </c>
      <c r="L215" s="119" t="str">
        <f>IF(J215=0,"",IFERROR(IF(J215&lt;&gt;"",VLOOKUP(J215,P$1:$W$1420,5,FALSE),""),"ERROR DE CUENTA / DEPOSITOS DE VALORES"))</f>
        <v/>
      </c>
    </row>
    <row r="216" spans="3:12" ht="24.95" customHeight="1" x14ac:dyDescent="0.25">
      <c r="C216"/>
      <c r="E216" s="134" t="str">
        <f>IF(A216="","",+_xlfn.XLOOKUP(VALUE(A216),'1.DEPOSITOS'!O:O,'1.DEPOSITOS'!O:O,_xlfn.XLOOKUP(VALUE(A216),'control débitos'!H:H,'control débitos'!H:H,_xlfn.XLOOKUP(VALUE(A216),'3.AFIP'!Q:Q,'3.AFIP'!Q:Q,_xlfn.XLOOKUP(VALUE(A216),'5.FONDO Y SUELDOS'!P:P,'5.FONDO Y SUELDOS'!P:P,_xlfn.XLOOKUP(VALUE(A216),'8.GASTOS'!O:O,'8.GASTOS'!O:O,_xlfn.XLOOKUP(VALUE(A216),'10.IMP DEB CRED'!O:O,'10.IMP DEB CRED'!O:O,_xlfn.XLOOKUP(VALUE(A216),'4.SIRCREB'!O:O,'4.SIRCREB'!O:O,"&lt;----- NO SE ENCUENTRA",0,),0,),0,),0,),0,))))</f>
        <v/>
      </c>
      <c r="F216" s="172" t="str">
        <f t="shared" si="3"/>
        <v/>
      </c>
      <c r="K216" s="120" t="str">
        <f>IF(J216="","",IF(J216=0,"",SUMIF($D:D,J216,C:C)))</f>
        <v/>
      </c>
      <c r="L216" s="119" t="str">
        <f>IF(J216=0,"",IFERROR(IF(J216&lt;&gt;"",VLOOKUP(J216,P$1:$W$1420,5,FALSE),""),"ERROR DE CUENTA / DEPOSITOS DE VALORES"))</f>
        <v/>
      </c>
    </row>
    <row r="217" spans="3:12" ht="24.95" customHeight="1" x14ac:dyDescent="0.25">
      <c r="C217"/>
      <c r="E217" s="134" t="str">
        <f>IF(A217="","",+_xlfn.XLOOKUP(VALUE(A217),'1.DEPOSITOS'!O:O,'1.DEPOSITOS'!O:O,_xlfn.XLOOKUP(VALUE(A217),'control débitos'!H:H,'control débitos'!H:H,_xlfn.XLOOKUP(VALUE(A217),'3.AFIP'!Q:Q,'3.AFIP'!Q:Q,_xlfn.XLOOKUP(VALUE(A217),'5.FONDO Y SUELDOS'!P:P,'5.FONDO Y SUELDOS'!P:P,_xlfn.XLOOKUP(VALUE(A217),'8.GASTOS'!O:O,'8.GASTOS'!O:O,_xlfn.XLOOKUP(VALUE(A217),'10.IMP DEB CRED'!O:O,'10.IMP DEB CRED'!O:O,_xlfn.XLOOKUP(VALUE(A217),'4.SIRCREB'!O:O,'4.SIRCREB'!O:O,"&lt;----- NO SE ENCUENTRA",0,),0,),0,),0,),0,))))</f>
        <v/>
      </c>
      <c r="F217" s="172" t="str">
        <f t="shared" si="3"/>
        <v/>
      </c>
      <c r="K217" s="120" t="str">
        <f>IF(J217="","",IF(J217=0,"",SUMIF($D:D,J217,C:C)))</f>
        <v/>
      </c>
      <c r="L217" s="119" t="str">
        <f>IF(J217=0,"",IFERROR(IF(J217&lt;&gt;"",VLOOKUP(J217,P$1:$W$1420,5,FALSE),""),"ERROR DE CUENTA / DEPOSITOS DE VALORES"))</f>
        <v/>
      </c>
    </row>
    <row r="218" spans="3:12" ht="24.95" customHeight="1" x14ac:dyDescent="0.25">
      <c r="C218"/>
      <c r="E218" s="134" t="str">
        <f>IF(A218="","",+_xlfn.XLOOKUP(VALUE(A218),'1.DEPOSITOS'!O:O,'1.DEPOSITOS'!O:O,_xlfn.XLOOKUP(VALUE(A218),'control débitos'!H:H,'control débitos'!H:H,_xlfn.XLOOKUP(VALUE(A218),'3.AFIP'!Q:Q,'3.AFIP'!Q:Q,_xlfn.XLOOKUP(VALUE(A218),'5.FONDO Y SUELDOS'!P:P,'5.FONDO Y SUELDOS'!P:P,_xlfn.XLOOKUP(VALUE(A218),'8.GASTOS'!O:O,'8.GASTOS'!O:O,_xlfn.XLOOKUP(VALUE(A218),'10.IMP DEB CRED'!O:O,'10.IMP DEB CRED'!O:O,_xlfn.XLOOKUP(VALUE(A218),'4.SIRCREB'!O:O,'4.SIRCREB'!O:O,"&lt;----- NO SE ENCUENTRA",0,),0,),0,),0,),0,))))</f>
        <v/>
      </c>
      <c r="F218" s="172" t="str">
        <f t="shared" si="3"/>
        <v/>
      </c>
      <c r="K218" s="120" t="str">
        <f>IF(J218="","",IF(J218=0,"",SUMIF($D:D,J218,C:C)))</f>
        <v/>
      </c>
      <c r="L218" s="119" t="str">
        <f>IF(J218=0,"",IFERROR(IF(J218&lt;&gt;"",VLOOKUP(J218,P$1:$W$1420,5,FALSE),""),"ERROR DE CUENTA / DEPOSITOS DE VALORES"))</f>
        <v/>
      </c>
    </row>
    <row r="219" spans="3:12" ht="24.95" customHeight="1" x14ac:dyDescent="0.25">
      <c r="C219"/>
      <c r="E219" s="134" t="str">
        <f>IF(A219="","",+_xlfn.XLOOKUP(VALUE(A219),'1.DEPOSITOS'!O:O,'1.DEPOSITOS'!O:O,_xlfn.XLOOKUP(VALUE(A219),'control débitos'!H:H,'control débitos'!H:H,_xlfn.XLOOKUP(VALUE(A219),'3.AFIP'!Q:Q,'3.AFIP'!Q:Q,_xlfn.XLOOKUP(VALUE(A219),'5.FONDO Y SUELDOS'!P:P,'5.FONDO Y SUELDOS'!P:P,_xlfn.XLOOKUP(VALUE(A219),'8.GASTOS'!O:O,'8.GASTOS'!O:O,_xlfn.XLOOKUP(VALUE(A219),'10.IMP DEB CRED'!O:O,'10.IMP DEB CRED'!O:O,_xlfn.XLOOKUP(VALUE(A219),'4.SIRCREB'!O:O,'4.SIRCREB'!O:O,"&lt;----- NO SE ENCUENTRA",0,),0,),0,),0,),0,))))</f>
        <v/>
      </c>
      <c r="F219" s="172" t="str">
        <f t="shared" si="3"/>
        <v/>
      </c>
      <c r="K219" s="120" t="str">
        <f>IF(J219="","",IF(J219=0,"",SUMIF($D:D,J219,C:C)))</f>
        <v/>
      </c>
      <c r="L219" s="119" t="str">
        <f>IF(J219=0,"",IFERROR(IF(J219&lt;&gt;"",VLOOKUP(J219,P$1:$W$1420,5,FALSE),""),"ERROR DE CUENTA / DEPOSITOS DE VALORES"))</f>
        <v/>
      </c>
    </row>
    <row r="220" spans="3:12" ht="24.95" customHeight="1" x14ac:dyDescent="0.25">
      <c r="C220"/>
      <c r="E220" s="134" t="str">
        <f>IF(A220="","",+_xlfn.XLOOKUP(VALUE(A220),'1.DEPOSITOS'!O:O,'1.DEPOSITOS'!O:O,_xlfn.XLOOKUP(VALUE(A220),'control débitos'!H:H,'control débitos'!H:H,_xlfn.XLOOKUP(VALUE(A220),'3.AFIP'!Q:Q,'3.AFIP'!Q:Q,_xlfn.XLOOKUP(VALUE(A220),'5.FONDO Y SUELDOS'!P:P,'5.FONDO Y SUELDOS'!P:P,_xlfn.XLOOKUP(VALUE(A220),'8.GASTOS'!O:O,'8.GASTOS'!O:O,_xlfn.XLOOKUP(VALUE(A220),'10.IMP DEB CRED'!O:O,'10.IMP DEB CRED'!O:O,_xlfn.XLOOKUP(VALUE(A220),'4.SIRCREB'!O:O,'4.SIRCREB'!O:O,"&lt;----- NO SE ENCUENTRA",0,),0,),0,),0,),0,))))</f>
        <v/>
      </c>
      <c r="F220" s="172" t="str">
        <f t="shared" si="3"/>
        <v/>
      </c>
      <c r="K220" s="120" t="str">
        <f>IF(J220="","",IF(J220=0,"",SUMIF($D:D,J220,C:C)))</f>
        <v/>
      </c>
      <c r="L220" s="119" t="str">
        <f>IF(J220=0,"",IFERROR(IF(J220&lt;&gt;"",VLOOKUP(J220,P$1:$W$1420,5,FALSE),""),"ERROR DE CUENTA / DEPOSITOS DE VALORES"))</f>
        <v/>
      </c>
    </row>
    <row r="221" spans="3:12" ht="24.95" customHeight="1" x14ac:dyDescent="0.25">
      <c r="C221"/>
      <c r="E221" s="134" t="str">
        <f>IF(A221="","",+_xlfn.XLOOKUP(VALUE(A221),'1.DEPOSITOS'!O:O,'1.DEPOSITOS'!O:O,_xlfn.XLOOKUP(VALUE(A221),'control débitos'!H:H,'control débitos'!H:H,_xlfn.XLOOKUP(VALUE(A221),'3.AFIP'!Q:Q,'3.AFIP'!Q:Q,_xlfn.XLOOKUP(VALUE(A221),'5.FONDO Y SUELDOS'!P:P,'5.FONDO Y SUELDOS'!P:P,_xlfn.XLOOKUP(VALUE(A221),'8.GASTOS'!O:O,'8.GASTOS'!O:O,_xlfn.XLOOKUP(VALUE(A221),'10.IMP DEB CRED'!O:O,'10.IMP DEB CRED'!O:O,_xlfn.XLOOKUP(VALUE(A221),'4.SIRCREB'!O:O,'4.SIRCREB'!O:O,"&lt;----- NO SE ENCUENTRA",0,),0,),0,),0,),0,))))</f>
        <v/>
      </c>
      <c r="F221" s="172" t="str">
        <f t="shared" si="3"/>
        <v/>
      </c>
      <c r="K221" s="120" t="str">
        <f>IF(J221="","",IF(J221=0,"",SUMIF($D:D,J221,C:C)))</f>
        <v/>
      </c>
      <c r="L221" s="119" t="str">
        <f>IF(J221=0,"",IFERROR(IF(J221&lt;&gt;"",VLOOKUP(J221,P$1:$W$1420,5,FALSE),""),"ERROR DE CUENTA / DEPOSITOS DE VALORES"))</f>
        <v/>
      </c>
    </row>
    <row r="222" spans="3:12" ht="24.95" customHeight="1" x14ac:dyDescent="0.25">
      <c r="C222"/>
      <c r="E222" s="134" t="str">
        <f>IF(A222="","",+_xlfn.XLOOKUP(VALUE(A222),'1.DEPOSITOS'!O:O,'1.DEPOSITOS'!O:O,_xlfn.XLOOKUP(VALUE(A222),'control débitos'!H:H,'control débitos'!H:H,_xlfn.XLOOKUP(VALUE(A222),'3.AFIP'!Q:Q,'3.AFIP'!Q:Q,_xlfn.XLOOKUP(VALUE(A222),'5.FONDO Y SUELDOS'!P:P,'5.FONDO Y SUELDOS'!P:P,_xlfn.XLOOKUP(VALUE(A222),'8.GASTOS'!O:O,'8.GASTOS'!O:O,_xlfn.XLOOKUP(VALUE(A222),'10.IMP DEB CRED'!O:O,'10.IMP DEB CRED'!O:O,_xlfn.XLOOKUP(VALUE(A222),'4.SIRCREB'!O:O,'4.SIRCREB'!O:O,"&lt;----- NO SE ENCUENTRA",0,),0,),0,),0,),0,))))</f>
        <v/>
      </c>
      <c r="F222" s="172" t="str">
        <f t="shared" si="3"/>
        <v/>
      </c>
      <c r="K222" s="120" t="str">
        <f>IF(J222="","",IF(J222=0,"",SUMIF($D:D,J222,C:C)))</f>
        <v/>
      </c>
      <c r="L222" s="119" t="str">
        <f>IF(J222=0,"",IFERROR(IF(J222&lt;&gt;"",VLOOKUP(J222,P$1:$W$1420,5,FALSE),""),"ERROR DE CUENTA / DEPOSITOS DE VALORES"))</f>
        <v/>
      </c>
    </row>
    <row r="223" spans="3:12" ht="24.95" customHeight="1" x14ac:dyDescent="0.25">
      <c r="C223"/>
      <c r="E223" s="134" t="str">
        <f>IF(A223="","",+_xlfn.XLOOKUP(VALUE(A223),'1.DEPOSITOS'!O:O,'1.DEPOSITOS'!O:O,_xlfn.XLOOKUP(VALUE(A223),'control débitos'!H:H,'control débitos'!H:H,_xlfn.XLOOKUP(VALUE(A223),'3.AFIP'!Q:Q,'3.AFIP'!Q:Q,_xlfn.XLOOKUP(VALUE(A223),'5.FONDO Y SUELDOS'!P:P,'5.FONDO Y SUELDOS'!P:P,_xlfn.XLOOKUP(VALUE(A223),'8.GASTOS'!O:O,'8.GASTOS'!O:O,_xlfn.XLOOKUP(VALUE(A223),'10.IMP DEB CRED'!O:O,'10.IMP DEB CRED'!O:O,_xlfn.XLOOKUP(VALUE(A223),'4.SIRCREB'!O:O,'4.SIRCREB'!O:O,"&lt;----- NO SE ENCUENTRA",0,),0,),0,),0,),0,))))</f>
        <v/>
      </c>
      <c r="F223" s="172" t="str">
        <f t="shared" si="3"/>
        <v/>
      </c>
      <c r="K223" s="120" t="str">
        <f>IF(J223="","",IF(J223=0,"",SUMIF($D:D,J223,C:C)))</f>
        <v/>
      </c>
      <c r="L223" s="119" t="str">
        <f>IF(J223=0,"",IFERROR(IF(J223&lt;&gt;"",VLOOKUP(J223,P$1:$W$1420,5,FALSE),""),"ERROR DE CUENTA / DEPOSITOS DE VALORES"))</f>
        <v/>
      </c>
    </row>
    <row r="224" spans="3:12" ht="24.95" customHeight="1" x14ac:dyDescent="0.25">
      <c r="C224"/>
      <c r="E224" s="134" t="str">
        <f>IF(A224="","",+_xlfn.XLOOKUP(VALUE(A224),'1.DEPOSITOS'!O:O,'1.DEPOSITOS'!O:O,_xlfn.XLOOKUP(VALUE(A224),'control débitos'!H:H,'control débitos'!H:H,_xlfn.XLOOKUP(VALUE(A224),'3.AFIP'!Q:Q,'3.AFIP'!Q:Q,_xlfn.XLOOKUP(VALUE(A224),'5.FONDO Y SUELDOS'!P:P,'5.FONDO Y SUELDOS'!P:P,_xlfn.XLOOKUP(VALUE(A224),'8.GASTOS'!O:O,'8.GASTOS'!O:O,_xlfn.XLOOKUP(VALUE(A224),'10.IMP DEB CRED'!O:O,'10.IMP DEB CRED'!O:O,_xlfn.XLOOKUP(VALUE(A224),'4.SIRCREB'!O:O,'4.SIRCREB'!O:O,"&lt;----- NO SE ENCUENTRA",0,),0,),0,),0,),0,))))</f>
        <v/>
      </c>
      <c r="F224" s="172" t="str">
        <f t="shared" si="3"/>
        <v/>
      </c>
      <c r="K224" s="120" t="str">
        <f>IF(J224="","",IF(J224=0,"",SUMIF($D:D,J224,C:C)))</f>
        <v/>
      </c>
      <c r="L224" s="119" t="str">
        <f>IF(J224=0,"",IFERROR(IF(J224&lt;&gt;"",VLOOKUP(J224,P$1:$W$1420,5,FALSE),""),"ERROR DE CUENTA / DEPOSITOS DE VALORES"))</f>
        <v/>
      </c>
    </row>
    <row r="225" spans="3:12" ht="24.95" customHeight="1" x14ac:dyDescent="0.25">
      <c r="C225"/>
      <c r="E225" s="134" t="str">
        <f>IF(A225="","",+_xlfn.XLOOKUP(VALUE(A225),'1.DEPOSITOS'!O:O,'1.DEPOSITOS'!O:O,_xlfn.XLOOKUP(VALUE(A225),'control débitos'!H:H,'control débitos'!H:H,_xlfn.XLOOKUP(VALUE(A225),'3.AFIP'!Q:Q,'3.AFIP'!Q:Q,_xlfn.XLOOKUP(VALUE(A225),'5.FONDO Y SUELDOS'!P:P,'5.FONDO Y SUELDOS'!P:P,_xlfn.XLOOKUP(VALUE(A225),'8.GASTOS'!O:O,'8.GASTOS'!O:O,_xlfn.XLOOKUP(VALUE(A225),'10.IMP DEB CRED'!O:O,'10.IMP DEB CRED'!O:O,_xlfn.XLOOKUP(VALUE(A225),'4.SIRCREB'!O:O,'4.SIRCREB'!O:O,"&lt;----- NO SE ENCUENTRA",0,),0,),0,),0,),0,))))</f>
        <v/>
      </c>
      <c r="F225" s="172" t="str">
        <f t="shared" si="3"/>
        <v/>
      </c>
      <c r="K225" s="120" t="str">
        <f>IF(J225="","",IF(J225=0,"",SUMIF($D:D,J225,C:C)))</f>
        <v/>
      </c>
      <c r="L225" s="119" t="str">
        <f>IF(J225=0,"",IFERROR(IF(J225&lt;&gt;"",VLOOKUP(J225,P$1:$W$1420,5,FALSE),""),"ERROR DE CUENTA / DEPOSITOS DE VALORES"))</f>
        <v/>
      </c>
    </row>
    <row r="226" spans="3:12" ht="24.95" customHeight="1" x14ac:dyDescent="0.25">
      <c r="C226"/>
      <c r="E226" s="134" t="str">
        <f>IF(A226="","",+_xlfn.XLOOKUP(VALUE(A226),'1.DEPOSITOS'!O:O,'1.DEPOSITOS'!O:O,_xlfn.XLOOKUP(VALUE(A226),'control débitos'!H:H,'control débitos'!H:H,_xlfn.XLOOKUP(VALUE(A226),'3.AFIP'!Q:Q,'3.AFIP'!Q:Q,_xlfn.XLOOKUP(VALUE(A226),'5.FONDO Y SUELDOS'!P:P,'5.FONDO Y SUELDOS'!P:P,_xlfn.XLOOKUP(VALUE(A226),'8.GASTOS'!O:O,'8.GASTOS'!O:O,_xlfn.XLOOKUP(VALUE(A226),'10.IMP DEB CRED'!O:O,'10.IMP DEB CRED'!O:O,_xlfn.XLOOKUP(VALUE(A226),'4.SIRCREB'!O:O,'4.SIRCREB'!O:O,"&lt;----- NO SE ENCUENTRA",0,),0,),0,),0,),0,))))</f>
        <v/>
      </c>
      <c r="F226" s="172" t="str">
        <f t="shared" si="3"/>
        <v/>
      </c>
      <c r="K226" s="120" t="str">
        <f>IF(J226="","",IF(J226=0,"",SUMIF($D:D,J226,C:C)))</f>
        <v/>
      </c>
      <c r="L226" s="119" t="str">
        <f>IF(J226=0,"",IFERROR(IF(J226&lt;&gt;"",VLOOKUP(J226,P$1:$W$1420,5,FALSE),""),"ERROR DE CUENTA / DEPOSITOS DE VALORES"))</f>
        <v/>
      </c>
    </row>
    <row r="227" spans="3:12" ht="24.95" customHeight="1" x14ac:dyDescent="0.25">
      <c r="C227"/>
      <c r="E227" s="134" t="str">
        <f>IF(A227="","",+_xlfn.XLOOKUP(VALUE(A227),'1.DEPOSITOS'!O:O,'1.DEPOSITOS'!O:O,_xlfn.XLOOKUP(VALUE(A227),'control débitos'!H:H,'control débitos'!H:H,_xlfn.XLOOKUP(VALUE(A227),'3.AFIP'!Q:Q,'3.AFIP'!Q:Q,_xlfn.XLOOKUP(VALUE(A227),'5.FONDO Y SUELDOS'!P:P,'5.FONDO Y SUELDOS'!P:P,_xlfn.XLOOKUP(VALUE(A227),'8.GASTOS'!O:O,'8.GASTOS'!O:O,_xlfn.XLOOKUP(VALUE(A227),'10.IMP DEB CRED'!O:O,'10.IMP DEB CRED'!O:O,_xlfn.XLOOKUP(VALUE(A227),'4.SIRCREB'!O:O,'4.SIRCREB'!O:O,"&lt;----- NO SE ENCUENTRA",0,),0,),0,),0,),0,))))</f>
        <v/>
      </c>
      <c r="F227" s="172" t="str">
        <f t="shared" si="3"/>
        <v/>
      </c>
      <c r="K227" s="120" t="str">
        <f>IF(J227="","",IF(J227=0,"",SUMIF($D:D,J227,C:C)))</f>
        <v/>
      </c>
      <c r="L227" s="119" t="str">
        <f>IF(J227=0,"",IFERROR(IF(J227&lt;&gt;"",VLOOKUP(J227,P$1:$W$1420,5,FALSE),""),"ERROR DE CUENTA / DEPOSITOS DE VALORES"))</f>
        <v/>
      </c>
    </row>
    <row r="228" spans="3:12" ht="24.95" customHeight="1" x14ac:dyDescent="0.25">
      <c r="C228"/>
      <c r="E228" s="134" t="str">
        <f>IF(A228="","",+_xlfn.XLOOKUP(VALUE(A228),'1.DEPOSITOS'!O:O,'1.DEPOSITOS'!O:O,_xlfn.XLOOKUP(VALUE(A228),'control débitos'!H:H,'control débitos'!H:H,_xlfn.XLOOKUP(VALUE(A228),'3.AFIP'!Q:Q,'3.AFIP'!Q:Q,_xlfn.XLOOKUP(VALUE(A228),'5.FONDO Y SUELDOS'!P:P,'5.FONDO Y SUELDOS'!P:P,_xlfn.XLOOKUP(VALUE(A228),'8.GASTOS'!O:O,'8.GASTOS'!O:O,_xlfn.XLOOKUP(VALUE(A228),'10.IMP DEB CRED'!O:O,'10.IMP DEB CRED'!O:O,_xlfn.XLOOKUP(VALUE(A228),'4.SIRCREB'!O:O,'4.SIRCREB'!O:O,"&lt;----- NO SE ENCUENTRA",0,),0,),0,),0,),0,))))</f>
        <v/>
      </c>
      <c r="F228" s="172" t="str">
        <f t="shared" si="3"/>
        <v/>
      </c>
      <c r="K228" s="120" t="str">
        <f>IF(J228="","",IF(J228=0,"",SUMIF($D:D,J228,C:C)))</f>
        <v/>
      </c>
      <c r="L228" s="119" t="str">
        <f>IF(J228=0,"",IFERROR(IF(J228&lt;&gt;"",VLOOKUP(J228,P$1:$W$1420,5,FALSE),""),"ERROR DE CUENTA / DEPOSITOS DE VALORES"))</f>
        <v/>
      </c>
    </row>
    <row r="229" spans="3:12" ht="24.95" customHeight="1" x14ac:dyDescent="0.25">
      <c r="C229"/>
      <c r="E229" s="134" t="str">
        <f>IF(A229="","",+_xlfn.XLOOKUP(VALUE(A229),'1.DEPOSITOS'!O:O,'1.DEPOSITOS'!O:O,_xlfn.XLOOKUP(VALUE(A229),'control débitos'!H:H,'control débitos'!H:H,_xlfn.XLOOKUP(VALUE(A229),'3.AFIP'!Q:Q,'3.AFIP'!Q:Q,_xlfn.XLOOKUP(VALUE(A229),'5.FONDO Y SUELDOS'!P:P,'5.FONDO Y SUELDOS'!P:P,_xlfn.XLOOKUP(VALUE(A229),'8.GASTOS'!O:O,'8.GASTOS'!O:O,_xlfn.XLOOKUP(VALUE(A229),'10.IMP DEB CRED'!O:O,'10.IMP DEB CRED'!O:O,_xlfn.XLOOKUP(VALUE(A229),'4.SIRCREB'!O:O,'4.SIRCREB'!O:O,"&lt;----- NO SE ENCUENTRA",0,),0,),0,),0,),0,))))</f>
        <v/>
      </c>
      <c r="F229" s="172" t="str">
        <f t="shared" si="3"/>
        <v/>
      </c>
      <c r="K229" s="120" t="str">
        <f>IF(J229="","",IF(J229=0,"",SUMIF($D:D,J229,C:C)))</f>
        <v/>
      </c>
    </row>
    <row r="230" spans="3:12" ht="24.95" customHeight="1" x14ac:dyDescent="0.25">
      <c r="C230"/>
      <c r="E230" s="134" t="str">
        <f>IF(A230="","",+_xlfn.XLOOKUP(VALUE(A230),'1.DEPOSITOS'!O:O,'1.DEPOSITOS'!O:O,_xlfn.XLOOKUP(VALUE(A230),'control débitos'!H:H,'control débitos'!H:H,_xlfn.XLOOKUP(VALUE(A230),'3.AFIP'!Q:Q,'3.AFIP'!Q:Q,_xlfn.XLOOKUP(VALUE(A230),'5.FONDO Y SUELDOS'!P:P,'5.FONDO Y SUELDOS'!P:P,_xlfn.XLOOKUP(VALUE(A230),'8.GASTOS'!O:O,'8.GASTOS'!O:O,_xlfn.XLOOKUP(VALUE(A230),'10.IMP DEB CRED'!O:O,'10.IMP DEB CRED'!O:O,_xlfn.XLOOKUP(VALUE(A230),'4.SIRCREB'!O:O,'4.SIRCREB'!O:O,"&lt;----- NO SE ENCUENTRA",0,),0,),0,),0,),0,))))</f>
        <v/>
      </c>
      <c r="F230" s="172" t="str">
        <f t="shared" si="3"/>
        <v/>
      </c>
      <c r="K230" s="120" t="str">
        <f>IF(J230="","",IF(J230=0,"",SUMIF($D:D,J230,C:C)))</f>
        <v/>
      </c>
    </row>
    <row r="231" spans="3:12" ht="24.95" customHeight="1" x14ac:dyDescent="0.25">
      <c r="C231"/>
      <c r="E231" s="134" t="str">
        <f>IF(A231="","",+_xlfn.XLOOKUP(VALUE(A231),'1.DEPOSITOS'!O:O,'1.DEPOSITOS'!O:O,_xlfn.XLOOKUP(VALUE(A231),'control débitos'!H:H,'control débitos'!H:H,_xlfn.XLOOKUP(VALUE(A231),'3.AFIP'!Q:Q,'3.AFIP'!Q:Q,_xlfn.XLOOKUP(VALUE(A231),'5.FONDO Y SUELDOS'!P:P,'5.FONDO Y SUELDOS'!P:P,_xlfn.XLOOKUP(VALUE(A231),'8.GASTOS'!O:O,'8.GASTOS'!O:O,_xlfn.XLOOKUP(VALUE(A231),'10.IMP DEB CRED'!O:O,'10.IMP DEB CRED'!O:O,_xlfn.XLOOKUP(VALUE(A231),'4.SIRCREB'!O:O,'4.SIRCREB'!O:O,"&lt;----- NO SE ENCUENTRA",0,),0,),0,),0,),0,))))</f>
        <v/>
      </c>
      <c r="F231" s="172" t="str">
        <f t="shared" si="3"/>
        <v/>
      </c>
      <c r="K231" s="120" t="str">
        <f>IF(J231="","",IF(J231=0,"",SUMIF($D:D,J231,C:C)))</f>
        <v/>
      </c>
    </row>
    <row r="232" spans="3:12" ht="24.95" customHeight="1" x14ac:dyDescent="0.25">
      <c r="C232"/>
      <c r="E232" s="134" t="str">
        <f>IF(A232="","",+_xlfn.XLOOKUP(VALUE(A232),'1.DEPOSITOS'!O:O,'1.DEPOSITOS'!O:O,_xlfn.XLOOKUP(VALUE(A232),'control débitos'!H:H,'control débitos'!H:H,_xlfn.XLOOKUP(VALUE(A232),'3.AFIP'!Q:Q,'3.AFIP'!Q:Q,_xlfn.XLOOKUP(VALUE(A232),'5.FONDO Y SUELDOS'!P:P,'5.FONDO Y SUELDOS'!P:P,_xlfn.XLOOKUP(VALUE(A232),'8.GASTOS'!O:O,'8.GASTOS'!O:O,_xlfn.XLOOKUP(VALUE(A232),'10.IMP DEB CRED'!O:O,'10.IMP DEB CRED'!O:O,_xlfn.XLOOKUP(VALUE(A232),'4.SIRCREB'!O:O,'4.SIRCREB'!O:O,"&lt;----- NO SE ENCUENTRA",0,),0,),0,),0,),0,))))</f>
        <v/>
      </c>
      <c r="F232" s="172" t="str">
        <f t="shared" si="3"/>
        <v/>
      </c>
      <c r="K232" s="120" t="str">
        <f>IF(J232="","",IF(J232=0,"",SUMIF($D:D,J232,C:C)))</f>
        <v/>
      </c>
    </row>
    <row r="233" spans="3:12" ht="24.95" customHeight="1" x14ac:dyDescent="0.25">
      <c r="C233"/>
      <c r="E233" s="134" t="str">
        <f>IF(A233="","",+_xlfn.XLOOKUP(VALUE(A233),'1.DEPOSITOS'!O:O,'1.DEPOSITOS'!O:O,_xlfn.XLOOKUP(VALUE(A233),'control débitos'!H:H,'control débitos'!H:H,_xlfn.XLOOKUP(VALUE(A233),'3.AFIP'!Q:Q,'3.AFIP'!Q:Q,_xlfn.XLOOKUP(VALUE(A233),'5.FONDO Y SUELDOS'!P:P,'5.FONDO Y SUELDOS'!P:P,_xlfn.XLOOKUP(VALUE(A233),'8.GASTOS'!O:O,'8.GASTOS'!O:O,_xlfn.XLOOKUP(VALUE(A233),'10.IMP DEB CRED'!O:O,'10.IMP DEB CRED'!O:O,_xlfn.XLOOKUP(VALUE(A233),'4.SIRCREB'!O:O,'4.SIRCREB'!O:O,"&lt;----- NO SE ENCUENTRA",0,),0,),0,),0,),0,))))</f>
        <v/>
      </c>
      <c r="F233" s="172" t="str">
        <f t="shared" si="3"/>
        <v/>
      </c>
      <c r="K233" s="120" t="str">
        <f>IF(J233="","",IF(J233=0,"",SUMIF($D:D,J233,C:C)))</f>
        <v/>
      </c>
    </row>
    <row r="234" spans="3:12" ht="24.95" customHeight="1" x14ac:dyDescent="0.25">
      <c r="C234"/>
      <c r="E234" s="134" t="str">
        <f>IF(A234="","",+_xlfn.XLOOKUP(VALUE(A234),'1.DEPOSITOS'!O:O,'1.DEPOSITOS'!O:O,_xlfn.XLOOKUP(VALUE(A234),'control débitos'!H:H,'control débitos'!H:H,_xlfn.XLOOKUP(VALUE(A234),'3.AFIP'!Q:Q,'3.AFIP'!Q:Q,_xlfn.XLOOKUP(VALUE(A234),'5.FONDO Y SUELDOS'!P:P,'5.FONDO Y SUELDOS'!P:P,_xlfn.XLOOKUP(VALUE(A234),'8.GASTOS'!O:O,'8.GASTOS'!O:O,_xlfn.XLOOKUP(VALUE(A234),'10.IMP DEB CRED'!O:O,'10.IMP DEB CRED'!O:O,_xlfn.XLOOKUP(VALUE(A234),'4.SIRCREB'!O:O,'4.SIRCREB'!O:O,"&lt;----- NO SE ENCUENTRA",0,),0,),0,),0,),0,))))</f>
        <v/>
      </c>
      <c r="F234" s="172" t="str">
        <f t="shared" si="3"/>
        <v/>
      </c>
      <c r="K234" s="120" t="str">
        <f>IF(J234="","",IF(J234=0,"",SUMIF($D:D,J234,C:C)))</f>
        <v/>
      </c>
    </row>
    <row r="235" spans="3:12" ht="24.95" customHeight="1" x14ac:dyDescent="0.25">
      <c r="C235"/>
      <c r="E235" s="134" t="str">
        <f>IF(A235="","",+_xlfn.XLOOKUP(VALUE(A235),'1.DEPOSITOS'!O:O,'1.DEPOSITOS'!O:O,_xlfn.XLOOKUP(VALUE(A235),'control débitos'!H:H,'control débitos'!H:H,_xlfn.XLOOKUP(VALUE(A235),'3.AFIP'!Q:Q,'3.AFIP'!Q:Q,_xlfn.XLOOKUP(VALUE(A235),'5.FONDO Y SUELDOS'!P:P,'5.FONDO Y SUELDOS'!P:P,_xlfn.XLOOKUP(VALUE(A235),'8.GASTOS'!O:O,'8.GASTOS'!O:O,_xlfn.XLOOKUP(VALUE(A235),'10.IMP DEB CRED'!O:O,'10.IMP DEB CRED'!O:O,_xlfn.XLOOKUP(VALUE(A235),'4.SIRCREB'!O:O,'4.SIRCREB'!O:O,"&lt;----- NO SE ENCUENTRA",0,),0,),0,),0,),0,))))</f>
        <v/>
      </c>
      <c r="F235" s="172" t="str">
        <f t="shared" si="3"/>
        <v/>
      </c>
      <c r="K235" s="120" t="str">
        <f>IF(J235="","",IF(J235=0,"",SUMIF($D:D,J235,C:C)))</f>
        <v/>
      </c>
    </row>
    <row r="236" spans="3:12" ht="24.95" customHeight="1" x14ac:dyDescent="0.25">
      <c r="C236"/>
      <c r="E236" s="134" t="str">
        <f>IF(A236="","",+_xlfn.XLOOKUP(VALUE(A236),'1.DEPOSITOS'!O:O,'1.DEPOSITOS'!O:O,_xlfn.XLOOKUP(VALUE(A236),'control débitos'!H:H,'control débitos'!H:H,_xlfn.XLOOKUP(VALUE(A236),'3.AFIP'!Q:Q,'3.AFIP'!Q:Q,_xlfn.XLOOKUP(VALUE(A236),'5.FONDO Y SUELDOS'!P:P,'5.FONDO Y SUELDOS'!P:P,_xlfn.XLOOKUP(VALUE(A236),'8.GASTOS'!O:O,'8.GASTOS'!O:O,_xlfn.XLOOKUP(VALUE(A236),'10.IMP DEB CRED'!O:O,'10.IMP DEB CRED'!O:O,_xlfn.XLOOKUP(VALUE(A236),'4.SIRCREB'!O:O,'4.SIRCREB'!O:O,"&lt;----- NO SE ENCUENTRA",0,),0,),0,),0,),0,))))</f>
        <v/>
      </c>
      <c r="F236" s="172" t="str">
        <f t="shared" si="3"/>
        <v/>
      </c>
      <c r="K236" s="120" t="str">
        <f>IF(J236="","",IF(J236=0,"",SUMIF($D:D,J236,C:C)))</f>
        <v/>
      </c>
    </row>
    <row r="237" spans="3:12" ht="24.95" customHeight="1" x14ac:dyDescent="0.25">
      <c r="C237"/>
      <c r="E237" s="134" t="str">
        <f>IF(A237="","",+_xlfn.XLOOKUP(VALUE(A237),'1.DEPOSITOS'!O:O,'1.DEPOSITOS'!O:O,_xlfn.XLOOKUP(VALUE(A237),'control débitos'!H:H,'control débitos'!H:H,_xlfn.XLOOKUP(VALUE(A237),'3.AFIP'!Q:Q,'3.AFIP'!Q:Q,_xlfn.XLOOKUP(VALUE(A237),'5.FONDO Y SUELDOS'!P:P,'5.FONDO Y SUELDOS'!P:P,_xlfn.XLOOKUP(VALUE(A237),'8.GASTOS'!O:O,'8.GASTOS'!O:O,_xlfn.XLOOKUP(VALUE(A237),'10.IMP DEB CRED'!O:O,'10.IMP DEB CRED'!O:O,_xlfn.XLOOKUP(VALUE(A237),'4.SIRCREB'!O:O,'4.SIRCREB'!O:O,"&lt;----- NO SE ENCUENTRA",0,),0,),0,),0,),0,))))</f>
        <v/>
      </c>
      <c r="F237" s="172" t="str">
        <f t="shared" si="3"/>
        <v/>
      </c>
    </row>
    <row r="238" spans="3:12" ht="24.95" customHeight="1" x14ac:dyDescent="0.25">
      <c r="C238"/>
      <c r="E238" s="134" t="str">
        <f>IF(A238="","",+_xlfn.XLOOKUP(VALUE(A238),'1.DEPOSITOS'!O:O,'1.DEPOSITOS'!O:O,_xlfn.XLOOKUP(VALUE(A238),'control débitos'!H:H,'control débitos'!H:H,_xlfn.XLOOKUP(VALUE(A238),'3.AFIP'!Q:Q,'3.AFIP'!Q:Q,_xlfn.XLOOKUP(VALUE(A238),'5.FONDO Y SUELDOS'!P:P,'5.FONDO Y SUELDOS'!P:P,_xlfn.XLOOKUP(VALUE(A238),'8.GASTOS'!O:O,'8.GASTOS'!O:O,_xlfn.XLOOKUP(VALUE(A238),'10.IMP DEB CRED'!O:O,'10.IMP DEB CRED'!O:O,_xlfn.XLOOKUP(VALUE(A238),'4.SIRCREB'!O:O,'4.SIRCREB'!O:O,"&lt;----- NO SE ENCUENTRA",0,),0,),0,),0,),0,))))</f>
        <v/>
      </c>
      <c r="F238" s="172" t="str">
        <f t="shared" si="3"/>
        <v/>
      </c>
    </row>
    <row r="239" spans="3:12" ht="24.95" customHeight="1" x14ac:dyDescent="0.25">
      <c r="C239"/>
      <c r="E239" s="134" t="str">
        <f>IF(A239="","",+_xlfn.XLOOKUP(VALUE(A239),'1.DEPOSITOS'!O:O,'1.DEPOSITOS'!O:O,_xlfn.XLOOKUP(VALUE(A239),'control débitos'!H:H,'control débitos'!H:H,_xlfn.XLOOKUP(VALUE(A239),'3.AFIP'!Q:Q,'3.AFIP'!Q:Q,_xlfn.XLOOKUP(VALUE(A239),'5.FONDO Y SUELDOS'!P:P,'5.FONDO Y SUELDOS'!P:P,_xlfn.XLOOKUP(VALUE(A239),'8.GASTOS'!O:O,'8.GASTOS'!O:O,_xlfn.XLOOKUP(VALUE(A239),'10.IMP DEB CRED'!O:O,'10.IMP DEB CRED'!O:O,_xlfn.XLOOKUP(VALUE(A239),'4.SIRCREB'!O:O,'4.SIRCREB'!O:O,"&lt;----- NO SE ENCUENTRA",0,),0,),0,),0,),0,))))</f>
        <v/>
      </c>
      <c r="F239" s="172" t="str">
        <f t="shared" si="3"/>
        <v/>
      </c>
    </row>
    <row r="240" spans="3:12" ht="24.95" customHeight="1" x14ac:dyDescent="0.25">
      <c r="C240"/>
      <c r="E240" s="134" t="str">
        <f>IF(A240="","",+_xlfn.XLOOKUP(VALUE(A240),'1.DEPOSITOS'!O:O,'1.DEPOSITOS'!O:O,_xlfn.XLOOKUP(VALUE(A240),'control débitos'!H:H,'control débitos'!H:H,_xlfn.XLOOKUP(VALUE(A240),'3.AFIP'!Q:Q,'3.AFIP'!Q:Q,_xlfn.XLOOKUP(VALUE(A240),'5.FONDO Y SUELDOS'!P:P,'5.FONDO Y SUELDOS'!P:P,_xlfn.XLOOKUP(VALUE(A240),'8.GASTOS'!O:O,'8.GASTOS'!O:O,_xlfn.XLOOKUP(VALUE(A240),'10.IMP DEB CRED'!O:O,'10.IMP DEB CRED'!O:O,_xlfn.XLOOKUP(VALUE(A240),'4.SIRCREB'!O:O,'4.SIRCREB'!O:O,"&lt;----- NO SE ENCUENTRA",0,),0,),0,),0,),0,))))</f>
        <v/>
      </c>
      <c r="F240" s="172" t="str">
        <f t="shared" si="3"/>
        <v/>
      </c>
    </row>
    <row r="241" spans="3:6" ht="24.95" customHeight="1" x14ac:dyDescent="0.25">
      <c r="C241"/>
      <c r="E241" s="134" t="str">
        <f>IF(A241="","",+_xlfn.XLOOKUP(VALUE(A241),'1.DEPOSITOS'!O:O,'1.DEPOSITOS'!O:O,_xlfn.XLOOKUP(VALUE(A241),'control débitos'!H:H,'control débitos'!H:H,_xlfn.XLOOKUP(VALUE(A241),'3.AFIP'!Q:Q,'3.AFIP'!Q:Q,_xlfn.XLOOKUP(VALUE(A241),'5.FONDO Y SUELDOS'!P:P,'5.FONDO Y SUELDOS'!P:P,_xlfn.XLOOKUP(VALUE(A241),'8.GASTOS'!O:O,'8.GASTOS'!O:O,_xlfn.XLOOKUP(VALUE(A241),'10.IMP DEB CRED'!O:O,'10.IMP DEB CRED'!O:O,_xlfn.XLOOKUP(VALUE(A241),'4.SIRCREB'!O:O,'4.SIRCREB'!O:O,"&lt;----- NO SE ENCUENTRA",0,),0,),0,),0,),0,))))</f>
        <v/>
      </c>
      <c r="F241" s="172" t="str">
        <f t="shared" si="3"/>
        <v/>
      </c>
    </row>
    <row r="242" spans="3:6" ht="24.95" customHeight="1" x14ac:dyDescent="0.25">
      <c r="C242"/>
      <c r="E242" s="134" t="str">
        <f>IF(A242="","",+_xlfn.XLOOKUP(VALUE(A242),'1.DEPOSITOS'!O:O,'1.DEPOSITOS'!O:O,_xlfn.XLOOKUP(VALUE(A242),'control débitos'!H:H,'control débitos'!H:H,_xlfn.XLOOKUP(VALUE(A242),'3.AFIP'!Q:Q,'3.AFIP'!Q:Q,_xlfn.XLOOKUP(VALUE(A242),'5.FONDO Y SUELDOS'!P:P,'5.FONDO Y SUELDOS'!P:P,_xlfn.XLOOKUP(VALUE(A242),'8.GASTOS'!O:O,'8.GASTOS'!O:O,_xlfn.XLOOKUP(VALUE(A242),'10.IMP DEB CRED'!O:O,'10.IMP DEB CRED'!O:O,_xlfn.XLOOKUP(VALUE(A242),'4.SIRCREB'!O:O,'4.SIRCREB'!O:O,"&lt;----- NO SE ENCUENTRA",0,),0,),0,),0,),0,))))</f>
        <v/>
      </c>
      <c r="F242" s="172" t="str">
        <f t="shared" si="3"/>
        <v/>
      </c>
    </row>
    <row r="243" spans="3:6" ht="24.95" customHeight="1" x14ac:dyDescent="0.25">
      <c r="C243"/>
      <c r="E243" s="134" t="str">
        <f>IF(A243="","",+_xlfn.XLOOKUP(VALUE(A243),'1.DEPOSITOS'!O:O,'1.DEPOSITOS'!O:O,_xlfn.XLOOKUP(VALUE(A243),'control débitos'!H:H,'control débitos'!H:H,_xlfn.XLOOKUP(VALUE(A243),'3.AFIP'!Q:Q,'3.AFIP'!Q:Q,_xlfn.XLOOKUP(VALUE(A243),'5.FONDO Y SUELDOS'!P:P,'5.FONDO Y SUELDOS'!P:P,_xlfn.XLOOKUP(VALUE(A243),'8.GASTOS'!O:O,'8.GASTOS'!O:O,_xlfn.XLOOKUP(VALUE(A243),'10.IMP DEB CRED'!O:O,'10.IMP DEB CRED'!O:O,_xlfn.XLOOKUP(VALUE(A243),'4.SIRCREB'!O:O,'4.SIRCREB'!O:O,"&lt;----- NO SE ENCUENTRA",0,),0,),0,),0,),0,))))</f>
        <v/>
      </c>
      <c r="F243" s="172" t="str">
        <f t="shared" si="3"/>
        <v/>
      </c>
    </row>
    <row r="244" spans="3:6" ht="24.95" customHeight="1" x14ac:dyDescent="0.25">
      <c r="C244"/>
      <c r="E244" s="134" t="str">
        <f>IF(A244="","",+_xlfn.XLOOKUP(VALUE(A244),'1.DEPOSITOS'!O:O,'1.DEPOSITOS'!O:O,_xlfn.XLOOKUP(VALUE(A244),'control débitos'!H:H,'control débitos'!H:H,_xlfn.XLOOKUP(VALUE(A244),'3.AFIP'!Q:Q,'3.AFIP'!Q:Q,_xlfn.XLOOKUP(VALUE(A244),'5.FONDO Y SUELDOS'!P:P,'5.FONDO Y SUELDOS'!P:P,_xlfn.XLOOKUP(VALUE(A244),'8.GASTOS'!O:O,'8.GASTOS'!O:O,_xlfn.XLOOKUP(VALUE(A244),'10.IMP DEB CRED'!O:O,'10.IMP DEB CRED'!O:O,_xlfn.XLOOKUP(VALUE(A244),'4.SIRCREB'!O:O,'4.SIRCREB'!O:O,"&lt;----- NO SE ENCUENTRA",0,),0,),0,),0,),0,))))</f>
        <v/>
      </c>
      <c r="F244" s="172" t="str">
        <f t="shared" si="3"/>
        <v/>
      </c>
    </row>
    <row r="245" spans="3:6" ht="24.95" customHeight="1" x14ac:dyDescent="0.25">
      <c r="C245"/>
      <c r="E245" s="134" t="str">
        <f>IF(A245="","",+_xlfn.XLOOKUP(VALUE(A245),'1.DEPOSITOS'!O:O,'1.DEPOSITOS'!O:O,_xlfn.XLOOKUP(VALUE(A245),'control débitos'!H:H,'control débitos'!H:H,_xlfn.XLOOKUP(VALUE(A245),'3.AFIP'!Q:Q,'3.AFIP'!Q:Q,_xlfn.XLOOKUP(VALUE(A245),'5.FONDO Y SUELDOS'!P:P,'5.FONDO Y SUELDOS'!P:P,_xlfn.XLOOKUP(VALUE(A245),'8.GASTOS'!O:O,'8.GASTOS'!O:O,_xlfn.XLOOKUP(VALUE(A245),'10.IMP DEB CRED'!O:O,'10.IMP DEB CRED'!O:O,_xlfn.XLOOKUP(VALUE(A245),'4.SIRCREB'!O:O,'4.SIRCREB'!O:O,"&lt;----- NO SE ENCUENTRA",0,),0,),0,),0,),0,))))</f>
        <v/>
      </c>
      <c r="F245" s="172" t="str">
        <f t="shared" si="3"/>
        <v/>
      </c>
    </row>
    <row r="246" spans="3:6" ht="24.95" customHeight="1" x14ac:dyDescent="0.25">
      <c r="C246"/>
      <c r="E246" s="134" t="str">
        <f>IF(A246="","",+_xlfn.XLOOKUP(VALUE(A246),'1.DEPOSITOS'!O:O,'1.DEPOSITOS'!O:O,_xlfn.XLOOKUP(VALUE(A246),'control débitos'!H:H,'control débitos'!H:H,_xlfn.XLOOKUP(VALUE(A246),'3.AFIP'!Q:Q,'3.AFIP'!Q:Q,_xlfn.XLOOKUP(VALUE(A246),'5.FONDO Y SUELDOS'!P:P,'5.FONDO Y SUELDOS'!P:P,_xlfn.XLOOKUP(VALUE(A246),'8.GASTOS'!O:O,'8.GASTOS'!O:O,_xlfn.XLOOKUP(VALUE(A246),'10.IMP DEB CRED'!O:O,'10.IMP DEB CRED'!O:O,_xlfn.XLOOKUP(VALUE(A246),'4.SIRCREB'!O:O,'4.SIRCREB'!O:O,"&lt;----- NO SE ENCUENTRA",0,),0,),0,),0,),0,))))</f>
        <v/>
      </c>
      <c r="F246" s="172" t="str">
        <f t="shared" si="3"/>
        <v/>
      </c>
    </row>
    <row r="247" spans="3:6" ht="24.95" customHeight="1" x14ac:dyDescent="0.25">
      <c r="C247"/>
      <c r="E247" s="134" t="str">
        <f>IF(A247="","",+_xlfn.XLOOKUP(VALUE(A247),'1.DEPOSITOS'!O:O,'1.DEPOSITOS'!O:O,_xlfn.XLOOKUP(VALUE(A247),'control débitos'!H:H,'control débitos'!H:H,_xlfn.XLOOKUP(VALUE(A247),'3.AFIP'!Q:Q,'3.AFIP'!Q:Q,_xlfn.XLOOKUP(VALUE(A247),'5.FONDO Y SUELDOS'!P:P,'5.FONDO Y SUELDOS'!P:P,_xlfn.XLOOKUP(VALUE(A247),'8.GASTOS'!O:O,'8.GASTOS'!O:O,_xlfn.XLOOKUP(VALUE(A247),'10.IMP DEB CRED'!O:O,'10.IMP DEB CRED'!O:O,_xlfn.XLOOKUP(VALUE(A247),'4.SIRCREB'!O:O,'4.SIRCREB'!O:O,"&lt;----- NO SE ENCUENTRA",0,),0,),0,),0,),0,))))</f>
        <v/>
      </c>
      <c r="F247" s="172" t="str">
        <f t="shared" si="3"/>
        <v/>
      </c>
    </row>
    <row r="248" spans="3:6" ht="24.95" customHeight="1" x14ac:dyDescent="0.25">
      <c r="C248"/>
      <c r="E248" s="134" t="str">
        <f>IF(A248="","",+_xlfn.XLOOKUP(VALUE(A248),'1.DEPOSITOS'!O:O,'1.DEPOSITOS'!O:O,_xlfn.XLOOKUP(VALUE(A248),'control débitos'!H:H,'control débitos'!H:H,_xlfn.XLOOKUP(VALUE(A248),'3.AFIP'!Q:Q,'3.AFIP'!Q:Q,_xlfn.XLOOKUP(VALUE(A248),'5.FONDO Y SUELDOS'!P:P,'5.FONDO Y SUELDOS'!P:P,_xlfn.XLOOKUP(VALUE(A248),'8.GASTOS'!O:O,'8.GASTOS'!O:O,_xlfn.XLOOKUP(VALUE(A248),'10.IMP DEB CRED'!O:O,'10.IMP DEB CRED'!O:O,_xlfn.XLOOKUP(VALUE(A248),'4.SIRCREB'!O:O,'4.SIRCREB'!O:O,"&lt;----- NO SE ENCUENTRA",0,),0,),0,),0,),0,))))</f>
        <v/>
      </c>
      <c r="F248" s="172" t="str">
        <f t="shared" si="3"/>
        <v/>
      </c>
    </row>
    <row r="249" spans="3:6" ht="24.95" customHeight="1" x14ac:dyDescent="0.25">
      <c r="C249"/>
      <c r="E249" s="134" t="str">
        <f>IF(A249="","",+_xlfn.XLOOKUP(VALUE(A249),'1.DEPOSITOS'!O:O,'1.DEPOSITOS'!O:O,_xlfn.XLOOKUP(VALUE(A249),'control débitos'!H:H,'control débitos'!H:H,_xlfn.XLOOKUP(VALUE(A249),'3.AFIP'!Q:Q,'3.AFIP'!Q:Q,_xlfn.XLOOKUP(VALUE(A249),'5.FONDO Y SUELDOS'!P:P,'5.FONDO Y SUELDOS'!P:P,_xlfn.XLOOKUP(VALUE(A249),'8.GASTOS'!O:O,'8.GASTOS'!O:O,_xlfn.XLOOKUP(VALUE(A249),'10.IMP DEB CRED'!O:O,'10.IMP DEB CRED'!O:O,_xlfn.XLOOKUP(VALUE(A249),'4.SIRCREB'!O:O,'4.SIRCREB'!O:O,"&lt;----- NO SE ENCUENTRA",0,),0,),0,),0,),0,))))</f>
        <v/>
      </c>
      <c r="F249" s="172" t="str">
        <f t="shared" si="3"/>
        <v/>
      </c>
    </row>
    <row r="250" spans="3:6" ht="24.95" customHeight="1" x14ac:dyDescent="0.25">
      <c r="C250"/>
      <c r="E250" s="134" t="str">
        <f>IF(A250="","",+_xlfn.XLOOKUP(VALUE(A250),'1.DEPOSITOS'!O:O,'1.DEPOSITOS'!O:O,_xlfn.XLOOKUP(VALUE(A250),'control débitos'!H:H,'control débitos'!H:H,_xlfn.XLOOKUP(VALUE(A250),'3.AFIP'!Q:Q,'3.AFIP'!Q:Q,_xlfn.XLOOKUP(VALUE(A250),'5.FONDO Y SUELDOS'!P:P,'5.FONDO Y SUELDOS'!P:P,_xlfn.XLOOKUP(VALUE(A250),'8.GASTOS'!O:O,'8.GASTOS'!O:O,_xlfn.XLOOKUP(VALUE(A250),'10.IMP DEB CRED'!O:O,'10.IMP DEB CRED'!O:O,_xlfn.XLOOKUP(VALUE(A250),'4.SIRCREB'!O:O,'4.SIRCREB'!O:O,"&lt;----- NO SE ENCUENTRA",0,),0,),0,),0,),0,))))</f>
        <v/>
      </c>
      <c r="F250" s="172" t="str">
        <f t="shared" si="3"/>
        <v/>
      </c>
    </row>
    <row r="251" spans="3:6" ht="24.95" customHeight="1" x14ac:dyDescent="0.25">
      <c r="C251"/>
      <c r="E251" s="134" t="str">
        <f>IF(A251="","",+_xlfn.XLOOKUP(VALUE(A251),'1.DEPOSITOS'!O:O,'1.DEPOSITOS'!O:O,_xlfn.XLOOKUP(VALUE(A251),'control débitos'!H:H,'control débitos'!H:H,_xlfn.XLOOKUP(VALUE(A251),'3.AFIP'!Q:Q,'3.AFIP'!Q:Q,_xlfn.XLOOKUP(VALUE(A251),'5.FONDO Y SUELDOS'!P:P,'5.FONDO Y SUELDOS'!P:P,_xlfn.XLOOKUP(VALUE(A251),'8.GASTOS'!O:O,'8.GASTOS'!O:O,_xlfn.XLOOKUP(VALUE(A251),'10.IMP DEB CRED'!O:O,'10.IMP DEB CRED'!O:O,_xlfn.XLOOKUP(VALUE(A251),'4.SIRCREB'!O:O,'4.SIRCREB'!O:O,"&lt;----- NO SE ENCUENTRA",0,),0,),0,),0,),0,))))</f>
        <v/>
      </c>
      <c r="F251" s="172" t="str">
        <f t="shared" si="3"/>
        <v/>
      </c>
    </row>
    <row r="252" spans="3:6" ht="24.95" customHeight="1" x14ac:dyDescent="0.25">
      <c r="C252"/>
      <c r="E252" s="134" t="str">
        <f>IF(A252="","",+_xlfn.XLOOKUP(VALUE(A252),'1.DEPOSITOS'!O:O,'1.DEPOSITOS'!O:O,_xlfn.XLOOKUP(VALUE(A252),'control débitos'!H:H,'control débitos'!H:H,_xlfn.XLOOKUP(VALUE(A252),'3.AFIP'!Q:Q,'3.AFIP'!Q:Q,_xlfn.XLOOKUP(VALUE(A252),'5.FONDO Y SUELDOS'!P:P,'5.FONDO Y SUELDOS'!P:P,_xlfn.XLOOKUP(VALUE(A252),'8.GASTOS'!O:O,'8.GASTOS'!O:O,_xlfn.XLOOKUP(VALUE(A252),'10.IMP DEB CRED'!O:O,'10.IMP DEB CRED'!O:O,_xlfn.XLOOKUP(VALUE(A252),'4.SIRCREB'!O:O,'4.SIRCREB'!O:O,"&lt;----- NO SE ENCUENTRA",0,),0,),0,),0,),0,))))</f>
        <v/>
      </c>
      <c r="F252" s="172" t="str">
        <f t="shared" si="3"/>
        <v/>
      </c>
    </row>
    <row r="253" spans="3:6" ht="24.95" customHeight="1" x14ac:dyDescent="0.25">
      <c r="C253"/>
      <c r="E253" s="134" t="str">
        <f>IF(A253="","",+_xlfn.XLOOKUP(VALUE(A253),'1.DEPOSITOS'!O:O,'1.DEPOSITOS'!O:O,_xlfn.XLOOKUP(VALUE(A253),'control débitos'!H:H,'control débitos'!H:H,_xlfn.XLOOKUP(VALUE(A253),'3.AFIP'!Q:Q,'3.AFIP'!Q:Q,_xlfn.XLOOKUP(VALUE(A253),'5.FONDO Y SUELDOS'!P:P,'5.FONDO Y SUELDOS'!P:P,_xlfn.XLOOKUP(VALUE(A253),'8.GASTOS'!O:O,'8.GASTOS'!O:O,_xlfn.XLOOKUP(VALUE(A253),'10.IMP DEB CRED'!O:O,'10.IMP DEB CRED'!O:O,_xlfn.XLOOKUP(VALUE(A253),'4.SIRCREB'!O:O,'4.SIRCREB'!O:O,"&lt;----- NO SE ENCUENTRA",0,),0,),0,),0,),0,))))</f>
        <v/>
      </c>
      <c r="F253" s="172" t="str">
        <f t="shared" si="3"/>
        <v/>
      </c>
    </row>
    <row r="254" spans="3:6" ht="24.95" customHeight="1" x14ac:dyDescent="0.25">
      <c r="C254"/>
      <c r="E254" s="134" t="str">
        <f>IF(A254="","",+_xlfn.XLOOKUP(VALUE(A254),'1.DEPOSITOS'!O:O,'1.DEPOSITOS'!O:O,_xlfn.XLOOKUP(VALUE(A254),'control débitos'!H:H,'control débitos'!H:H,_xlfn.XLOOKUP(VALUE(A254),'3.AFIP'!Q:Q,'3.AFIP'!Q:Q,_xlfn.XLOOKUP(VALUE(A254),'5.FONDO Y SUELDOS'!P:P,'5.FONDO Y SUELDOS'!P:P,_xlfn.XLOOKUP(VALUE(A254),'8.GASTOS'!O:O,'8.GASTOS'!O:O,_xlfn.XLOOKUP(VALUE(A254),'10.IMP DEB CRED'!O:O,'10.IMP DEB CRED'!O:O,_xlfn.XLOOKUP(VALUE(A254),'4.SIRCREB'!O:O,'4.SIRCREB'!O:O,"&lt;----- NO SE ENCUENTRA",0,),0,),0,),0,),0,))))</f>
        <v/>
      </c>
      <c r="F254" s="172" t="str">
        <f t="shared" si="3"/>
        <v/>
      </c>
    </row>
    <row r="255" spans="3:6" ht="24.95" customHeight="1" x14ac:dyDescent="0.25">
      <c r="C255"/>
      <c r="E255" s="134" t="str">
        <f>IF(A255="","",+_xlfn.XLOOKUP(VALUE(A255),'1.DEPOSITOS'!O:O,'1.DEPOSITOS'!O:O,_xlfn.XLOOKUP(VALUE(A255),'control débitos'!H:H,'control débitos'!H:H,_xlfn.XLOOKUP(VALUE(A255),'3.AFIP'!Q:Q,'3.AFIP'!Q:Q,_xlfn.XLOOKUP(VALUE(A255),'5.FONDO Y SUELDOS'!P:P,'5.FONDO Y SUELDOS'!P:P,_xlfn.XLOOKUP(VALUE(A255),'8.GASTOS'!O:O,'8.GASTOS'!O:O,_xlfn.XLOOKUP(VALUE(A255),'10.IMP DEB CRED'!O:O,'10.IMP DEB CRED'!O:O,_xlfn.XLOOKUP(VALUE(A255),'4.SIRCREB'!O:O,'4.SIRCREB'!O:O,"&lt;----- NO SE ENCUENTRA",0,),0,),0,),0,),0,))))</f>
        <v/>
      </c>
      <c r="F255" s="172" t="str">
        <f t="shared" si="3"/>
        <v/>
      </c>
    </row>
    <row r="256" spans="3:6" ht="24.95" customHeight="1" x14ac:dyDescent="0.25">
      <c r="C256"/>
      <c r="E256" s="134" t="str">
        <f>IF(A256="","",+_xlfn.XLOOKUP(VALUE(A256),'1.DEPOSITOS'!O:O,'1.DEPOSITOS'!O:O,_xlfn.XLOOKUP(VALUE(A256),'control débitos'!H:H,'control débitos'!H:H,_xlfn.XLOOKUP(VALUE(A256),'3.AFIP'!Q:Q,'3.AFIP'!Q:Q,_xlfn.XLOOKUP(VALUE(A256),'5.FONDO Y SUELDOS'!P:P,'5.FONDO Y SUELDOS'!P:P,_xlfn.XLOOKUP(VALUE(A256),'8.GASTOS'!O:O,'8.GASTOS'!O:O,_xlfn.XLOOKUP(VALUE(A256),'10.IMP DEB CRED'!O:O,'10.IMP DEB CRED'!O:O,_xlfn.XLOOKUP(VALUE(A256),'4.SIRCREB'!O:O,'4.SIRCREB'!O:O,"&lt;----- NO SE ENCUENTRA",0,),0,),0,),0,),0,))))</f>
        <v/>
      </c>
      <c r="F256" s="172" t="str">
        <f t="shared" si="3"/>
        <v/>
      </c>
    </row>
    <row r="257" spans="3:6" ht="24.95" customHeight="1" x14ac:dyDescent="0.25">
      <c r="C257"/>
      <c r="E257" s="134" t="str">
        <f>IF(A257="","",+_xlfn.XLOOKUP(VALUE(A257),'1.DEPOSITOS'!O:O,'1.DEPOSITOS'!O:O,_xlfn.XLOOKUP(VALUE(A257),'control débitos'!H:H,'control débitos'!H:H,_xlfn.XLOOKUP(VALUE(A257),'3.AFIP'!Q:Q,'3.AFIP'!Q:Q,_xlfn.XLOOKUP(VALUE(A257),'5.FONDO Y SUELDOS'!P:P,'5.FONDO Y SUELDOS'!P:P,_xlfn.XLOOKUP(VALUE(A257),'8.GASTOS'!O:O,'8.GASTOS'!O:O,_xlfn.XLOOKUP(VALUE(A257),'10.IMP DEB CRED'!O:O,'10.IMP DEB CRED'!O:O,_xlfn.XLOOKUP(VALUE(A257),'4.SIRCREB'!O:O,'4.SIRCREB'!O:O,"&lt;----- NO SE ENCUENTRA",0,),0,),0,),0,),0,))))</f>
        <v/>
      </c>
      <c r="F257" s="172" t="str">
        <f t="shared" si="3"/>
        <v/>
      </c>
    </row>
    <row r="258" spans="3:6" ht="24.95" customHeight="1" x14ac:dyDescent="0.25">
      <c r="C258"/>
      <c r="E258" s="134" t="str">
        <f>IF(A258="","",+_xlfn.XLOOKUP(VALUE(A258),'1.DEPOSITOS'!O:O,'1.DEPOSITOS'!O:O,_xlfn.XLOOKUP(VALUE(A258),'control débitos'!H:H,'control débitos'!H:H,_xlfn.XLOOKUP(VALUE(A258),'3.AFIP'!Q:Q,'3.AFIP'!Q:Q,_xlfn.XLOOKUP(VALUE(A258),'5.FONDO Y SUELDOS'!P:P,'5.FONDO Y SUELDOS'!P:P,_xlfn.XLOOKUP(VALUE(A258),'8.GASTOS'!O:O,'8.GASTOS'!O:O,_xlfn.XLOOKUP(VALUE(A258),'10.IMP DEB CRED'!O:O,'10.IMP DEB CRED'!O:O,_xlfn.XLOOKUP(VALUE(A258),'4.SIRCREB'!O:O,'4.SIRCREB'!O:O,"&lt;----- NO SE ENCUENTRA",0,),0,),0,),0,),0,))))</f>
        <v/>
      </c>
      <c r="F258" s="172" t="str">
        <f t="shared" si="3"/>
        <v/>
      </c>
    </row>
    <row r="259" spans="3:6" ht="24.95" customHeight="1" x14ac:dyDescent="0.25">
      <c r="C259"/>
      <c r="E259" s="134" t="str">
        <f>IF(A259="","",+_xlfn.XLOOKUP(VALUE(A259),'1.DEPOSITOS'!O:O,'1.DEPOSITOS'!O:O,_xlfn.XLOOKUP(VALUE(A259),'control débitos'!H:H,'control débitos'!H:H,_xlfn.XLOOKUP(VALUE(A259),'3.AFIP'!Q:Q,'3.AFIP'!Q:Q,_xlfn.XLOOKUP(VALUE(A259),'5.FONDO Y SUELDOS'!P:P,'5.FONDO Y SUELDOS'!P:P,_xlfn.XLOOKUP(VALUE(A259),'8.GASTOS'!O:O,'8.GASTOS'!O:O,_xlfn.XLOOKUP(VALUE(A259),'10.IMP DEB CRED'!O:O,'10.IMP DEB CRED'!O:O,_xlfn.XLOOKUP(VALUE(A259),'4.SIRCREB'!O:O,'4.SIRCREB'!O:O,"&lt;----- NO SE ENCUENTRA",0,),0,),0,),0,),0,))))</f>
        <v/>
      </c>
      <c r="F259" s="172" t="str">
        <f t="shared" ref="F259:F322" si="4">+IF(C259=$H$6,"&lt;--  DIF","")</f>
        <v/>
      </c>
    </row>
    <row r="260" spans="3:6" ht="24.95" customHeight="1" x14ac:dyDescent="0.25">
      <c r="C260"/>
      <c r="E260" s="134" t="str">
        <f>IF(A260="","",+_xlfn.XLOOKUP(VALUE(A260),'1.DEPOSITOS'!O:O,'1.DEPOSITOS'!O:O,_xlfn.XLOOKUP(VALUE(A260),'control débitos'!H:H,'control débitos'!H:H,_xlfn.XLOOKUP(VALUE(A260),'3.AFIP'!Q:Q,'3.AFIP'!Q:Q,_xlfn.XLOOKUP(VALUE(A260),'5.FONDO Y SUELDOS'!P:P,'5.FONDO Y SUELDOS'!P:P,_xlfn.XLOOKUP(VALUE(A260),'8.GASTOS'!O:O,'8.GASTOS'!O:O,_xlfn.XLOOKUP(VALUE(A260),'10.IMP DEB CRED'!O:O,'10.IMP DEB CRED'!O:O,_xlfn.XLOOKUP(VALUE(A260),'4.SIRCREB'!O:O,'4.SIRCREB'!O:O,"&lt;----- NO SE ENCUENTRA",0,),0,),0,),0,),0,))))</f>
        <v/>
      </c>
      <c r="F260" s="172" t="str">
        <f t="shared" si="4"/>
        <v/>
      </c>
    </row>
    <row r="261" spans="3:6" ht="24.95" customHeight="1" x14ac:dyDescent="0.25">
      <c r="C261"/>
      <c r="E261" s="134" t="str">
        <f>IF(A261="","",+_xlfn.XLOOKUP(VALUE(A261),'1.DEPOSITOS'!O:O,'1.DEPOSITOS'!O:O,_xlfn.XLOOKUP(VALUE(A261),'control débitos'!H:H,'control débitos'!H:H,_xlfn.XLOOKUP(VALUE(A261),'3.AFIP'!Q:Q,'3.AFIP'!Q:Q,_xlfn.XLOOKUP(VALUE(A261),'5.FONDO Y SUELDOS'!P:P,'5.FONDO Y SUELDOS'!P:P,_xlfn.XLOOKUP(VALUE(A261),'8.GASTOS'!O:O,'8.GASTOS'!O:O,_xlfn.XLOOKUP(VALUE(A261),'10.IMP DEB CRED'!O:O,'10.IMP DEB CRED'!O:O,_xlfn.XLOOKUP(VALUE(A261),'4.SIRCREB'!O:O,'4.SIRCREB'!O:O,"&lt;----- NO SE ENCUENTRA",0,),0,),0,),0,),0,))))</f>
        <v/>
      </c>
      <c r="F261" s="172" t="str">
        <f t="shared" si="4"/>
        <v/>
      </c>
    </row>
    <row r="262" spans="3:6" ht="24.95" customHeight="1" x14ac:dyDescent="0.25">
      <c r="C262"/>
      <c r="E262" s="134" t="str">
        <f>IF(A262="","",+_xlfn.XLOOKUP(VALUE(A262),'1.DEPOSITOS'!O:O,'1.DEPOSITOS'!O:O,_xlfn.XLOOKUP(VALUE(A262),'control débitos'!H:H,'control débitos'!H:H,_xlfn.XLOOKUP(VALUE(A262),'3.AFIP'!Q:Q,'3.AFIP'!Q:Q,_xlfn.XLOOKUP(VALUE(A262),'5.FONDO Y SUELDOS'!P:P,'5.FONDO Y SUELDOS'!P:P,_xlfn.XLOOKUP(VALUE(A262),'8.GASTOS'!O:O,'8.GASTOS'!O:O,_xlfn.XLOOKUP(VALUE(A262),'10.IMP DEB CRED'!O:O,'10.IMP DEB CRED'!O:O,_xlfn.XLOOKUP(VALUE(A262),'4.SIRCREB'!O:O,'4.SIRCREB'!O:O,"&lt;----- NO SE ENCUENTRA",0,),0,),0,),0,),0,))))</f>
        <v/>
      </c>
      <c r="F262" s="172" t="str">
        <f t="shared" si="4"/>
        <v/>
      </c>
    </row>
    <row r="263" spans="3:6" ht="24.95" customHeight="1" x14ac:dyDescent="0.25">
      <c r="C263"/>
      <c r="E263" s="134" t="str">
        <f>IF(A263="","",+_xlfn.XLOOKUP(VALUE(A263),'1.DEPOSITOS'!O:O,'1.DEPOSITOS'!O:O,_xlfn.XLOOKUP(VALUE(A263),'control débitos'!H:H,'control débitos'!H:H,_xlfn.XLOOKUP(VALUE(A263),'3.AFIP'!Q:Q,'3.AFIP'!Q:Q,_xlfn.XLOOKUP(VALUE(A263),'5.FONDO Y SUELDOS'!P:P,'5.FONDO Y SUELDOS'!P:P,_xlfn.XLOOKUP(VALUE(A263),'8.GASTOS'!O:O,'8.GASTOS'!O:O,_xlfn.XLOOKUP(VALUE(A263),'10.IMP DEB CRED'!O:O,'10.IMP DEB CRED'!O:O,_xlfn.XLOOKUP(VALUE(A263),'4.SIRCREB'!O:O,'4.SIRCREB'!O:O,"&lt;----- NO SE ENCUENTRA",0,),0,),0,),0,),0,))))</f>
        <v/>
      </c>
      <c r="F263" s="172" t="str">
        <f t="shared" si="4"/>
        <v/>
      </c>
    </row>
    <row r="264" spans="3:6" ht="24.95" customHeight="1" x14ac:dyDescent="0.25">
      <c r="C264"/>
      <c r="E264" s="134" t="str">
        <f>IF(A264="","",+_xlfn.XLOOKUP(VALUE(A264),'1.DEPOSITOS'!O:O,'1.DEPOSITOS'!O:O,_xlfn.XLOOKUP(VALUE(A264),'control débitos'!H:H,'control débitos'!H:H,_xlfn.XLOOKUP(VALUE(A264),'3.AFIP'!Q:Q,'3.AFIP'!Q:Q,_xlfn.XLOOKUP(VALUE(A264),'5.FONDO Y SUELDOS'!P:P,'5.FONDO Y SUELDOS'!P:P,_xlfn.XLOOKUP(VALUE(A264),'8.GASTOS'!O:O,'8.GASTOS'!O:O,_xlfn.XLOOKUP(VALUE(A264),'10.IMP DEB CRED'!O:O,'10.IMP DEB CRED'!O:O,_xlfn.XLOOKUP(VALUE(A264),'4.SIRCREB'!O:O,'4.SIRCREB'!O:O,"&lt;----- NO SE ENCUENTRA",0,),0,),0,),0,),0,))))</f>
        <v/>
      </c>
      <c r="F264" s="172" t="str">
        <f t="shared" si="4"/>
        <v/>
      </c>
    </row>
    <row r="265" spans="3:6" ht="24.95" customHeight="1" x14ac:dyDescent="0.25">
      <c r="C265"/>
      <c r="E265" s="134" t="str">
        <f>IF(A265="","",+_xlfn.XLOOKUP(VALUE(A265),'1.DEPOSITOS'!O:O,'1.DEPOSITOS'!O:O,_xlfn.XLOOKUP(VALUE(A265),'control débitos'!H:H,'control débitos'!H:H,_xlfn.XLOOKUP(VALUE(A265),'3.AFIP'!Q:Q,'3.AFIP'!Q:Q,_xlfn.XLOOKUP(VALUE(A265),'5.FONDO Y SUELDOS'!P:P,'5.FONDO Y SUELDOS'!P:P,_xlfn.XLOOKUP(VALUE(A265),'8.GASTOS'!O:O,'8.GASTOS'!O:O,_xlfn.XLOOKUP(VALUE(A265),'10.IMP DEB CRED'!O:O,'10.IMP DEB CRED'!O:O,_xlfn.XLOOKUP(VALUE(A265),'4.SIRCREB'!O:O,'4.SIRCREB'!O:O,"&lt;----- NO SE ENCUENTRA",0,),0,),0,),0,),0,))))</f>
        <v/>
      </c>
      <c r="F265" s="172" t="str">
        <f t="shared" si="4"/>
        <v/>
      </c>
    </row>
    <row r="266" spans="3:6" ht="24.95" customHeight="1" x14ac:dyDescent="0.25">
      <c r="C266"/>
      <c r="E266" s="134" t="str">
        <f>IF(A266="","",+_xlfn.XLOOKUP(VALUE(A266),'1.DEPOSITOS'!O:O,'1.DEPOSITOS'!O:O,_xlfn.XLOOKUP(VALUE(A266),'control débitos'!H:H,'control débitos'!H:H,_xlfn.XLOOKUP(VALUE(A266),'3.AFIP'!Q:Q,'3.AFIP'!Q:Q,_xlfn.XLOOKUP(VALUE(A266),'5.FONDO Y SUELDOS'!P:P,'5.FONDO Y SUELDOS'!P:P,_xlfn.XLOOKUP(VALUE(A266),'8.GASTOS'!O:O,'8.GASTOS'!O:O,_xlfn.XLOOKUP(VALUE(A266),'10.IMP DEB CRED'!O:O,'10.IMP DEB CRED'!O:O,_xlfn.XLOOKUP(VALUE(A266),'4.SIRCREB'!O:O,'4.SIRCREB'!O:O,"&lt;----- NO SE ENCUENTRA",0,),0,),0,),0,),0,))))</f>
        <v/>
      </c>
      <c r="F266" s="172" t="str">
        <f t="shared" si="4"/>
        <v/>
      </c>
    </row>
    <row r="267" spans="3:6" ht="24.95" customHeight="1" x14ac:dyDescent="0.25">
      <c r="C267"/>
      <c r="E267" s="134" t="str">
        <f>IF(A267="","",+_xlfn.XLOOKUP(VALUE(A267),'1.DEPOSITOS'!O:O,'1.DEPOSITOS'!O:O,_xlfn.XLOOKUP(VALUE(A267),'control débitos'!H:H,'control débitos'!H:H,_xlfn.XLOOKUP(VALUE(A267),'3.AFIP'!Q:Q,'3.AFIP'!Q:Q,_xlfn.XLOOKUP(VALUE(A267),'5.FONDO Y SUELDOS'!P:P,'5.FONDO Y SUELDOS'!P:P,_xlfn.XLOOKUP(VALUE(A267),'8.GASTOS'!O:O,'8.GASTOS'!O:O,_xlfn.XLOOKUP(VALUE(A267),'10.IMP DEB CRED'!O:O,'10.IMP DEB CRED'!O:O,_xlfn.XLOOKUP(VALUE(A267),'4.SIRCREB'!O:O,'4.SIRCREB'!O:O,"&lt;----- NO SE ENCUENTRA",0,),0,),0,),0,),0,))))</f>
        <v/>
      </c>
      <c r="F267" s="172" t="str">
        <f t="shared" si="4"/>
        <v/>
      </c>
    </row>
    <row r="268" spans="3:6" ht="24.95" customHeight="1" x14ac:dyDescent="0.25">
      <c r="C268"/>
      <c r="E268" s="134" t="str">
        <f>IF(A268="","",+_xlfn.XLOOKUP(VALUE(A268),'1.DEPOSITOS'!O:O,'1.DEPOSITOS'!O:O,_xlfn.XLOOKUP(VALUE(A268),'control débitos'!H:H,'control débitos'!H:H,_xlfn.XLOOKUP(VALUE(A268),'3.AFIP'!Q:Q,'3.AFIP'!Q:Q,_xlfn.XLOOKUP(VALUE(A268),'5.FONDO Y SUELDOS'!P:P,'5.FONDO Y SUELDOS'!P:P,_xlfn.XLOOKUP(VALUE(A268),'8.GASTOS'!O:O,'8.GASTOS'!O:O,_xlfn.XLOOKUP(VALUE(A268),'10.IMP DEB CRED'!O:O,'10.IMP DEB CRED'!O:O,_xlfn.XLOOKUP(VALUE(A268),'4.SIRCREB'!O:O,'4.SIRCREB'!O:O,"&lt;----- NO SE ENCUENTRA",0,),0,),0,),0,),0,))))</f>
        <v/>
      </c>
      <c r="F268" s="172" t="str">
        <f t="shared" si="4"/>
        <v/>
      </c>
    </row>
    <row r="269" spans="3:6" ht="24.95" customHeight="1" x14ac:dyDescent="0.25">
      <c r="C269"/>
      <c r="E269" s="134" t="str">
        <f>IF(A269="","",+_xlfn.XLOOKUP(VALUE(A269),'1.DEPOSITOS'!O:O,'1.DEPOSITOS'!O:O,_xlfn.XLOOKUP(VALUE(A269),'control débitos'!H:H,'control débitos'!H:H,_xlfn.XLOOKUP(VALUE(A269),'3.AFIP'!Q:Q,'3.AFIP'!Q:Q,_xlfn.XLOOKUP(VALUE(A269),'5.FONDO Y SUELDOS'!P:P,'5.FONDO Y SUELDOS'!P:P,_xlfn.XLOOKUP(VALUE(A269),'8.GASTOS'!O:O,'8.GASTOS'!O:O,_xlfn.XLOOKUP(VALUE(A269),'10.IMP DEB CRED'!O:O,'10.IMP DEB CRED'!O:O,_xlfn.XLOOKUP(VALUE(A269),'4.SIRCREB'!O:O,'4.SIRCREB'!O:O,"&lt;----- NO SE ENCUENTRA",0,),0,),0,),0,),0,))))</f>
        <v/>
      </c>
      <c r="F269" s="172" t="str">
        <f t="shared" si="4"/>
        <v/>
      </c>
    </row>
    <row r="270" spans="3:6" ht="24.95" customHeight="1" x14ac:dyDescent="0.25">
      <c r="C270"/>
      <c r="E270" s="134" t="str">
        <f>IF(A270="","",+_xlfn.XLOOKUP(VALUE(A270),'1.DEPOSITOS'!O:O,'1.DEPOSITOS'!O:O,_xlfn.XLOOKUP(VALUE(A270),'control débitos'!H:H,'control débitos'!H:H,_xlfn.XLOOKUP(VALUE(A270),'3.AFIP'!Q:Q,'3.AFIP'!Q:Q,_xlfn.XLOOKUP(VALUE(A270),'5.FONDO Y SUELDOS'!P:P,'5.FONDO Y SUELDOS'!P:P,_xlfn.XLOOKUP(VALUE(A270),'8.GASTOS'!O:O,'8.GASTOS'!O:O,_xlfn.XLOOKUP(VALUE(A270),'10.IMP DEB CRED'!O:O,'10.IMP DEB CRED'!O:O,_xlfn.XLOOKUP(VALUE(A270),'4.SIRCREB'!O:O,'4.SIRCREB'!O:O,"&lt;----- NO SE ENCUENTRA",0,),0,),0,),0,),0,))))</f>
        <v/>
      </c>
      <c r="F270" s="172" t="str">
        <f t="shared" si="4"/>
        <v/>
      </c>
    </row>
    <row r="271" spans="3:6" ht="24.95" customHeight="1" x14ac:dyDescent="0.25">
      <c r="C271"/>
      <c r="E271" s="134" t="str">
        <f>IF(A271="","",+_xlfn.XLOOKUP(VALUE(A271),'1.DEPOSITOS'!O:O,'1.DEPOSITOS'!O:O,_xlfn.XLOOKUP(VALUE(A271),'control débitos'!H:H,'control débitos'!H:H,_xlfn.XLOOKUP(VALUE(A271),'3.AFIP'!Q:Q,'3.AFIP'!Q:Q,_xlfn.XLOOKUP(VALUE(A271),'5.FONDO Y SUELDOS'!P:P,'5.FONDO Y SUELDOS'!P:P,_xlfn.XLOOKUP(VALUE(A271),'8.GASTOS'!O:O,'8.GASTOS'!O:O,_xlfn.XLOOKUP(VALUE(A271),'10.IMP DEB CRED'!O:O,'10.IMP DEB CRED'!O:O,_xlfn.XLOOKUP(VALUE(A271),'4.SIRCREB'!O:O,'4.SIRCREB'!O:O,"&lt;----- NO SE ENCUENTRA",0,),0,),0,),0,),0,))))</f>
        <v/>
      </c>
      <c r="F271" s="172" t="str">
        <f t="shared" si="4"/>
        <v/>
      </c>
    </row>
    <row r="272" spans="3:6" ht="24.95" customHeight="1" x14ac:dyDescent="0.25">
      <c r="C272"/>
      <c r="E272" s="134" t="str">
        <f>IF(A272="","",+_xlfn.XLOOKUP(VALUE(A272),'1.DEPOSITOS'!O:O,'1.DEPOSITOS'!O:O,_xlfn.XLOOKUP(VALUE(A272),'control débitos'!H:H,'control débitos'!H:H,_xlfn.XLOOKUP(VALUE(A272),'3.AFIP'!Q:Q,'3.AFIP'!Q:Q,_xlfn.XLOOKUP(VALUE(A272),'5.FONDO Y SUELDOS'!P:P,'5.FONDO Y SUELDOS'!P:P,_xlfn.XLOOKUP(VALUE(A272),'8.GASTOS'!O:O,'8.GASTOS'!O:O,_xlfn.XLOOKUP(VALUE(A272),'10.IMP DEB CRED'!O:O,'10.IMP DEB CRED'!O:O,_xlfn.XLOOKUP(VALUE(A272),'4.SIRCREB'!O:O,'4.SIRCREB'!O:O,"&lt;----- NO SE ENCUENTRA",0,),0,),0,),0,),0,))))</f>
        <v/>
      </c>
      <c r="F272" s="172" t="str">
        <f t="shared" si="4"/>
        <v/>
      </c>
    </row>
    <row r="273" spans="3:6" ht="24.95" customHeight="1" x14ac:dyDescent="0.25">
      <c r="C273"/>
      <c r="E273" s="134" t="str">
        <f>IF(A273="","",+_xlfn.XLOOKUP(VALUE(A273),'1.DEPOSITOS'!O:O,'1.DEPOSITOS'!O:O,_xlfn.XLOOKUP(VALUE(A273),'control débitos'!H:H,'control débitos'!H:H,_xlfn.XLOOKUP(VALUE(A273),'3.AFIP'!Q:Q,'3.AFIP'!Q:Q,_xlfn.XLOOKUP(VALUE(A273),'5.FONDO Y SUELDOS'!P:P,'5.FONDO Y SUELDOS'!P:P,_xlfn.XLOOKUP(VALUE(A273),'8.GASTOS'!O:O,'8.GASTOS'!O:O,_xlfn.XLOOKUP(VALUE(A273),'10.IMP DEB CRED'!O:O,'10.IMP DEB CRED'!O:O,_xlfn.XLOOKUP(VALUE(A273),'4.SIRCREB'!O:O,'4.SIRCREB'!O:O,"&lt;----- NO SE ENCUENTRA",0,),0,),0,),0,),0,))))</f>
        <v/>
      </c>
      <c r="F273" s="172" t="str">
        <f t="shared" si="4"/>
        <v/>
      </c>
    </row>
    <row r="274" spans="3:6" ht="24.95" customHeight="1" x14ac:dyDescent="0.25">
      <c r="C274"/>
      <c r="E274" s="134" t="str">
        <f>IF(A274="","",+_xlfn.XLOOKUP(VALUE(A274),'1.DEPOSITOS'!O:O,'1.DEPOSITOS'!O:O,_xlfn.XLOOKUP(VALUE(A274),'control débitos'!H:H,'control débitos'!H:H,_xlfn.XLOOKUP(VALUE(A274),'3.AFIP'!Q:Q,'3.AFIP'!Q:Q,_xlfn.XLOOKUP(VALUE(A274),'5.FONDO Y SUELDOS'!P:P,'5.FONDO Y SUELDOS'!P:P,_xlfn.XLOOKUP(VALUE(A274),'8.GASTOS'!O:O,'8.GASTOS'!O:O,_xlfn.XLOOKUP(VALUE(A274),'10.IMP DEB CRED'!O:O,'10.IMP DEB CRED'!O:O,_xlfn.XLOOKUP(VALUE(A274),'4.SIRCREB'!O:O,'4.SIRCREB'!O:O,"&lt;----- NO SE ENCUENTRA",0,),0,),0,),0,),0,))))</f>
        <v/>
      </c>
      <c r="F274" s="172" t="str">
        <f t="shared" si="4"/>
        <v/>
      </c>
    </row>
    <row r="275" spans="3:6" ht="24.95" customHeight="1" x14ac:dyDescent="0.25">
      <c r="C275"/>
      <c r="E275" s="134" t="str">
        <f>IF(A275="","",+_xlfn.XLOOKUP(VALUE(A275),'1.DEPOSITOS'!O:O,'1.DEPOSITOS'!O:O,_xlfn.XLOOKUP(VALUE(A275),'control débitos'!H:H,'control débitos'!H:H,_xlfn.XLOOKUP(VALUE(A275),'3.AFIP'!Q:Q,'3.AFIP'!Q:Q,_xlfn.XLOOKUP(VALUE(A275),'5.FONDO Y SUELDOS'!P:P,'5.FONDO Y SUELDOS'!P:P,_xlfn.XLOOKUP(VALUE(A275),'8.GASTOS'!O:O,'8.GASTOS'!O:O,_xlfn.XLOOKUP(VALUE(A275),'10.IMP DEB CRED'!O:O,'10.IMP DEB CRED'!O:O,_xlfn.XLOOKUP(VALUE(A275),'4.SIRCREB'!O:O,'4.SIRCREB'!O:O,"&lt;----- NO SE ENCUENTRA",0,),0,),0,),0,),0,))))</f>
        <v/>
      </c>
      <c r="F275" s="172" t="str">
        <f t="shared" si="4"/>
        <v/>
      </c>
    </row>
    <row r="276" spans="3:6" ht="24.95" customHeight="1" x14ac:dyDescent="0.25">
      <c r="C276"/>
      <c r="E276" s="134" t="str">
        <f>IF(A276="","",+_xlfn.XLOOKUP(VALUE(A276),'1.DEPOSITOS'!O:O,'1.DEPOSITOS'!O:O,_xlfn.XLOOKUP(VALUE(A276),'control débitos'!H:H,'control débitos'!H:H,_xlfn.XLOOKUP(VALUE(A276),'3.AFIP'!Q:Q,'3.AFIP'!Q:Q,_xlfn.XLOOKUP(VALUE(A276),'5.FONDO Y SUELDOS'!P:P,'5.FONDO Y SUELDOS'!P:P,_xlfn.XLOOKUP(VALUE(A276),'8.GASTOS'!O:O,'8.GASTOS'!O:O,_xlfn.XLOOKUP(VALUE(A276),'10.IMP DEB CRED'!O:O,'10.IMP DEB CRED'!O:O,_xlfn.XLOOKUP(VALUE(A276),'4.SIRCREB'!O:O,'4.SIRCREB'!O:O,"&lt;----- NO SE ENCUENTRA",0,),0,),0,),0,),0,))))</f>
        <v/>
      </c>
      <c r="F276" s="172" t="str">
        <f t="shared" si="4"/>
        <v/>
      </c>
    </row>
    <row r="277" spans="3:6" ht="24.95" customHeight="1" x14ac:dyDescent="0.25">
      <c r="C277"/>
      <c r="E277" s="134" t="str">
        <f>IF(A277="","",+_xlfn.XLOOKUP(VALUE(A277),'1.DEPOSITOS'!O:O,'1.DEPOSITOS'!O:O,_xlfn.XLOOKUP(VALUE(A277),'control débitos'!H:H,'control débitos'!H:H,_xlfn.XLOOKUP(VALUE(A277),'3.AFIP'!Q:Q,'3.AFIP'!Q:Q,_xlfn.XLOOKUP(VALUE(A277),'5.FONDO Y SUELDOS'!P:P,'5.FONDO Y SUELDOS'!P:P,_xlfn.XLOOKUP(VALUE(A277),'8.GASTOS'!O:O,'8.GASTOS'!O:O,_xlfn.XLOOKUP(VALUE(A277),'10.IMP DEB CRED'!O:O,'10.IMP DEB CRED'!O:O,_xlfn.XLOOKUP(VALUE(A277),'4.SIRCREB'!O:O,'4.SIRCREB'!O:O,"&lt;----- NO SE ENCUENTRA",0,),0,),0,),0,),0,))))</f>
        <v/>
      </c>
      <c r="F277" s="172" t="str">
        <f t="shared" si="4"/>
        <v/>
      </c>
    </row>
    <row r="278" spans="3:6" ht="24.95" customHeight="1" x14ac:dyDescent="0.25">
      <c r="C278"/>
      <c r="E278" s="134" t="str">
        <f>IF(A278="","",+_xlfn.XLOOKUP(VALUE(A278),'1.DEPOSITOS'!O:O,'1.DEPOSITOS'!O:O,_xlfn.XLOOKUP(VALUE(A278),'control débitos'!H:H,'control débitos'!H:H,_xlfn.XLOOKUP(VALUE(A278),'3.AFIP'!Q:Q,'3.AFIP'!Q:Q,_xlfn.XLOOKUP(VALUE(A278),'5.FONDO Y SUELDOS'!P:P,'5.FONDO Y SUELDOS'!P:P,_xlfn.XLOOKUP(VALUE(A278),'8.GASTOS'!O:O,'8.GASTOS'!O:O,_xlfn.XLOOKUP(VALUE(A278),'10.IMP DEB CRED'!O:O,'10.IMP DEB CRED'!O:O,_xlfn.XLOOKUP(VALUE(A278),'4.SIRCREB'!O:O,'4.SIRCREB'!O:O,"&lt;----- NO SE ENCUENTRA",0,),0,),0,),0,),0,))))</f>
        <v/>
      </c>
      <c r="F278" s="172" t="str">
        <f t="shared" si="4"/>
        <v/>
      </c>
    </row>
    <row r="279" spans="3:6" ht="24.95" customHeight="1" x14ac:dyDescent="0.25">
      <c r="C279"/>
      <c r="E279" s="134" t="str">
        <f>IF(A279="","",+_xlfn.XLOOKUP(VALUE(A279),'1.DEPOSITOS'!O:O,'1.DEPOSITOS'!O:O,_xlfn.XLOOKUP(VALUE(A279),'control débitos'!H:H,'control débitos'!H:H,_xlfn.XLOOKUP(VALUE(A279),'3.AFIP'!Q:Q,'3.AFIP'!Q:Q,_xlfn.XLOOKUP(VALUE(A279),'5.FONDO Y SUELDOS'!P:P,'5.FONDO Y SUELDOS'!P:P,_xlfn.XLOOKUP(VALUE(A279),'8.GASTOS'!O:O,'8.GASTOS'!O:O,_xlfn.XLOOKUP(VALUE(A279),'10.IMP DEB CRED'!O:O,'10.IMP DEB CRED'!O:O,_xlfn.XLOOKUP(VALUE(A279),'4.SIRCREB'!O:O,'4.SIRCREB'!O:O,"&lt;----- NO SE ENCUENTRA",0,),0,),0,),0,),0,))))</f>
        <v/>
      </c>
      <c r="F279" s="172" t="str">
        <f t="shared" si="4"/>
        <v/>
      </c>
    </row>
    <row r="280" spans="3:6" ht="24.95" customHeight="1" x14ac:dyDescent="0.25">
      <c r="C280"/>
      <c r="E280" s="134" t="str">
        <f>IF(A280="","",+_xlfn.XLOOKUP(VALUE(A280),'1.DEPOSITOS'!O:O,'1.DEPOSITOS'!O:O,_xlfn.XLOOKUP(VALUE(A280),'control débitos'!H:H,'control débitos'!H:H,_xlfn.XLOOKUP(VALUE(A280),'3.AFIP'!Q:Q,'3.AFIP'!Q:Q,_xlfn.XLOOKUP(VALUE(A280),'5.FONDO Y SUELDOS'!P:P,'5.FONDO Y SUELDOS'!P:P,_xlfn.XLOOKUP(VALUE(A280),'8.GASTOS'!O:O,'8.GASTOS'!O:O,_xlfn.XLOOKUP(VALUE(A280),'10.IMP DEB CRED'!O:O,'10.IMP DEB CRED'!O:O,_xlfn.XLOOKUP(VALUE(A280),'4.SIRCREB'!O:O,'4.SIRCREB'!O:O,"&lt;----- NO SE ENCUENTRA",0,),0,),0,),0,),0,))))</f>
        <v/>
      </c>
      <c r="F280" s="172" t="str">
        <f t="shared" si="4"/>
        <v/>
      </c>
    </row>
    <row r="281" spans="3:6" ht="24.95" customHeight="1" x14ac:dyDescent="0.25">
      <c r="C281"/>
      <c r="E281" s="134" t="str">
        <f>IF(A281="","",+_xlfn.XLOOKUP(VALUE(A281),'1.DEPOSITOS'!O:O,'1.DEPOSITOS'!O:O,_xlfn.XLOOKUP(VALUE(A281),'control débitos'!H:H,'control débitos'!H:H,_xlfn.XLOOKUP(VALUE(A281),'3.AFIP'!Q:Q,'3.AFIP'!Q:Q,_xlfn.XLOOKUP(VALUE(A281),'5.FONDO Y SUELDOS'!P:P,'5.FONDO Y SUELDOS'!P:P,_xlfn.XLOOKUP(VALUE(A281),'8.GASTOS'!O:O,'8.GASTOS'!O:O,_xlfn.XLOOKUP(VALUE(A281),'10.IMP DEB CRED'!O:O,'10.IMP DEB CRED'!O:O,_xlfn.XLOOKUP(VALUE(A281),'4.SIRCREB'!O:O,'4.SIRCREB'!O:O,"&lt;----- NO SE ENCUENTRA",0,),0,),0,),0,),0,))))</f>
        <v/>
      </c>
      <c r="F281" s="172" t="str">
        <f t="shared" si="4"/>
        <v/>
      </c>
    </row>
    <row r="282" spans="3:6" ht="24.95" customHeight="1" x14ac:dyDescent="0.25">
      <c r="C282"/>
      <c r="E282" s="134" t="str">
        <f>IF(A282="","",+_xlfn.XLOOKUP(VALUE(A282),'1.DEPOSITOS'!O:O,'1.DEPOSITOS'!O:O,_xlfn.XLOOKUP(VALUE(A282),'control débitos'!H:H,'control débitos'!H:H,_xlfn.XLOOKUP(VALUE(A282),'3.AFIP'!Q:Q,'3.AFIP'!Q:Q,_xlfn.XLOOKUP(VALUE(A282),'5.FONDO Y SUELDOS'!P:P,'5.FONDO Y SUELDOS'!P:P,_xlfn.XLOOKUP(VALUE(A282),'8.GASTOS'!O:O,'8.GASTOS'!O:O,_xlfn.XLOOKUP(VALUE(A282),'10.IMP DEB CRED'!O:O,'10.IMP DEB CRED'!O:O,_xlfn.XLOOKUP(VALUE(A282),'4.SIRCREB'!O:O,'4.SIRCREB'!O:O,"&lt;----- NO SE ENCUENTRA",0,),0,),0,),0,),0,))))</f>
        <v/>
      </c>
      <c r="F282" s="172" t="str">
        <f t="shared" si="4"/>
        <v/>
      </c>
    </row>
    <row r="283" spans="3:6" ht="24.95" customHeight="1" x14ac:dyDescent="0.25">
      <c r="C283"/>
      <c r="E283" s="134" t="str">
        <f>IF(A283="","",+_xlfn.XLOOKUP(VALUE(A283),'1.DEPOSITOS'!O:O,'1.DEPOSITOS'!O:O,_xlfn.XLOOKUP(VALUE(A283),'control débitos'!H:H,'control débitos'!H:H,_xlfn.XLOOKUP(VALUE(A283),'3.AFIP'!Q:Q,'3.AFIP'!Q:Q,_xlfn.XLOOKUP(VALUE(A283),'5.FONDO Y SUELDOS'!P:P,'5.FONDO Y SUELDOS'!P:P,_xlfn.XLOOKUP(VALUE(A283),'8.GASTOS'!O:O,'8.GASTOS'!O:O,_xlfn.XLOOKUP(VALUE(A283),'10.IMP DEB CRED'!O:O,'10.IMP DEB CRED'!O:O,_xlfn.XLOOKUP(VALUE(A283),'4.SIRCREB'!O:O,'4.SIRCREB'!O:O,"&lt;----- NO SE ENCUENTRA",0,),0,),0,),0,),0,))))</f>
        <v/>
      </c>
      <c r="F283" s="172" t="str">
        <f t="shared" si="4"/>
        <v/>
      </c>
    </row>
    <row r="284" spans="3:6" ht="24.95" customHeight="1" x14ac:dyDescent="0.25">
      <c r="C284"/>
      <c r="E284" s="134" t="str">
        <f>IF(A284="","",+_xlfn.XLOOKUP(VALUE(A284),'1.DEPOSITOS'!O:O,'1.DEPOSITOS'!O:O,_xlfn.XLOOKUP(VALUE(A284),'control débitos'!H:H,'control débitos'!H:H,_xlfn.XLOOKUP(VALUE(A284),'3.AFIP'!Q:Q,'3.AFIP'!Q:Q,_xlfn.XLOOKUP(VALUE(A284),'5.FONDO Y SUELDOS'!P:P,'5.FONDO Y SUELDOS'!P:P,_xlfn.XLOOKUP(VALUE(A284),'8.GASTOS'!O:O,'8.GASTOS'!O:O,_xlfn.XLOOKUP(VALUE(A284),'10.IMP DEB CRED'!O:O,'10.IMP DEB CRED'!O:O,_xlfn.XLOOKUP(VALUE(A284),'4.SIRCREB'!O:O,'4.SIRCREB'!O:O,"&lt;----- NO SE ENCUENTRA",0,),0,),0,),0,),0,))))</f>
        <v/>
      </c>
      <c r="F284" s="172" t="str">
        <f t="shared" si="4"/>
        <v/>
      </c>
    </row>
    <row r="285" spans="3:6" ht="24.95" customHeight="1" x14ac:dyDescent="0.25">
      <c r="C285"/>
      <c r="E285" s="134" t="str">
        <f>IF(A285="","",+_xlfn.XLOOKUP(VALUE(A285),'1.DEPOSITOS'!O:O,'1.DEPOSITOS'!O:O,_xlfn.XLOOKUP(VALUE(A285),'control débitos'!H:H,'control débitos'!H:H,_xlfn.XLOOKUP(VALUE(A285),'3.AFIP'!Q:Q,'3.AFIP'!Q:Q,_xlfn.XLOOKUP(VALUE(A285),'5.FONDO Y SUELDOS'!P:P,'5.FONDO Y SUELDOS'!P:P,_xlfn.XLOOKUP(VALUE(A285),'8.GASTOS'!O:O,'8.GASTOS'!O:O,_xlfn.XLOOKUP(VALUE(A285),'10.IMP DEB CRED'!O:O,'10.IMP DEB CRED'!O:O,_xlfn.XLOOKUP(VALUE(A285),'4.SIRCREB'!O:O,'4.SIRCREB'!O:O,"&lt;----- NO SE ENCUENTRA",0,),0,),0,),0,),0,))))</f>
        <v/>
      </c>
      <c r="F285" s="172" t="str">
        <f t="shared" si="4"/>
        <v/>
      </c>
    </row>
    <row r="286" spans="3:6" ht="24.95" customHeight="1" x14ac:dyDescent="0.25">
      <c r="C286"/>
      <c r="E286" s="134" t="str">
        <f>IF(A286="","",+_xlfn.XLOOKUP(VALUE(A286),'1.DEPOSITOS'!O:O,'1.DEPOSITOS'!O:O,_xlfn.XLOOKUP(VALUE(A286),'control débitos'!H:H,'control débitos'!H:H,_xlfn.XLOOKUP(VALUE(A286),'3.AFIP'!Q:Q,'3.AFIP'!Q:Q,_xlfn.XLOOKUP(VALUE(A286),'5.FONDO Y SUELDOS'!P:P,'5.FONDO Y SUELDOS'!P:P,_xlfn.XLOOKUP(VALUE(A286),'8.GASTOS'!O:O,'8.GASTOS'!O:O,_xlfn.XLOOKUP(VALUE(A286),'10.IMP DEB CRED'!O:O,'10.IMP DEB CRED'!O:O,_xlfn.XLOOKUP(VALUE(A286),'4.SIRCREB'!O:O,'4.SIRCREB'!O:O,"&lt;----- NO SE ENCUENTRA",0,),0,),0,),0,),0,))))</f>
        <v/>
      </c>
      <c r="F286" s="172" t="str">
        <f t="shared" si="4"/>
        <v/>
      </c>
    </row>
    <row r="287" spans="3:6" ht="24.95" customHeight="1" x14ac:dyDescent="0.25">
      <c r="C287"/>
      <c r="E287" s="134" t="str">
        <f>IF(A287="","",+_xlfn.XLOOKUP(VALUE(A287),'1.DEPOSITOS'!O:O,'1.DEPOSITOS'!O:O,_xlfn.XLOOKUP(VALUE(A287),'control débitos'!H:H,'control débitos'!H:H,_xlfn.XLOOKUP(VALUE(A287),'3.AFIP'!Q:Q,'3.AFIP'!Q:Q,_xlfn.XLOOKUP(VALUE(A287),'5.FONDO Y SUELDOS'!P:P,'5.FONDO Y SUELDOS'!P:P,_xlfn.XLOOKUP(VALUE(A287),'8.GASTOS'!O:O,'8.GASTOS'!O:O,_xlfn.XLOOKUP(VALUE(A287),'10.IMP DEB CRED'!O:O,'10.IMP DEB CRED'!O:O,_xlfn.XLOOKUP(VALUE(A287),'4.SIRCREB'!O:O,'4.SIRCREB'!O:O,"&lt;----- NO SE ENCUENTRA",0,),0,),0,),0,),0,))))</f>
        <v/>
      </c>
      <c r="F287" s="172" t="str">
        <f t="shared" si="4"/>
        <v/>
      </c>
    </row>
    <row r="288" spans="3:6" ht="24.95" customHeight="1" x14ac:dyDescent="0.25">
      <c r="C288"/>
      <c r="E288" s="134" t="str">
        <f>IF(A288="","",+_xlfn.XLOOKUP(VALUE(A288),'1.DEPOSITOS'!O:O,'1.DEPOSITOS'!O:O,_xlfn.XLOOKUP(VALUE(A288),'control débitos'!H:H,'control débitos'!H:H,_xlfn.XLOOKUP(VALUE(A288),'3.AFIP'!Q:Q,'3.AFIP'!Q:Q,_xlfn.XLOOKUP(VALUE(A288),'5.FONDO Y SUELDOS'!P:P,'5.FONDO Y SUELDOS'!P:P,_xlfn.XLOOKUP(VALUE(A288),'8.GASTOS'!O:O,'8.GASTOS'!O:O,_xlfn.XLOOKUP(VALUE(A288),'10.IMP DEB CRED'!O:O,'10.IMP DEB CRED'!O:O,_xlfn.XLOOKUP(VALUE(A288),'4.SIRCREB'!O:O,'4.SIRCREB'!O:O,"&lt;----- NO SE ENCUENTRA",0,),0,),0,),0,),0,))))</f>
        <v/>
      </c>
      <c r="F288" s="172" t="str">
        <f t="shared" si="4"/>
        <v/>
      </c>
    </row>
    <row r="289" spans="3:6" ht="24.95" customHeight="1" x14ac:dyDescent="0.25">
      <c r="C289"/>
      <c r="E289" s="134" t="str">
        <f>IF(A289="","",+_xlfn.XLOOKUP(VALUE(A289),'1.DEPOSITOS'!O:O,'1.DEPOSITOS'!O:O,_xlfn.XLOOKUP(VALUE(A289),'control débitos'!H:H,'control débitos'!H:H,_xlfn.XLOOKUP(VALUE(A289),'3.AFIP'!Q:Q,'3.AFIP'!Q:Q,_xlfn.XLOOKUP(VALUE(A289),'5.FONDO Y SUELDOS'!P:P,'5.FONDO Y SUELDOS'!P:P,_xlfn.XLOOKUP(VALUE(A289),'8.GASTOS'!O:O,'8.GASTOS'!O:O,_xlfn.XLOOKUP(VALUE(A289),'10.IMP DEB CRED'!O:O,'10.IMP DEB CRED'!O:O,_xlfn.XLOOKUP(VALUE(A289),'4.SIRCREB'!O:O,'4.SIRCREB'!O:O,"&lt;----- NO SE ENCUENTRA",0,),0,),0,),0,),0,))))</f>
        <v/>
      </c>
      <c r="F289" s="172" t="str">
        <f t="shared" si="4"/>
        <v/>
      </c>
    </row>
    <row r="290" spans="3:6" ht="24.95" customHeight="1" x14ac:dyDescent="0.25">
      <c r="C290"/>
      <c r="E290" s="134" t="str">
        <f>IF(A290="","",+_xlfn.XLOOKUP(VALUE(A290),'1.DEPOSITOS'!O:O,'1.DEPOSITOS'!O:O,_xlfn.XLOOKUP(VALUE(A290),'control débitos'!H:H,'control débitos'!H:H,_xlfn.XLOOKUP(VALUE(A290),'3.AFIP'!Q:Q,'3.AFIP'!Q:Q,_xlfn.XLOOKUP(VALUE(A290),'5.FONDO Y SUELDOS'!P:P,'5.FONDO Y SUELDOS'!P:P,_xlfn.XLOOKUP(VALUE(A290),'8.GASTOS'!O:O,'8.GASTOS'!O:O,_xlfn.XLOOKUP(VALUE(A290),'10.IMP DEB CRED'!O:O,'10.IMP DEB CRED'!O:O,_xlfn.XLOOKUP(VALUE(A290),'4.SIRCREB'!O:O,'4.SIRCREB'!O:O,"&lt;----- NO SE ENCUENTRA",0,),0,),0,),0,),0,))))</f>
        <v/>
      </c>
      <c r="F290" s="172" t="str">
        <f t="shared" si="4"/>
        <v/>
      </c>
    </row>
    <row r="291" spans="3:6" ht="24.95" customHeight="1" x14ac:dyDescent="0.25">
      <c r="C291"/>
      <c r="E291" s="134" t="str">
        <f>IF(A291="","",+_xlfn.XLOOKUP(VALUE(A291),'1.DEPOSITOS'!O:O,'1.DEPOSITOS'!O:O,_xlfn.XLOOKUP(VALUE(A291),'control débitos'!H:H,'control débitos'!H:H,_xlfn.XLOOKUP(VALUE(A291),'3.AFIP'!Q:Q,'3.AFIP'!Q:Q,_xlfn.XLOOKUP(VALUE(A291),'5.FONDO Y SUELDOS'!P:P,'5.FONDO Y SUELDOS'!P:P,_xlfn.XLOOKUP(VALUE(A291),'8.GASTOS'!O:O,'8.GASTOS'!O:O,_xlfn.XLOOKUP(VALUE(A291),'10.IMP DEB CRED'!O:O,'10.IMP DEB CRED'!O:O,_xlfn.XLOOKUP(VALUE(A291),'4.SIRCREB'!O:O,'4.SIRCREB'!O:O,"&lt;----- NO SE ENCUENTRA",0,),0,),0,),0,),0,))))</f>
        <v/>
      </c>
      <c r="F291" s="172" t="str">
        <f t="shared" si="4"/>
        <v/>
      </c>
    </row>
    <row r="292" spans="3:6" ht="24.95" customHeight="1" x14ac:dyDescent="0.25">
      <c r="C292"/>
      <c r="E292" s="134" t="str">
        <f>IF(A292="","",+_xlfn.XLOOKUP(VALUE(A292),'1.DEPOSITOS'!O:O,'1.DEPOSITOS'!O:O,_xlfn.XLOOKUP(VALUE(A292),'control débitos'!H:H,'control débitos'!H:H,_xlfn.XLOOKUP(VALUE(A292),'3.AFIP'!Q:Q,'3.AFIP'!Q:Q,_xlfn.XLOOKUP(VALUE(A292),'5.FONDO Y SUELDOS'!P:P,'5.FONDO Y SUELDOS'!P:P,_xlfn.XLOOKUP(VALUE(A292),'8.GASTOS'!O:O,'8.GASTOS'!O:O,_xlfn.XLOOKUP(VALUE(A292),'10.IMP DEB CRED'!O:O,'10.IMP DEB CRED'!O:O,_xlfn.XLOOKUP(VALUE(A292),'4.SIRCREB'!O:O,'4.SIRCREB'!O:O,"&lt;----- NO SE ENCUENTRA",0,),0,),0,),0,),0,))))</f>
        <v/>
      </c>
      <c r="F292" s="172" t="str">
        <f t="shared" si="4"/>
        <v/>
      </c>
    </row>
    <row r="293" spans="3:6" ht="24.95" customHeight="1" x14ac:dyDescent="0.25">
      <c r="C293"/>
      <c r="E293" s="134" t="str">
        <f>IF(A293="","",+_xlfn.XLOOKUP(VALUE(A293),'1.DEPOSITOS'!O:O,'1.DEPOSITOS'!O:O,_xlfn.XLOOKUP(VALUE(A293),'control débitos'!H:H,'control débitos'!H:H,_xlfn.XLOOKUP(VALUE(A293),'3.AFIP'!Q:Q,'3.AFIP'!Q:Q,_xlfn.XLOOKUP(VALUE(A293),'5.FONDO Y SUELDOS'!P:P,'5.FONDO Y SUELDOS'!P:P,_xlfn.XLOOKUP(VALUE(A293),'8.GASTOS'!O:O,'8.GASTOS'!O:O,_xlfn.XLOOKUP(VALUE(A293),'10.IMP DEB CRED'!O:O,'10.IMP DEB CRED'!O:O,_xlfn.XLOOKUP(VALUE(A293),'4.SIRCREB'!O:O,'4.SIRCREB'!O:O,"&lt;----- NO SE ENCUENTRA",0,),0,),0,),0,),0,))))</f>
        <v/>
      </c>
      <c r="F293" s="172" t="str">
        <f t="shared" si="4"/>
        <v/>
      </c>
    </row>
    <row r="294" spans="3:6" ht="24.95" customHeight="1" x14ac:dyDescent="0.25">
      <c r="C294"/>
      <c r="E294" s="134" t="str">
        <f>IF(A294="","",+_xlfn.XLOOKUP(VALUE(A294),'1.DEPOSITOS'!O:O,'1.DEPOSITOS'!O:O,_xlfn.XLOOKUP(VALUE(A294),'control débitos'!H:H,'control débitos'!H:H,_xlfn.XLOOKUP(VALUE(A294),'3.AFIP'!Q:Q,'3.AFIP'!Q:Q,_xlfn.XLOOKUP(VALUE(A294),'5.FONDO Y SUELDOS'!P:P,'5.FONDO Y SUELDOS'!P:P,_xlfn.XLOOKUP(VALUE(A294),'8.GASTOS'!O:O,'8.GASTOS'!O:O,_xlfn.XLOOKUP(VALUE(A294),'10.IMP DEB CRED'!O:O,'10.IMP DEB CRED'!O:O,_xlfn.XLOOKUP(VALUE(A294),'4.SIRCREB'!O:O,'4.SIRCREB'!O:O,"&lt;----- NO SE ENCUENTRA",0,),0,),0,),0,),0,))))</f>
        <v/>
      </c>
      <c r="F294" s="172" t="str">
        <f t="shared" si="4"/>
        <v/>
      </c>
    </row>
    <row r="295" spans="3:6" ht="24.95" customHeight="1" x14ac:dyDescent="0.25">
      <c r="C295"/>
      <c r="E295" s="134" t="str">
        <f>IF(A295="","",+_xlfn.XLOOKUP(VALUE(A295),'1.DEPOSITOS'!O:O,'1.DEPOSITOS'!O:O,_xlfn.XLOOKUP(VALUE(A295),'control débitos'!H:H,'control débitos'!H:H,_xlfn.XLOOKUP(VALUE(A295),'3.AFIP'!Q:Q,'3.AFIP'!Q:Q,_xlfn.XLOOKUP(VALUE(A295),'5.FONDO Y SUELDOS'!P:P,'5.FONDO Y SUELDOS'!P:P,_xlfn.XLOOKUP(VALUE(A295),'8.GASTOS'!O:O,'8.GASTOS'!O:O,_xlfn.XLOOKUP(VALUE(A295),'10.IMP DEB CRED'!O:O,'10.IMP DEB CRED'!O:O,_xlfn.XLOOKUP(VALUE(A295),'4.SIRCREB'!O:O,'4.SIRCREB'!O:O,"&lt;----- NO SE ENCUENTRA",0,),0,),0,),0,),0,))))</f>
        <v/>
      </c>
      <c r="F295" s="172" t="str">
        <f t="shared" si="4"/>
        <v/>
      </c>
    </row>
    <row r="296" spans="3:6" ht="24.95" customHeight="1" x14ac:dyDescent="0.25">
      <c r="C296"/>
      <c r="E296" s="134" t="str">
        <f>IF(A296="","",+_xlfn.XLOOKUP(VALUE(A296),'1.DEPOSITOS'!O:O,'1.DEPOSITOS'!O:O,_xlfn.XLOOKUP(VALUE(A296),'control débitos'!H:H,'control débitos'!H:H,_xlfn.XLOOKUP(VALUE(A296),'3.AFIP'!Q:Q,'3.AFIP'!Q:Q,_xlfn.XLOOKUP(VALUE(A296),'5.FONDO Y SUELDOS'!P:P,'5.FONDO Y SUELDOS'!P:P,_xlfn.XLOOKUP(VALUE(A296),'8.GASTOS'!O:O,'8.GASTOS'!O:O,_xlfn.XLOOKUP(VALUE(A296),'10.IMP DEB CRED'!O:O,'10.IMP DEB CRED'!O:O,_xlfn.XLOOKUP(VALUE(A296),'4.SIRCREB'!O:O,'4.SIRCREB'!O:O,"&lt;----- NO SE ENCUENTRA",0,),0,),0,),0,),0,))))</f>
        <v/>
      </c>
      <c r="F296" s="172" t="str">
        <f t="shared" si="4"/>
        <v/>
      </c>
    </row>
    <row r="297" spans="3:6" ht="24.95" customHeight="1" x14ac:dyDescent="0.25">
      <c r="C297"/>
      <c r="E297" s="134" t="str">
        <f>IF(A297="","",+_xlfn.XLOOKUP(VALUE(A297),'1.DEPOSITOS'!O:O,'1.DEPOSITOS'!O:O,_xlfn.XLOOKUP(VALUE(A297),'control débitos'!H:H,'control débitos'!H:H,_xlfn.XLOOKUP(VALUE(A297),'3.AFIP'!Q:Q,'3.AFIP'!Q:Q,_xlfn.XLOOKUP(VALUE(A297),'5.FONDO Y SUELDOS'!P:P,'5.FONDO Y SUELDOS'!P:P,_xlfn.XLOOKUP(VALUE(A297),'8.GASTOS'!O:O,'8.GASTOS'!O:O,_xlfn.XLOOKUP(VALUE(A297),'10.IMP DEB CRED'!O:O,'10.IMP DEB CRED'!O:O,_xlfn.XLOOKUP(VALUE(A297),'4.SIRCREB'!O:O,'4.SIRCREB'!O:O,"&lt;----- NO SE ENCUENTRA",0,),0,),0,),0,),0,))))</f>
        <v/>
      </c>
      <c r="F297" s="172" t="str">
        <f t="shared" si="4"/>
        <v/>
      </c>
    </row>
    <row r="298" spans="3:6" ht="24.95" customHeight="1" x14ac:dyDescent="0.25">
      <c r="C298"/>
      <c r="E298" s="134" t="str">
        <f>IF(A298="","",+_xlfn.XLOOKUP(VALUE(A298),'1.DEPOSITOS'!O:O,'1.DEPOSITOS'!O:O,_xlfn.XLOOKUP(VALUE(A298),'control débitos'!H:H,'control débitos'!H:H,_xlfn.XLOOKUP(VALUE(A298),'3.AFIP'!Q:Q,'3.AFIP'!Q:Q,_xlfn.XLOOKUP(VALUE(A298),'5.FONDO Y SUELDOS'!P:P,'5.FONDO Y SUELDOS'!P:P,_xlfn.XLOOKUP(VALUE(A298),'8.GASTOS'!O:O,'8.GASTOS'!O:O,_xlfn.XLOOKUP(VALUE(A298),'10.IMP DEB CRED'!O:O,'10.IMP DEB CRED'!O:O,_xlfn.XLOOKUP(VALUE(A298),'4.SIRCREB'!O:O,'4.SIRCREB'!O:O,"&lt;----- NO SE ENCUENTRA",0,),0,),0,),0,),0,))))</f>
        <v/>
      </c>
      <c r="F298" s="172" t="str">
        <f t="shared" si="4"/>
        <v/>
      </c>
    </row>
    <row r="299" spans="3:6" ht="24.95" customHeight="1" x14ac:dyDescent="0.25">
      <c r="C299"/>
      <c r="E299" s="134" t="str">
        <f>IF(A299="","",+_xlfn.XLOOKUP(VALUE(A299),'1.DEPOSITOS'!O:O,'1.DEPOSITOS'!O:O,_xlfn.XLOOKUP(VALUE(A299),'control débitos'!H:H,'control débitos'!H:H,_xlfn.XLOOKUP(VALUE(A299),'3.AFIP'!Q:Q,'3.AFIP'!Q:Q,_xlfn.XLOOKUP(VALUE(A299),'5.FONDO Y SUELDOS'!P:P,'5.FONDO Y SUELDOS'!P:P,_xlfn.XLOOKUP(VALUE(A299),'8.GASTOS'!O:O,'8.GASTOS'!O:O,_xlfn.XLOOKUP(VALUE(A299),'10.IMP DEB CRED'!O:O,'10.IMP DEB CRED'!O:O,_xlfn.XLOOKUP(VALUE(A299),'4.SIRCREB'!O:O,'4.SIRCREB'!O:O,"&lt;----- NO SE ENCUENTRA",0,),0,),0,),0,),0,))))</f>
        <v/>
      </c>
      <c r="F299" s="172" t="str">
        <f t="shared" si="4"/>
        <v/>
      </c>
    </row>
    <row r="300" spans="3:6" ht="24.95" customHeight="1" x14ac:dyDescent="0.25">
      <c r="C300"/>
      <c r="E300" s="134" t="str">
        <f>IF(A300="","",+_xlfn.XLOOKUP(VALUE(A300),'1.DEPOSITOS'!O:O,'1.DEPOSITOS'!O:O,_xlfn.XLOOKUP(VALUE(A300),'control débitos'!H:H,'control débitos'!H:H,_xlfn.XLOOKUP(VALUE(A300),'3.AFIP'!Q:Q,'3.AFIP'!Q:Q,_xlfn.XLOOKUP(VALUE(A300),'5.FONDO Y SUELDOS'!P:P,'5.FONDO Y SUELDOS'!P:P,_xlfn.XLOOKUP(VALUE(A300),'8.GASTOS'!O:O,'8.GASTOS'!O:O,_xlfn.XLOOKUP(VALUE(A300),'10.IMP DEB CRED'!O:O,'10.IMP DEB CRED'!O:O,_xlfn.XLOOKUP(VALUE(A300),'4.SIRCREB'!O:O,'4.SIRCREB'!O:O,"&lt;----- NO SE ENCUENTRA",0,),0,),0,),0,),0,))))</f>
        <v/>
      </c>
      <c r="F300" s="172" t="str">
        <f t="shared" si="4"/>
        <v/>
      </c>
    </row>
    <row r="301" spans="3:6" ht="24.95" customHeight="1" x14ac:dyDescent="0.25">
      <c r="C301"/>
      <c r="E301" s="134" t="str">
        <f>IF(A301="","",+_xlfn.XLOOKUP(VALUE(A301),'1.DEPOSITOS'!O:O,'1.DEPOSITOS'!O:O,_xlfn.XLOOKUP(VALUE(A301),'control débitos'!H:H,'control débitos'!H:H,_xlfn.XLOOKUP(VALUE(A301),'3.AFIP'!Q:Q,'3.AFIP'!Q:Q,_xlfn.XLOOKUP(VALUE(A301),'5.FONDO Y SUELDOS'!P:P,'5.FONDO Y SUELDOS'!P:P,_xlfn.XLOOKUP(VALUE(A301),'8.GASTOS'!O:O,'8.GASTOS'!O:O,_xlfn.XLOOKUP(VALUE(A301),'10.IMP DEB CRED'!O:O,'10.IMP DEB CRED'!O:O,_xlfn.XLOOKUP(VALUE(A301),'4.SIRCREB'!O:O,'4.SIRCREB'!O:O,"&lt;----- NO SE ENCUENTRA",0,),0,),0,),0,),0,))))</f>
        <v/>
      </c>
      <c r="F301" s="172" t="str">
        <f t="shared" si="4"/>
        <v/>
      </c>
    </row>
    <row r="302" spans="3:6" ht="24.95" customHeight="1" x14ac:dyDescent="0.25">
      <c r="C302"/>
      <c r="E302" s="134" t="str">
        <f>IF(A302="","",+_xlfn.XLOOKUP(VALUE(A302),'1.DEPOSITOS'!O:O,'1.DEPOSITOS'!O:O,_xlfn.XLOOKUP(VALUE(A302),'control débitos'!H:H,'control débitos'!H:H,_xlfn.XLOOKUP(VALUE(A302),'3.AFIP'!Q:Q,'3.AFIP'!Q:Q,_xlfn.XLOOKUP(VALUE(A302),'5.FONDO Y SUELDOS'!P:P,'5.FONDO Y SUELDOS'!P:P,_xlfn.XLOOKUP(VALUE(A302),'8.GASTOS'!O:O,'8.GASTOS'!O:O,_xlfn.XLOOKUP(VALUE(A302),'10.IMP DEB CRED'!O:O,'10.IMP DEB CRED'!O:O,_xlfn.XLOOKUP(VALUE(A302),'4.SIRCREB'!O:O,'4.SIRCREB'!O:O,"&lt;----- NO SE ENCUENTRA",0,),0,),0,),0,),0,))))</f>
        <v/>
      </c>
      <c r="F302" s="172" t="str">
        <f t="shared" si="4"/>
        <v/>
      </c>
    </row>
    <row r="303" spans="3:6" ht="24.95" customHeight="1" x14ac:dyDescent="0.25">
      <c r="C303"/>
      <c r="E303" s="134" t="str">
        <f>IF(A303="","",+_xlfn.XLOOKUP(VALUE(A303),'1.DEPOSITOS'!O:O,'1.DEPOSITOS'!O:O,_xlfn.XLOOKUP(VALUE(A303),'control débitos'!H:H,'control débitos'!H:H,_xlfn.XLOOKUP(VALUE(A303),'3.AFIP'!Q:Q,'3.AFIP'!Q:Q,_xlfn.XLOOKUP(VALUE(A303),'5.FONDO Y SUELDOS'!P:P,'5.FONDO Y SUELDOS'!P:P,_xlfn.XLOOKUP(VALUE(A303),'8.GASTOS'!O:O,'8.GASTOS'!O:O,_xlfn.XLOOKUP(VALUE(A303),'10.IMP DEB CRED'!O:O,'10.IMP DEB CRED'!O:O,_xlfn.XLOOKUP(VALUE(A303),'4.SIRCREB'!O:O,'4.SIRCREB'!O:O,"&lt;----- NO SE ENCUENTRA",0,),0,),0,),0,),0,))))</f>
        <v/>
      </c>
      <c r="F303" s="172" t="str">
        <f t="shared" si="4"/>
        <v/>
      </c>
    </row>
    <row r="304" spans="3:6" ht="24.95" customHeight="1" x14ac:dyDescent="0.25">
      <c r="C304"/>
      <c r="E304" s="134" t="str">
        <f>IF(A304="","",+_xlfn.XLOOKUP(VALUE(A304),'1.DEPOSITOS'!O:O,'1.DEPOSITOS'!O:O,_xlfn.XLOOKUP(VALUE(A304),'control débitos'!H:H,'control débitos'!H:H,_xlfn.XLOOKUP(VALUE(A304),'3.AFIP'!Q:Q,'3.AFIP'!Q:Q,_xlfn.XLOOKUP(VALUE(A304),'5.FONDO Y SUELDOS'!P:P,'5.FONDO Y SUELDOS'!P:P,_xlfn.XLOOKUP(VALUE(A304),'8.GASTOS'!O:O,'8.GASTOS'!O:O,_xlfn.XLOOKUP(VALUE(A304),'10.IMP DEB CRED'!O:O,'10.IMP DEB CRED'!O:O,_xlfn.XLOOKUP(VALUE(A304),'4.SIRCREB'!O:O,'4.SIRCREB'!O:O,"&lt;----- NO SE ENCUENTRA",0,),0,),0,),0,),0,))))</f>
        <v/>
      </c>
      <c r="F304" s="172" t="str">
        <f t="shared" si="4"/>
        <v/>
      </c>
    </row>
    <row r="305" spans="3:6" ht="24.95" customHeight="1" x14ac:dyDescent="0.25">
      <c r="C305"/>
      <c r="E305" s="134" t="str">
        <f>IF(A305="","",+_xlfn.XLOOKUP(VALUE(A305),'1.DEPOSITOS'!O:O,'1.DEPOSITOS'!O:O,_xlfn.XLOOKUP(VALUE(A305),'control débitos'!H:H,'control débitos'!H:H,_xlfn.XLOOKUP(VALUE(A305),'3.AFIP'!Q:Q,'3.AFIP'!Q:Q,_xlfn.XLOOKUP(VALUE(A305),'5.FONDO Y SUELDOS'!P:P,'5.FONDO Y SUELDOS'!P:P,_xlfn.XLOOKUP(VALUE(A305),'8.GASTOS'!O:O,'8.GASTOS'!O:O,_xlfn.XLOOKUP(VALUE(A305),'10.IMP DEB CRED'!O:O,'10.IMP DEB CRED'!O:O,_xlfn.XLOOKUP(VALUE(A305),'4.SIRCREB'!O:O,'4.SIRCREB'!O:O,"&lt;----- NO SE ENCUENTRA",0,),0,),0,),0,),0,))))</f>
        <v/>
      </c>
      <c r="F305" s="172" t="str">
        <f t="shared" si="4"/>
        <v/>
      </c>
    </row>
    <row r="306" spans="3:6" ht="24.95" customHeight="1" x14ac:dyDescent="0.25">
      <c r="C306"/>
      <c r="E306" s="134" t="str">
        <f>IF(A306="","",+_xlfn.XLOOKUP(VALUE(A306),'1.DEPOSITOS'!O:O,'1.DEPOSITOS'!O:O,_xlfn.XLOOKUP(VALUE(A306),'control débitos'!H:H,'control débitos'!H:H,_xlfn.XLOOKUP(VALUE(A306),'3.AFIP'!Q:Q,'3.AFIP'!Q:Q,_xlfn.XLOOKUP(VALUE(A306),'5.FONDO Y SUELDOS'!P:P,'5.FONDO Y SUELDOS'!P:P,_xlfn.XLOOKUP(VALUE(A306),'8.GASTOS'!O:O,'8.GASTOS'!O:O,_xlfn.XLOOKUP(VALUE(A306),'10.IMP DEB CRED'!O:O,'10.IMP DEB CRED'!O:O,_xlfn.XLOOKUP(VALUE(A306),'4.SIRCREB'!O:O,'4.SIRCREB'!O:O,"&lt;----- NO SE ENCUENTRA",0,),0,),0,),0,),0,))))</f>
        <v/>
      </c>
      <c r="F306" s="172" t="str">
        <f t="shared" si="4"/>
        <v/>
      </c>
    </row>
    <row r="307" spans="3:6" ht="24.95" customHeight="1" x14ac:dyDescent="0.25">
      <c r="C307"/>
      <c r="E307" s="134" t="str">
        <f>IF(A307="","",+_xlfn.XLOOKUP(VALUE(A307),'1.DEPOSITOS'!O:O,'1.DEPOSITOS'!O:O,_xlfn.XLOOKUP(VALUE(A307),'control débitos'!H:H,'control débitos'!H:H,_xlfn.XLOOKUP(VALUE(A307),'3.AFIP'!Q:Q,'3.AFIP'!Q:Q,_xlfn.XLOOKUP(VALUE(A307),'5.FONDO Y SUELDOS'!P:P,'5.FONDO Y SUELDOS'!P:P,_xlfn.XLOOKUP(VALUE(A307),'8.GASTOS'!O:O,'8.GASTOS'!O:O,_xlfn.XLOOKUP(VALUE(A307),'10.IMP DEB CRED'!O:O,'10.IMP DEB CRED'!O:O,_xlfn.XLOOKUP(VALUE(A307),'4.SIRCREB'!O:O,'4.SIRCREB'!O:O,"&lt;----- NO SE ENCUENTRA",0,),0,),0,),0,),0,))))</f>
        <v/>
      </c>
      <c r="F307" s="172" t="str">
        <f t="shared" si="4"/>
        <v/>
      </c>
    </row>
    <row r="308" spans="3:6" ht="24.95" customHeight="1" x14ac:dyDescent="0.25">
      <c r="C308"/>
      <c r="E308" s="134" t="str">
        <f>IF(A308="","",+_xlfn.XLOOKUP(VALUE(A308),'1.DEPOSITOS'!O:O,'1.DEPOSITOS'!O:O,_xlfn.XLOOKUP(VALUE(A308),'control débitos'!H:H,'control débitos'!H:H,_xlfn.XLOOKUP(VALUE(A308),'3.AFIP'!Q:Q,'3.AFIP'!Q:Q,_xlfn.XLOOKUP(VALUE(A308),'5.FONDO Y SUELDOS'!P:P,'5.FONDO Y SUELDOS'!P:P,_xlfn.XLOOKUP(VALUE(A308),'8.GASTOS'!O:O,'8.GASTOS'!O:O,_xlfn.XLOOKUP(VALUE(A308),'10.IMP DEB CRED'!O:O,'10.IMP DEB CRED'!O:O,_xlfn.XLOOKUP(VALUE(A308),'4.SIRCREB'!O:O,'4.SIRCREB'!O:O,"&lt;----- NO SE ENCUENTRA",0,),0,),0,),0,),0,))))</f>
        <v/>
      </c>
      <c r="F308" s="172" t="str">
        <f t="shared" si="4"/>
        <v/>
      </c>
    </row>
    <row r="309" spans="3:6" ht="24.95" customHeight="1" x14ac:dyDescent="0.25">
      <c r="C309"/>
      <c r="E309" s="134" t="str">
        <f>IF(A309="","",+_xlfn.XLOOKUP(VALUE(A309),'1.DEPOSITOS'!O:O,'1.DEPOSITOS'!O:O,_xlfn.XLOOKUP(VALUE(A309),'control débitos'!H:H,'control débitos'!H:H,_xlfn.XLOOKUP(VALUE(A309),'3.AFIP'!Q:Q,'3.AFIP'!Q:Q,_xlfn.XLOOKUP(VALUE(A309),'5.FONDO Y SUELDOS'!P:P,'5.FONDO Y SUELDOS'!P:P,_xlfn.XLOOKUP(VALUE(A309),'8.GASTOS'!O:O,'8.GASTOS'!O:O,_xlfn.XLOOKUP(VALUE(A309),'10.IMP DEB CRED'!O:O,'10.IMP DEB CRED'!O:O,_xlfn.XLOOKUP(VALUE(A309),'4.SIRCREB'!O:O,'4.SIRCREB'!O:O,"&lt;----- NO SE ENCUENTRA",0,),0,),0,),0,),0,))))</f>
        <v/>
      </c>
      <c r="F309" s="172" t="str">
        <f t="shared" si="4"/>
        <v/>
      </c>
    </row>
    <row r="310" spans="3:6" ht="24.95" customHeight="1" x14ac:dyDescent="0.25">
      <c r="C310"/>
      <c r="E310" s="134" t="str">
        <f>IF(A310="","",+_xlfn.XLOOKUP(VALUE(A310),'1.DEPOSITOS'!O:O,'1.DEPOSITOS'!O:O,_xlfn.XLOOKUP(VALUE(A310),'control débitos'!H:H,'control débitos'!H:H,_xlfn.XLOOKUP(VALUE(A310),'3.AFIP'!Q:Q,'3.AFIP'!Q:Q,_xlfn.XLOOKUP(VALUE(A310),'5.FONDO Y SUELDOS'!P:P,'5.FONDO Y SUELDOS'!P:P,_xlfn.XLOOKUP(VALUE(A310),'8.GASTOS'!O:O,'8.GASTOS'!O:O,_xlfn.XLOOKUP(VALUE(A310),'10.IMP DEB CRED'!O:O,'10.IMP DEB CRED'!O:O,_xlfn.XLOOKUP(VALUE(A310),'4.SIRCREB'!O:O,'4.SIRCREB'!O:O,"&lt;----- NO SE ENCUENTRA",0,),0,),0,),0,),0,))))</f>
        <v/>
      </c>
      <c r="F310" s="172" t="str">
        <f t="shared" si="4"/>
        <v/>
      </c>
    </row>
    <row r="311" spans="3:6" ht="24.95" customHeight="1" x14ac:dyDescent="0.25">
      <c r="C311"/>
      <c r="E311" s="134" t="str">
        <f>IF(A311="","",+_xlfn.XLOOKUP(VALUE(A311),'1.DEPOSITOS'!O:O,'1.DEPOSITOS'!O:O,_xlfn.XLOOKUP(VALUE(A311),'control débitos'!H:H,'control débitos'!H:H,_xlfn.XLOOKUP(VALUE(A311),'3.AFIP'!Q:Q,'3.AFIP'!Q:Q,_xlfn.XLOOKUP(VALUE(A311),'5.FONDO Y SUELDOS'!P:P,'5.FONDO Y SUELDOS'!P:P,_xlfn.XLOOKUP(VALUE(A311),'8.GASTOS'!O:O,'8.GASTOS'!O:O,_xlfn.XLOOKUP(VALUE(A311),'10.IMP DEB CRED'!O:O,'10.IMP DEB CRED'!O:O,_xlfn.XLOOKUP(VALUE(A311),'4.SIRCREB'!O:O,'4.SIRCREB'!O:O,"&lt;----- NO SE ENCUENTRA",0,),0,),0,),0,),0,))))</f>
        <v/>
      </c>
      <c r="F311" s="172" t="str">
        <f t="shared" si="4"/>
        <v/>
      </c>
    </row>
    <row r="312" spans="3:6" ht="24.95" customHeight="1" x14ac:dyDescent="0.25">
      <c r="C312"/>
      <c r="E312" s="134" t="str">
        <f>IF(A312="","",+_xlfn.XLOOKUP(VALUE(A312),'1.DEPOSITOS'!O:O,'1.DEPOSITOS'!O:O,_xlfn.XLOOKUP(VALUE(A312),'control débitos'!H:H,'control débitos'!H:H,_xlfn.XLOOKUP(VALUE(A312),'3.AFIP'!Q:Q,'3.AFIP'!Q:Q,_xlfn.XLOOKUP(VALUE(A312),'5.FONDO Y SUELDOS'!P:P,'5.FONDO Y SUELDOS'!P:P,_xlfn.XLOOKUP(VALUE(A312),'8.GASTOS'!O:O,'8.GASTOS'!O:O,_xlfn.XLOOKUP(VALUE(A312),'10.IMP DEB CRED'!O:O,'10.IMP DEB CRED'!O:O,_xlfn.XLOOKUP(VALUE(A312),'4.SIRCREB'!O:O,'4.SIRCREB'!O:O,"&lt;----- NO SE ENCUENTRA",0,),0,),0,),0,),0,))))</f>
        <v/>
      </c>
      <c r="F312" s="172" t="str">
        <f t="shared" si="4"/>
        <v/>
      </c>
    </row>
    <row r="313" spans="3:6" ht="24.95" customHeight="1" x14ac:dyDescent="0.25">
      <c r="C313"/>
      <c r="E313" s="134" t="str">
        <f>IF(A313="","",+_xlfn.XLOOKUP(VALUE(A313),'1.DEPOSITOS'!O:O,'1.DEPOSITOS'!O:O,_xlfn.XLOOKUP(VALUE(A313),'control débitos'!H:H,'control débitos'!H:H,_xlfn.XLOOKUP(VALUE(A313),'3.AFIP'!Q:Q,'3.AFIP'!Q:Q,_xlfn.XLOOKUP(VALUE(A313),'5.FONDO Y SUELDOS'!P:P,'5.FONDO Y SUELDOS'!P:P,_xlfn.XLOOKUP(VALUE(A313),'8.GASTOS'!O:O,'8.GASTOS'!O:O,_xlfn.XLOOKUP(VALUE(A313),'10.IMP DEB CRED'!O:O,'10.IMP DEB CRED'!O:O,_xlfn.XLOOKUP(VALUE(A313),'4.SIRCREB'!O:O,'4.SIRCREB'!O:O,"&lt;----- NO SE ENCUENTRA",0,),0,),0,),0,),0,))))</f>
        <v/>
      </c>
      <c r="F313" s="172" t="str">
        <f t="shared" si="4"/>
        <v/>
      </c>
    </row>
    <row r="314" spans="3:6" ht="24.95" customHeight="1" x14ac:dyDescent="0.25">
      <c r="C314"/>
      <c r="E314" s="134" t="str">
        <f>IF(A314="","",+_xlfn.XLOOKUP(VALUE(A314),'1.DEPOSITOS'!O:O,'1.DEPOSITOS'!O:O,_xlfn.XLOOKUP(VALUE(A314),'control débitos'!H:H,'control débitos'!H:H,_xlfn.XLOOKUP(VALUE(A314),'3.AFIP'!Q:Q,'3.AFIP'!Q:Q,_xlfn.XLOOKUP(VALUE(A314),'5.FONDO Y SUELDOS'!P:P,'5.FONDO Y SUELDOS'!P:P,_xlfn.XLOOKUP(VALUE(A314),'8.GASTOS'!O:O,'8.GASTOS'!O:O,_xlfn.XLOOKUP(VALUE(A314),'10.IMP DEB CRED'!O:O,'10.IMP DEB CRED'!O:O,_xlfn.XLOOKUP(VALUE(A314),'4.SIRCREB'!O:O,'4.SIRCREB'!O:O,"&lt;----- NO SE ENCUENTRA",0,),0,),0,),0,),0,))))</f>
        <v/>
      </c>
      <c r="F314" s="172" t="str">
        <f t="shared" si="4"/>
        <v/>
      </c>
    </row>
    <row r="315" spans="3:6" ht="24.95" customHeight="1" x14ac:dyDescent="0.25">
      <c r="C315"/>
      <c r="E315" s="134" t="str">
        <f>IF(A315="","",+_xlfn.XLOOKUP(VALUE(A315),'1.DEPOSITOS'!O:O,'1.DEPOSITOS'!O:O,_xlfn.XLOOKUP(VALUE(A315),'control débitos'!H:H,'control débitos'!H:H,_xlfn.XLOOKUP(VALUE(A315),'3.AFIP'!Q:Q,'3.AFIP'!Q:Q,_xlfn.XLOOKUP(VALUE(A315),'5.FONDO Y SUELDOS'!P:P,'5.FONDO Y SUELDOS'!P:P,_xlfn.XLOOKUP(VALUE(A315),'8.GASTOS'!O:O,'8.GASTOS'!O:O,_xlfn.XLOOKUP(VALUE(A315),'10.IMP DEB CRED'!O:O,'10.IMP DEB CRED'!O:O,_xlfn.XLOOKUP(VALUE(A315),'4.SIRCREB'!O:O,'4.SIRCREB'!O:O,"&lt;----- NO SE ENCUENTRA",0,),0,),0,),0,),0,))))</f>
        <v/>
      </c>
      <c r="F315" s="172" t="str">
        <f t="shared" si="4"/>
        <v/>
      </c>
    </row>
    <row r="316" spans="3:6" ht="24.95" customHeight="1" x14ac:dyDescent="0.25">
      <c r="C316"/>
      <c r="E316" s="134" t="str">
        <f>IF(A316="","",+_xlfn.XLOOKUP(VALUE(A316),'1.DEPOSITOS'!O:O,'1.DEPOSITOS'!O:O,_xlfn.XLOOKUP(VALUE(A316),'control débitos'!H:H,'control débitos'!H:H,_xlfn.XLOOKUP(VALUE(A316),'3.AFIP'!Q:Q,'3.AFIP'!Q:Q,_xlfn.XLOOKUP(VALUE(A316),'5.FONDO Y SUELDOS'!P:P,'5.FONDO Y SUELDOS'!P:P,_xlfn.XLOOKUP(VALUE(A316),'8.GASTOS'!O:O,'8.GASTOS'!O:O,_xlfn.XLOOKUP(VALUE(A316),'10.IMP DEB CRED'!O:O,'10.IMP DEB CRED'!O:O,_xlfn.XLOOKUP(VALUE(A316),'4.SIRCREB'!O:O,'4.SIRCREB'!O:O,"&lt;----- NO SE ENCUENTRA",0,),0,),0,),0,),0,))))</f>
        <v/>
      </c>
      <c r="F316" s="172" t="str">
        <f t="shared" si="4"/>
        <v/>
      </c>
    </row>
    <row r="317" spans="3:6" ht="24.95" customHeight="1" x14ac:dyDescent="0.25">
      <c r="C317"/>
      <c r="E317" s="134" t="str">
        <f>IF(A317="","",+_xlfn.XLOOKUP(VALUE(A317),'1.DEPOSITOS'!O:O,'1.DEPOSITOS'!O:O,_xlfn.XLOOKUP(VALUE(A317),'control débitos'!H:H,'control débitos'!H:H,_xlfn.XLOOKUP(VALUE(A317),'3.AFIP'!Q:Q,'3.AFIP'!Q:Q,_xlfn.XLOOKUP(VALUE(A317),'5.FONDO Y SUELDOS'!P:P,'5.FONDO Y SUELDOS'!P:P,_xlfn.XLOOKUP(VALUE(A317),'8.GASTOS'!O:O,'8.GASTOS'!O:O,_xlfn.XLOOKUP(VALUE(A317),'10.IMP DEB CRED'!O:O,'10.IMP DEB CRED'!O:O,_xlfn.XLOOKUP(VALUE(A317),'4.SIRCREB'!O:O,'4.SIRCREB'!O:O,"&lt;----- NO SE ENCUENTRA",0,),0,),0,),0,),0,))))</f>
        <v/>
      </c>
      <c r="F317" s="172" t="str">
        <f t="shared" si="4"/>
        <v/>
      </c>
    </row>
    <row r="318" spans="3:6" ht="24.95" customHeight="1" x14ac:dyDescent="0.25">
      <c r="C318"/>
      <c r="E318" s="134" t="str">
        <f>IF(A318="","",+_xlfn.XLOOKUP(VALUE(A318),'1.DEPOSITOS'!O:O,'1.DEPOSITOS'!O:O,_xlfn.XLOOKUP(VALUE(A318),'control débitos'!H:H,'control débitos'!H:H,_xlfn.XLOOKUP(VALUE(A318),'3.AFIP'!Q:Q,'3.AFIP'!Q:Q,_xlfn.XLOOKUP(VALUE(A318),'5.FONDO Y SUELDOS'!P:P,'5.FONDO Y SUELDOS'!P:P,_xlfn.XLOOKUP(VALUE(A318),'8.GASTOS'!O:O,'8.GASTOS'!O:O,_xlfn.XLOOKUP(VALUE(A318),'10.IMP DEB CRED'!O:O,'10.IMP DEB CRED'!O:O,_xlfn.XLOOKUP(VALUE(A318),'4.SIRCREB'!O:O,'4.SIRCREB'!O:O,"&lt;----- NO SE ENCUENTRA",0,),0,),0,),0,),0,))))</f>
        <v/>
      </c>
      <c r="F318" s="172" t="str">
        <f t="shared" si="4"/>
        <v/>
      </c>
    </row>
    <row r="319" spans="3:6" ht="24.95" customHeight="1" x14ac:dyDescent="0.25">
      <c r="C319"/>
      <c r="E319" s="134" t="str">
        <f>IF(A319="","",+_xlfn.XLOOKUP(VALUE(A319),'1.DEPOSITOS'!O:O,'1.DEPOSITOS'!O:O,_xlfn.XLOOKUP(VALUE(A319),'control débitos'!H:H,'control débitos'!H:H,_xlfn.XLOOKUP(VALUE(A319),'3.AFIP'!Q:Q,'3.AFIP'!Q:Q,_xlfn.XLOOKUP(VALUE(A319),'5.FONDO Y SUELDOS'!P:P,'5.FONDO Y SUELDOS'!P:P,_xlfn.XLOOKUP(VALUE(A319),'8.GASTOS'!O:O,'8.GASTOS'!O:O,_xlfn.XLOOKUP(VALUE(A319),'10.IMP DEB CRED'!O:O,'10.IMP DEB CRED'!O:O,_xlfn.XLOOKUP(VALUE(A319),'4.SIRCREB'!O:O,'4.SIRCREB'!O:O,"&lt;----- NO SE ENCUENTRA",0,),0,),0,),0,),0,))))</f>
        <v/>
      </c>
      <c r="F319" s="172" t="str">
        <f t="shared" si="4"/>
        <v/>
      </c>
    </row>
    <row r="320" spans="3:6" ht="24.95" customHeight="1" x14ac:dyDescent="0.25">
      <c r="E320" s="134" t="str">
        <f>IF(A320="","",+_xlfn.XLOOKUP(VALUE(A320),'1.DEPOSITOS'!O:O,'1.DEPOSITOS'!O:O,_xlfn.XLOOKUP(VALUE(A320),'control débitos'!H:H,'control débitos'!H:H,_xlfn.XLOOKUP(VALUE(A320),'3.AFIP'!Q:Q,'3.AFIP'!Q:Q,_xlfn.XLOOKUP(VALUE(A320),'5.FONDO Y SUELDOS'!P:P,'5.FONDO Y SUELDOS'!P:P,_xlfn.XLOOKUP(VALUE(A320),'8.GASTOS'!O:O,'8.GASTOS'!O:O,_xlfn.XLOOKUP(VALUE(A320),'10.IMP DEB CRED'!O:O,'10.IMP DEB CRED'!O:O,_xlfn.XLOOKUP(VALUE(A320),'4.SIRCREB'!O:O,'4.SIRCREB'!O:O,"&lt;----- NO SE ENCUENTRA",0,),0,),0,),0,),0,))))</f>
        <v/>
      </c>
      <c r="F320" s="172" t="str">
        <f t="shared" si="4"/>
        <v/>
      </c>
    </row>
    <row r="321" spans="5:6" ht="24.95" customHeight="1" x14ac:dyDescent="0.25">
      <c r="E321" s="134" t="str">
        <f>IF(A321="","",+_xlfn.XLOOKUP(VALUE(A321),'1.DEPOSITOS'!O:O,'1.DEPOSITOS'!O:O,_xlfn.XLOOKUP(VALUE(A321),'control débitos'!H:H,'control débitos'!H:H,_xlfn.XLOOKUP(VALUE(A321),'3.AFIP'!Q:Q,'3.AFIP'!Q:Q,_xlfn.XLOOKUP(VALUE(A321),'5.FONDO Y SUELDOS'!P:P,'5.FONDO Y SUELDOS'!P:P,_xlfn.XLOOKUP(VALUE(A321),'8.GASTOS'!O:O,'8.GASTOS'!O:O,_xlfn.XLOOKUP(VALUE(A321),'10.IMP DEB CRED'!O:O,'10.IMP DEB CRED'!O:O,_xlfn.XLOOKUP(VALUE(A321),'4.SIRCREB'!O:O,'4.SIRCREB'!O:O,"&lt;----- NO SE ENCUENTRA",0,),0,),0,),0,),0,))))</f>
        <v/>
      </c>
      <c r="F321" s="172" t="str">
        <f t="shared" si="4"/>
        <v/>
      </c>
    </row>
    <row r="322" spans="5:6" ht="24.95" customHeight="1" x14ac:dyDescent="0.25">
      <c r="E322" s="134" t="str">
        <f>IF(A322="","",+_xlfn.XLOOKUP(VALUE(A322),'1.DEPOSITOS'!O:O,'1.DEPOSITOS'!O:O,_xlfn.XLOOKUP(VALUE(A322),'control débitos'!H:H,'control débitos'!H:H,_xlfn.XLOOKUP(VALUE(A322),'3.AFIP'!Q:Q,'3.AFIP'!Q:Q,_xlfn.XLOOKUP(VALUE(A322),'5.FONDO Y SUELDOS'!P:P,'5.FONDO Y SUELDOS'!P:P,_xlfn.XLOOKUP(VALUE(A322),'8.GASTOS'!O:O,'8.GASTOS'!O:O,_xlfn.XLOOKUP(VALUE(A322),'10.IMP DEB CRED'!O:O,'10.IMP DEB CRED'!O:O,_xlfn.XLOOKUP(VALUE(A322),'4.SIRCREB'!O:O,'4.SIRCREB'!O:O,"&lt;----- NO SE ENCUENTRA",0,),0,),0,),0,),0,))))</f>
        <v/>
      </c>
      <c r="F322" s="172" t="str">
        <f t="shared" si="4"/>
        <v/>
      </c>
    </row>
    <row r="323" spans="5:6" ht="24.95" customHeight="1" x14ac:dyDescent="0.25">
      <c r="E323" s="134" t="str">
        <f>IF(A323="","",+_xlfn.XLOOKUP(VALUE(A323),'1.DEPOSITOS'!O:O,'1.DEPOSITOS'!O:O,_xlfn.XLOOKUP(VALUE(A323),'control débitos'!H:H,'control débitos'!H:H,_xlfn.XLOOKUP(VALUE(A323),'3.AFIP'!Q:Q,'3.AFIP'!Q:Q,_xlfn.XLOOKUP(VALUE(A323),'5.FONDO Y SUELDOS'!P:P,'5.FONDO Y SUELDOS'!P:P,_xlfn.XLOOKUP(VALUE(A323),'8.GASTOS'!O:O,'8.GASTOS'!O:O,_xlfn.XLOOKUP(VALUE(A323),'10.IMP DEB CRED'!O:O,'10.IMP DEB CRED'!O:O,_xlfn.XLOOKUP(VALUE(A323),'4.SIRCREB'!O:O,'4.SIRCREB'!O:O,"&lt;----- NO SE ENCUENTRA",0,),0,),0,),0,),0,))))</f>
        <v/>
      </c>
      <c r="F323" s="172" t="str">
        <f t="shared" ref="F323:F386" si="5">+IF(C323=$H$6,"&lt;--  DIF","")</f>
        <v/>
      </c>
    </row>
    <row r="324" spans="5:6" ht="24.95" customHeight="1" x14ac:dyDescent="0.25">
      <c r="E324" s="134" t="str">
        <f>IF(A324="","",+_xlfn.XLOOKUP(VALUE(A324),'1.DEPOSITOS'!O:O,'1.DEPOSITOS'!O:O,_xlfn.XLOOKUP(VALUE(A324),'control débitos'!H:H,'control débitos'!H:H,_xlfn.XLOOKUP(VALUE(A324),'3.AFIP'!Q:Q,'3.AFIP'!Q:Q,_xlfn.XLOOKUP(VALUE(A324),'5.FONDO Y SUELDOS'!P:P,'5.FONDO Y SUELDOS'!P:P,_xlfn.XLOOKUP(VALUE(A324),'8.GASTOS'!O:O,'8.GASTOS'!O:O,_xlfn.XLOOKUP(VALUE(A324),'10.IMP DEB CRED'!O:O,'10.IMP DEB CRED'!O:O,_xlfn.XLOOKUP(VALUE(A324),'4.SIRCREB'!O:O,'4.SIRCREB'!O:O,"&lt;----- NO SE ENCUENTRA",0,),0,),0,),0,),0,))))</f>
        <v/>
      </c>
      <c r="F324" s="172" t="str">
        <f t="shared" si="5"/>
        <v/>
      </c>
    </row>
    <row r="325" spans="5:6" ht="24.95" customHeight="1" x14ac:dyDescent="0.25">
      <c r="E325" s="134" t="str">
        <f>IF(A325="","",+_xlfn.XLOOKUP(VALUE(A325),'1.DEPOSITOS'!O:O,'1.DEPOSITOS'!O:O,_xlfn.XLOOKUP(VALUE(A325),'control débitos'!H:H,'control débitos'!H:H,_xlfn.XLOOKUP(VALUE(A325),'3.AFIP'!Q:Q,'3.AFIP'!Q:Q,_xlfn.XLOOKUP(VALUE(A325),'5.FONDO Y SUELDOS'!P:P,'5.FONDO Y SUELDOS'!P:P,_xlfn.XLOOKUP(VALUE(A325),'8.GASTOS'!O:O,'8.GASTOS'!O:O,_xlfn.XLOOKUP(VALUE(A325),'10.IMP DEB CRED'!O:O,'10.IMP DEB CRED'!O:O,_xlfn.XLOOKUP(VALUE(A325),'4.SIRCREB'!O:O,'4.SIRCREB'!O:O,"&lt;----- NO SE ENCUENTRA",0,),0,),0,),0,),0,))))</f>
        <v/>
      </c>
      <c r="F325" s="172" t="str">
        <f t="shared" si="5"/>
        <v/>
      </c>
    </row>
    <row r="326" spans="5:6" ht="24.95" customHeight="1" x14ac:dyDescent="0.25">
      <c r="E326" s="134" t="str">
        <f>IF(A326="","",+_xlfn.XLOOKUP(VALUE(A326),'1.DEPOSITOS'!O:O,'1.DEPOSITOS'!O:O,_xlfn.XLOOKUP(VALUE(A326),'control débitos'!H:H,'control débitos'!H:H,_xlfn.XLOOKUP(VALUE(A326),'3.AFIP'!Q:Q,'3.AFIP'!Q:Q,_xlfn.XLOOKUP(VALUE(A326),'5.FONDO Y SUELDOS'!P:P,'5.FONDO Y SUELDOS'!P:P,_xlfn.XLOOKUP(VALUE(A326),'8.GASTOS'!O:O,'8.GASTOS'!O:O,_xlfn.XLOOKUP(VALUE(A326),'10.IMP DEB CRED'!O:O,'10.IMP DEB CRED'!O:O,_xlfn.XLOOKUP(VALUE(A326),'4.SIRCREB'!O:O,'4.SIRCREB'!O:O,"&lt;----- NO SE ENCUENTRA",0,),0,),0,),0,),0,))))</f>
        <v/>
      </c>
      <c r="F326" s="172" t="str">
        <f t="shared" si="5"/>
        <v/>
      </c>
    </row>
    <row r="327" spans="5:6" ht="24.95" customHeight="1" x14ac:dyDescent="0.25">
      <c r="E327" s="134" t="str">
        <f>IF(A327="","",+_xlfn.XLOOKUP(VALUE(A327),'1.DEPOSITOS'!O:O,'1.DEPOSITOS'!O:O,_xlfn.XLOOKUP(VALUE(A327),'control débitos'!H:H,'control débitos'!H:H,_xlfn.XLOOKUP(VALUE(A327),'3.AFIP'!Q:Q,'3.AFIP'!Q:Q,_xlfn.XLOOKUP(VALUE(A327),'5.FONDO Y SUELDOS'!P:P,'5.FONDO Y SUELDOS'!P:P,_xlfn.XLOOKUP(VALUE(A327),'8.GASTOS'!O:O,'8.GASTOS'!O:O,_xlfn.XLOOKUP(VALUE(A327),'10.IMP DEB CRED'!O:O,'10.IMP DEB CRED'!O:O,_xlfn.XLOOKUP(VALUE(A327),'4.SIRCREB'!O:O,'4.SIRCREB'!O:O,"&lt;----- NO SE ENCUENTRA",0,),0,),0,),0,),0,))))</f>
        <v/>
      </c>
      <c r="F327" s="172" t="str">
        <f t="shared" si="5"/>
        <v/>
      </c>
    </row>
    <row r="328" spans="5:6" ht="24.95" customHeight="1" x14ac:dyDescent="0.25">
      <c r="E328" s="134" t="str">
        <f>IF(A328="","",+_xlfn.XLOOKUP(VALUE(A328),'1.DEPOSITOS'!O:O,'1.DEPOSITOS'!O:O,_xlfn.XLOOKUP(VALUE(A328),'control débitos'!H:H,'control débitos'!H:H,_xlfn.XLOOKUP(VALUE(A328),'3.AFIP'!Q:Q,'3.AFIP'!Q:Q,_xlfn.XLOOKUP(VALUE(A328),'5.FONDO Y SUELDOS'!P:P,'5.FONDO Y SUELDOS'!P:P,_xlfn.XLOOKUP(VALUE(A328),'8.GASTOS'!O:O,'8.GASTOS'!O:O,_xlfn.XLOOKUP(VALUE(A328),'10.IMP DEB CRED'!O:O,'10.IMP DEB CRED'!O:O,_xlfn.XLOOKUP(VALUE(A328),'4.SIRCREB'!O:O,'4.SIRCREB'!O:O,"&lt;----- NO SE ENCUENTRA",0,),0,),0,),0,),0,))))</f>
        <v/>
      </c>
      <c r="F328" s="172" t="str">
        <f t="shared" si="5"/>
        <v/>
      </c>
    </row>
    <row r="329" spans="5:6" ht="24.95" customHeight="1" x14ac:dyDescent="0.25">
      <c r="E329" s="134" t="str">
        <f>IF(A329="","",+_xlfn.XLOOKUP(VALUE(A329),'1.DEPOSITOS'!O:O,'1.DEPOSITOS'!O:O,_xlfn.XLOOKUP(VALUE(A329),'control débitos'!H:H,'control débitos'!H:H,_xlfn.XLOOKUP(VALUE(A329),'3.AFIP'!Q:Q,'3.AFIP'!Q:Q,_xlfn.XLOOKUP(VALUE(A329),'5.FONDO Y SUELDOS'!P:P,'5.FONDO Y SUELDOS'!P:P,_xlfn.XLOOKUP(VALUE(A329),'8.GASTOS'!O:O,'8.GASTOS'!O:O,_xlfn.XLOOKUP(VALUE(A329),'10.IMP DEB CRED'!O:O,'10.IMP DEB CRED'!O:O,_xlfn.XLOOKUP(VALUE(A329),'4.SIRCREB'!O:O,'4.SIRCREB'!O:O,"&lt;----- NO SE ENCUENTRA",0,),0,),0,),0,),0,))))</f>
        <v/>
      </c>
      <c r="F329" s="172" t="str">
        <f t="shared" si="5"/>
        <v/>
      </c>
    </row>
    <row r="330" spans="5:6" ht="24.95" customHeight="1" x14ac:dyDescent="0.25">
      <c r="E330" s="134" t="str">
        <f>IF(A330="","",+_xlfn.XLOOKUP(VALUE(A330),'1.DEPOSITOS'!O:O,'1.DEPOSITOS'!O:O,_xlfn.XLOOKUP(VALUE(A330),'control débitos'!H:H,'control débitos'!H:H,_xlfn.XLOOKUP(VALUE(A330),'3.AFIP'!Q:Q,'3.AFIP'!Q:Q,_xlfn.XLOOKUP(VALUE(A330),'5.FONDO Y SUELDOS'!P:P,'5.FONDO Y SUELDOS'!P:P,_xlfn.XLOOKUP(VALUE(A330),'8.GASTOS'!O:O,'8.GASTOS'!O:O,_xlfn.XLOOKUP(VALUE(A330),'10.IMP DEB CRED'!O:O,'10.IMP DEB CRED'!O:O,_xlfn.XLOOKUP(VALUE(A330),'4.SIRCREB'!O:O,'4.SIRCREB'!O:O,"&lt;----- NO SE ENCUENTRA",0,),0,),0,),0,),0,))))</f>
        <v/>
      </c>
      <c r="F330" s="172" t="str">
        <f t="shared" si="5"/>
        <v/>
      </c>
    </row>
    <row r="331" spans="5:6" ht="24.95" customHeight="1" x14ac:dyDescent="0.25">
      <c r="E331" s="134" t="str">
        <f>IF(A331="","",+_xlfn.XLOOKUP(VALUE(A331),'1.DEPOSITOS'!O:O,'1.DEPOSITOS'!O:O,_xlfn.XLOOKUP(VALUE(A331),'control débitos'!H:H,'control débitos'!H:H,_xlfn.XLOOKUP(VALUE(A331),'3.AFIP'!Q:Q,'3.AFIP'!Q:Q,_xlfn.XLOOKUP(VALUE(A331),'5.FONDO Y SUELDOS'!P:P,'5.FONDO Y SUELDOS'!P:P,_xlfn.XLOOKUP(VALUE(A331),'8.GASTOS'!O:O,'8.GASTOS'!O:O,_xlfn.XLOOKUP(VALUE(A331),'10.IMP DEB CRED'!O:O,'10.IMP DEB CRED'!O:O,_xlfn.XLOOKUP(VALUE(A331),'4.SIRCREB'!O:O,'4.SIRCREB'!O:O,"&lt;----- NO SE ENCUENTRA",0,),0,),0,),0,),0,))))</f>
        <v/>
      </c>
      <c r="F331" s="172" t="str">
        <f t="shared" si="5"/>
        <v/>
      </c>
    </row>
    <row r="332" spans="5:6" ht="24.95" customHeight="1" x14ac:dyDescent="0.25">
      <c r="E332" s="134" t="str">
        <f>IF(A332="","",+_xlfn.XLOOKUP(VALUE(A332),'1.DEPOSITOS'!O:O,'1.DEPOSITOS'!O:O,_xlfn.XLOOKUP(VALUE(A332),'control débitos'!H:H,'control débitos'!H:H,_xlfn.XLOOKUP(VALUE(A332),'3.AFIP'!Q:Q,'3.AFIP'!Q:Q,_xlfn.XLOOKUP(VALUE(A332),'5.FONDO Y SUELDOS'!P:P,'5.FONDO Y SUELDOS'!P:P,_xlfn.XLOOKUP(VALUE(A332),'8.GASTOS'!O:O,'8.GASTOS'!O:O,_xlfn.XLOOKUP(VALUE(A332),'10.IMP DEB CRED'!O:O,'10.IMP DEB CRED'!O:O,_xlfn.XLOOKUP(VALUE(A332),'4.SIRCREB'!O:O,'4.SIRCREB'!O:O,"&lt;----- NO SE ENCUENTRA",0,),0,),0,),0,),0,))))</f>
        <v/>
      </c>
      <c r="F332" s="172" t="str">
        <f t="shared" si="5"/>
        <v/>
      </c>
    </row>
    <row r="333" spans="5:6" ht="24.95" customHeight="1" x14ac:dyDescent="0.25">
      <c r="E333" s="134" t="str">
        <f>IF(A333="","",+_xlfn.XLOOKUP(VALUE(A333),'1.DEPOSITOS'!O:O,'1.DEPOSITOS'!O:O,_xlfn.XLOOKUP(VALUE(A333),'control débitos'!H:H,'control débitos'!H:H,_xlfn.XLOOKUP(VALUE(A333),'3.AFIP'!Q:Q,'3.AFIP'!Q:Q,_xlfn.XLOOKUP(VALUE(A333),'5.FONDO Y SUELDOS'!P:P,'5.FONDO Y SUELDOS'!P:P,_xlfn.XLOOKUP(VALUE(A333),'8.GASTOS'!O:O,'8.GASTOS'!O:O,_xlfn.XLOOKUP(VALUE(A333),'10.IMP DEB CRED'!O:O,'10.IMP DEB CRED'!O:O,_xlfn.XLOOKUP(VALUE(A333),'4.SIRCREB'!O:O,'4.SIRCREB'!O:O,"&lt;----- NO SE ENCUENTRA",0,),0,),0,),0,),0,))))</f>
        <v/>
      </c>
      <c r="F333" s="172" t="str">
        <f t="shared" si="5"/>
        <v/>
      </c>
    </row>
    <row r="334" spans="5:6" ht="24.95" customHeight="1" x14ac:dyDescent="0.25">
      <c r="E334" s="134" t="str">
        <f>IF(A334="","",+_xlfn.XLOOKUP(VALUE(A334),'1.DEPOSITOS'!O:O,'1.DEPOSITOS'!O:O,_xlfn.XLOOKUP(VALUE(A334),'control débitos'!H:H,'control débitos'!H:H,_xlfn.XLOOKUP(VALUE(A334),'3.AFIP'!Q:Q,'3.AFIP'!Q:Q,_xlfn.XLOOKUP(VALUE(A334),'5.FONDO Y SUELDOS'!P:P,'5.FONDO Y SUELDOS'!P:P,_xlfn.XLOOKUP(VALUE(A334),'8.GASTOS'!O:O,'8.GASTOS'!O:O,_xlfn.XLOOKUP(VALUE(A334),'10.IMP DEB CRED'!O:O,'10.IMP DEB CRED'!O:O,_xlfn.XLOOKUP(VALUE(A334),'4.SIRCREB'!O:O,'4.SIRCREB'!O:O,"&lt;----- NO SE ENCUENTRA",0,),0,),0,),0,),0,))))</f>
        <v/>
      </c>
      <c r="F334" s="172" t="str">
        <f t="shared" si="5"/>
        <v/>
      </c>
    </row>
    <row r="335" spans="5:6" ht="24.95" customHeight="1" x14ac:dyDescent="0.25">
      <c r="E335" s="134" t="str">
        <f>IF(A335="","",+_xlfn.XLOOKUP(VALUE(A335),'1.DEPOSITOS'!O:O,'1.DEPOSITOS'!O:O,_xlfn.XLOOKUP(VALUE(A335),'control débitos'!H:H,'control débitos'!H:H,_xlfn.XLOOKUP(VALUE(A335),'3.AFIP'!Q:Q,'3.AFIP'!Q:Q,_xlfn.XLOOKUP(VALUE(A335),'5.FONDO Y SUELDOS'!P:P,'5.FONDO Y SUELDOS'!P:P,_xlfn.XLOOKUP(VALUE(A335),'8.GASTOS'!O:O,'8.GASTOS'!O:O,_xlfn.XLOOKUP(VALUE(A335),'10.IMP DEB CRED'!O:O,'10.IMP DEB CRED'!O:O,_xlfn.XLOOKUP(VALUE(A335),'4.SIRCREB'!O:O,'4.SIRCREB'!O:O,"&lt;----- NO SE ENCUENTRA",0,),0,),0,),0,),0,))))</f>
        <v/>
      </c>
      <c r="F335" s="172" t="str">
        <f t="shared" si="5"/>
        <v/>
      </c>
    </row>
    <row r="336" spans="5:6" ht="24.95" customHeight="1" x14ac:dyDescent="0.25">
      <c r="E336" s="134" t="str">
        <f>IF(A336="","",+_xlfn.XLOOKUP(VALUE(A336),'1.DEPOSITOS'!O:O,'1.DEPOSITOS'!O:O,_xlfn.XLOOKUP(VALUE(A336),'control débitos'!H:H,'control débitos'!H:H,_xlfn.XLOOKUP(VALUE(A336),'3.AFIP'!Q:Q,'3.AFIP'!Q:Q,_xlfn.XLOOKUP(VALUE(A336),'5.FONDO Y SUELDOS'!P:P,'5.FONDO Y SUELDOS'!P:P,_xlfn.XLOOKUP(VALUE(A336),'8.GASTOS'!O:O,'8.GASTOS'!O:O,_xlfn.XLOOKUP(VALUE(A336),'10.IMP DEB CRED'!O:O,'10.IMP DEB CRED'!O:O,_xlfn.XLOOKUP(VALUE(A336),'4.SIRCREB'!O:O,'4.SIRCREB'!O:O,"&lt;----- NO SE ENCUENTRA",0,),0,),0,),0,),0,))))</f>
        <v/>
      </c>
      <c r="F336" s="172" t="str">
        <f t="shared" si="5"/>
        <v/>
      </c>
    </row>
    <row r="337" spans="5:6" ht="24.95" customHeight="1" x14ac:dyDescent="0.25">
      <c r="E337" s="134" t="str">
        <f>IF(A337="","",+_xlfn.XLOOKUP(VALUE(A337),'1.DEPOSITOS'!O:O,'1.DEPOSITOS'!O:O,_xlfn.XLOOKUP(VALUE(A337),'control débitos'!H:H,'control débitos'!H:H,_xlfn.XLOOKUP(VALUE(A337),'3.AFIP'!Q:Q,'3.AFIP'!Q:Q,_xlfn.XLOOKUP(VALUE(A337),'5.FONDO Y SUELDOS'!P:P,'5.FONDO Y SUELDOS'!P:P,_xlfn.XLOOKUP(VALUE(A337),'8.GASTOS'!O:O,'8.GASTOS'!O:O,_xlfn.XLOOKUP(VALUE(A337),'10.IMP DEB CRED'!O:O,'10.IMP DEB CRED'!O:O,_xlfn.XLOOKUP(VALUE(A337),'4.SIRCREB'!O:O,'4.SIRCREB'!O:O,"&lt;----- NO SE ENCUENTRA",0,),0,),0,),0,),0,))))</f>
        <v/>
      </c>
      <c r="F337" s="172" t="str">
        <f t="shared" si="5"/>
        <v/>
      </c>
    </row>
    <row r="338" spans="5:6" ht="24.95" customHeight="1" x14ac:dyDescent="0.25">
      <c r="E338" s="134" t="str">
        <f>IF(A338="","",+_xlfn.XLOOKUP(VALUE(A338),'1.DEPOSITOS'!O:O,'1.DEPOSITOS'!O:O,_xlfn.XLOOKUP(VALUE(A338),'control débitos'!H:H,'control débitos'!H:H,_xlfn.XLOOKUP(VALUE(A338),'3.AFIP'!Q:Q,'3.AFIP'!Q:Q,_xlfn.XLOOKUP(VALUE(A338),'5.FONDO Y SUELDOS'!P:P,'5.FONDO Y SUELDOS'!P:P,_xlfn.XLOOKUP(VALUE(A338),'8.GASTOS'!O:O,'8.GASTOS'!O:O,_xlfn.XLOOKUP(VALUE(A338),'10.IMP DEB CRED'!O:O,'10.IMP DEB CRED'!O:O,_xlfn.XLOOKUP(VALUE(A338),'4.SIRCREB'!O:O,'4.SIRCREB'!O:O,"&lt;----- NO SE ENCUENTRA",0,),0,),0,),0,),0,))))</f>
        <v/>
      </c>
      <c r="F338" s="172" t="str">
        <f t="shared" si="5"/>
        <v/>
      </c>
    </row>
    <row r="339" spans="5:6" ht="24.95" customHeight="1" x14ac:dyDescent="0.25">
      <c r="E339" s="134" t="str">
        <f>IF(A339="","",+_xlfn.XLOOKUP(VALUE(A339),'1.DEPOSITOS'!O:O,'1.DEPOSITOS'!O:O,_xlfn.XLOOKUP(VALUE(A339),'control débitos'!H:H,'control débitos'!H:H,_xlfn.XLOOKUP(VALUE(A339),'3.AFIP'!Q:Q,'3.AFIP'!Q:Q,_xlfn.XLOOKUP(VALUE(A339),'5.FONDO Y SUELDOS'!P:P,'5.FONDO Y SUELDOS'!P:P,_xlfn.XLOOKUP(VALUE(A339),'8.GASTOS'!O:O,'8.GASTOS'!O:O,_xlfn.XLOOKUP(VALUE(A339),'10.IMP DEB CRED'!O:O,'10.IMP DEB CRED'!O:O,_xlfn.XLOOKUP(VALUE(A339),'4.SIRCREB'!O:O,'4.SIRCREB'!O:O,"&lt;----- NO SE ENCUENTRA",0,),0,),0,),0,),0,))))</f>
        <v/>
      </c>
      <c r="F339" s="172" t="str">
        <f t="shared" si="5"/>
        <v/>
      </c>
    </row>
    <row r="340" spans="5:6" ht="24.95" customHeight="1" x14ac:dyDescent="0.25">
      <c r="E340" s="134" t="str">
        <f>IF(A340="","",+_xlfn.XLOOKUP(VALUE(A340),'1.DEPOSITOS'!O:O,'1.DEPOSITOS'!O:O,_xlfn.XLOOKUP(VALUE(A340),'control débitos'!H:H,'control débitos'!H:H,_xlfn.XLOOKUP(VALUE(A340),'3.AFIP'!Q:Q,'3.AFIP'!Q:Q,_xlfn.XLOOKUP(VALUE(A340),'5.FONDO Y SUELDOS'!P:P,'5.FONDO Y SUELDOS'!P:P,_xlfn.XLOOKUP(VALUE(A340),'8.GASTOS'!O:O,'8.GASTOS'!O:O,_xlfn.XLOOKUP(VALUE(A340),'10.IMP DEB CRED'!O:O,'10.IMP DEB CRED'!O:O,_xlfn.XLOOKUP(VALUE(A340),'4.SIRCREB'!O:O,'4.SIRCREB'!O:O,"&lt;----- NO SE ENCUENTRA",0,),0,),0,),0,),0,))))</f>
        <v/>
      </c>
      <c r="F340" s="172" t="str">
        <f t="shared" si="5"/>
        <v/>
      </c>
    </row>
    <row r="341" spans="5:6" ht="24.95" customHeight="1" x14ac:dyDescent="0.25">
      <c r="E341" s="134" t="str">
        <f>IF(A341="","",+_xlfn.XLOOKUP(VALUE(A341),'1.DEPOSITOS'!O:O,'1.DEPOSITOS'!O:O,_xlfn.XLOOKUP(VALUE(A341),'control débitos'!H:H,'control débitos'!H:H,_xlfn.XLOOKUP(VALUE(A341),'3.AFIP'!Q:Q,'3.AFIP'!Q:Q,_xlfn.XLOOKUP(VALUE(A341),'5.FONDO Y SUELDOS'!P:P,'5.FONDO Y SUELDOS'!P:P,_xlfn.XLOOKUP(VALUE(A341),'8.GASTOS'!O:O,'8.GASTOS'!O:O,_xlfn.XLOOKUP(VALUE(A341),'10.IMP DEB CRED'!O:O,'10.IMP DEB CRED'!O:O,_xlfn.XLOOKUP(VALUE(A341),'4.SIRCREB'!O:O,'4.SIRCREB'!O:O,"&lt;----- NO SE ENCUENTRA",0,),0,),0,),0,),0,))))</f>
        <v/>
      </c>
      <c r="F341" s="172" t="str">
        <f t="shared" si="5"/>
        <v/>
      </c>
    </row>
    <row r="342" spans="5:6" ht="24.95" customHeight="1" x14ac:dyDescent="0.25">
      <c r="E342" s="134" t="str">
        <f>IF(A342="","",+_xlfn.XLOOKUP(VALUE(A342),'1.DEPOSITOS'!O:O,'1.DEPOSITOS'!O:O,_xlfn.XLOOKUP(VALUE(A342),'control débitos'!H:H,'control débitos'!H:H,_xlfn.XLOOKUP(VALUE(A342),'3.AFIP'!Q:Q,'3.AFIP'!Q:Q,_xlfn.XLOOKUP(VALUE(A342),'5.FONDO Y SUELDOS'!P:P,'5.FONDO Y SUELDOS'!P:P,_xlfn.XLOOKUP(VALUE(A342),'8.GASTOS'!O:O,'8.GASTOS'!O:O,_xlfn.XLOOKUP(VALUE(A342),'10.IMP DEB CRED'!O:O,'10.IMP DEB CRED'!O:O,_xlfn.XLOOKUP(VALUE(A342),'4.SIRCREB'!O:O,'4.SIRCREB'!O:O,"&lt;----- NO SE ENCUENTRA",0,),0,),0,),0,),0,))))</f>
        <v/>
      </c>
      <c r="F342" s="172" t="str">
        <f t="shared" si="5"/>
        <v/>
      </c>
    </row>
    <row r="343" spans="5:6" ht="24.95" customHeight="1" x14ac:dyDescent="0.25">
      <c r="E343" s="134" t="str">
        <f>IF(A343="","",+_xlfn.XLOOKUP(VALUE(A343),'1.DEPOSITOS'!O:O,'1.DEPOSITOS'!O:O,_xlfn.XLOOKUP(VALUE(A343),'control débitos'!H:H,'control débitos'!H:H,_xlfn.XLOOKUP(VALUE(A343),'3.AFIP'!Q:Q,'3.AFIP'!Q:Q,_xlfn.XLOOKUP(VALUE(A343),'5.FONDO Y SUELDOS'!P:P,'5.FONDO Y SUELDOS'!P:P,_xlfn.XLOOKUP(VALUE(A343),'8.GASTOS'!O:O,'8.GASTOS'!O:O,_xlfn.XLOOKUP(VALUE(A343),'10.IMP DEB CRED'!O:O,'10.IMP DEB CRED'!O:O,_xlfn.XLOOKUP(VALUE(A343),'4.SIRCREB'!O:O,'4.SIRCREB'!O:O,"&lt;----- NO SE ENCUENTRA",0,),0,),0,),0,),0,))))</f>
        <v/>
      </c>
      <c r="F343" s="172" t="str">
        <f t="shared" si="5"/>
        <v/>
      </c>
    </row>
    <row r="344" spans="5:6" ht="24.95" customHeight="1" x14ac:dyDescent="0.25">
      <c r="E344" s="134" t="str">
        <f>IF(A344="","",+_xlfn.XLOOKUP(VALUE(A344),'1.DEPOSITOS'!O:O,'1.DEPOSITOS'!O:O,_xlfn.XLOOKUP(VALUE(A344),'control débitos'!H:H,'control débitos'!H:H,_xlfn.XLOOKUP(VALUE(A344),'3.AFIP'!Q:Q,'3.AFIP'!Q:Q,_xlfn.XLOOKUP(VALUE(A344),'5.FONDO Y SUELDOS'!P:P,'5.FONDO Y SUELDOS'!P:P,_xlfn.XLOOKUP(VALUE(A344),'8.GASTOS'!O:O,'8.GASTOS'!O:O,_xlfn.XLOOKUP(VALUE(A344),'10.IMP DEB CRED'!O:O,'10.IMP DEB CRED'!O:O,_xlfn.XLOOKUP(VALUE(A344),'4.SIRCREB'!O:O,'4.SIRCREB'!O:O,"&lt;----- NO SE ENCUENTRA",0,),0,),0,),0,),0,))))</f>
        <v/>
      </c>
      <c r="F344" s="172" t="str">
        <f t="shared" si="5"/>
        <v/>
      </c>
    </row>
    <row r="345" spans="5:6" ht="24.95" customHeight="1" x14ac:dyDescent="0.25">
      <c r="E345" s="134" t="str">
        <f>IF(A345="","",+_xlfn.XLOOKUP(VALUE(A345),'1.DEPOSITOS'!O:O,'1.DEPOSITOS'!O:O,_xlfn.XLOOKUP(VALUE(A345),'control débitos'!H:H,'control débitos'!H:H,_xlfn.XLOOKUP(VALUE(A345),'3.AFIP'!Q:Q,'3.AFIP'!Q:Q,_xlfn.XLOOKUP(VALUE(A345),'5.FONDO Y SUELDOS'!P:P,'5.FONDO Y SUELDOS'!P:P,_xlfn.XLOOKUP(VALUE(A345),'8.GASTOS'!O:O,'8.GASTOS'!O:O,_xlfn.XLOOKUP(VALUE(A345),'10.IMP DEB CRED'!O:O,'10.IMP DEB CRED'!O:O,_xlfn.XLOOKUP(VALUE(A345),'4.SIRCREB'!O:O,'4.SIRCREB'!O:O,"&lt;----- NO SE ENCUENTRA",0,),0,),0,),0,),0,))))</f>
        <v/>
      </c>
      <c r="F345" s="172" t="str">
        <f t="shared" si="5"/>
        <v/>
      </c>
    </row>
    <row r="346" spans="5:6" ht="24.95" customHeight="1" x14ac:dyDescent="0.25">
      <c r="E346" s="134" t="str">
        <f>IF(A346="","",+_xlfn.XLOOKUP(VALUE(A346),'1.DEPOSITOS'!O:O,'1.DEPOSITOS'!O:O,_xlfn.XLOOKUP(VALUE(A346),'control débitos'!H:H,'control débitos'!H:H,_xlfn.XLOOKUP(VALUE(A346),'3.AFIP'!Q:Q,'3.AFIP'!Q:Q,_xlfn.XLOOKUP(VALUE(A346),'5.FONDO Y SUELDOS'!P:P,'5.FONDO Y SUELDOS'!P:P,_xlfn.XLOOKUP(VALUE(A346),'8.GASTOS'!O:O,'8.GASTOS'!O:O,_xlfn.XLOOKUP(VALUE(A346),'10.IMP DEB CRED'!O:O,'10.IMP DEB CRED'!O:O,_xlfn.XLOOKUP(VALUE(A346),'4.SIRCREB'!O:O,'4.SIRCREB'!O:O,"&lt;----- NO SE ENCUENTRA",0,),0,),0,),0,),0,))))</f>
        <v/>
      </c>
      <c r="F346" s="172" t="str">
        <f t="shared" si="5"/>
        <v/>
      </c>
    </row>
    <row r="347" spans="5:6" ht="24.95" customHeight="1" x14ac:dyDescent="0.25">
      <c r="E347" s="134" t="str">
        <f>IF(A347="","",+_xlfn.XLOOKUP(VALUE(A347),'1.DEPOSITOS'!O:O,'1.DEPOSITOS'!O:O,_xlfn.XLOOKUP(VALUE(A347),'control débitos'!H:H,'control débitos'!H:H,_xlfn.XLOOKUP(VALUE(A347),'3.AFIP'!Q:Q,'3.AFIP'!Q:Q,_xlfn.XLOOKUP(VALUE(A347),'5.FONDO Y SUELDOS'!P:P,'5.FONDO Y SUELDOS'!P:P,_xlfn.XLOOKUP(VALUE(A347),'8.GASTOS'!O:O,'8.GASTOS'!O:O,_xlfn.XLOOKUP(VALUE(A347),'10.IMP DEB CRED'!O:O,'10.IMP DEB CRED'!O:O,_xlfn.XLOOKUP(VALUE(A347),'4.SIRCREB'!O:O,'4.SIRCREB'!O:O,"&lt;----- NO SE ENCUENTRA",0,),0,),0,),0,),0,))))</f>
        <v/>
      </c>
      <c r="F347" s="172" t="str">
        <f t="shared" si="5"/>
        <v/>
      </c>
    </row>
    <row r="348" spans="5:6" ht="24.95" customHeight="1" x14ac:dyDescent="0.25">
      <c r="E348" s="134" t="str">
        <f>IF(A348="","",+_xlfn.XLOOKUP(VALUE(A348),'1.DEPOSITOS'!O:O,'1.DEPOSITOS'!O:O,_xlfn.XLOOKUP(VALUE(A348),'control débitos'!H:H,'control débitos'!H:H,_xlfn.XLOOKUP(VALUE(A348),'3.AFIP'!Q:Q,'3.AFIP'!Q:Q,_xlfn.XLOOKUP(VALUE(A348),'5.FONDO Y SUELDOS'!P:P,'5.FONDO Y SUELDOS'!P:P,_xlfn.XLOOKUP(VALUE(A348),'8.GASTOS'!O:O,'8.GASTOS'!O:O,_xlfn.XLOOKUP(VALUE(A348),'10.IMP DEB CRED'!O:O,'10.IMP DEB CRED'!O:O,_xlfn.XLOOKUP(VALUE(A348),'4.SIRCREB'!O:O,'4.SIRCREB'!O:O,"&lt;----- NO SE ENCUENTRA",0,),0,),0,),0,),0,))))</f>
        <v/>
      </c>
      <c r="F348" s="172" t="str">
        <f t="shared" si="5"/>
        <v/>
      </c>
    </row>
    <row r="349" spans="5:6" ht="24.95" customHeight="1" x14ac:dyDescent="0.25">
      <c r="E349" s="134" t="str">
        <f>IF(A349="","",+_xlfn.XLOOKUP(VALUE(A349),'1.DEPOSITOS'!O:O,'1.DEPOSITOS'!O:O,_xlfn.XLOOKUP(VALUE(A349),'control débitos'!H:H,'control débitos'!H:H,_xlfn.XLOOKUP(VALUE(A349),'3.AFIP'!Q:Q,'3.AFIP'!Q:Q,_xlfn.XLOOKUP(VALUE(A349),'5.FONDO Y SUELDOS'!P:P,'5.FONDO Y SUELDOS'!P:P,_xlfn.XLOOKUP(VALUE(A349),'8.GASTOS'!O:O,'8.GASTOS'!O:O,_xlfn.XLOOKUP(VALUE(A349),'10.IMP DEB CRED'!O:O,'10.IMP DEB CRED'!O:O,_xlfn.XLOOKUP(VALUE(A349),'4.SIRCREB'!O:O,'4.SIRCREB'!O:O,"&lt;----- NO SE ENCUENTRA",0,),0,),0,),0,),0,))))</f>
        <v/>
      </c>
      <c r="F349" s="172" t="str">
        <f t="shared" si="5"/>
        <v/>
      </c>
    </row>
    <row r="350" spans="5:6" ht="24.95" customHeight="1" x14ac:dyDescent="0.25">
      <c r="E350" s="134" t="str">
        <f>IF(A350="","",+_xlfn.XLOOKUP(VALUE(A350),'1.DEPOSITOS'!O:O,'1.DEPOSITOS'!O:O,_xlfn.XLOOKUP(VALUE(A350),'control débitos'!H:H,'control débitos'!H:H,_xlfn.XLOOKUP(VALUE(A350),'3.AFIP'!Q:Q,'3.AFIP'!Q:Q,_xlfn.XLOOKUP(VALUE(A350),'5.FONDO Y SUELDOS'!P:P,'5.FONDO Y SUELDOS'!P:P,_xlfn.XLOOKUP(VALUE(A350),'8.GASTOS'!O:O,'8.GASTOS'!O:O,_xlfn.XLOOKUP(VALUE(A350),'10.IMP DEB CRED'!O:O,'10.IMP DEB CRED'!O:O,_xlfn.XLOOKUP(VALUE(A350),'4.SIRCREB'!O:O,'4.SIRCREB'!O:O,"&lt;----- NO SE ENCUENTRA",0,),0,),0,),0,),0,))))</f>
        <v/>
      </c>
      <c r="F350" s="172" t="str">
        <f t="shared" si="5"/>
        <v/>
      </c>
    </row>
    <row r="351" spans="5:6" ht="24.95" customHeight="1" x14ac:dyDescent="0.25">
      <c r="E351" s="134" t="str">
        <f>IF(A351="","",+_xlfn.XLOOKUP(VALUE(A351),'1.DEPOSITOS'!O:O,'1.DEPOSITOS'!O:O,_xlfn.XLOOKUP(VALUE(A351),'control débitos'!H:H,'control débitos'!H:H,_xlfn.XLOOKUP(VALUE(A351),'3.AFIP'!Q:Q,'3.AFIP'!Q:Q,_xlfn.XLOOKUP(VALUE(A351),'5.FONDO Y SUELDOS'!P:P,'5.FONDO Y SUELDOS'!P:P,_xlfn.XLOOKUP(VALUE(A351),'8.GASTOS'!O:O,'8.GASTOS'!O:O,_xlfn.XLOOKUP(VALUE(A351),'10.IMP DEB CRED'!O:O,'10.IMP DEB CRED'!O:O,_xlfn.XLOOKUP(VALUE(A351),'4.SIRCREB'!O:O,'4.SIRCREB'!O:O,"&lt;----- NO SE ENCUENTRA",0,),0,),0,),0,),0,))))</f>
        <v/>
      </c>
      <c r="F351" s="172" t="str">
        <f t="shared" si="5"/>
        <v/>
      </c>
    </row>
    <row r="352" spans="5:6" ht="24.95" customHeight="1" x14ac:dyDescent="0.25">
      <c r="E352" s="134" t="str">
        <f>IF(A352="","",+_xlfn.XLOOKUP(VALUE(A352),'1.DEPOSITOS'!O:O,'1.DEPOSITOS'!O:O,_xlfn.XLOOKUP(VALUE(A352),'control débitos'!H:H,'control débitos'!H:H,_xlfn.XLOOKUP(VALUE(A352),'3.AFIP'!Q:Q,'3.AFIP'!Q:Q,_xlfn.XLOOKUP(VALUE(A352),'5.FONDO Y SUELDOS'!P:P,'5.FONDO Y SUELDOS'!P:P,_xlfn.XLOOKUP(VALUE(A352),'8.GASTOS'!O:O,'8.GASTOS'!O:O,_xlfn.XLOOKUP(VALUE(A352),'10.IMP DEB CRED'!O:O,'10.IMP DEB CRED'!O:O,_xlfn.XLOOKUP(VALUE(A352),'4.SIRCREB'!O:O,'4.SIRCREB'!O:O,"&lt;----- NO SE ENCUENTRA",0,),0,),0,),0,),0,))))</f>
        <v/>
      </c>
      <c r="F352" s="172" t="str">
        <f t="shared" si="5"/>
        <v/>
      </c>
    </row>
    <row r="353" spans="5:6" ht="24.95" customHeight="1" x14ac:dyDescent="0.25">
      <c r="E353" s="134" t="str">
        <f>IF(A353="","",+_xlfn.XLOOKUP(VALUE(A353),'1.DEPOSITOS'!O:O,'1.DEPOSITOS'!O:O,_xlfn.XLOOKUP(VALUE(A353),'control débitos'!H:H,'control débitos'!H:H,_xlfn.XLOOKUP(VALUE(A353),'3.AFIP'!Q:Q,'3.AFIP'!Q:Q,_xlfn.XLOOKUP(VALUE(A353),'5.FONDO Y SUELDOS'!P:P,'5.FONDO Y SUELDOS'!P:P,_xlfn.XLOOKUP(VALUE(A353),'8.GASTOS'!O:O,'8.GASTOS'!O:O,_xlfn.XLOOKUP(VALUE(A353),'10.IMP DEB CRED'!O:O,'10.IMP DEB CRED'!O:O,_xlfn.XLOOKUP(VALUE(A353),'4.SIRCREB'!O:O,'4.SIRCREB'!O:O,"&lt;----- NO SE ENCUENTRA",0,),0,),0,),0,),0,))))</f>
        <v/>
      </c>
      <c r="F353" s="172" t="str">
        <f t="shared" si="5"/>
        <v/>
      </c>
    </row>
    <row r="354" spans="5:6" ht="24.95" customHeight="1" x14ac:dyDescent="0.25">
      <c r="E354" s="134" t="str">
        <f>IF(A354="","",+_xlfn.XLOOKUP(VALUE(A354),'1.DEPOSITOS'!O:O,'1.DEPOSITOS'!O:O,_xlfn.XLOOKUP(VALUE(A354),'control débitos'!H:H,'control débitos'!H:H,_xlfn.XLOOKUP(VALUE(A354),'3.AFIP'!Q:Q,'3.AFIP'!Q:Q,_xlfn.XLOOKUP(VALUE(A354),'5.FONDO Y SUELDOS'!P:P,'5.FONDO Y SUELDOS'!P:P,_xlfn.XLOOKUP(VALUE(A354),'8.GASTOS'!O:O,'8.GASTOS'!O:O,_xlfn.XLOOKUP(VALUE(A354),'10.IMP DEB CRED'!O:O,'10.IMP DEB CRED'!O:O,_xlfn.XLOOKUP(VALUE(A354),'4.SIRCREB'!O:O,'4.SIRCREB'!O:O,"&lt;----- NO SE ENCUENTRA",0,),0,),0,),0,),0,))))</f>
        <v/>
      </c>
      <c r="F354" s="172" t="str">
        <f t="shared" si="5"/>
        <v/>
      </c>
    </row>
    <row r="355" spans="5:6" ht="24.95" customHeight="1" x14ac:dyDescent="0.25">
      <c r="E355" s="134" t="str">
        <f>IF(A355="","",+_xlfn.XLOOKUP(VALUE(A355),'1.DEPOSITOS'!O:O,'1.DEPOSITOS'!O:O,_xlfn.XLOOKUP(VALUE(A355),'control débitos'!H:H,'control débitos'!H:H,_xlfn.XLOOKUP(VALUE(A355),'3.AFIP'!Q:Q,'3.AFIP'!Q:Q,_xlfn.XLOOKUP(VALUE(A355),'5.FONDO Y SUELDOS'!P:P,'5.FONDO Y SUELDOS'!P:P,_xlfn.XLOOKUP(VALUE(A355),'8.GASTOS'!O:O,'8.GASTOS'!O:O,_xlfn.XLOOKUP(VALUE(A355),'10.IMP DEB CRED'!O:O,'10.IMP DEB CRED'!O:O,_xlfn.XLOOKUP(VALUE(A355),'4.SIRCREB'!O:O,'4.SIRCREB'!O:O,"&lt;----- NO SE ENCUENTRA",0,),0,),0,),0,),0,))))</f>
        <v/>
      </c>
      <c r="F355" s="172" t="str">
        <f t="shared" si="5"/>
        <v/>
      </c>
    </row>
    <row r="356" spans="5:6" ht="24.95" customHeight="1" x14ac:dyDescent="0.25">
      <c r="E356" s="134" t="str">
        <f>IF(A356="","",+_xlfn.XLOOKUP(VALUE(A356),'1.DEPOSITOS'!O:O,'1.DEPOSITOS'!O:O,_xlfn.XLOOKUP(VALUE(A356),'control débitos'!H:H,'control débitos'!H:H,_xlfn.XLOOKUP(VALUE(A356),'3.AFIP'!Q:Q,'3.AFIP'!Q:Q,_xlfn.XLOOKUP(VALUE(A356),'5.FONDO Y SUELDOS'!P:P,'5.FONDO Y SUELDOS'!P:P,_xlfn.XLOOKUP(VALUE(A356),'8.GASTOS'!O:O,'8.GASTOS'!O:O,_xlfn.XLOOKUP(VALUE(A356),'10.IMP DEB CRED'!O:O,'10.IMP DEB CRED'!O:O,_xlfn.XLOOKUP(VALUE(A356),'4.SIRCREB'!O:O,'4.SIRCREB'!O:O,"&lt;----- NO SE ENCUENTRA",0,),0,),0,),0,),0,))))</f>
        <v/>
      </c>
      <c r="F356" s="172" t="str">
        <f t="shared" si="5"/>
        <v/>
      </c>
    </row>
    <row r="357" spans="5:6" ht="24.95" customHeight="1" x14ac:dyDescent="0.25">
      <c r="E357" s="134" t="str">
        <f>IF(A357="","",+_xlfn.XLOOKUP(VALUE(A357),'1.DEPOSITOS'!O:O,'1.DEPOSITOS'!O:O,_xlfn.XLOOKUP(VALUE(A357),'control débitos'!H:H,'control débitos'!H:H,_xlfn.XLOOKUP(VALUE(A357),'3.AFIP'!Q:Q,'3.AFIP'!Q:Q,_xlfn.XLOOKUP(VALUE(A357),'5.FONDO Y SUELDOS'!P:P,'5.FONDO Y SUELDOS'!P:P,_xlfn.XLOOKUP(VALUE(A357),'8.GASTOS'!O:O,'8.GASTOS'!O:O,_xlfn.XLOOKUP(VALUE(A357),'10.IMP DEB CRED'!O:O,'10.IMP DEB CRED'!O:O,_xlfn.XLOOKUP(VALUE(A357),'4.SIRCREB'!O:O,'4.SIRCREB'!O:O,"&lt;----- NO SE ENCUENTRA",0,),0,),0,),0,),0,))))</f>
        <v/>
      </c>
      <c r="F357" s="172" t="str">
        <f t="shared" si="5"/>
        <v/>
      </c>
    </row>
    <row r="358" spans="5:6" ht="24.95" customHeight="1" x14ac:dyDescent="0.25">
      <c r="E358" s="134" t="str">
        <f>IF(A358="","",+_xlfn.XLOOKUP(VALUE(A358),'1.DEPOSITOS'!O:O,'1.DEPOSITOS'!O:O,_xlfn.XLOOKUP(VALUE(A358),'control débitos'!H:H,'control débitos'!H:H,_xlfn.XLOOKUP(VALUE(A358),'3.AFIP'!Q:Q,'3.AFIP'!Q:Q,_xlfn.XLOOKUP(VALUE(A358),'5.FONDO Y SUELDOS'!P:P,'5.FONDO Y SUELDOS'!P:P,_xlfn.XLOOKUP(VALUE(A358),'8.GASTOS'!O:O,'8.GASTOS'!O:O,_xlfn.XLOOKUP(VALUE(A358),'10.IMP DEB CRED'!O:O,'10.IMP DEB CRED'!O:O,_xlfn.XLOOKUP(VALUE(A358),'4.SIRCREB'!O:O,'4.SIRCREB'!O:O,"&lt;----- NO SE ENCUENTRA",0,),0,),0,),0,),0,))))</f>
        <v/>
      </c>
      <c r="F358" s="172" t="str">
        <f t="shared" si="5"/>
        <v/>
      </c>
    </row>
    <row r="359" spans="5:6" ht="24.95" customHeight="1" x14ac:dyDescent="0.25">
      <c r="E359" s="134" t="str">
        <f>IF(A359="","",+_xlfn.XLOOKUP(VALUE(A359),'1.DEPOSITOS'!O:O,'1.DEPOSITOS'!O:O,_xlfn.XLOOKUP(VALUE(A359),'control débitos'!H:H,'control débitos'!H:H,_xlfn.XLOOKUP(VALUE(A359),'3.AFIP'!Q:Q,'3.AFIP'!Q:Q,_xlfn.XLOOKUP(VALUE(A359),'5.FONDO Y SUELDOS'!P:P,'5.FONDO Y SUELDOS'!P:P,_xlfn.XLOOKUP(VALUE(A359),'8.GASTOS'!O:O,'8.GASTOS'!O:O,_xlfn.XLOOKUP(VALUE(A359),'10.IMP DEB CRED'!O:O,'10.IMP DEB CRED'!O:O,_xlfn.XLOOKUP(VALUE(A359),'4.SIRCREB'!O:O,'4.SIRCREB'!O:O,"&lt;----- NO SE ENCUENTRA",0,),0,),0,),0,),0,))))</f>
        <v/>
      </c>
      <c r="F359" s="172" t="str">
        <f t="shared" si="5"/>
        <v/>
      </c>
    </row>
    <row r="360" spans="5:6" ht="24.95" customHeight="1" x14ac:dyDescent="0.25">
      <c r="E360" s="134" t="str">
        <f>IF(A360="","",+_xlfn.XLOOKUP(VALUE(A360),'1.DEPOSITOS'!O:O,'1.DEPOSITOS'!O:O,_xlfn.XLOOKUP(VALUE(A360),'control débitos'!H:H,'control débitos'!H:H,_xlfn.XLOOKUP(VALUE(A360),'3.AFIP'!Q:Q,'3.AFIP'!Q:Q,_xlfn.XLOOKUP(VALUE(A360),'5.FONDO Y SUELDOS'!P:P,'5.FONDO Y SUELDOS'!P:P,_xlfn.XLOOKUP(VALUE(A360),'8.GASTOS'!O:O,'8.GASTOS'!O:O,_xlfn.XLOOKUP(VALUE(A360),'10.IMP DEB CRED'!O:O,'10.IMP DEB CRED'!O:O,_xlfn.XLOOKUP(VALUE(A360),'4.SIRCREB'!O:O,'4.SIRCREB'!O:O,"&lt;----- NO SE ENCUENTRA",0,),0,),0,),0,),0,))))</f>
        <v/>
      </c>
      <c r="F360" s="172" t="str">
        <f t="shared" si="5"/>
        <v/>
      </c>
    </row>
    <row r="361" spans="5:6" ht="24.95" customHeight="1" x14ac:dyDescent="0.25">
      <c r="E361" s="134" t="str">
        <f>IF(A361="","",+_xlfn.XLOOKUP(VALUE(A361),'1.DEPOSITOS'!O:O,'1.DEPOSITOS'!O:O,_xlfn.XLOOKUP(VALUE(A361),'control débitos'!H:H,'control débitos'!H:H,_xlfn.XLOOKUP(VALUE(A361),'3.AFIP'!Q:Q,'3.AFIP'!Q:Q,_xlfn.XLOOKUP(VALUE(A361),'5.FONDO Y SUELDOS'!P:P,'5.FONDO Y SUELDOS'!P:P,_xlfn.XLOOKUP(VALUE(A361),'8.GASTOS'!O:O,'8.GASTOS'!O:O,_xlfn.XLOOKUP(VALUE(A361),'10.IMP DEB CRED'!O:O,'10.IMP DEB CRED'!O:O,_xlfn.XLOOKUP(VALUE(A361),'4.SIRCREB'!O:O,'4.SIRCREB'!O:O,"&lt;----- NO SE ENCUENTRA",0,),0,),0,),0,),0,))))</f>
        <v/>
      </c>
      <c r="F361" s="172" t="str">
        <f t="shared" si="5"/>
        <v/>
      </c>
    </row>
    <row r="362" spans="5:6" ht="24.95" customHeight="1" x14ac:dyDescent="0.25">
      <c r="E362" s="134" t="str">
        <f>IF(A362="","",+_xlfn.XLOOKUP(VALUE(A362),'1.DEPOSITOS'!O:O,'1.DEPOSITOS'!O:O,_xlfn.XLOOKUP(VALUE(A362),'control débitos'!H:H,'control débitos'!H:H,_xlfn.XLOOKUP(VALUE(A362),'3.AFIP'!Q:Q,'3.AFIP'!Q:Q,_xlfn.XLOOKUP(VALUE(A362),'5.FONDO Y SUELDOS'!P:P,'5.FONDO Y SUELDOS'!P:P,_xlfn.XLOOKUP(VALUE(A362),'8.GASTOS'!O:O,'8.GASTOS'!O:O,_xlfn.XLOOKUP(VALUE(A362),'10.IMP DEB CRED'!O:O,'10.IMP DEB CRED'!O:O,_xlfn.XLOOKUP(VALUE(A362),'4.SIRCREB'!O:O,'4.SIRCREB'!O:O,"&lt;----- NO SE ENCUENTRA",0,),0,),0,),0,),0,))))</f>
        <v/>
      </c>
      <c r="F362" s="172" t="str">
        <f t="shared" si="5"/>
        <v/>
      </c>
    </row>
    <row r="363" spans="5:6" ht="24.95" customHeight="1" x14ac:dyDescent="0.25">
      <c r="E363" s="134" t="str">
        <f>IF(A363="","",+_xlfn.XLOOKUP(VALUE(A363),'1.DEPOSITOS'!O:O,'1.DEPOSITOS'!O:O,_xlfn.XLOOKUP(VALUE(A363),'control débitos'!H:H,'control débitos'!H:H,_xlfn.XLOOKUP(VALUE(A363),'3.AFIP'!Q:Q,'3.AFIP'!Q:Q,_xlfn.XLOOKUP(VALUE(A363),'5.FONDO Y SUELDOS'!P:P,'5.FONDO Y SUELDOS'!P:P,_xlfn.XLOOKUP(VALUE(A363),'8.GASTOS'!O:O,'8.GASTOS'!O:O,_xlfn.XLOOKUP(VALUE(A363),'10.IMP DEB CRED'!O:O,'10.IMP DEB CRED'!O:O,_xlfn.XLOOKUP(VALUE(A363),'4.SIRCREB'!O:O,'4.SIRCREB'!O:O,"&lt;----- NO SE ENCUENTRA",0,),0,),0,),0,),0,))))</f>
        <v/>
      </c>
      <c r="F363" s="172" t="str">
        <f t="shared" si="5"/>
        <v/>
      </c>
    </row>
    <row r="364" spans="5:6" ht="24.95" customHeight="1" x14ac:dyDescent="0.25">
      <c r="E364" s="134" t="str">
        <f>IF(A364="","",+_xlfn.XLOOKUP(VALUE(A364),'1.DEPOSITOS'!O:O,'1.DEPOSITOS'!O:O,_xlfn.XLOOKUP(VALUE(A364),'control débitos'!H:H,'control débitos'!H:H,_xlfn.XLOOKUP(VALUE(A364),'3.AFIP'!Q:Q,'3.AFIP'!Q:Q,_xlfn.XLOOKUP(VALUE(A364),'5.FONDO Y SUELDOS'!P:P,'5.FONDO Y SUELDOS'!P:P,_xlfn.XLOOKUP(VALUE(A364),'8.GASTOS'!O:O,'8.GASTOS'!O:O,_xlfn.XLOOKUP(VALUE(A364),'10.IMP DEB CRED'!O:O,'10.IMP DEB CRED'!O:O,_xlfn.XLOOKUP(VALUE(A364),'4.SIRCREB'!O:O,'4.SIRCREB'!O:O,"&lt;----- NO SE ENCUENTRA",0,),0,),0,),0,),0,))))</f>
        <v/>
      </c>
      <c r="F364" s="172" t="str">
        <f t="shared" si="5"/>
        <v/>
      </c>
    </row>
    <row r="365" spans="5:6" ht="24.95" customHeight="1" x14ac:dyDescent="0.25">
      <c r="E365" s="134" t="str">
        <f>IF(A365="","",+_xlfn.XLOOKUP(VALUE(A365),'1.DEPOSITOS'!O:O,'1.DEPOSITOS'!O:O,_xlfn.XLOOKUP(VALUE(A365),'control débitos'!H:H,'control débitos'!H:H,_xlfn.XLOOKUP(VALUE(A365),'3.AFIP'!Q:Q,'3.AFIP'!Q:Q,_xlfn.XLOOKUP(VALUE(A365),'5.FONDO Y SUELDOS'!P:P,'5.FONDO Y SUELDOS'!P:P,_xlfn.XLOOKUP(VALUE(A365),'8.GASTOS'!O:O,'8.GASTOS'!O:O,_xlfn.XLOOKUP(VALUE(A365),'10.IMP DEB CRED'!O:O,'10.IMP DEB CRED'!O:O,_xlfn.XLOOKUP(VALUE(A365),'4.SIRCREB'!O:O,'4.SIRCREB'!O:O,"&lt;----- NO SE ENCUENTRA",0,),0,),0,),0,),0,))))</f>
        <v/>
      </c>
      <c r="F365" s="172" t="str">
        <f t="shared" si="5"/>
        <v/>
      </c>
    </row>
    <row r="366" spans="5:6" ht="24.95" customHeight="1" x14ac:dyDescent="0.25">
      <c r="E366" s="134" t="str">
        <f>IF(A366="","",+_xlfn.XLOOKUP(VALUE(A366),'1.DEPOSITOS'!O:O,'1.DEPOSITOS'!O:O,_xlfn.XLOOKUP(VALUE(A366),'control débitos'!H:H,'control débitos'!H:H,_xlfn.XLOOKUP(VALUE(A366),'3.AFIP'!Q:Q,'3.AFIP'!Q:Q,_xlfn.XLOOKUP(VALUE(A366),'5.FONDO Y SUELDOS'!P:P,'5.FONDO Y SUELDOS'!P:P,_xlfn.XLOOKUP(VALUE(A366),'8.GASTOS'!O:O,'8.GASTOS'!O:O,_xlfn.XLOOKUP(VALUE(A366),'10.IMP DEB CRED'!O:O,'10.IMP DEB CRED'!O:O,_xlfn.XLOOKUP(VALUE(A366),'4.SIRCREB'!O:O,'4.SIRCREB'!O:O,"&lt;&lt;&lt;---- NO SE ENCUENTRA",0,),0,),0,),0,),0,))))</f>
        <v/>
      </c>
      <c r="F366" s="172" t="str">
        <f t="shared" si="5"/>
        <v/>
      </c>
    </row>
    <row r="367" spans="5:6" ht="24.95" customHeight="1" x14ac:dyDescent="0.25">
      <c r="E367" s="134" t="str">
        <f>IF(A367="","",+_xlfn.XLOOKUP(VALUE(A367),'1.DEPOSITOS'!O:O,'1.DEPOSITOS'!O:O,_xlfn.XLOOKUP(VALUE(A367),'control débitos'!H:H,'control débitos'!H:H,_xlfn.XLOOKUP(VALUE(A367),'3.AFIP'!Q:Q,'3.AFIP'!Q:Q,_xlfn.XLOOKUP(VALUE(A367),'5.FONDO Y SUELDOS'!P:P,'5.FONDO Y SUELDOS'!P:P,_xlfn.XLOOKUP(VALUE(A367),'8.GASTOS'!O:O,'8.GASTOS'!O:O,_xlfn.XLOOKUP(VALUE(A367),'10.IMP DEB CRED'!O:O,'10.IMP DEB CRED'!O:O,_xlfn.XLOOKUP(VALUE(A367),'4.SIRCREB'!O:O,'4.SIRCREB'!O:O,"&lt;&lt;&lt;---- NO SE ENCUENTRA",0,),0,),0,),0,),0,))))</f>
        <v/>
      </c>
      <c r="F367" s="172" t="str">
        <f t="shared" si="5"/>
        <v/>
      </c>
    </row>
    <row r="368" spans="5:6" ht="24.95" customHeight="1" x14ac:dyDescent="0.25">
      <c r="E368" s="134" t="str">
        <f>IF(A368="","",+_xlfn.XLOOKUP(VALUE(A368),'1.DEPOSITOS'!O:O,'1.DEPOSITOS'!O:O,_xlfn.XLOOKUP(VALUE(A368),'control débitos'!H:H,'control débitos'!H:H,_xlfn.XLOOKUP(VALUE(A368),'3.AFIP'!Q:Q,'3.AFIP'!Q:Q,_xlfn.XLOOKUP(VALUE(A368),'5.FONDO Y SUELDOS'!P:P,'5.FONDO Y SUELDOS'!P:P,_xlfn.XLOOKUP(VALUE(A368),'8.GASTOS'!O:O,'8.GASTOS'!O:O,_xlfn.XLOOKUP(VALUE(A368),'10.IMP DEB CRED'!O:O,'10.IMP DEB CRED'!O:O,_xlfn.XLOOKUP(VALUE(A368),'4.SIRCREB'!O:O,'4.SIRCREB'!O:O,"&lt;&lt;&lt;---- NO SE ENCUENTRA",0,),0,),0,),0,),0,))))</f>
        <v/>
      </c>
      <c r="F368" s="172" t="str">
        <f t="shared" si="5"/>
        <v/>
      </c>
    </row>
    <row r="369" spans="5:6" ht="24.95" customHeight="1" x14ac:dyDescent="0.25">
      <c r="E369" s="134" t="str">
        <f>IF(A369="","",+_xlfn.XLOOKUP(VALUE(A369),'1.DEPOSITOS'!O:O,'1.DEPOSITOS'!O:O,_xlfn.XLOOKUP(VALUE(A369),'control débitos'!H:H,'control débitos'!H:H,_xlfn.XLOOKUP(VALUE(A369),'3.AFIP'!Q:Q,'3.AFIP'!Q:Q,_xlfn.XLOOKUP(VALUE(A369),'5.FONDO Y SUELDOS'!P:P,'5.FONDO Y SUELDOS'!P:P,_xlfn.XLOOKUP(VALUE(A369),'8.GASTOS'!O:O,'8.GASTOS'!O:O,_xlfn.XLOOKUP(VALUE(A369),'10.IMP DEB CRED'!O:O,'10.IMP DEB CRED'!O:O,_xlfn.XLOOKUP(VALUE(A369),'4.SIRCREB'!O:O,'4.SIRCREB'!O:O,"&lt;&lt;&lt;---- NO SE ENCUENTRA",0,),0,),0,),0,),0,))))</f>
        <v/>
      </c>
      <c r="F369" s="172" t="str">
        <f t="shared" si="5"/>
        <v/>
      </c>
    </row>
    <row r="370" spans="5:6" ht="24.95" customHeight="1" x14ac:dyDescent="0.25">
      <c r="E370" s="134" t="str">
        <f>IF(A370="","",+_xlfn.XLOOKUP(VALUE(A370),'1.DEPOSITOS'!O:O,'1.DEPOSITOS'!O:O,_xlfn.XLOOKUP(VALUE(A370),'control débitos'!H:H,'control débitos'!H:H,_xlfn.XLOOKUP(VALUE(A370),'3.AFIP'!Q:Q,'3.AFIP'!Q:Q,_xlfn.XLOOKUP(VALUE(A370),'5.FONDO Y SUELDOS'!P:P,'5.FONDO Y SUELDOS'!P:P,_xlfn.XLOOKUP(VALUE(A370),'8.GASTOS'!O:O,'8.GASTOS'!O:O,_xlfn.XLOOKUP(VALUE(A370),'10.IMP DEB CRED'!O:O,'10.IMP DEB CRED'!O:O,_xlfn.XLOOKUP(VALUE(A370),'4.SIRCREB'!O:O,'4.SIRCREB'!O:O,"&lt;&lt;&lt;---- NO SE ENCUENTRA",0,),0,),0,),0,),0,))))</f>
        <v/>
      </c>
      <c r="F370" s="172" t="str">
        <f t="shared" si="5"/>
        <v/>
      </c>
    </row>
    <row r="371" spans="5:6" ht="24.95" customHeight="1" x14ac:dyDescent="0.25">
      <c r="E371" s="134" t="str">
        <f>IF(A371="","",+_xlfn.XLOOKUP(VALUE(A371),'1.DEPOSITOS'!O:O,'1.DEPOSITOS'!O:O,_xlfn.XLOOKUP(VALUE(A371),'control débitos'!H:H,'control débitos'!H:H,_xlfn.XLOOKUP(VALUE(A371),'3.AFIP'!Q:Q,'3.AFIP'!Q:Q,_xlfn.XLOOKUP(VALUE(A371),'5.FONDO Y SUELDOS'!P:P,'5.FONDO Y SUELDOS'!P:P,_xlfn.XLOOKUP(VALUE(A371),'8.GASTOS'!O:O,'8.GASTOS'!O:O,_xlfn.XLOOKUP(VALUE(A371),'10.IMP DEB CRED'!O:O,'10.IMP DEB CRED'!O:O,_xlfn.XLOOKUP(VALUE(A371),'4.SIRCREB'!O:O,'4.SIRCREB'!O:O,"&lt;&lt;&lt;---- NO SE ENCUENTRA",0,),0,),0,),0,),0,))))</f>
        <v/>
      </c>
      <c r="F371" s="172" t="str">
        <f t="shared" si="5"/>
        <v/>
      </c>
    </row>
    <row r="372" spans="5:6" ht="24.95" customHeight="1" x14ac:dyDescent="0.25">
      <c r="E372" s="134" t="str">
        <f>IF(A372="","",+_xlfn.XLOOKUP(VALUE(A372),'1.DEPOSITOS'!O:O,'1.DEPOSITOS'!O:O,_xlfn.XLOOKUP(VALUE(A372),'control débitos'!H:H,'control débitos'!H:H,_xlfn.XLOOKUP(VALUE(A372),'3.AFIP'!Q:Q,'3.AFIP'!Q:Q,_xlfn.XLOOKUP(VALUE(A372),'5.FONDO Y SUELDOS'!P:P,'5.FONDO Y SUELDOS'!P:P,_xlfn.XLOOKUP(VALUE(A372),'8.GASTOS'!O:O,'8.GASTOS'!O:O,_xlfn.XLOOKUP(VALUE(A372),'10.IMP DEB CRED'!O:O,'10.IMP DEB CRED'!O:O,_xlfn.XLOOKUP(VALUE(A372),'4.SIRCREB'!O:O,'4.SIRCREB'!O:O,"&lt;&lt;&lt;---- NO SE ENCUENTRA",0,),0,),0,),0,),0,))))</f>
        <v/>
      </c>
      <c r="F372" s="172" t="str">
        <f t="shared" si="5"/>
        <v/>
      </c>
    </row>
    <row r="373" spans="5:6" ht="24.95" customHeight="1" x14ac:dyDescent="0.25">
      <c r="E373" s="134" t="str">
        <f>IF(A373="","",+_xlfn.XLOOKUP(VALUE(A373),'1.DEPOSITOS'!O:O,'1.DEPOSITOS'!O:O,_xlfn.XLOOKUP(VALUE(A373),'control débitos'!H:H,'control débitos'!H:H,_xlfn.XLOOKUP(VALUE(A373),'3.AFIP'!Q:Q,'3.AFIP'!Q:Q,_xlfn.XLOOKUP(VALUE(A373),'5.FONDO Y SUELDOS'!P:P,'5.FONDO Y SUELDOS'!P:P,_xlfn.XLOOKUP(VALUE(A373),'8.GASTOS'!O:O,'8.GASTOS'!O:O,_xlfn.XLOOKUP(VALUE(A373),'10.IMP DEB CRED'!O:O,'10.IMP DEB CRED'!O:O,_xlfn.XLOOKUP(VALUE(A373),'4.SIRCREB'!O:O,'4.SIRCREB'!O:O,"&lt;&lt;&lt;---- NO SE ENCUENTRA",0,),0,),0,),0,),0,))))</f>
        <v/>
      </c>
      <c r="F373" s="172" t="str">
        <f t="shared" si="5"/>
        <v/>
      </c>
    </row>
    <row r="374" spans="5:6" ht="24.95" customHeight="1" x14ac:dyDescent="0.25">
      <c r="E374" s="134" t="str">
        <f>IF(A374="","",+_xlfn.XLOOKUP(VALUE(A374),'1.DEPOSITOS'!O:O,'1.DEPOSITOS'!O:O,_xlfn.XLOOKUP(VALUE(A374),'control débitos'!H:H,'control débitos'!H:H,_xlfn.XLOOKUP(VALUE(A374),'3.AFIP'!Q:Q,'3.AFIP'!Q:Q,_xlfn.XLOOKUP(VALUE(A374),'5.FONDO Y SUELDOS'!P:P,'5.FONDO Y SUELDOS'!P:P,_xlfn.XLOOKUP(VALUE(A374),'8.GASTOS'!O:O,'8.GASTOS'!O:O,_xlfn.XLOOKUP(VALUE(A374),'10.IMP DEB CRED'!O:O,'10.IMP DEB CRED'!O:O,_xlfn.XLOOKUP(VALUE(A374),'4.SIRCREB'!O:O,'4.SIRCREB'!O:O,"&lt;&lt;&lt;---- NO SE ENCUENTRA",0,),0,),0,),0,),0,))))</f>
        <v/>
      </c>
      <c r="F374" s="172" t="str">
        <f t="shared" si="5"/>
        <v/>
      </c>
    </row>
    <row r="375" spans="5:6" ht="24.95" customHeight="1" x14ac:dyDescent="0.25">
      <c r="E375" s="134" t="str">
        <f>IF(A375="","",+_xlfn.XLOOKUP(VALUE(A375),'1.DEPOSITOS'!O:O,'1.DEPOSITOS'!O:O,_xlfn.XLOOKUP(VALUE(A375),'control débitos'!H:H,'control débitos'!H:H,_xlfn.XLOOKUP(VALUE(A375),'3.AFIP'!Q:Q,'3.AFIP'!Q:Q,_xlfn.XLOOKUP(VALUE(A375),'5.FONDO Y SUELDOS'!P:P,'5.FONDO Y SUELDOS'!P:P,_xlfn.XLOOKUP(VALUE(A375),'8.GASTOS'!O:O,'8.GASTOS'!O:O,_xlfn.XLOOKUP(VALUE(A375),'10.IMP DEB CRED'!O:O,'10.IMP DEB CRED'!O:O,_xlfn.XLOOKUP(VALUE(A375),'4.SIRCREB'!O:O,'4.SIRCREB'!O:O,"&lt;&lt;&lt;---- NO SE ENCUENTRA",0,),0,),0,),0,),0,))))</f>
        <v/>
      </c>
      <c r="F375" s="172" t="str">
        <f t="shared" si="5"/>
        <v/>
      </c>
    </row>
    <row r="376" spans="5:6" ht="24.95" customHeight="1" x14ac:dyDescent="0.25">
      <c r="E376" s="134" t="str">
        <f>IF(A376="","",+_xlfn.XLOOKUP(VALUE(A376),'1.DEPOSITOS'!O:O,'1.DEPOSITOS'!O:O,_xlfn.XLOOKUP(VALUE(A376),'control débitos'!H:H,'control débitos'!H:H,_xlfn.XLOOKUP(VALUE(A376),'3.AFIP'!Q:Q,'3.AFIP'!Q:Q,_xlfn.XLOOKUP(VALUE(A376),'5.FONDO Y SUELDOS'!P:P,'5.FONDO Y SUELDOS'!P:P,_xlfn.XLOOKUP(VALUE(A376),'8.GASTOS'!O:O,'8.GASTOS'!O:O,_xlfn.XLOOKUP(VALUE(A376),'10.IMP DEB CRED'!O:O,'10.IMP DEB CRED'!O:O,_xlfn.XLOOKUP(VALUE(A376),'4.SIRCREB'!O:O,'4.SIRCREB'!O:O,"&lt;&lt;&lt;---- NO SE ENCUENTRA",0,),0,),0,),0,),0,))))</f>
        <v/>
      </c>
      <c r="F376" s="172" t="str">
        <f t="shared" si="5"/>
        <v/>
      </c>
    </row>
    <row r="377" spans="5:6" ht="24.95" customHeight="1" x14ac:dyDescent="0.25">
      <c r="E377" s="134" t="str">
        <f>IF(A377="","",+_xlfn.XLOOKUP(VALUE(A377),'1.DEPOSITOS'!O:O,'1.DEPOSITOS'!O:O,_xlfn.XLOOKUP(VALUE(A377),'control débitos'!H:H,'control débitos'!H:H,_xlfn.XLOOKUP(VALUE(A377),'3.AFIP'!Q:Q,'3.AFIP'!Q:Q,_xlfn.XLOOKUP(VALUE(A377),'5.FONDO Y SUELDOS'!P:P,'5.FONDO Y SUELDOS'!P:P,_xlfn.XLOOKUP(VALUE(A377),'8.GASTOS'!O:O,'8.GASTOS'!O:O,_xlfn.XLOOKUP(VALUE(A377),'10.IMP DEB CRED'!O:O,'10.IMP DEB CRED'!O:O,_xlfn.XLOOKUP(VALUE(A377),'4.SIRCREB'!O:O,'4.SIRCREB'!O:O,"&lt;&lt;&lt;---- NO SE ENCUENTRA",0,),0,),0,),0,),0,))))</f>
        <v/>
      </c>
      <c r="F377" s="172" t="str">
        <f t="shared" si="5"/>
        <v/>
      </c>
    </row>
    <row r="378" spans="5:6" ht="24.95" customHeight="1" x14ac:dyDescent="0.25">
      <c r="E378" s="134" t="str">
        <f>IF(A378="","",+_xlfn.XLOOKUP(VALUE(A378),'1.DEPOSITOS'!O:O,'1.DEPOSITOS'!O:O,_xlfn.XLOOKUP(VALUE(A378),'control débitos'!H:H,'control débitos'!H:H,_xlfn.XLOOKUP(VALUE(A378),'3.AFIP'!Q:Q,'3.AFIP'!Q:Q,_xlfn.XLOOKUP(VALUE(A378),'5.FONDO Y SUELDOS'!P:P,'5.FONDO Y SUELDOS'!P:P,_xlfn.XLOOKUP(VALUE(A378),'8.GASTOS'!O:O,'8.GASTOS'!O:O,_xlfn.XLOOKUP(VALUE(A378),'10.IMP DEB CRED'!O:O,'10.IMP DEB CRED'!O:O,_xlfn.XLOOKUP(VALUE(A378),'4.SIRCREB'!O:O,'4.SIRCREB'!O:O,"&lt;&lt;&lt;---- NO SE ENCUENTRA",0,),0,),0,),0,),0,))))</f>
        <v/>
      </c>
      <c r="F378" s="172" t="str">
        <f t="shared" si="5"/>
        <v/>
      </c>
    </row>
    <row r="379" spans="5:6" ht="24.95" customHeight="1" x14ac:dyDescent="0.25">
      <c r="E379" s="134" t="str">
        <f>IF(A379="","",+_xlfn.XLOOKUP(VALUE(A379),'1.DEPOSITOS'!O:O,'1.DEPOSITOS'!O:O,_xlfn.XLOOKUP(VALUE(A379),'control débitos'!H:H,'control débitos'!H:H,_xlfn.XLOOKUP(VALUE(A379),'3.AFIP'!Q:Q,'3.AFIP'!Q:Q,_xlfn.XLOOKUP(VALUE(A379),'5.FONDO Y SUELDOS'!P:P,'5.FONDO Y SUELDOS'!P:P,_xlfn.XLOOKUP(VALUE(A379),'8.GASTOS'!O:O,'8.GASTOS'!O:O,_xlfn.XLOOKUP(VALUE(A379),'10.IMP DEB CRED'!O:O,'10.IMP DEB CRED'!O:O,_xlfn.XLOOKUP(VALUE(A379),'4.SIRCREB'!O:O,'4.SIRCREB'!O:O,"&lt;&lt;&lt;---- NO SE ENCUENTRA",0,),0,),0,),0,),0,))))</f>
        <v/>
      </c>
      <c r="F379" s="172" t="str">
        <f t="shared" si="5"/>
        <v/>
      </c>
    </row>
    <row r="380" spans="5:6" ht="24.95" customHeight="1" x14ac:dyDescent="0.25">
      <c r="E380" s="134" t="str">
        <f>IF(A380="","",+_xlfn.XLOOKUP(VALUE(A380),'1.DEPOSITOS'!O:O,'1.DEPOSITOS'!O:O,_xlfn.XLOOKUP(VALUE(A380),'control débitos'!H:H,'control débitos'!H:H,_xlfn.XLOOKUP(VALUE(A380),'3.AFIP'!Q:Q,'3.AFIP'!Q:Q,_xlfn.XLOOKUP(VALUE(A380),'5.FONDO Y SUELDOS'!P:P,'5.FONDO Y SUELDOS'!P:P,_xlfn.XLOOKUP(VALUE(A380),'8.GASTOS'!O:O,'8.GASTOS'!O:O,_xlfn.XLOOKUP(VALUE(A380),'10.IMP DEB CRED'!O:O,'10.IMP DEB CRED'!O:O,_xlfn.XLOOKUP(VALUE(A380),'4.SIRCREB'!O:O,'4.SIRCREB'!O:O,"&lt;&lt;&lt;---- NO SE ENCUENTRA",0,),0,),0,),0,),0,))))</f>
        <v/>
      </c>
      <c r="F380" s="172" t="str">
        <f t="shared" si="5"/>
        <v/>
      </c>
    </row>
    <row r="381" spans="5:6" ht="24.95" customHeight="1" x14ac:dyDescent="0.25">
      <c r="E381" s="134" t="str">
        <f>IF(A381="","",+_xlfn.XLOOKUP(VALUE(A381),'1.DEPOSITOS'!O:O,'1.DEPOSITOS'!O:O,_xlfn.XLOOKUP(VALUE(A381),'control débitos'!H:H,'control débitos'!H:H,_xlfn.XLOOKUP(VALUE(A381),'3.AFIP'!Q:Q,'3.AFIP'!Q:Q,_xlfn.XLOOKUP(VALUE(A381),'5.FONDO Y SUELDOS'!P:P,'5.FONDO Y SUELDOS'!P:P,_xlfn.XLOOKUP(VALUE(A381),'8.GASTOS'!O:O,'8.GASTOS'!O:O,_xlfn.XLOOKUP(VALUE(A381),'10.IMP DEB CRED'!O:O,'10.IMP DEB CRED'!O:O,_xlfn.XLOOKUP(VALUE(A381),'4.SIRCREB'!O:O,'4.SIRCREB'!O:O,"&lt;&lt;&lt;---- NO SE ENCUENTRA",0,),0,),0,),0,),0,))))</f>
        <v/>
      </c>
      <c r="F381" s="172" t="str">
        <f t="shared" si="5"/>
        <v/>
      </c>
    </row>
    <row r="382" spans="5:6" ht="24.95" customHeight="1" x14ac:dyDescent="0.25">
      <c r="E382" s="134" t="str">
        <f>IF(A382="","",+_xlfn.XLOOKUP(VALUE(A382),'1.DEPOSITOS'!O:O,'1.DEPOSITOS'!O:O,_xlfn.XLOOKUP(VALUE(A382),'control débitos'!H:H,'control débitos'!H:H,_xlfn.XLOOKUP(VALUE(A382),'3.AFIP'!Q:Q,'3.AFIP'!Q:Q,_xlfn.XLOOKUP(VALUE(A382),'5.FONDO Y SUELDOS'!P:P,'5.FONDO Y SUELDOS'!P:P,_xlfn.XLOOKUP(VALUE(A382),'8.GASTOS'!O:O,'8.GASTOS'!O:O,_xlfn.XLOOKUP(VALUE(A382),'10.IMP DEB CRED'!O:O,'10.IMP DEB CRED'!O:O,_xlfn.XLOOKUP(VALUE(A382),'4.SIRCREB'!O:O,'4.SIRCREB'!O:O,"&lt;&lt;&lt;---- NO SE ENCUENTRA",0,),0,),0,),0,),0,))))</f>
        <v/>
      </c>
      <c r="F382" s="172" t="str">
        <f t="shared" si="5"/>
        <v/>
      </c>
    </row>
    <row r="383" spans="5:6" ht="24.95" customHeight="1" x14ac:dyDescent="0.25">
      <c r="E383" s="134" t="str">
        <f>IF(A383="","",+_xlfn.XLOOKUP(VALUE(A383),'1.DEPOSITOS'!O:O,'1.DEPOSITOS'!O:O,_xlfn.XLOOKUP(VALUE(A383),'control débitos'!H:H,'control débitos'!H:H,_xlfn.XLOOKUP(VALUE(A383),'3.AFIP'!Q:Q,'3.AFIP'!Q:Q,_xlfn.XLOOKUP(VALUE(A383),'5.FONDO Y SUELDOS'!P:P,'5.FONDO Y SUELDOS'!P:P,_xlfn.XLOOKUP(VALUE(A383),'8.GASTOS'!O:O,'8.GASTOS'!O:O,_xlfn.XLOOKUP(VALUE(A383),'10.IMP DEB CRED'!O:O,'10.IMP DEB CRED'!O:O,_xlfn.XLOOKUP(VALUE(A383),'4.SIRCREB'!O:O,'4.SIRCREB'!O:O,"&lt;&lt;&lt;---- NO SE ENCUENTRA",0,),0,),0,),0,),0,))))</f>
        <v/>
      </c>
      <c r="F383" s="172" t="str">
        <f t="shared" si="5"/>
        <v/>
      </c>
    </row>
    <row r="384" spans="5:6" ht="24.95" customHeight="1" x14ac:dyDescent="0.25">
      <c r="E384" s="134" t="str">
        <f>IF(A384="","",+_xlfn.XLOOKUP(VALUE(A384),'1.DEPOSITOS'!O:O,'1.DEPOSITOS'!O:O,_xlfn.XLOOKUP(VALUE(A384),'control débitos'!H:H,'control débitos'!H:H,_xlfn.XLOOKUP(VALUE(A384),'3.AFIP'!Q:Q,'3.AFIP'!Q:Q,_xlfn.XLOOKUP(VALUE(A384),'5.FONDO Y SUELDOS'!P:P,'5.FONDO Y SUELDOS'!P:P,_xlfn.XLOOKUP(VALUE(A384),'8.GASTOS'!O:O,'8.GASTOS'!O:O,_xlfn.XLOOKUP(VALUE(A384),'10.IMP DEB CRED'!O:O,'10.IMP DEB CRED'!O:O,_xlfn.XLOOKUP(VALUE(A384),'4.SIRCREB'!O:O,'4.SIRCREB'!O:O,"&lt;&lt;&lt;---- NO SE ENCUENTRA",0,),0,),0,),0,),0,))))</f>
        <v/>
      </c>
      <c r="F384" s="172" t="str">
        <f t="shared" si="5"/>
        <v/>
      </c>
    </row>
    <row r="385" spans="5:6" ht="24.95" customHeight="1" x14ac:dyDescent="0.25">
      <c r="E385" s="134" t="str">
        <f>IF(A385="","",+_xlfn.XLOOKUP(VALUE(A385),'1.DEPOSITOS'!O:O,'1.DEPOSITOS'!O:O,_xlfn.XLOOKUP(VALUE(A385),'control débitos'!H:H,'control débitos'!H:H,_xlfn.XLOOKUP(VALUE(A385),'3.AFIP'!Q:Q,'3.AFIP'!Q:Q,_xlfn.XLOOKUP(VALUE(A385),'5.FONDO Y SUELDOS'!P:P,'5.FONDO Y SUELDOS'!P:P,_xlfn.XLOOKUP(VALUE(A385),'8.GASTOS'!O:O,'8.GASTOS'!O:O,_xlfn.XLOOKUP(VALUE(A385),'10.IMP DEB CRED'!O:O,'10.IMP DEB CRED'!O:O,_xlfn.XLOOKUP(VALUE(A385),'4.SIRCREB'!O:O,'4.SIRCREB'!O:O,"&lt;&lt;&lt;---- NO SE ENCUENTRA",0,),0,),0,),0,),0,))))</f>
        <v/>
      </c>
      <c r="F385" s="172" t="str">
        <f t="shared" si="5"/>
        <v/>
      </c>
    </row>
    <row r="386" spans="5:6" ht="24.95" customHeight="1" x14ac:dyDescent="0.25">
      <c r="E386" s="134" t="str">
        <f>IF(A386="","",+_xlfn.XLOOKUP(VALUE(A386),'1.DEPOSITOS'!O:O,'1.DEPOSITOS'!O:O,_xlfn.XLOOKUP(VALUE(A386),'control débitos'!H:H,'control débitos'!H:H,_xlfn.XLOOKUP(VALUE(A386),'3.AFIP'!Q:Q,'3.AFIP'!Q:Q,_xlfn.XLOOKUP(VALUE(A386),'5.FONDO Y SUELDOS'!P:P,'5.FONDO Y SUELDOS'!P:P,_xlfn.XLOOKUP(VALUE(A386),'8.GASTOS'!O:O,'8.GASTOS'!O:O,_xlfn.XLOOKUP(VALUE(A386),'10.IMP DEB CRED'!O:O,'10.IMP DEB CRED'!O:O,_xlfn.XLOOKUP(VALUE(A386),'4.SIRCREB'!O:O,'4.SIRCREB'!O:O,"&lt;&lt;&lt;---- NO SE ENCUENTRA",0,),0,),0,),0,),0,))))</f>
        <v/>
      </c>
      <c r="F386" s="172" t="str">
        <f t="shared" si="5"/>
        <v/>
      </c>
    </row>
    <row r="387" spans="5:6" ht="24.95" customHeight="1" x14ac:dyDescent="0.25">
      <c r="E387" s="134" t="str">
        <f>IF(A387="","",+_xlfn.XLOOKUP(VALUE(A387),'1.DEPOSITOS'!O:O,'1.DEPOSITOS'!O:O,_xlfn.XLOOKUP(VALUE(A387),'control débitos'!H:H,'control débitos'!H:H,_xlfn.XLOOKUP(VALUE(A387),'3.AFIP'!Q:Q,'3.AFIP'!Q:Q,_xlfn.XLOOKUP(VALUE(A387),'5.FONDO Y SUELDOS'!P:P,'5.FONDO Y SUELDOS'!P:P,_xlfn.XLOOKUP(VALUE(A387),'8.GASTOS'!O:O,'8.GASTOS'!O:O,_xlfn.XLOOKUP(VALUE(A387),'10.IMP DEB CRED'!O:O,'10.IMP DEB CRED'!O:O,_xlfn.XLOOKUP(VALUE(A387),'4.SIRCREB'!O:O,'4.SIRCREB'!O:O,"&lt;&lt;&lt;---- NO SE ENCUENTRA",0,),0,),0,),0,),0,))))</f>
        <v/>
      </c>
      <c r="F387" s="172" t="str">
        <f t="shared" ref="F387:F450" si="6">+IF(C387=$H$6,"&lt;--  DIF","")</f>
        <v/>
      </c>
    </row>
    <row r="388" spans="5:6" ht="24.95" customHeight="1" x14ac:dyDescent="0.25">
      <c r="E388" s="134" t="str">
        <f>IF(A388="","",+_xlfn.XLOOKUP(VALUE(A388),'1.DEPOSITOS'!O:O,'1.DEPOSITOS'!O:O,_xlfn.XLOOKUP(VALUE(A388),'control débitos'!H:H,'control débitos'!H:H,_xlfn.XLOOKUP(VALUE(A388),'3.AFIP'!Q:Q,'3.AFIP'!Q:Q,_xlfn.XLOOKUP(VALUE(A388),'5.FONDO Y SUELDOS'!P:P,'5.FONDO Y SUELDOS'!P:P,_xlfn.XLOOKUP(VALUE(A388),'8.GASTOS'!O:O,'8.GASTOS'!O:O,_xlfn.XLOOKUP(VALUE(A388),'10.IMP DEB CRED'!O:O,'10.IMP DEB CRED'!O:O,_xlfn.XLOOKUP(VALUE(A388),'4.SIRCREB'!O:O,'4.SIRCREB'!O:O,"&lt;&lt;&lt;---- NO SE ENCUENTRA",0,),0,),0,),0,),0,))))</f>
        <v/>
      </c>
      <c r="F388" s="172" t="str">
        <f t="shared" si="6"/>
        <v/>
      </c>
    </row>
    <row r="389" spans="5:6" ht="24.95" customHeight="1" x14ac:dyDescent="0.25">
      <c r="E389" s="134" t="str">
        <f>IF(A389="","",+_xlfn.XLOOKUP(VALUE(A389),'1.DEPOSITOS'!O:O,'1.DEPOSITOS'!O:O,_xlfn.XLOOKUP(VALUE(A389),'control débitos'!H:H,'control débitos'!H:H,_xlfn.XLOOKUP(VALUE(A389),'3.AFIP'!Q:Q,'3.AFIP'!Q:Q,_xlfn.XLOOKUP(VALUE(A389),'5.FONDO Y SUELDOS'!P:P,'5.FONDO Y SUELDOS'!P:P,_xlfn.XLOOKUP(VALUE(A389),'8.GASTOS'!O:O,'8.GASTOS'!O:O,_xlfn.XLOOKUP(VALUE(A389),'10.IMP DEB CRED'!O:O,'10.IMP DEB CRED'!O:O,_xlfn.XLOOKUP(VALUE(A389),'4.SIRCREB'!O:O,'4.SIRCREB'!O:O,"&lt;&lt;&lt;---- NO SE ENCUENTRA",0,),0,),0,),0,),0,))))</f>
        <v/>
      </c>
      <c r="F389" s="172" t="str">
        <f t="shared" si="6"/>
        <v/>
      </c>
    </row>
    <row r="390" spans="5:6" ht="24.95" customHeight="1" x14ac:dyDescent="0.25">
      <c r="E390" s="134" t="str">
        <f>IF(A390="","",+_xlfn.XLOOKUP(VALUE(A390),'1.DEPOSITOS'!O:O,'1.DEPOSITOS'!O:O,_xlfn.XLOOKUP(VALUE(A390),'control débitos'!H:H,'control débitos'!H:H,_xlfn.XLOOKUP(VALUE(A390),'3.AFIP'!Q:Q,'3.AFIP'!Q:Q,_xlfn.XLOOKUP(VALUE(A390),'5.FONDO Y SUELDOS'!P:P,'5.FONDO Y SUELDOS'!P:P,_xlfn.XLOOKUP(VALUE(A390),'8.GASTOS'!O:O,'8.GASTOS'!O:O,_xlfn.XLOOKUP(VALUE(A390),'10.IMP DEB CRED'!O:O,'10.IMP DEB CRED'!O:O,_xlfn.XLOOKUP(VALUE(A390),'4.SIRCREB'!O:O,'4.SIRCREB'!O:O,"&lt;&lt;&lt;---- NO SE ENCUENTRA",0,),0,),0,),0,),0,))))</f>
        <v/>
      </c>
      <c r="F390" s="172" t="str">
        <f t="shared" si="6"/>
        <v/>
      </c>
    </row>
    <row r="391" spans="5:6" ht="24.95" customHeight="1" x14ac:dyDescent="0.25">
      <c r="E391" s="134" t="str">
        <f>IF(A391="","",+_xlfn.XLOOKUP(VALUE(A391),'1.DEPOSITOS'!O:O,'1.DEPOSITOS'!O:O,_xlfn.XLOOKUP(VALUE(A391),'control débitos'!H:H,'control débitos'!H:H,_xlfn.XLOOKUP(VALUE(A391),'3.AFIP'!Q:Q,'3.AFIP'!Q:Q,_xlfn.XLOOKUP(VALUE(A391),'5.FONDO Y SUELDOS'!P:P,'5.FONDO Y SUELDOS'!P:P,_xlfn.XLOOKUP(VALUE(A391),'8.GASTOS'!O:O,'8.GASTOS'!O:O,_xlfn.XLOOKUP(VALUE(A391),'10.IMP DEB CRED'!O:O,'10.IMP DEB CRED'!O:O,_xlfn.XLOOKUP(VALUE(A391),'4.SIRCREB'!O:O,'4.SIRCREB'!O:O,"&lt;&lt;&lt;---- NO SE ENCUENTRA",0,),0,),0,),0,),0,))))</f>
        <v/>
      </c>
      <c r="F391" s="172" t="str">
        <f t="shared" si="6"/>
        <v/>
      </c>
    </row>
    <row r="392" spans="5:6" ht="24.95" customHeight="1" x14ac:dyDescent="0.25">
      <c r="E392" s="134" t="str">
        <f>IF(A392="","",+_xlfn.XLOOKUP(VALUE(A392),'1.DEPOSITOS'!O:O,'1.DEPOSITOS'!O:O,_xlfn.XLOOKUP(VALUE(A392),'control débitos'!H:H,'control débitos'!H:H,_xlfn.XLOOKUP(VALUE(A392),'3.AFIP'!Q:Q,'3.AFIP'!Q:Q,_xlfn.XLOOKUP(VALUE(A392),'5.FONDO Y SUELDOS'!P:P,'5.FONDO Y SUELDOS'!P:P,_xlfn.XLOOKUP(VALUE(A392),'8.GASTOS'!O:O,'8.GASTOS'!O:O,_xlfn.XLOOKUP(VALUE(A392),'10.IMP DEB CRED'!O:O,'10.IMP DEB CRED'!O:O,_xlfn.XLOOKUP(VALUE(A392),'4.SIRCREB'!O:O,'4.SIRCREB'!O:O,"&lt;&lt;&lt;---- NO SE ENCUENTRA",0,),0,),0,),0,),0,))))</f>
        <v/>
      </c>
      <c r="F392" s="172" t="str">
        <f t="shared" si="6"/>
        <v/>
      </c>
    </row>
    <row r="393" spans="5:6" ht="24.95" customHeight="1" x14ac:dyDescent="0.25">
      <c r="E393" s="134" t="str">
        <f>IF(A393="","",+_xlfn.XLOOKUP(VALUE(A393),'1.DEPOSITOS'!O:O,'1.DEPOSITOS'!O:O,_xlfn.XLOOKUP(VALUE(A393),'control débitos'!H:H,'control débitos'!H:H,_xlfn.XLOOKUP(VALUE(A393),'3.AFIP'!Q:Q,'3.AFIP'!Q:Q,_xlfn.XLOOKUP(VALUE(A393),'5.FONDO Y SUELDOS'!P:P,'5.FONDO Y SUELDOS'!P:P,_xlfn.XLOOKUP(VALUE(A393),'8.GASTOS'!O:O,'8.GASTOS'!O:O,_xlfn.XLOOKUP(VALUE(A393),'10.IMP DEB CRED'!O:O,'10.IMP DEB CRED'!O:O,_xlfn.XLOOKUP(VALUE(A393),'4.SIRCREB'!O:O,'4.SIRCREB'!O:O,"&lt;&lt;&lt;---- NO SE ENCUENTRA",0,),0,),0,),0,),0,))))</f>
        <v/>
      </c>
      <c r="F393" s="172" t="str">
        <f t="shared" si="6"/>
        <v/>
      </c>
    </row>
    <row r="394" spans="5:6" ht="24.95" customHeight="1" x14ac:dyDescent="0.25">
      <c r="E394" s="134" t="str">
        <f>IF(A394="","",+_xlfn.XLOOKUP(VALUE(A394),'1.DEPOSITOS'!O:O,'1.DEPOSITOS'!O:O,_xlfn.XLOOKUP(VALUE(A394),'control débitos'!H:H,'control débitos'!H:H,_xlfn.XLOOKUP(VALUE(A394),'3.AFIP'!Q:Q,'3.AFIP'!Q:Q,_xlfn.XLOOKUP(VALUE(A394),'5.FONDO Y SUELDOS'!P:P,'5.FONDO Y SUELDOS'!P:P,_xlfn.XLOOKUP(VALUE(A394),'8.GASTOS'!O:O,'8.GASTOS'!O:O,_xlfn.XLOOKUP(VALUE(A394),'10.IMP DEB CRED'!O:O,'10.IMP DEB CRED'!O:O,_xlfn.XLOOKUP(VALUE(A394),'4.SIRCREB'!O:O,'4.SIRCREB'!O:O,"&lt;&lt;&lt;---- NO SE ENCUENTRA",0,),0,),0,),0,),0,))))</f>
        <v/>
      </c>
      <c r="F394" s="172" t="str">
        <f t="shared" si="6"/>
        <v/>
      </c>
    </row>
    <row r="395" spans="5:6" ht="24.95" customHeight="1" x14ac:dyDescent="0.25">
      <c r="E395" s="134" t="str">
        <f>IF(A395="","",+_xlfn.XLOOKUP(VALUE(A395),'1.DEPOSITOS'!O:O,'1.DEPOSITOS'!O:O,_xlfn.XLOOKUP(VALUE(A395),'control débitos'!H:H,'control débitos'!H:H,_xlfn.XLOOKUP(VALUE(A395),'3.AFIP'!Q:Q,'3.AFIP'!Q:Q,_xlfn.XLOOKUP(VALUE(A395),'5.FONDO Y SUELDOS'!P:P,'5.FONDO Y SUELDOS'!P:P,_xlfn.XLOOKUP(VALUE(A395),'8.GASTOS'!O:O,'8.GASTOS'!O:O,_xlfn.XLOOKUP(VALUE(A395),'10.IMP DEB CRED'!O:O,'10.IMP DEB CRED'!O:O,_xlfn.XLOOKUP(VALUE(A395),'4.SIRCREB'!O:O,'4.SIRCREB'!O:O,"&lt;&lt;&lt;---- NO SE ENCUENTRA",0,),0,),0,),0,),0,))))</f>
        <v/>
      </c>
      <c r="F395" s="172" t="str">
        <f t="shared" si="6"/>
        <v/>
      </c>
    </row>
    <row r="396" spans="5:6" ht="24.95" customHeight="1" x14ac:dyDescent="0.25">
      <c r="E396" s="134" t="str">
        <f>IF(A396="","",+_xlfn.XLOOKUP(VALUE(A396),'1.DEPOSITOS'!O:O,'1.DEPOSITOS'!O:O,_xlfn.XLOOKUP(VALUE(A396),'control débitos'!H:H,'control débitos'!H:H,_xlfn.XLOOKUP(VALUE(A396),'3.AFIP'!Q:Q,'3.AFIP'!Q:Q,_xlfn.XLOOKUP(VALUE(A396),'5.FONDO Y SUELDOS'!P:P,'5.FONDO Y SUELDOS'!P:P,_xlfn.XLOOKUP(VALUE(A396),'8.GASTOS'!O:O,'8.GASTOS'!O:O,_xlfn.XLOOKUP(VALUE(A396),'10.IMP DEB CRED'!O:O,'10.IMP DEB CRED'!O:O,_xlfn.XLOOKUP(VALUE(A396),'4.SIRCREB'!O:O,'4.SIRCREB'!O:O,"&lt;&lt;&lt;---- NO SE ENCUENTRA",0,),0,),0,),0,),0,))))</f>
        <v/>
      </c>
      <c r="F396" s="172" t="str">
        <f t="shared" si="6"/>
        <v/>
      </c>
    </row>
    <row r="397" spans="5:6" ht="24.95" customHeight="1" x14ac:dyDescent="0.25">
      <c r="E397" s="134" t="str">
        <f>IF(A397="","",+_xlfn.XLOOKUP(VALUE(A397),'1.DEPOSITOS'!O:O,'1.DEPOSITOS'!O:O,_xlfn.XLOOKUP(VALUE(A397),'control débitos'!H:H,'control débitos'!H:H,_xlfn.XLOOKUP(VALUE(A397),'3.AFIP'!Q:Q,'3.AFIP'!Q:Q,_xlfn.XLOOKUP(VALUE(A397),'5.FONDO Y SUELDOS'!P:P,'5.FONDO Y SUELDOS'!P:P,_xlfn.XLOOKUP(VALUE(A397),'8.GASTOS'!O:O,'8.GASTOS'!O:O,_xlfn.XLOOKUP(VALUE(A397),'10.IMP DEB CRED'!O:O,'10.IMP DEB CRED'!O:O,_xlfn.XLOOKUP(VALUE(A397),'4.SIRCREB'!O:O,'4.SIRCREB'!O:O,"&lt;&lt;&lt;---- NO SE ENCUENTRA",0,),0,),0,),0,),0,))))</f>
        <v/>
      </c>
      <c r="F397" s="172" t="str">
        <f t="shared" si="6"/>
        <v/>
      </c>
    </row>
    <row r="398" spans="5:6" ht="24.95" customHeight="1" x14ac:dyDescent="0.25">
      <c r="E398" s="134" t="str">
        <f>IF(A398="","",+_xlfn.XLOOKUP(VALUE(A398),'1.DEPOSITOS'!O:O,'1.DEPOSITOS'!O:O,_xlfn.XLOOKUP(VALUE(A398),'control débitos'!H:H,'control débitos'!H:H,_xlfn.XLOOKUP(VALUE(A398),'3.AFIP'!Q:Q,'3.AFIP'!Q:Q,_xlfn.XLOOKUP(VALUE(A398),'5.FONDO Y SUELDOS'!P:P,'5.FONDO Y SUELDOS'!P:P,_xlfn.XLOOKUP(VALUE(A398),'8.GASTOS'!O:O,'8.GASTOS'!O:O,_xlfn.XLOOKUP(VALUE(A398),'10.IMP DEB CRED'!O:O,'10.IMP DEB CRED'!O:O,_xlfn.XLOOKUP(VALUE(A398),'4.SIRCREB'!O:O,'4.SIRCREB'!O:O,"&lt;&lt;&lt;---- NO SE ENCUENTRA",0,),0,),0,),0,),0,))))</f>
        <v/>
      </c>
      <c r="F398" s="172" t="str">
        <f t="shared" si="6"/>
        <v/>
      </c>
    </row>
    <row r="399" spans="5:6" ht="24.95" customHeight="1" x14ac:dyDescent="0.25">
      <c r="E399" s="134" t="str">
        <f>IF(A399="","",+_xlfn.XLOOKUP(VALUE(A399),'1.DEPOSITOS'!O:O,'1.DEPOSITOS'!O:O,_xlfn.XLOOKUP(VALUE(A399),'control débitos'!H:H,'control débitos'!H:H,_xlfn.XLOOKUP(VALUE(A399),'3.AFIP'!Q:Q,'3.AFIP'!Q:Q,_xlfn.XLOOKUP(VALUE(A399),'5.FONDO Y SUELDOS'!P:P,'5.FONDO Y SUELDOS'!P:P,_xlfn.XLOOKUP(VALUE(A399),'8.GASTOS'!O:O,'8.GASTOS'!O:O,_xlfn.XLOOKUP(VALUE(A399),'10.IMP DEB CRED'!O:O,'10.IMP DEB CRED'!O:O,_xlfn.XLOOKUP(VALUE(A399),'4.SIRCREB'!O:O,'4.SIRCREB'!O:O,"&lt;&lt;&lt;---- NO SE ENCUENTRA",0,),0,),0,),0,),0,))))</f>
        <v/>
      </c>
      <c r="F399" s="172" t="str">
        <f t="shared" si="6"/>
        <v/>
      </c>
    </row>
    <row r="400" spans="5:6" ht="24.95" customHeight="1" x14ac:dyDescent="0.25">
      <c r="E400" s="134" t="str">
        <f>IF(A400="","",+_xlfn.XLOOKUP(VALUE(A400),'1.DEPOSITOS'!O:O,'1.DEPOSITOS'!O:O,_xlfn.XLOOKUP(VALUE(A400),'control débitos'!H:H,'control débitos'!H:H,_xlfn.XLOOKUP(VALUE(A400),'3.AFIP'!Q:Q,'3.AFIP'!Q:Q,_xlfn.XLOOKUP(VALUE(A400),'5.FONDO Y SUELDOS'!P:P,'5.FONDO Y SUELDOS'!P:P,_xlfn.XLOOKUP(VALUE(A400),'8.GASTOS'!O:O,'8.GASTOS'!O:O,_xlfn.XLOOKUP(VALUE(A400),'10.IMP DEB CRED'!O:O,'10.IMP DEB CRED'!O:O,_xlfn.XLOOKUP(VALUE(A400),'4.SIRCREB'!O:O,'4.SIRCREB'!O:O,"&lt;&lt;&lt;---- NO SE ENCUENTRA",0,),0,),0,),0,),0,))))</f>
        <v/>
      </c>
      <c r="F400" s="172" t="str">
        <f t="shared" si="6"/>
        <v/>
      </c>
    </row>
    <row r="401" spans="5:6" ht="24.95" customHeight="1" x14ac:dyDescent="0.25">
      <c r="E401" s="134" t="str">
        <f>IF(A401="","",+_xlfn.XLOOKUP(VALUE(A401),'1.DEPOSITOS'!O:O,'1.DEPOSITOS'!O:O,_xlfn.XLOOKUP(VALUE(A401),'control débitos'!H:H,'control débitos'!H:H,_xlfn.XLOOKUP(VALUE(A401),'3.AFIP'!Q:Q,'3.AFIP'!Q:Q,_xlfn.XLOOKUP(VALUE(A401),'5.FONDO Y SUELDOS'!P:P,'5.FONDO Y SUELDOS'!P:P,_xlfn.XLOOKUP(VALUE(A401),'8.GASTOS'!O:O,'8.GASTOS'!O:O,_xlfn.XLOOKUP(VALUE(A401),'10.IMP DEB CRED'!O:O,'10.IMP DEB CRED'!O:O,_xlfn.XLOOKUP(VALUE(A401),'4.SIRCREB'!O:O,'4.SIRCREB'!O:O,"&lt;&lt;&lt;---- NO SE ENCUENTRA",0,),0,),0,),0,),0,))))</f>
        <v/>
      </c>
      <c r="F401" s="172" t="str">
        <f t="shared" si="6"/>
        <v/>
      </c>
    </row>
    <row r="402" spans="5:6" ht="24.95" customHeight="1" x14ac:dyDescent="0.25">
      <c r="E402" s="134" t="str">
        <f>IF(A402="","",+_xlfn.XLOOKUP(VALUE(A402),'1.DEPOSITOS'!O:O,'1.DEPOSITOS'!O:O,_xlfn.XLOOKUP(VALUE(A402),'control débitos'!H:H,'control débitos'!H:H,_xlfn.XLOOKUP(VALUE(A402),'3.AFIP'!Q:Q,'3.AFIP'!Q:Q,_xlfn.XLOOKUP(VALUE(A402),'5.FONDO Y SUELDOS'!P:P,'5.FONDO Y SUELDOS'!P:P,_xlfn.XLOOKUP(VALUE(A402),'8.GASTOS'!O:O,'8.GASTOS'!O:O,_xlfn.XLOOKUP(VALUE(A402),'10.IMP DEB CRED'!O:O,'10.IMP DEB CRED'!O:O,_xlfn.XLOOKUP(VALUE(A402),'4.SIRCREB'!O:O,'4.SIRCREB'!O:O,"&lt;&lt;&lt;---- NO SE ENCUENTRA",0,),0,),0,),0,),0,))))</f>
        <v/>
      </c>
      <c r="F402" s="172" t="str">
        <f t="shared" si="6"/>
        <v/>
      </c>
    </row>
    <row r="403" spans="5:6" ht="24.95" customHeight="1" x14ac:dyDescent="0.25">
      <c r="E403" s="134" t="str">
        <f>IF(A403="","",+_xlfn.XLOOKUP(VALUE(A403),'1.DEPOSITOS'!O:O,'1.DEPOSITOS'!O:O,_xlfn.XLOOKUP(VALUE(A403),'control débitos'!H:H,'control débitos'!H:H,_xlfn.XLOOKUP(VALUE(A403),'3.AFIP'!Q:Q,'3.AFIP'!Q:Q,_xlfn.XLOOKUP(VALUE(A403),'5.FONDO Y SUELDOS'!P:P,'5.FONDO Y SUELDOS'!P:P,_xlfn.XLOOKUP(VALUE(A403),'8.GASTOS'!O:O,'8.GASTOS'!O:O,_xlfn.XLOOKUP(VALUE(A403),'10.IMP DEB CRED'!O:O,'10.IMP DEB CRED'!O:O,_xlfn.XLOOKUP(VALUE(A403),'4.SIRCREB'!O:O,'4.SIRCREB'!O:O,"&lt;&lt;&lt;---- NO SE ENCUENTRA",0,),0,),0,),0,),0,))))</f>
        <v/>
      </c>
      <c r="F403" s="172" t="str">
        <f t="shared" si="6"/>
        <v/>
      </c>
    </row>
    <row r="404" spans="5:6" ht="24.95" customHeight="1" x14ac:dyDescent="0.25">
      <c r="E404" s="134" t="str">
        <f>IF(A404="","",+_xlfn.XLOOKUP(VALUE(A404),'1.DEPOSITOS'!O:O,'1.DEPOSITOS'!O:O,_xlfn.XLOOKUP(VALUE(A404),'control débitos'!H:H,'control débitos'!H:H,_xlfn.XLOOKUP(VALUE(A404),'3.AFIP'!Q:Q,'3.AFIP'!Q:Q,_xlfn.XLOOKUP(VALUE(A404),'5.FONDO Y SUELDOS'!P:P,'5.FONDO Y SUELDOS'!P:P,_xlfn.XLOOKUP(VALUE(A404),'8.GASTOS'!O:O,'8.GASTOS'!O:O,_xlfn.XLOOKUP(VALUE(A404),'10.IMP DEB CRED'!O:O,'10.IMP DEB CRED'!O:O,_xlfn.XLOOKUP(VALUE(A404),'4.SIRCREB'!O:O,'4.SIRCREB'!O:O,"&lt;&lt;&lt;---- NO SE ENCUENTRA",0,),0,),0,),0,),0,))))</f>
        <v/>
      </c>
      <c r="F404" s="172" t="str">
        <f t="shared" si="6"/>
        <v/>
      </c>
    </row>
    <row r="405" spans="5:6" ht="24.95" customHeight="1" x14ac:dyDescent="0.25">
      <c r="E405" s="134" t="str">
        <f>IF(A405="","",+_xlfn.XLOOKUP(VALUE(A405),'1.DEPOSITOS'!O:O,'1.DEPOSITOS'!O:O,_xlfn.XLOOKUP(VALUE(A405),'control débitos'!H:H,'control débitos'!H:H,_xlfn.XLOOKUP(VALUE(A405),'3.AFIP'!Q:Q,'3.AFIP'!Q:Q,_xlfn.XLOOKUP(VALUE(A405),'5.FONDO Y SUELDOS'!P:P,'5.FONDO Y SUELDOS'!P:P,_xlfn.XLOOKUP(VALUE(A405),'8.GASTOS'!O:O,'8.GASTOS'!O:O,_xlfn.XLOOKUP(VALUE(A405),'10.IMP DEB CRED'!O:O,'10.IMP DEB CRED'!O:O,_xlfn.XLOOKUP(VALUE(A405),'4.SIRCREB'!O:O,'4.SIRCREB'!O:O,"&lt;&lt;&lt;---- NO SE ENCUENTRA",0,),0,),0,),0,),0,))))</f>
        <v/>
      </c>
      <c r="F405" s="172" t="str">
        <f t="shared" si="6"/>
        <v/>
      </c>
    </row>
    <row r="406" spans="5:6" ht="24.95" customHeight="1" x14ac:dyDescent="0.25">
      <c r="E406" s="134" t="str">
        <f>IF(A406="","",+_xlfn.XLOOKUP(VALUE(A406),'1.DEPOSITOS'!O:O,'1.DEPOSITOS'!O:O,_xlfn.XLOOKUP(VALUE(A406),'control débitos'!H:H,'control débitos'!H:H,_xlfn.XLOOKUP(VALUE(A406),'3.AFIP'!Q:Q,'3.AFIP'!Q:Q,_xlfn.XLOOKUP(VALUE(A406),'5.FONDO Y SUELDOS'!P:P,'5.FONDO Y SUELDOS'!P:P,_xlfn.XLOOKUP(VALUE(A406),'8.GASTOS'!O:O,'8.GASTOS'!O:O,_xlfn.XLOOKUP(VALUE(A406),'10.IMP DEB CRED'!O:O,'10.IMP DEB CRED'!O:O,_xlfn.XLOOKUP(VALUE(A406),'4.SIRCREB'!O:O,'4.SIRCREB'!O:O,"&lt;&lt;&lt;---- NO SE ENCUENTRA",0,),0,),0,),0,),0,))))</f>
        <v/>
      </c>
      <c r="F406" s="172" t="str">
        <f t="shared" si="6"/>
        <v/>
      </c>
    </row>
    <row r="407" spans="5:6" ht="24.95" customHeight="1" x14ac:dyDescent="0.25">
      <c r="E407" s="134" t="str">
        <f>IF(A407="","",+_xlfn.XLOOKUP(VALUE(A407),'1.DEPOSITOS'!O:O,'1.DEPOSITOS'!O:O,_xlfn.XLOOKUP(VALUE(A407),'control débitos'!H:H,'control débitos'!H:H,_xlfn.XLOOKUP(VALUE(A407),'3.AFIP'!Q:Q,'3.AFIP'!Q:Q,_xlfn.XLOOKUP(VALUE(A407),'5.FONDO Y SUELDOS'!P:P,'5.FONDO Y SUELDOS'!P:P,_xlfn.XLOOKUP(VALUE(A407),'8.GASTOS'!O:O,'8.GASTOS'!O:O,_xlfn.XLOOKUP(VALUE(A407),'10.IMP DEB CRED'!O:O,'10.IMP DEB CRED'!O:O,_xlfn.XLOOKUP(VALUE(A407),'4.SIRCREB'!O:O,'4.SIRCREB'!O:O,"&lt;&lt;&lt;---- NO SE ENCUENTRA",0,),0,),0,),0,),0,))))</f>
        <v/>
      </c>
      <c r="F407" s="172" t="str">
        <f t="shared" si="6"/>
        <v/>
      </c>
    </row>
    <row r="408" spans="5:6" ht="24.95" customHeight="1" x14ac:dyDescent="0.25">
      <c r="E408" s="134" t="str">
        <f>IF(A408="","",+_xlfn.XLOOKUP(VALUE(A408),'1.DEPOSITOS'!O:O,'1.DEPOSITOS'!O:O,_xlfn.XLOOKUP(VALUE(A408),'control débitos'!H:H,'control débitos'!H:H,_xlfn.XLOOKUP(VALUE(A408),'3.AFIP'!Q:Q,'3.AFIP'!Q:Q,_xlfn.XLOOKUP(VALUE(A408),'5.FONDO Y SUELDOS'!P:P,'5.FONDO Y SUELDOS'!P:P,_xlfn.XLOOKUP(VALUE(A408),'8.GASTOS'!O:O,'8.GASTOS'!O:O,_xlfn.XLOOKUP(VALUE(A408),'10.IMP DEB CRED'!O:O,'10.IMP DEB CRED'!O:O,_xlfn.XLOOKUP(VALUE(A408),'4.SIRCREB'!O:O,'4.SIRCREB'!O:O,"&lt;&lt;&lt;---- NO SE ENCUENTRA",0,),0,),0,),0,),0,))))</f>
        <v/>
      </c>
      <c r="F408" s="172" t="str">
        <f t="shared" si="6"/>
        <v/>
      </c>
    </row>
    <row r="409" spans="5:6" ht="24.95" customHeight="1" x14ac:dyDescent="0.25">
      <c r="E409" s="134" t="str">
        <f>IF(A409="","",+_xlfn.XLOOKUP(VALUE(A409),'1.DEPOSITOS'!O:O,'1.DEPOSITOS'!O:O,_xlfn.XLOOKUP(VALUE(A409),'control débitos'!H:H,'control débitos'!H:H,_xlfn.XLOOKUP(VALUE(A409),'3.AFIP'!Q:Q,'3.AFIP'!Q:Q,_xlfn.XLOOKUP(VALUE(A409),'5.FONDO Y SUELDOS'!P:P,'5.FONDO Y SUELDOS'!P:P,_xlfn.XLOOKUP(VALUE(A409),'8.GASTOS'!O:O,'8.GASTOS'!O:O,_xlfn.XLOOKUP(VALUE(A409),'10.IMP DEB CRED'!O:O,'10.IMP DEB CRED'!O:O,_xlfn.XLOOKUP(VALUE(A409),'4.SIRCREB'!O:O,'4.SIRCREB'!O:O,"&lt;&lt;&lt;---- NO SE ENCUENTRA",0,),0,),0,),0,),0,))))</f>
        <v/>
      </c>
      <c r="F409" s="172" t="str">
        <f t="shared" si="6"/>
        <v/>
      </c>
    </row>
    <row r="410" spans="5:6" ht="24.95" customHeight="1" x14ac:dyDescent="0.25">
      <c r="E410" s="134" t="str">
        <f>IF(A410="","",+_xlfn.XLOOKUP(VALUE(A410),'1.DEPOSITOS'!O:O,'1.DEPOSITOS'!O:O,_xlfn.XLOOKUP(VALUE(A410),'control débitos'!H:H,'control débitos'!H:H,_xlfn.XLOOKUP(VALUE(A410),'3.AFIP'!Q:Q,'3.AFIP'!Q:Q,_xlfn.XLOOKUP(VALUE(A410),'5.FONDO Y SUELDOS'!P:P,'5.FONDO Y SUELDOS'!P:P,_xlfn.XLOOKUP(VALUE(A410),'8.GASTOS'!O:O,'8.GASTOS'!O:O,_xlfn.XLOOKUP(VALUE(A410),'10.IMP DEB CRED'!O:O,'10.IMP DEB CRED'!O:O,_xlfn.XLOOKUP(VALUE(A410),'4.SIRCREB'!O:O,'4.SIRCREB'!O:O,"&lt;&lt;&lt;---- NO SE ENCUENTRA",0,),0,),0,),0,),0,))))</f>
        <v/>
      </c>
      <c r="F410" s="172" t="str">
        <f t="shared" si="6"/>
        <v/>
      </c>
    </row>
    <row r="411" spans="5:6" ht="24.95" customHeight="1" x14ac:dyDescent="0.25">
      <c r="E411" s="134" t="str">
        <f>IF(A411="","",+_xlfn.XLOOKUP(VALUE(A411),'1.DEPOSITOS'!O:O,'1.DEPOSITOS'!O:O,_xlfn.XLOOKUP(VALUE(A411),'control débitos'!H:H,'control débitos'!H:H,_xlfn.XLOOKUP(VALUE(A411),'3.AFIP'!Q:Q,'3.AFIP'!Q:Q,_xlfn.XLOOKUP(VALUE(A411),'5.FONDO Y SUELDOS'!P:P,'5.FONDO Y SUELDOS'!P:P,_xlfn.XLOOKUP(VALUE(A411),'8.GASTOS'!O:O,'8.GASTOS'!O:O,_xlfn.XLOOKUP(VALUE(A411),'10.IMP DEB CRED'!O:O,'10.IMP DEB CRED'!O:O,_xlfn.XLOOKUP(VALUE(A411),'4.SIRCREB'!O:O,'4.SIRCREB'!O:O,"&lt;&lt;&lt;---- NO SE ENCUENTRA",0,),0,),0,),0,),0,))))</f>
        <v/>
      </c>
      <c r="F411" s="172" t="str">
        <f t="shared" si="6"/>
        <v/>
      </c>
    </row>
    <row r="412" spans="5:6" ht="24.95" customHeight="1" x14ac:dyDescent="0.25">
      <c r="E412" s="134" t="str">
        <f>IF(A412="","",+_xlfn.XLOOKUP(VALUE(A412),'1.DEPOSITOS'!O:O,'1.DEPOSITOS'!O:O,_xlfn.XLOOKUP(VALUE(A412),'control débitos'!H:H,'control débitos'!H:H,_xlfn.XLOOKUP(VALUE(A412),'3.AFIP'!Q:Q,'3.AFIP'!Q:Q,_xlfn.XLOOKUP(VALUE(A412),'5.FONDO Y SUELDOS'!P:P,'5.FONDO Y SUELDOS'!P:P,_xlfn.XLOOKUP(VALUE(A412),'8.GASTOS'!O:O,'8.GASTOS'!O:O,_xlfn.XLOOKUP(VALUE(A412),'10.IMP DEB CRED'!O:O,'10.IMP DEB CRED'!O:O,_xlfn.XLOOKUP(VALUE(A412),'4.SIRCREB'!O:O,'4.SIRCREB'!O:O,"&lt;&lt;&lt;---- NO SE ENCUENTRA",0,),0,),0,),0,),0,))))</f>
        <v/>
      </c>
      <c r="F412" s="172" t="str">
        <f t="shared" si="6"/>
        <v/>
      </c>
    </row>
    <row r="413" spans="5:6" ht="24.95" customHeight="1" x14ac:dyDescent="0.25">
      <c r="E413" s="134" t="str">
        <f>IF(A413="","",+_xlfn.XLOOKUP(VALUE(A413),'1.DEPOSITOS'!O:O,'1.DEPOSITOS'!O:O,_xlfn.XLOOKUP(VALUE(A413),'control débitos'!H:H,'control débitos'!H:H,_xlfn.XLOOKUP(VALUE(A413),'3.AFIP'!Q:Q,'3.AFIP'!Q:Q,_xlfn.XLOOKUP(VALUE(A413),'5.FONDO Y SUELDOS'!P:P,'5.FONDO Y SUELDOS'!P:P,_xlfn.XLOOKUP(VALUE(A413),'8.GASTOS'!O:O,'8.GASTOS'!O:O,_xlfn.XLOOKUP(VALUE(A413),'10.IMP DEB CRED'!O:O,'10.IMP DEB CRED'!O:O,_xlfn.XLOOKUP(VALUE(A413),'4.SIRCREB'!O:O,'4.SIRCREB'!O:O,"&lt;&lt;&lt;---- NO SE ENCUENTRA",0,),0,),0,),0,),0,))))</f>
        <v/>
      </c>
      <c r="F413" s="172" t="str">
        <f t="shared" si="6"/>
        <v/>
      </c>
    </row>
    <row r="414" spans="5:6" ht="24.95" customHeight="1" x14ac:dyDescent="0.25">
      <c r="E414" s="134" t="str">
        <f>IF(A414="","",+_xlfn.XLOOKUP(VALUE(A414),'1.DEPOSITOS'!O:O,'1.DEPOSITOS'!O:O,_xlfn.XLOOKUP(VALUE(A414),'control débitos'!H:H,'control débitos'!H:H,_xlfn.XLOOKUP(VALUE(A414),'3.AFIP'!Q:Q,'3.AFIP'!Q:Q,_xlfn.XLOOKUP(VALUE(A414),'5.FONDO Y SUELDOS'!P:P,'5.FONDO Y SUELDOS'!P:P,_xlfn.XLOOKUP(VALUE(A414),'8.GASTOS'!O:O,'8.GASTOS'!O:O,_xlfn.XLOOKUP(VALUE(A414),'10.IMP DEB CRED'!O:O,'10.IMP DEB CRED'!O:O,_xlfn.XLOOKUP(VALUE(A414),'4.SIRCREB'!O:O,'4.SIRCREB'!O:O,"&lt;&lt;&lt;---- NO SE ENCUENTRA",0,),0,),0,),0,),0,))))</f>
        <v/>
      </c>
      <c r="F414" s="172" t="str">
        <f t="shared" si="6"/>
        <v/>
      </c>
    </row>
    <row r="415" spans="5:6" ht="24.95" customHeight="1" x14ac:dyDescent="0.25">
      <c r="E415" s="134" t="str">
        <f>IF(A415="","",+_xlfn.XLOOKUP(VALUE(A415),'1.DEPOSITOS'!O:O,'1.DEPOSITOS'!O:O,_xlfn.XLOOKUP(VALUE(A415),'control débitos'!H:H,'control débitos'!H:H,_xlfn.XLOOKUP(VALUE(A415),'3.AFIP'!Q:Q,'3.AFIP'!Q:Q,_xlfn.XLOOKUP(VALUE(A415),'5.FONDO Y SUELDOS'!P:P,'5.FONDO Y SUELDOS'!P:P,_xlfn.XLOOKUP(VALUE(A415),'8.GASTOS'!O:O,'8.GASTOS'!O:O,_xlfn.XLOOKUP(VALUE(A415),'10.IMP DEB CRED'!O:O,'10.IMP DEB CRED'!O:O,_xlfn.XLOOKUP(VALUE(A415),'4.SIRCREB'!O:O,'4.SIRCREB'!O:O,"&lt;&lt;&lt;---- NO SE ENCUENTRA",0,),0,),0,),0,),0,))))</f>
        <v/>
      </c>
      <c r="F415" s="172" t="str">
        <f t="shared" si="6"/>
        <v/>
      </c>
    </row>
    <row r="416" spans="5:6" ht="24.95" customHeight="1" x14ac:dyDescent="0.25">
      <c r="E416" s="134" t="str">
        <f>IF(A416="","",+_xlfn.XLOOKUP(VALUE(A416),'1.DEPOSITOS'!O:O,'1.DEPOSITOS'!O:O,_xlfn.XLOOKUP(VALUE(A416),'control débitos'!H:H,'control débitos'!H:H,_xlfn.XLOOKUP(VALUE(A416),'3.AFIP'!Q:Q,'3.AFIP'!Q:Q,_xlfn.XLOOKUP(VALUE(A416),'5.FONDO Y SUELDOS'!P:P,'5.FONDO Y SUELDOS'!P:P,_xlfn.XLOOKUP(VALUE(A416),'8.GASTOS'!O:O,'8.GASTOS'!O:O,_xlfn.XLOOKUP(VALUE(A416),'10.IMP DEB CRED'!O:O,'10.IMP DEB CRED'!O:O,_xlfn.XLOOKUP(VALUE(A416),'4.SIRCREB'!O:O,'4.SIRCREB'!O:O,"&lt;&lt;&lt;---- NO SE ENCUENTRA",0,),0,),0,),0,),0,))))</f>
        <v/>
      </c>
      <c r="F416" s="172" t="str">
        <f t="shared" si="6"/>
        <v/>
      </c>
    </row>
    <row r="417" spans="5:6" ht="24.95" customHeight="1" x14ac:dyDescent="0.25">
      <c r="E417" s="134" t="str">
        <f>IF(A417="","",+_xlfn.XLOOKUP(VALUE(A417),'1.DEPOSITOS'!O:O,'1.DEPOSITOS'!O:O,_xlfn.XLOOKUP(VALUE(A417),'control débitos'!H:H,'control débitos'!H:H,_xlfn.XLOOKUP(VALUE(A417),'3.AFIP'!Q:Q,'3.AFIP'!Q:Q,_xlfn.XLOOKUP(VALUE(A417),'5.FONDO Y SUELDOS'!P:P,'5.FONDO Y SUELDOS'!P:P,_xlfn.XLOOKUP(VALUE(A417),'8.GASTOS'!O:O,'8.GASTOS'!O:O,_xlfn.XLOOKUP(VALUE(A417),'10.IMP DEB CRED'!O:O,'10.IMP DEB CRED'!O:O,_xlfn.XLOOKUP(VALUE(A417),'4.SIRCREB'!O:O,'4.SIRCREB'!O:O,"&lt;&lt;&lt;---- NO SE ENCUENTRA",0,),0,),0,),0,),0,))))</f>
        <v/>
      </c>
      <c r="F417" s="172" t="str">
        <f t="shared" si="6"/>
        <v/>
      </c>
    </row>
    <row r="418" spans="5:6" ht="24.95" customHeight="1" x14ac:dyDescent="0.25">
      <c r="E418" s="134" t="str">
        <f>IF(A418="","",+_xlfn.XLOOKUP(VALUE(A418),'1.DEPOSITOS'!O:O,'1.DEPOSITOS'!O:O,_xlfn.XLOOKUP(VALUE(A418),'control débitos'!H:H,'control débitos'!H:H,_xlfn.XLOOKUP(VALUE(A418),'3.AFIP'!Q:Q,'3.AFIP'!Q:Q,_xlfn.XLOOKUP(VALUE(A418),'5.FONDO Y SUELDOS'!P:P,'5.FONDO Y SUELDOS'!P:P,_xlfn.XLOOKUP(VALUE(A418),'8.GASTOS'!O:O,'8.GASTOS'!O:O,_xlfn.XLOOKUP(VALUE(A418),'10.IMP DEB CRED'!O:O,'10.IMP DEB CRED'!O:O,_xlfn.XLOOKUP(VALUE(A418),'4.SIRCREB'!O:O,'4.SIRCREB'!O:O,"&lt;&lt;&lt;---- NO SE ENCUENTRA",0,),0,),0,),0,),0,))))</f>
        <v/>
      </c>
      <c r="F418" s="172" t="str">
        <f t="shared" si="6"/>
        <v/>
      </c>
    </row>
    <row r="419" spans="5:6" ht="24.95" customHeight="1" x14ac:dyDescent="0.25">
      <c r="E419" s="134" t="str">
        <f>IF(A419="","",+_xlfn.XLOOKUP(VALUE(A419),'1.DEPOSITOS'!O:O,'1.DEPOSITOS'!O:O,_xlfn.XLOOKUP(VALUE(A419),'control débitos'!H:H,'control débitos'!H:H,_xlfn.XLOOKUP(VALUE(A419),'3.AFIP'!Q:Q,'3.AFIP'!Q:Q,_xlfn.XLOOKUP(VALUE(A419),'5.FONDO Y SUELDOS'!P:P,'5.FONDO Y SUELDOS'!P:P,_xlfn.XLOOKUP(VALUE(A419),'8.GASTOS'!O:O,'8.GASTOS'!O:O,_xlfn.XLOOKUP(VALUE(A419),'10.IMP DEB CRED'!O:O,'10.IMP DEB CRED'!O:O,_xlfn.XLOOKUP(VALUE(A419),'4.SIRCREB'!O:O,'4.SIRCREB'!O:O,"&lt;&lt;&lt;---- NO SE ENCUENTRA",0,),0,),0,),0,),0,))))</f>
        <v/>
      </c>
      <c r="F419" s="172" t="str">
        <f t="shared" si="6"/>
        <v/>
      </c>
    </row>
    <row r="420" spans="5:6" ht="24.95" customHeight="1" x14ac:dyDescent="0.25">
      <c r="E420" s="134" t="str">
        <f>IF(A420="","",+_xlfn.XLOOKUP(VALUE(A420),'1.DEPOSITOS'!O:O,'1.DEPOSITOS'!O:O,_xlfn.XLOOKUP(VALUE(A420),'control débitos'!H:H,'control débitos'!H:H,_xlfn.XLOOKUP(VALUE(A420),'3.AFIP'!Q:Q,'3.AFIP'!Q:Q,_xlfn.XLOOKUP(VALUE(A420),'5.FONDO Y SUELDOS'!P:P,'5.FONDO Y SUELDOS'!P:P,_xlfn.XLOOKUP(VALUE(A420),'8.GASTOS'!O:O,'8.GASTOS'!O:O,_xlfn.XLOOKUP(VALUE(A420),'10.IMP DEB CRED'!O:O,'10.IMP DEB CRED'!O:O,_xlfn.XLOOKUP(VALUE(A420),'4.SIRCREB'!O:O,'4.SIRCREB'!O:O,"&lt;&lt;&lt;---- NO SE ENCUENTRA",0,),0,),0,),0,),0,))))</f>
        <v/>
      </c>
      <c r="F420" s="172" t="str">
        <f t="shared" si="6"/>
        <v/>
      </c>
    </row>
    <row r="421" spans="5:6" ht="24.95" customHeight="1" x14ac:dyDescent="0.25">
      <c r="E421" s="134" t="str">
        <f>IF(A421="","",+_xlfn.XLOOKUP(VALUE(A421),'1.DEPOSITOS'!O:O,'1.DEPOSITOS'!O:O,_xlfn.XLOOKUP(VALUE(A421),'control débitos'!H:H,'control débitos'!H:H,_xlfn.XLOOKUP(VALUE(A421),'3.AFIP'!Q:Q,'3.AFIP'!Q:Q,_xlfn.XLOOKUP(VALUE(A421),'5.FONDO Y SUELDOS'!P:P,'5.FONDO Y SUELDOS'!P:P,_xlfn.XLOOKUP(VALUE(A421),'8.GASTOS'!O:O,'8.GASTOS'!O:O,_xlfn.XLOOKUP(VALUE(A421),'10.IMP DEB CRED'!O:O,'10.IMP DEB CRED'!O:O,_xlfn.XLOOKUP(VALUE(A421),'4.SIRCREB'!O:O,'4.SIRCREB'!O:O,"&lt;&lt;&lt;---- NO SE ENCUENTRA",0,),0,),0,),0,),0,))))</f>
        <v/>
      </c>
      <c r="F421" s="172" t="str">
        <f t="shared" si="6"/>
        <v/>
      </c>
    </row>
    <row r="422" spans="5:6" ht="24.95" customHeight="1" x14ac:dyDescent="0.25">
      <c r="E422" s="134" t="str">
        <f>IF(A422="","",+_xlfn.XLOOKUP(VALUE(A422),'1.DEPOSITOS'!O:O,'1.DEPOSITOS'!O:O,_xlfn.XLOOKUP(VALUE(A422),'control débitos'!H:H,'control débitos'!H:H,_xlfn.XLOOKUP(VALUE(A422),'3.AFIP'!Q:Q,'3.AFIP'!Q:Q,_xlfn.XLOOKUP(VALUE(A422),'5.FONDO Y SUELDOS'!P:P,'5.FONDO Y SUELDOS'!P:P,_xlfn.XLOOKUP(VALUE(A422),'8.GASTOS'!O:O,'8.GASTOS'!O:O,_xlfn.XLOOKUP(VALUE(A422),'10.IMP DEB CRED'!O:O,'10.IMP DEB CRED'!O:O,_xlfn.XLOOKUP(VALUE(A422),'4.SIRCREB'!O:O,'4.SIRCREB'!O:O,"&lt;&lt;&lt;---- NO SE ENCUENTRA",0,),0,),0,),0,),0,))))</f>
        <v/>
      </c>
      <c r="F422" s="172" t="str">
        <f t="shared" si="6"/>
        <v/>
      </c>
    </row>
    <row r="423" spans="5:6" ht="24.95" customHeight="1" x14ac:dyDescent="0.25">
      <c r="E423" s="134" t="str">
        <f>IF(A423="","",+_xlfn.XLOOKUP(VALUE(A423),'1.DEPOSITOS'!O:O,'1.DEPOSITOS'!O:O,_xlfn.XLOOKUP(VALUE(A423),'control débitos'!H:H,'control débitos'!H:H,_xlfn.XLOOKUP(VALUE(A423),'3.AFIP'!Q:Q,'3.AFIP'!Q:Q,_xlfn.XLOOKUP(VALUE(A423),'5.FONDO Y SUELDOS'!P:P,'5.FONDO Y SUELDOS'!P:P,_xlfn.XLOOKUP(VALUE(A423),'8.GASTOS'!O:O,'8.GASTOS'!O:O,_xlfn.XLOOKUP(VALUE(A423),'10.IMP DEB CRED'!O:O,'10.IMP DEB CRED'!O:O,_xlfn.XLOOKUP(VALUE(A423),'4.SIRCREB'!O:O,'4.SIRCREB'!O:O,"&lt;&lt;&lt;---- NO SE ENCUENTRA",0,),0,),0,),0,),0,))))</f>
        <v/>
      </c>
      <c r="F423" s="172" t="str">
        <f t="shared" si="6"/>
        <v/>
      </c>
    </row>
    <row r="424" spans="5:6" ht="24.95" customHeight="1" x14ac:dyDescent="0.25">
      <c r="E424" s="134" t="str">
        <f>IF(A424="","",+_xlfn.XLOOKUP(VALUE(A424),'1.DEPOSITOS'!O:O,'1.DEPOSITOS'!O:O,_xlfn.XLOOKUP(VALUE(A424),'control débitos'!H:H,'control débitos'!H:H,_xlfn.XLOOKUP(VALUE(A424),'3.AFIP'!Q:Q,'3.AFIP'!Q:Q,_xlfn.XLOOKUP(VALUE(A424),'5.FONDO Y SUELDOS'!P:P,'5.FONDO Y SUELDOS'!P:P,_xlfn.XLOOKUP(VALUE(A424),'8.GASTOS'!O:O,'8.GASTOS'!O:O,_xlfn.XLOOKUP(VALUE(A424),'10.IMP DEB CRED'!O:O,'10.IMP DEB CRED'!O:O,_xlfn.XLOOKUP(VALUE(A424),'4.SIRCREB'!O:O,'4.SIRCREB'!O:O,"&lt;&lt;&lt;---- NO SE ENCUENTRA",0,),0,),0,),0,),0,))))</f>
        <v/>
      </c>
      <c r="F424" s="172" t="str">
        <f t="shared" si="6"/>
        <v/>
      </c>
    </row>
    <row r="425" spans="5:6" ht="24.95" customHeight="1" x14ac:dyDescent="0.25">
      <c r="E425" s="134" t="str">
        <f>IF(A425="","",+_xlfn.XLOOKUP(VALUE(A425),'1.DEPOSITOS'!O:O,'1.DEPOSITOS'!O:O,_xlfn.XLOOKUP(VALUE(A425),'control débitos'!H:H,'control débitos'!H:H,_xlfn.XLOOKUP(VALUE(A425),'3.AFIP'!Q:Q,'3.AFIP'!Q:Q,_xlfn.XLOOKUP(VALUE(A425),'5.FONDO Y SUELDOS'!P:P,'5.FONDO Y SUELDOS'!P:P,_xlfn.XLOOKUP(VALUE(A425),'8.GASTOS'!O:O,'8.GASTOS'!O:O,_xlfn.XLOOKUP(VALUE(A425),'10.IMP DEB CRED'!O:O,'10.IMP DEB CRED'!O:O,_xlfn.XLOOKUP(VALUE(A425),'4.SIRCREB'!O:O,'4.SIRCREB'!O:O,"&lt;&lt;&lt;---- NO SE ENCUENTRA",0,),0,),0,),0,),0,))))</f>
        <v/>
      </c>
      <c r="F425" s="172" t="str">
        <f t="shared" si="6"/>
        <v/>
      </c>
    </row>
    <row r="426" spans="5:6" ht="24.95" customHeight="1" x14ac:dyDescent="0.25">
      <c r="E426" s="134" t="str">
        <f>IF(A426="","",+_xlfn.XLOOKUP(VALUE(A426),'1.DEPOSITOS'!O:O,'1.DEPOSITOS'!O:O,_xlfn.XLOOKUP(VALUE(A426),'control débitos'!H:H,'control débitos'!H:H,_xlfn.XLOOKUP(VALUE(A426),'3.AFIP'!Q:Q,'3.AFIP'!Q:Q,_xlfn.XLOOKUP(VALUE(A426),'5.FONDO Y SUELDOS'!P:P,'5.FONDO Y SUELDOS'!P:P,_xlfn.XLOOKUP(VALUE(A426),'8.GASTOS'!O:O,'8.GASTOS'!O:O,_xlfn.XLOOKUP(VALUE(A426),'10.IMP DEB CRED'!O:O,'10.IMP DEB CRED'!O:O,_xlfn.XLOOKUP(VALUE(A426),'4.SIRCREB'!O:O,'4.SIRCREB'!O:O,"&lt;&lt;&lt;---- NO SE ENCUENTRA",0,),0,),0,),0,),0,))))</f>
        <v/>
      </c>
      <c r="F426" s="172" t="str">
        <f t="shared" si="6"/>
        <v/>
      </c>
    </row>
    <row r="427" spans="5:6" ht="24.95" customHeight="1" x14ac:dyDescent="0.25">
      <c r="E427" s="134" t="str">
        <f>IF(A427="","",+_xlfn.XLOOKUP(VALUE(A427),'1.DEPOSITOS'!O:O,'1.DEPOSITOS'!O:O,_xlfn.XLOOKUP(VALUE(A427),'control débitos'!H:H,'control débitos'!H:H,_xlfn.XLOOKUP(VALUE(A427),'3.AFIP'!Q:Q,'3.AFIP'!Q:Q,_xlfn.XLOOKUP(VALUE(A427),'5.FONDO Y SUELDOS'!P:P,'5.FONDO Y SUELDOS'!P:P,_xlfn.XLOOKUP(VALUE(A427),'8.GASTOS'!O:O,'8.GASTOS'!O:O,_xlfn.XLOOKUP(VALUE(A427),'10.IMP DEB CRED'!O:O,'10.IMP DEB CRED'!O:O,_xlfn.XLOOKUP(VALUE(A427),'4.SIRCREB'!O:O,'4.SIRCREB'!O:O,"&lt;&lt;&lt;---- NO SE ENCUENTRA",0,),0,),0,),0,),0,))))</f>
        <v/>
      </c>
      <c r="F427" s="172" t="str">
        <f t="shared" si="6"/>
        <v/>
      </c>
    </row>
    <row r="428" spans="5:6" ht="24.95" customHeight="1" x14ac:dyDescent="0.25">
      <c r="E428" s="134" t="str">
        <f>IF(A428="","",+_xlfn.XLOOKUP(VALUE(A428),'1.DEPOSITOS'!O:O,'1.DEPOSITOS'!O:O,_xlfn.XLOOKUP(VALUE(A428),'control débitos'!H:H,'control débitos'!H:H,_xlfn.XLOOKUP(VALUE(A428),'3.AFIP'!Q:Q,'3.AFIP'!Q:Q,_xlfn.XLOOKUP(VALUE(A428),'5.FONDO Y SUELDOS'!P:P,'5.FONDO Y SUELDOS'!P:P,_xlfn.XLOOKUP(VALUE(A428),'8.GASTOS'!O:O,'8.GASTOS'!O:O,_xlfn.XLOOKUP(VALUE(A428),'10.IMP DEB CRED'!O:O,'10.IMP DEB CRED'!O:O,_xlfn.XLOOKUP(VALUE(A428),'4.SIRCREB'!O:O,'4.SIRCREB'!O:O,"&lt;&lt;&lt;---- NO SE ENCUENTRA",0,),0,),0,),0,),0,))))</f>
        <v/>
      </c>
      <c r="F428" s="172" t="str">
        <f t="shared" si="6"/>
        <v/>
      </c>
    </row>
    <row r="429" spans="5:6" ht="24.95" customHeight="1" x14ac:dyDescent="0.25">
      <c r="E429" s="134" t="str">
        <f>IF(A429="","",+_xlfn.XLOOKUP(VALUE(A429),'1.DEPOSITOS'!O:O,'1.DEPOSITOS'!O:O,_xlfn.XLOOKUP(VALUE(A429),'control débitos'!H:H,'control débitos'!H:H,_xlfn.XLOOKUP(VALUE(A429),'3.AFIP'!Q:Q,'3.AFIP'!Q:Q,_xlfn.XLOOKUP(VALUE(A429),'5.FONDO Y SUELDOS'!P:P,'5.FONDO Y SUELDOS'!P:P,_xlfn.XLOOKUP(VALUE(A429),'8.GASTOS'!O:O,'8.GASTOS'!O:O,_xlfn.XLOOKUP(VALUE(A429),'10.IMP DEB CRED'!O:O,'10.IMP DEB CRED'!O:O,_xlfn.XLOOKUP(VALUE(A429),'4.SIRCREB'!O:O,'4.SIRCREB'!O:O,"&lt;&lt;&lt;---- NO SE ENCUENTRA",0,),0,),0,),0,),0,))))</f>
        <v/>
      </c>
      <c r="F429" s="172" t="str">
        <f t="shared" si="6"/>
        <v/>
      </c>
    </row>
    <row r="430" spans="5:6" ht="24.95" customHeight="1" x14ac:dyDescent="0.25">
      <c r="E430" s="134" t="str">
        <f>IF(A430="","",+_xlfn.XLOOKUP(VALUE(A430),'1.DEPOSITOS'!O:O,'1.DEPOSITOS'!O:O,_xlfn.XLOOKUP(VALUE(A430),'control débitos'!H:H,'control débitos'!H:H,_xlfn.XLOOKUP(VALUE(A430),'3.AFIP'!Q:Q,'3.AFIP'!Q:Q,_xlfn.XLOOKUP(VALUE(A430),'5.FONDO Y SUELDOS'!P:P,'5.FONDO Y SUELDOS'!P:P,_xlfn.XLOOKUP(VALUE(A430),'8.GASTOS'!O:O,'8.GASTOS'!O:O,_xlfn.XLOOKUP(VALUE(A430),'10.IMP DEB CRED'!O:O,'10.IMP DEB CRED'!O:O,_xlfn.XLOOKUP(VALUE(A430),'4.SIRCREB'!O:O,'4.SIRCREB'!O:O,"&lt;&lt;&lt;---- NO SE ENCUENTRA",0,),0,),0,),0,),0,))))</f>
        <v/>
      </c>
      <c r="F430" s="172" t="str">
        <f t="shared" si="6"/>
        <v/>
      </c>
    </row>
    <row r="431" spans="5:6" ht="24.95" customHeight="1" x14ac:dyDescent="0.25">
      <c r="E431" s="134" t="str">
        <f>IF(A431="","",+_xlfn.XLOOKUP(VALUE(A431),'1.DEPOSITOS'!O:O,'1.DEPOSITOS'!O:O,_xlfn.XLOOKUP(VALUE(A431),'control débitos'!H:H,'control débitos'!H:H,_xlfn.XLOOKUP(VALUE(A431),'3.AFIP'!Q:Q,'3.AFIP'!Q:Q,_xlfn.XLOOKUP(VALUE(A431),'5.FONDO Y SUELDOS'!P:P,'5.FONDO Y SUELDOS'!P:P,_xlfn.XLOOKUP(VALUE(A431),'8.GASTOS'!O:O,'8.GASTOS'!O:O,_xlfn.XLOOKUP(VALUE(A431),'10.IMP DEB CRED'!O:O,'10.IMP DEB CRED'!O:O,_xlfn.XLOOKUP(VALUE(A431),'4.SIRCREB'!O:O,'4.SIRCREB'!O:O,"&lt;&lt;&lt;---- NO SE ENCUENTRA",0,),0,),0,),0,),0,))))</f>
        <v/>
      </c>
      <c r="F431" s="172" t="str">
        <f t="shared" si="6"/>
        <v/>
      </c>
    </row>
    <row r="432" spans="5:6" ht="24.95" customHeight="1" x14ac:dyDescent="0.25">
      <c r="E432" s="134" t="str">
        <f>IF(A432="","",+_xlfn.XLOOKUP(VALUE(A432),'1.DEPOSITOS'!O:O,'1.DEPOSITOS'!O:O,_xlfn.XLOOKUP(VALUE(A432),'control débitos'!H:H,'control débitos'!H:H,_xlfn.XLOOKUP(VALUE(A432),'3.AFIP'!Q:Q,'3.AFIP'!Q:Q,_xlfn.XLOOKUP(VALUE(A432),'5.FONDO Y SUELDOS'!P:P,'5.FONDO Y SUELDOS'!P:P,_xlfn.XLOOKUP(VALUE(A432),'8.GASTOS'!O:O,'8.GASTOS'!O:O,_xlfn.XLOOKUP(VALUE(A432),'10.IMP DEB CRED'!O:O,'10.IMP DEB CRED'!O:O,_xlfn.XLOOKUP(VALUE(A432),'4.SIRCREB'!O:O,'4.SIRCREB'!O:O,"&lt;&lt;&lt;---- NO SE ENCUENTRA",0,),0,),0,),0,),0,))))</f>
        <v/>
      </c>
      <c r="F432" s="172" t="str">
        <f t="shared" si="6"/>
        <v/>
      </c>
    </row>
    <row r="433" spans="5:6" ht="24.95" customHeight="1" x14ac:dyDescent="0.25">
      <c r="E433" s="134" t="str">
        <f>IF(A433="","",+_xlfn.XLOOKUP(VALUE(A433),'1.DEPOSITOS'!O:O,'1.DEPOSITOS'!O:O,_xlfn.XLOOKUP(VALUE(A433),'control débitos'!H:H,'control débitos'!H:H,_xlfn.XLOOKUP(VALUE(A433),'3.AFIP'!Q:Q,'3.AFIP'!Q:Q,_xlfn.XLOOKUP(VALUE(A433),'5.FONDO Y SUELDOS'!P:P,'5.FONDO Y SUELDOS'!P:P,_xlfn.XLOOKUP(VALUE(A433),'8.GASTOS'!O:O,'8.GASTOS'!O:O,_xlfn.XLOOKUP(VALUE(A433),'10.IMP DEB CRED'!O:O,'10.IMP DEB CRED'!O:O,_xlfn.XLOOKUP(VALUE(A433),'4.SIRCREB'!O:O,'4.SIRCREB'!O:O,"&lt;&lt;&lt;---- NO SE ENCUENTRA",0,),0,),0,),0,),0,))))</f>
        <v/>
      </c>
      <c r="F433" s="172" t="str">
        <f t="shared" si="6"/>
        <v/>
      </c>
    </row>
    <row r="434" spans="5:6" ht="24.95" customHeight="1" x14ac:dyDescent="0.25">
      <c r="E434" s="134" t="str">
        <f>IF(A434="","",+_xlfn.XLOOKUP(VALUE(A434),'1.DEPOSITOS'!O:O,'1.DEPOSITOS'!O:O,_xlfn.XLOOKUP(VALUE(A434),'control débitos'!H:H,'control débitos'!H:H,_xlfn.XLOOKUP(VALUE(A434),'3.AFIP'!Q:Q,'3.AFIP'!Q:Q,_xlfn.XLOOKUP(VALUE(A434),'5.FONDO Y SUELDOS'!P:P,'5.FONDO Y SUELDOS'!P:P,_xlfn.XLOOKUP(VALUE(A434),'8.GASTOS'!O:O,'8.GASTOS'!O:O,_xlfn.XLOOKUP(VALUE(A434),'10.IMP DEB CRED'!O:O,'10.IMP DEB CRED'!O:O,_xlfn.XLOOKUP(VALUE(A434),'4.SIRCREB'!O:O,'4.SIRCREB'!O:O,"&lt;&lt;&lt;---- NO SE ENCUENTRA",0,),0,),0,),0,),0,))))</f>
        <v/>
      </c>
      <c r="F434" s="172" t="str">
        <f t="shared" si="6"/>
        <v/>
      </c>
    </row>
    <row r="435" spans="5:6" ht="24.95" customHeight="1" x14ac:dyDescent="0.25">
      <c r="E435" s="134" t="str">
        <f>IF(A435="","",+_xlfn.XLOOKUP(VALUE(A435),'1.DEPOSITOS'!O:O,'1.DEPOSITOS'!O:O,_xlfn.XLOOKUP(VALUE(A435),'control débitos'!H:H,'control débitos'!H:H,_xlfn.XLOOKUP(VALUE(A435),'3.AFIP'!Q:Q,'3.AFIP'!Q:Q,_xlfn.XLOOKUP(VALUE(A435),'5.FONDO Y SUELDOS'!P:P,'5.FONDO Y SUELDOS'!P:P,_xlfn.XLOOKUP(VALUE(A435),'8.GASTOS'!O:O,'8.GASTOS'!O:O,_xlfn.XLOOKUP(VALUE(A435),'10.IMP DEB CRED'!O:O,'10.IMP DEB CRED'!O:O,_xlfn.XLOOKUP(VALUE(A435),'4.SIRCREB'!O:O,'4.SIRCREB'!O:O,"&lt;&lt;&lt;---- NO SE ENCUENTRA",0,),0,),0,),0,),0,))))</f>
        <v/>
      </c>
      <c r="F435" s="172" t="str">
        <f t="shared" si="6"/>
        <v/>
      </c>
    </row>
    <row r="436" spans="5:6" ht="24.95" customHeight="1" x14ac:dyDescent="0.25">
      <c r="E436" s="134" t="str">
        <f>IF(A436="","",+_xlfn.XLOOKUP(VALUE(A436),'1.DEPOSITOS'!O:O,'1.DEPOSITOS'!O:O,_xlfn.XLOOKUP(VALUE(A436),'control débitos'!H:H,'control débitos'!H:H,_xlfn.XLOOKUP(VALUE(A436),'3.AFIP'!Q:Q,'3.AFIP'!Q:Q,_xlfn.XLOOKUP(VALUE(A436),'5.FONDO Y SUELDOS'!P:P,'5.FONDO Y SUELDOS'!P:P,_xlfn.XLOOKUP(VALUE(A436),'8.GASTOS'!O:O,'8.GASTOS'!O:O,_xlfn.XLOOKUP(VALUE(A436),'10.IMP DEB CRED'!O:O,'10.IMP DEB CRED'!O:O,_xlfn.XLOOKUP(VALUE(A436),'4.SIRCREB'!O:O,'4.SIRCREB'!O:O,"&lt;&lt;&lt;---- NO SE ENCUENTRA",0,),0,),0,),0,),0,))))</f>
        <v/>
      </c>
      <c r="F436" s="172" t="str">
        <f t="shared" si="6"/>
        <v/>
      </c>
    </row>
    <row r="437" spans="5:6" ht="24.95" customHeight="1" x14ac:dyDescent="0.25">
      <c r="E437" s="134" t="str">
        <f>IF(A437="","",+_xlfn.XLOOKUP(VALUE(A437),'1.DEPOSITOS'!O:O,'1.DEPOSITOS'!O:O,_xlfn.XLOOKUP(VALUE(A437),'control débitos'!H:H,'control débitos'!H:H,_xlfn.XLOOKUP(VALUE(A437),'3.AFIP'!Q:Q,'3.AFIP'!Q:Q,_xlfn.XLOOKUP(VALUE(A437),'5.FONDO Y SUELDOS'!P:P,'5.FONDO Y SUELDOS'!P:P,_xlfn.XLOOKUP(VALUE(A437),'8.GASTOS'!O:O,'8.GASTOS'!O:O,_xlfn.XLOOKUP(VALUE(A437),'10.IMP DEB CRED'!O:O,'10.IMP DEB CRED'!O:O,_xlfn.XLOOKUP(VALUE(A437),'4.SIRCREB'!O:O,'4.SIRCREB'!O:O,"&lt;&lt;&lt;---- NO SE ENCUENTRA",0,),0,),0,),0,),0,))))</f>
        <v/>
      </c>
      <c r="F437" s="172" t="str">
        <f t="shared" si="6"/>
        <v/>
      </c>
    </row>
    <row r="438" spans="5:6" ht="24.95" customHeight="1" x14ac:dyDescent="0.25">
      <c r="E438" s="134" t="str">
        <f>IF(A438="","",+_xlfn.XLOOKUP(VALUE(A438),'1.DEPOSITOS'!O:O,'1.DEPOSITOS'!O:O,_xlfn.XLOOKUP(VALUE(A438),'control débitos'!H:H,'control débitos'!H:H,_xlfn.XLOOKUP(VALUE(A438),'3.AFIP'!Q:Q,'3.AFIP'!Q:Q,_xlfn.XLOOKUP(VALUE(A438),'5.FONDO Y SUELDOS'!P:P,'5.FONDO Y SUELDOS'!P:P,_xlfn.XLOOKUP(VALUE(A438),'8.GASTOS'!O:O,'8.GASTOS'!O:O,_xlfn.XLOOKUP(VALUE(A438),'10.IMP DEB CRED'!O:O,'10.IMP DEB CRED'!O:O,_xlfn.XLOOKUP(VALUE(A438),'4.SIRCREB'!O:O,'4.SIRCREB'!O:O,"&lt;&lt;&lt;---- NO SE ENCUENTRA",0,),0,),0,),0,),0,))))</f>
        <v/>
      </c>
      <c r="F438" s="172" t="str">
        <f t="shared" si="6"/>
        <v/>
      </c>
    </row>
    <row r="439" spans="5:6" ht="24.95" customHeight="1" x14ac:dyDescent="0.25">
      <c r="E439" s="134" t="str">
        <f>IF(A439="","",+_xlfn.XLOOKUP(VALUE(A439),'1.DEPOSITOS'!O:O,'1.DEPOSITOS'!O:O,_xlfn.XLOOKUP(VALUE(A439),'control débitos'!H:H,'control débitos'!H:H,_xlfn.XLOOKUP(VALUE(A439),'3.AFIP'!Q:Q,'3.AFIP'!Q:Q,_xlfn.XLOOKUP(VALUE(A439),'5.FONDO Y SUELDOS'!P:P,'5.FONDO Y SUELDOS'!P:P,_xlfn.XLOOKUP(VALUE(A439),'8.GASTOS'!O:O,'8.GASTOS'!O:O,_xlfn.XLOOKUP(VALUE(A439),'10.IMP DEB CRED'!O:O,'10.IMP DEB CRED'!O:O,_xlfn.XLOOKUP(VALUE(A439),'4.SIRCREB'!O:O,'4.SIRCREB'!O:O,"&lt;&lt;&lt;---- NO SE ENCUENTRA",0,),0,),0,),0,),0,))))</f>
        <v/>
      </c>
      <c r="F439" s="172" t="str">
        <f t="shared" si="6"/>
        <v/>
      </c>
    </row>
    <row r="440" spans="5:6" ht="24.95" customHeight="1" x14ac:dyDescent="0.25">
      <c r="E440" s="134" t="str">
        <f>IF(A440="","",+_xlfn.XLOOKUP(VALUE(A440),'1.DEPOSITOS'!O:O,'1.DEPOSITOS'!O:O,_xlfn.XLOOKUP(VALUE(A440),'control débitos'!H:H,'control débitos'!H:H,_xlfn.XLOOKUP(VALUE(A440),'3.AFIP'!Q:Q,'3.AFIP'!Q:Q,_xlfn.XLOOKUP(VALUE(A440),'5.FONDO Y SUELDOS'!P:P,'5.FONDO Y SUELDOS'!P:P,_xlfn.XLOOKUP(VALUE(A440),'8.GASTOS'!O:O,'8.GASTOS'!O:O,_xlfn.XLOOKUP(VALUE(A440),'10.IMP DEB CRED'!O:O,'10.IMP DEB CRED'!O:O,_xlfn.XLOOKUP(VALUE(A440),'4.SIRCREB'!O:O,'4.SIRCREB'!O:O,"&lt;&lt;&lt;---- NO SE ENCUENTRA",0,),0,),0,),0,),0,))))</f>
        <v/>
      </c>
      <c r="F440" s="172" t="str">
        <f t="shared" si="6"/>
        <v/>
      </c>
    </row>
    <row r="441" spans="5:6" ht="24.95" customHeight="1" x14ac:dyDescent="0.25">
      <c r="E441" s="134" t="str">
        <f>IF(A441="","",+_xlfn.XLOOKUP(VALUE(A441),'1.DEPOSITOS'!O:O,'1.DEPOSITOS'!O:O,_xlfn.XLOOKUP(VALUE(A441),'control débitos'!H:H,'control débitos'!H:H,_xlfn.XLOOKUP(VALUE(A441),'3.AFIP'!Q:Q,'3.AFIP'!Q:Q,_xlfn.XLOOKUP(VALUE(A441),'5.FONDO Y SUELDOS'!P:P,'5.FONDO Y SUELDOS'!P:P,_xlfn.XLOOKUP(VALUE(A441),'8.GASTOS'!O:O,'8.GASTOS'!O:O,_xlfn.XLOOKUP(VALUE(A441),'10.IMP DEB CRED'!O:O,'10.IMP DEB CRED'!O:O,_xlfn.XLOOKUP(VALUE(A441),'4.SIRCREB'!O:O,'4.SIRCREB'!O:O,"&lt;&lt;&lt;---- NO SE ENCUENTRA",0,),0,),0,),0,),0,))))</f>
        <v/>
      </c>
      <c r="F441" s="172" t="str">
        <f t="shared" si="6"/>
        <v/>
      </c>
    </row>
    <row r="442" spans="5:6" ht="24.95" customHeight="1" x14ac:dyDescent="0.25">
      <c r="E442" s="134" t="str">
        <f>IF(A442="","",+_xlfn.XLOOKUP(VALUE(A442),'1.DEPOSITOS'!O:O,'1.DEPOSITOS'!O:O,_xlfn.XLOOKUP(VALUE(A442),'control débitos'!H:H,'control débitos'!H:H,_xlfn.XLOOKUP(VALUE(A442),'3.AFIP'!Q:Q,'3.AFIP'!Q:Q,_xlfn.XLOOKUP(VALUE(A442),'5.FONDO Y SUELDOS'!P:P,'5.FONDO Y SUELDOS'!P:P,_xlfn.XLOOKUP(VALUE(A442),'8.GASTOS'!O:O,'8.GASTOS'!O:O,_xlfn.XLOOKUP(VALUE(A442),'10.IMP DEB CRED'!O:O,'10.IMP DEB CRED'!O:O,_xlfn.XLOOKUP(VALUE(A442),'4.SIRCREB'!O:O,'4.SIRCREB'!O:O,"&lt;&lt;&lt;---- NO SE ENCUENTRA",0,),0,),0,),0,),0,))))</f>
        <v/>
      </c>
      <c r="F442" s="172" t="str">
        <f t="shared" si="6"/>
        <v/>
      </c>
    </row>
    <row r="443" spans="5:6" ht="24.95" customHeight="1" x14ac:dyDescent="0.25">
      <c r="E443" s="134" t="str">
        <f>IF(A443="","",+_xlfn.XLOOKUP(VALUE(A443),'1.DEPOSITOS'!O:O,'1.DEPOSITOS'!O:O,_xlfn.XLOOKUP(VALUE(A443),'control débitos'!H:H,'control débitos'!H:H,_xlfn.XLOOKUP(VALUE(A443),'3.AFIP'!Q:Q,'3.AFIP'!Q:Q,_xlfn.XLOOKUP(VALUE(A443),'5.FONDO Y SUELDOS'!P:P,'5.FONDO Y SUELDOS'!P:P,_xlfn.XLOOKUP(VALUE(A443),'8.GASTOS'!O:O,'8.GASTOS'!O:O,_xlfn.XLOOKUP(VALUE(A443),'10.IMP DEB CRED'!O:O,'10.IMP DEB CRED'!O:O,_xlfn.XLOOKUP(VALUE(A443),'4.SIRCREB'!O:O,'4.SIRCREB'!O:O,"&lt;&lt;&lt;---- NO SE ENCUENTRA",0,),0,),0,),0,),0,))))</f>
        <v/>
      </c>
      <c r="F443" s="172" t="str">
        <f t="shared" si="6"/>
        <v/>
      </c>
    </row>
    <row r="444" spans="5:6" ht="24.95" customHeight="1" x14ac:dyDescent="0.25">
      <c r="E444" s="134" t="str">
        <f>IF(A444="","",+_xlfn.XLOOKUP(VALUE(A444),'1.DEPOSITOS'!O:O,'1.DEPOSITOS'!O:O,_xlfn.XLOOKUP(VALUE(A444),'control débitos'!H:H,'control débitos'!H:H,_xlfn.XLOOKUP(VALUE(A444),'3.AFIP'!Q:Q,'3.AFIP'!Q:Q,_xlfn.XLOOKUP(VALUE(A444),'5.FONDO Y SUELDOS'!P:P,'5.FONDO Y SUELDOS'!P:P,_xlfn.XLOOKUP(VALUE(A444),'8.GASTOS'!O:O,'8.GASTOS'!O:O,_xlfn.XLOOKUP(VALUE(A444),'10.IMP DEB CRED'!O:O,'10.IMP DEB CRED'!O:O,_xlfn.XLOOKUP(VALUE(A444),'4.SIRCREB'!O:O,'4.SIRCREB'!O:O,"&lt;&lt;&lt;---- NO SE ENCUENTRA",0,),0,),0,),0,),0,))))</f>
        <v/>
      </c>
      <c r="F444" s="172" t="str">
        <f t="shared" si="6"/>
        <v/>
      </c>
    </row>
    <row r="445" spans="5:6" ht="24.95" customHeight="1" x14ac:dyDescent="0.25">
      <c r="E445" s="134" t="str">
        <f>IF(A445="","",+_xlfn.XLOOKUP(VALUE(A445),'1.DEPOSITOS'!O:O,'1.DEPOSITOS'!O:O,_xlfn.XLOOKUP(VALUE(A445),'control débitos'!H:H,'control débitos'!H:H,_xlfn.XLOOKUP(VALUE(A445),'3.AFIP'!Q:Q,'3.AFIP'!Q:Q,_xlfn.XLOOKUP(VALUE(A445),'5.FONDO Y SUELDOS'!P:P,'5.FONDO Y SUELDOS'!P:P,_xlfn.XLOOKUP(VALUE(A445),'8.GASTOS'!O:O,'8.GASTOS'!O:O,_xlfn.XLOOKUP(VALUE(A445),'10.IMP DEB CRED'!O:O,'10.IMP DEB CRED'!O:O,_xlfn.XLOOKUP(VALUE(A445),'4.SIRCREB'!O:O,'4.SIRCREB'!O:O,"&lt;&lt;&lt;---- NO SE ENCUENTRA",0,),0,),0,),0,),0,))))</f>
        <v/>
      </c>
      <c r="F445" s="172" t="str">
        <f t="shared" si="6"/>
        <v/>
      </c>
    </row>
    <row r="446" spans="5:6" ht="24.95" customHeight="1" x14ac:dyDescent="0.25">
      <c r="E446" s="134" t="str">
        <f>IF(A446="","",+_xlfn.XLOOKUP(VALUE(A446),'1.DEPOSITOS'!O:O,'1.DEPOSITOS'!O:O,_xlfn.XLOOKUP(VALUE(A446),'control débitos'!H:H,'control débitos'!H:H,_xlfn.XLOOKUP(VALUE(A446),'3.AFIP'!Q:Q,'3.AFIP'!Q:Q,_xlfn.XLOOKUP(VALUE(A446),'5.FONDO Y SUELDOS'!P:P,'5.FONDO Y SUELDOS'!P:P,_xlfn.XLOOKUP(VALUE(A446),'8.GASTOS'!O:O,'8.GASTOS'!O:O,_xlfn.XLOOKUP(VALUE(A446),'10.IMP DEB CRED'!O:O,'10.IMP DEB CRED'!O:O,_xlfn.XLOOKUP(VALUE(A446),'4.SIRCREB'!O:O,'4.SIRCREB'!O:O,"&lt;&lt;&lt;---- NO SE ENCUENTRA",0,),0,),0,),0,),0,))))</f>
        <v/>
      </c>
      <c r="F446" s="172" t="str">
        <f t="shared" si="6"/>
        <v/>
      </c>
    </row>
    <row r="447" spans="5:6" ht="24.95" customHeight="1" x14ac:dyDescent="0.25">
      <c r="E447" s="134" t="str">
        <f>IF(A447="","",+_xlfn.XLOOKUP(VALUE(A447),'1.DEPOSITOS'!O:O,'1.DEPOSITOS'!O:O,_xlfn.XLOOKUP(VALUE(A447),'control débitos'!H:H,'control débitos'!H:H,_xlfn.XLOOKUP(VALUE(A447),'3.AFIP'!Q:Q,'3.AFIP'!Q:Q,_xlfn.XLOOKUP(VALUE(A447),'5.FONDO Y SUELDOS'!P:P,'5.FONDO Y SUELDOS'!P:P,_xlfn.XLOOKUP(VALUE(A447),'8.GASTOS'!O:O,'8.GASTOS'!O:O,_xlfn.XLOOKUP(VALUE(A447),'10.IMP DEB CRED'!O:O,'10.IMP DEB CRED'!O:O,_xlfn.XLOOKUP(VALUE(A447),'4.SIRCREB'!O:O,'4.SIRCREB'!O:O,"&lt;&lt;&lt;---- NO SE ENCUENTRA",0,),0,),0,),0,),0,))))</f>
        <v/>
      </c>
      <c r="F447" s="172" t="str">
        <f t="shared" si="6"/>
        <v/>
      </c>
    </row>
    <row r="448" spans="5:6" ht="24.95" customHeight="1" x14ac:dyDescent="0.25">
      <c r="E448" s="134" t="str">
        <f>IF(A448="","",+_xlfn.XLOOKUP(VALUE(A448),'1.DEPOSITOS'!O:O,'1.DEPOSITOS'!O:O,_xlfn.XLOOKUP(VALUE(A448),'control débitos'!H:H,'control débitos'!H:H,_xlfn.XLOOKUP(VALUE(A448),'3.AFIP'!Q:Q,'3.AFIP'!Q:Q,_xlfn.XLOOKUP(VALUE(A448),'5.FONDO Y SUELDOS'!P:P,'5.FONDO Y SUELDOS'!P:P,_xlfn.XLOOKUP(VALUE(A448),'8.GASTOS'!O:O,'8.GASTOS'!O:O,_xlfn.XLOOKUP(VALUE(A448),'10.IMP DEB CRED'!O:O,'10.IMP DEB CRED'!O:O,_xlfn.XLOOKUP(VALUE(A448),'4.SIRCREB'!O:O,'4.SIRCREB'!O:O,"&lt;&lt;&lt;---- NO SE ENCUENTRA",0,),0,),0,),0,),0,))))</f>
        <v/>
      </c>
      <c r="F448" s="172" t="str">
        <f t="shared" si="6"/>
        <v/>
      </c>
    </row>
    <row r="449" spans="5:6" ht="24.95" customHeight="1" x14ac:dyDescent="0.25">
      <c r="E449" s="134" t="str">
        <f>IF(A449="","",+_xlfn.XLOOKUP(VALUE(A449),'1.DEPOSITOS'!O:O,'1.DEPOSITOS'!O:O,_xlfn.XLOOKUP(VALUE(A449),'control débitos'!H:H,'control débitos'!H:H,_xlfn.XLOOKUP(VALUE(A449),'3.AFIP'!Q:Q,'3.AFIP'!Q:Q,_xlfn.XLOOKUP(VALUE(A449),'5.FONDO Y SUELDOS'!P:P,'5.FONDO Y SUELDOS'!P:P,_xlfn.XLOOKUP(VALUE(A449),'8.GASTOS'!O:O,'8.GASTOS'!O:O,_xlfn.XLOOKUP(VALUE(A449),'10.IMP DEB CRED'!O:O,'10.IMP DEB CRED'!O:O,_xlfn.XLOOKUP(VALUE(A449),'4.SIRCREB'!O:O,'4.SIRCREB'!O:O,"&lt;&lt;&lt;---- NO SE ENCUENTRA",0,),0,),0,),0,),0,))))</f>
        <v/>
      </c>
      <c r="F449" s="172" t="str">
        <f t="shared" si="6"/>
        <v/>
      </c>
    </row>
    <row r="450" spans="5:6" ht="24.95" customHeight="1" x14ac:dyDescent="0.25">
      <c r="E450" s="134" t="str">
        <f>IF(A450="","",+_xlfn.XLOOKUP(VALUE(A450),'1.DEPOSITOS'!O:O,'1.DEPOSITOS'!O:O,_xlfn.XLOOKUP(VALUE(A450),'control débitos'!H:H,'control débitos'!H:H,_xlfn.XLOOKUP(VALUE(A450),'3.AFIP'!Q:Q,'3.AFIP'!Q:Q,_xlfn.XLOOKUP(VALUE(A450),'5.FONDO Y SUELDOS'!P:P,'5.FONDO Y SUELDOS'!P:P,_xlfn.XLOOKUP(VALUE(A450),'8.GASTOS'!O:O,'8.GASTOS'!O:O,_xlfn.XLOOKUP(VALUE(A450),'10.IMP DEB CRED'!O:O,'10.IMP DEB CRED'!O:O,_xlfn.XLOOKUP(VALUE(A450),'4.SIRCREB'!O:O,'4.SIRCREB'!O:O,"&lt;&lt;&lt;---- NO SE ENCUENTRA",0,),0,),0,),0,),0,))))</f>
        <v/>
      </c>
      <c r="F450" s="172" t="str">
        <f t="shared" si="6"/>
        <v/>
      </c>
    </row>
    <row r="451" spans="5:6" ht="24.95" customHeight="1" x14ac:dyDescent="0.25">
      <c r="E451" s="134" t="str">
        <f>IF(A451="","",+_xlfn.XLOOKUP(VALUE(A451),'1.DEPOSITOS'!O:O,'1.DEPOSITOS'!O:O,_xlfn.XLOOKUP(VALUE(A451),'control débitos'!H:H,'control débitos'!H:H,_xlfn.XLOOKUP(VALUE(A451),'3.AFIP'!Q:Q,'3.AFIP'!Q:Q,_xlfn.XLOOKUP(VALUE(A451),'5.FONDO Y SUELDOS'!P:P,'5.FONDO Y SUELDOS'!P:P,_xlfn.XLOOKUP(VALUE(A451),'8.GASTOS'!O:O,'8.GASTOS'!O:O,_xlfn.XLOOKUP(VALUE(A451),'10.IMP DEB CRED'!O:O,'10.IMP DEB CRED'!O:O,_xlfn.XLOOKUP(VALUE(A451),'4.SIRCREB'!O:O,'4.SIRCREB'!O:O,"&lt;&lt;&lt;---- NO SE ENCUENTRA",0,),0,),0,),0,),0,))))</f>
        <v/>
      </c>
      <c r="F451" s="172" t="str">
        <f t="shared" ref="F451:F456" si="7">+IF(C451=$H$6,"&lt;--  DIF","")</f>
        <v/>
      </c>
    </row>
    <row r="452" spans="5:6" ht="24.95" customHeight="1" x14ac:dyDescent="0.25">
      <c r="E452" s="134" t="str">
        <f>IF(A452="","",+_xlfn.XLOOKUP(VALUE(A452),'1.DEPOSITOS'!O:O,'1.DEPOSITOS'!O:O,_xlfn.XLOOKUP(VALUE(A452),'control débitos'!H:H,'control débitos'!H:H,_xlfn.XLOOKUP(VALUE(A452),'3.AFIP'!Q:Q,'3.AFIP'!Q:Q,_xlfn.XLOOKUP(VALUE(A452),'5.FONDO Y SUELDOS'!P:P,'5.FONDO Y SUELDOS'!P:P,_xlfn.XLOOKUP(VALUE(A452),'8.GASTOS'!O:O,'8.GASTOS'!O:O,_xlfn.XLOOKUP(VALUE(A452),'10.IMP DEB CRED'!O:O,'10.IMP DEB CRED'!O:O,_xlfn.XLOOKUP(VALUE(A452),'4.SIRCREB'!O:O,'4.SIRCREB'!O:O,"&lt;&lt;&lt;---- NO SE ENCUENTRA",0,),0,),0,),0,),0,))))</f>
        <v/>
      </c>
      <c r="F452" s="172" t="str">
        <f t="shared" si="7"/>
        <v/>
      </c>
    </row>
    <row r="453" spans="5:6" ht="24.95" customHeight="1" x14ac:dyDescent="0.25">
      <c r="E453" s="134" t="str">
        <f>IF(A453="","",+_xlfn.XLOOKUP(VALUE(A453),'1.DEPOSITOS'!O:O,'1.DEPOSITOS'!O:O,_xlfn.XLOOKUP(VALUE(A453),'control débitos'!H:H,'control débitos'!H:H,_xlfn.XLOOKUP(VALUE(A453),'3.AFIP'!Q:Q,'3.AFIP'!Q:Q,_xlfn.XLOOKUP(VALUE(A453),'5.FONDO Y SUELDOS'!P:P,'5.FONDO Y SUELDOS'!P:P,_xlfn.XLOOKUP(VALUE(A453),'8.GASTOS'!O:O,'8.GASTOS'!O:O,_xlfn.XLOOKUP(VALUE(A453),'10.IMP DEB CRED'!O:O,'10.IMP DEB CRED'!O:O,_xlfn.XLOOKUP(VALUE(A453),'4.SIRCREB'!O:O,'4.SIRCREB'!O:O,"&lt;&lt;&lt;---- NO SE ENCUENTRA",0,),0,),0,),0,),0,))))</f>
        <v/>
      </c>
      <c r="F453" s="172" t="str">
        <f t="shared" si="7"/>
        <v/>
      </c>
    </row>
    <row r="454" spans="5:6" ht="24.95" customHeight="1" x14ac:dyDescent="0.25">
      <c r="E454" s="134" t="str">
        <f>IF(A454="","",+_xlfn.XLOOKUP(VALUE(A454),'1.DEPOSITOS'!O:O,'1.DEPOSITOS'!O:O,_xlfn.XLOOKUP(VALUE(A454),'control débitos'!H:H,'control débitos'!H:H,_xlfn.XLOOKUP(VALUE(A454),'3.AFIP'!Q:Q,'3.AFIP'!Q:Q,_xlfn.XLOOKUP(VALUE(A454),'5.FONDO Y SUELDOS'!P:P,'5.FONDO Y SUELDOS'!P:P,_xlfn.XLOOKUP(VALUE(A454),'8.GASTOS'!O:O,'8.GASTOS'!O:O,_xlfn.XLOOKUP(VALUE(A454),'10.IMP DEB CRED'!O:O,'10.IMP DEB CRED'!O:O,_xlfn.XLOOKUP(VALUE(A454),'4.SIRCREB'!O:O,'4.SIRCREB'!O:O,"&lt;&lt;&lt;---- NO SE ENCUENTRA",0,),0,),0,),0,),0,))))</f>
        <v/>
      </c>
      <c r="F454" s="172" t="str">
        <f t="shared" si="7"/>
        <v/>
      </c>
    </row>
    <row r="455" spans="5:6" ht="24.95" customHeight="1" x14ac:dyDescent="0.25">
      <c r="E455" s="134" t="str">
        <f>IF(A455="","",+_xlfn.XLOOKUP(VALUE(A455),'1.DEPOSITOS'!O:O,'1.DEPOSITOS'!O:O,_xlfn.XLOOKUP(VALUE(A455),'control débitos'!H:H,'control débitos'!H:H,_xlfn.XLOOKUP(VALUE(A455),'3.AFIP'!Q:Q,'3.AFIP'!Q:Q,_xlfn.XLOOKUP(VALUE(A455),'5.FONDO Y SUELDOS'!P:P,'5.FONDO Y SUELDOS'!P:P,_xlfn.XLOOKUP(VALUE(A455),'8.GASTOS'!O:O,'8.GASTOS'!O:O,_xlfn.XLOOKUP(VALUE(A455),'10.IMP DEB CRED'!O:O,'10.IMP DEB CRED'!O:O,_xlfn.XLOOKUP(VALUE(A455),'4.SIRCREB'!O:O,'4.SIRCREB'!O:O,"&lt;&lt;&lt;---- NO SE ENCUENTRA",0,),0,),0,),0,),0,))))</f>
        <v/>
      </c>
      <c r="F455" s="172" t="str">
        <f t="shared" si="7"/>
        <v/>
      </c>
    </row>
    <row r="456" spans="5:6" ht="24.95" customHeight="1" x14ac:dyDescent="0.25">
      <c r="E456" s="134" t="str">
        <f>IF(A456="","",+_xlfn.XLOOKUP(VALUE(A456),'1.DEPOSITOS'!O:O,'1.DEPOSITOS'!O:O,_xlfn.XLOOKUP(VALUE(A456),'control débitos'!H:H,'control débitos'!H:H,_xlfn.XLOOKUP(VALUE(A456),'3.AFIP'!Q:Q,'3.AFIP'!Q:Q,_xlfn.XLOOKUP(VALUE(A456),'5.FONDO Y SUELDOS'!P:P,'5.FONDO Y SUELDOS'!P:P,_xlfn.XLOOKUP(VALUE(A456),'8.GASTOS'!O:O,'8.GASTOS'!O:O,_xlfn.XLOOKUP(VALUE(A456),'10.IMP DEB CRED'!O:O,'10.IMP DEB CRED'!O:O,_xlfn.XLOOKUP(VALUE(A456),'4.SIRCREB'!O:O,'4.SIRCREB'!O:O,"&lt;&lt;&lt;---- NO SE ENCUENTRA",0,),0,),0,),0,),0,))))</f>
        <v/>
      </c>
      <c r="F456" s="172" t="str">
        <f t="shared" si="7"/>
        <v/>
      </c>
    </row>
    <row r="457" spans="5:6" ht="24.95" customHeight="1" x14ac:dyDescent="0.25">
      <c r="E457" s="134" t="str">
        <f>IF(A457="","",+_xlfn.XLOOKUP(VALUE(A457),'1.DEPOSITOS'!O:O,'1.DEPOSITOS'!O:O,_xlfn.XLOOKUP(VALUE(A457),'control débitos'!H:H,'control débitos'!H:H,_xlfn.XLOOKUP(VALUE(A457),'3.AFIP'!Q:Q,'3.AFIP'!Q:Q,_xlfn.XLOOKUP(VALUE(A457),'5.FONDO Y SUELDOS'!P:P,'5.FONDO Y SUELDOS'!P:P,_xlfn.XLOOKUP(VALUE(A457),'8.GASTOS'!O:O,'8.GASTOS'!O:O,_xlfn.XLOOKUP(VALUE(A457),'10.IMP DEB CRED'!O:O,'10.IMP DEB CRED'!O:O,_xlfn.XLOOKUP(VALUE(A457),'4.SIRCREB'!O:O,'4.SIRCREB'!O:O,"&lt;&lt;&lt;---- NO SE ENCUENTRA",0,),0,),0,),0,),0,))))</f>
        <v/>
      </c>
      <c r="F457" s="172"/>
    </row>
    <row r="458" spans="5:6" ht="24.95" customHeight="1" x14ac:dyDescent="0.25">
      <c r="E458" s="134" t="str">
        <f>IF(A458="","",+_xlfn.XLOOKUP(VALUE(A458),'1.DEPOSITOS'!O:O,'1.DEPOSITOS'!O:O,_xlfn.XLOOKUP(VALUE(A458),'control débitos'!H:H,'control débitos'!H:H,_xlfn.XLOOKUP(VALUE(A458),'3.AFIP'!Q:Q,'3.AFIP'!Q:Q,_xlfn.XLOOKUP(VALUE(A458),'5.FONDO Y SUELDOS'!P:P,'5.FONDO Y SUELDOS'!P:P,_xlfn.XLOOKUP(VALUE(A458),'8.GASTOS'!O:O,'8.GASTOS'!O:O,_xlfn.XLOOKUP(VALUE(A458),'10.IMP DEB CRED'!O:O,'10.IMP DEB CRED'!O:O,_xlfn.XLOOKUP(VALUE(A458),'4.SIRCREB'!O:O,'4.SIRCREB'!O:O,"&lt;&lt;&lt;---- NO SE ENCUENTRA",0,),0,),0,),0,),0,))))</f>
        <v/>
      </c>
      <c r="F458" s="172"/>
    </row>
    <row r="459" spans="5:6" ht="24.95" customHeight="1" x14ac:dyDescent="0.25">
      <c r="E459" s="134" t="str">
        <f>IF(A459="","",+_xlfn.XLOOKUP(VALUE(A459),'1.DEPOSITOS'!O:O,'1.DEPOSITOS'!O:O,_xlfn.XLOOKUP(VALUE(A459),'control débitos'!H:H,'control débitos'!H:H,_xlfn.XLOOKUP(VALUE(A459),'3.AFIP'!Q:Q,'3.AFIP'!Q:Q,_xlfn.XLOOKUP(VALUE(A459),'5.FONDO Y SUELDOS'!P:P,'5.FONDO Y SUELDOS'!P:P,_xlfn.XLOOKUP(VALUE(A459),'8.GASTOS'!O:O,'8.GASTOS'!O:O,_xlfn.XLOOKUP(VALUE(A459),'10.IMP DEB CRED'!O:O,'10.IMP DEB CRED'!O:O,_xlfn.XLOOKUP(VALUE(A459),'4.SIRCREB'!O:O,'4.SIRCREB'!O:O,"&lt;&lt;&lt;---- NO SE ENCUENTRA",0,),0,),0,),0,),0,))))</f>
        <v/>
      </c>
      <c r="F459" s="172"/>
    </row>
    <row r="460" spans="5:6" ht="24.95" customHeight="1" x14ac:dyDescent="0.25">
      <c r="E460" s="134" t="str">
        <f>IF(A460="","",+_xlfn.XLOOKUP(VALUE(A460),'1.DEPOSITOS'!O:O,'1.DEPOSITOS'!O:O,_xlfn.XLOOKUP(VALUE(A460),'control débitos'!H:H,'control débitos'!H:H,_xlfn.XLOOKUP(VALUE(A460),'3.AFIP'!Q:Q,'3.AFIP'!Q:Q,_xlfn.XLOOKUP(VALUE(A460),'5.FONDO Y SUELDOS'!P:P,'5.FONDO Y SUELDOS'!P:P,_xlfn.XLOOKUP(VALUE(A460),'8.GASTOS'!O:O,'8.GASTOS'!O:O,_xlfn.XLOOKUP(VALUE(A460),'10.IMP DEB CRED'!O:O,'10.IMP DEB CRED'!O:O,_xlfn.XLOOKUP(VALUE(A460),'4.SIRCREB'!O:O,'4.SIRCREB'!O:O,"&lt;&lt;&lt;---- NO SE ENCUENTRA",0,),0,),0,),0,),0,))))</f>
        <v/>
      </c>
      <c r="F460" s="172"/>
    </row>
    <row r="461" spans="5:6" ht="24.95" customHeight="1" x14ac:dyDescent="0.25">
      <c r="E461" s="134" t="str">
        <f>IF(A461="","",+_xlfn.XLOOKUP(VALUE(A461),'1.DEPOSITOS'!O:O,'1.DEPOSITOS'!O:O,_xlfn.XLOOKUP(VALUE(A461),'control débitos'!H:H,'control débitos'!H:H,_xlfn.XLOOKUP(VALUE(A461),'3.AFIP'!Q:Q,'3.AFIP'!Q:Q,_xlfn.XLOOKUP(VALUE(A461),'5.FONDO Y SUELDOS'!P:P,'5.FONDO Y SUELDOS'!P:P,_xlfn.XLOOKUP(VALUE(A461),'8.GASTOS'!O:O,'8.GASTOS'!O:O,_xlfn.XLOOKUP(VALUE(A461),'10.IMP DEB CRED'!O:O,'10.IMP DEB CRED'!O:O,_xlfn.XLOOKUP(VALUE(A461),'4.SIRCREB'!O:O,'4.SIRCREB'!O:O,"&lt;&lt;&lt;---- NO SE ENCUENTRA",0,),0,),0,),0,),0,))))</f>
        <v/>
      </c>
      <c r="F461" s="172"/>
    </row>
    <row r="462" spans="5:6" ht="24.95" customHeight="1" x14ac:dyDescent="0.25">
      <c r="E462" s="134" t="str">
        <f>IF(A462="","",+_xlfn.XLOOKUP(VALUE(A462),'1.DEPOSITOS'!O:O,'1.DEPOSITOS'!O:O,_xlfn.XLOOKUP(VALUE(A462),'control débitos'!H:H,'control débitos'!H:H,_xlfn.XLOOKUP(VALUE(A462),'3.AFIP'!Q:Q,'3.AFIP'!Q:Q,_xlfn.XLOOKUP(VALUE(A462),'5.FONDO Y SUELDOS'!P:P,'5.FONDO Y SUELDOS'!P:P,_xlfn.XLOOKUP(VALUE(A462),'8.GASTOS'!O:O,'8.GASTOS'!O:O,_xlfn.XLOOKUP(VALUE(A462),'10.IMP DEB CRED'!O:O,'10.IMP DEB CRED'!O:O,_xlfn.XLOOKUP(VALUE(A462),'4.SIRCREB'!O:O,'4.SIRCREB'!O:O,"&lt;&lt;&lt;---- NO SE ENCUENTRA",0,),0,),0,),0,),0,))))</f>
        <v/>
      </c>
      <c r="F462" s="172"/>
    </row>
    <row r="463" spans="5:6" ht="24.95" customHeight="1" x14ac:dyDescent="0.25">
      <c r="E463" s="134" t="str">
        <f>IF(A463="","",+_xlfn.XLOOKUP(VALUE(A463),'1.DEPOSITOS'!O:O,'1.DEPOSITOS'!O:O,_xlfn.XLOOKUP(VALUE(A463),'control débitos'!H:H,'control débitos'!H:H,_xlfn.XLOOKUP(VALUE(A463),'3.AFIP'!Q:Q,'3.AFIP'!Q:Q,_xlfn.XLOOKUP(VALUE(A463),'5.FONDO Y SUELDOS'!P:P,'5.FONDO Y SUELDOS'!P:P,_xlfn.XLOOKUP(VALUE(A463),'8.GASTOS'!O:O,'8.GASTOS'!O:O,_xlfn.XLOOKUP(VALUE(A463),'10.IMP DEB CRED'!O:O,'10.IMP DEB CRED'!O:O,_xlfn.XLOOKUP(VALUE(A463),'4.SIRCREB'!O:O,'4.SIRCREB'!O:O,"&lt;&lt;&lt;---- NO SE ENCUENTRA",0,),0,),0,),0,),0,))))</f>
        <v/>
      </c>
      <c r="F463" s="172"/>
    </row>
    <row r="464" spans="5:6" ht="24.95" customHeight="1" x14ac:dyDescent="0.25">
      <c r="E464" s="134" t="str">
        <f>IF(A464="","",+_xlfn.XLOOKUP(VALUE(A464),'1.DEPOSITOS'!O:O,'1.DEPOSITOS'!O:O,_xlfn.XLOOKUP(VALUE(A464),'control débitos'!H:H,'control débitos'!H:H,_xlfn.XLOOKUP(VALUE(A464),'3.AFIP'!Q:Q,'3.AFIP'!Q:Q,_xlfn.XLOOKUP(VALUE(A464),'5.FONDO Y SUELDOS'!P:P,'5.FONDO Y SUELDOS'!P:P,_xlfn.XLOOKUP(VALUE(A464),'8.GASTOS'!O:O,'8.GASTOS'!O:O,_xlfn.XLOOKUP(VALUE(A464),'10.IMP DEB CRED'!O:O,'10.IMP DEB CRED'!O:O,_xlfn.XLOOKUP(VALUE(A464),'4.SIRCREB'!O:O,'4.SIRCREB'!O:O,"&lt;&lt;&lt;---- NO SE ENCUENTRA",0,),0,),0,),0,),0,))))</f>
        <v/>
      </c>
      <c r="F464" s="172"/>
    </row>
    <row r="465" spans="5:6" ht="24.95" customHeight="1" x14ac:dyDescent="0.25">
      <c r="E465" s="134" t="str">
        <f>IF(A465="","",+_xlfn.XLOOKUP(VALUE(A465),'1.DEPOSITOS'!O:O,'1.DEPOSITOS'!O:O,_xlfn.XLOOKUP(VALUE(A465),'control débitos'!H:H,'control débitos'!H:H,_xlfn.XLOOKUP(VALUE(A465),'3.AFIP'!Q:Q,'3.AFIP'!Q:Q,_xlfn.XLOOKUP(VALUE(A465),'5.FONDO Y SUELDOS'!P:P,'5.FONDO Y SUELDOS'!P:P,_xlfn.XLOOKUP(VALUE(A465),'8.GASTOS'!O:O,'8.GASTOS'!O:O,_xlfn.XLOOKUP(VALUE(A465),'10.IMP DEB CRED'!O:O,'10.IMP DEB CRED'!O:O,_xlfn.XLOOKUP(VALUE(A465),'4.SIRCREB'!O:O,'4.SIRCREB'!O:O,"&lt;&lt;&lt;---- NO SE ENCUENTRA",0,),0,),0,),0,),0,))))</f>
        <v/>
      </c>
      <c r="F465" s="172"/>
    </row>
    <row r="466" spans="5:6" ht="24.95" customHeight="1" x14ac:dyDescent="0.25">
      <c r="E466" s="134" t="str">
        <f>IF(A466="","",+_xlfn.XLOOKUP(VALUE(A466),'1.DEPOSITOS'!O:O,'1.DEPOSITOS'!O:O,_xlfn.XLOOKUP(VALUE(A466),'control débitos'!H:H,'control débitos'!H:H,_xlfn.XLOOKUP(VALUE(A466),'3.AFIP'!Q:Q,'3.AFIP'!Q:Q,_xlfn.XLOOKUP(VALUE(A466),'5.FONDO Y SUELDOS'!P:P,'5.FONDO Y SUELDOS'!P:P,_xlfn.XLOOKUP(VALUE(A466),'8.GASTOS'!O:O,'8.GASTOS'!O:O,_xlfn.XLOOKUP(VALUE(A466),'10.IMP DEB CRED'!O:O,'10.IMP DEB CRED'!O:O,_xlfn.XLOOKUP(VALUE(A466),'4.SIRCREB'!O:O,'4.SIRCREB'!O:O,"&lt;&lt;&lt;---- NO SE ENCUENTRA",0,),0,),0,),0,),0,))))</f>
        <v/>
      </c>
      <c r="F466" s="172"/>
    </row>
    <row r="467" spans="5:6" ht="24.95" customHeight="1" x14ac:dyDescent="0.25">
      <c r="E467" s="134" t="str">
        <f>IF(A467="","",+_xlfn.XLOOKUP(VALUE(A467),'1.DEPOSITOS'!O:O,'1.DEPOSITOS'!O:O,_xlfn.XLOOKUP(VALUE(A467),'control débitos'!H:H,'control débitos'!H:H,_xlfn.XLOOKUP(VALUE(A467),'3.AFIP'!Q:Q,'3.AFIP'!Q:Q,_xlfn.XLOOKUP(VALUE(A467),'5.FONDO Y SUELDOS'!P:P,'5.FONDO Y SUELDOS'!P:P,_xlfn.XLOOKUP(VALUE(A467),'8.GASTOS'!O:O,'8.GASTOS'!O:O,_xlfn.XLOOKUP(VALUE(A467),'10.IMP DEB CRED'!O:O,'10.IMP DEB CRED'!O:O,_xlfn.XLOOKUP(VALUE(A467),'4.SIRCREB'!O:O,'4.SIRCREB'!O:O,"&lt;&lt;&lt;---- NO SE ENCUENTRA",0,),0,),0,),0,),0,))))</f>
        <v/>
      </c>
      <c r="F467" s="172"/>
    </row>
    <row r="468" spans="5:6" ht="24.95" customHeight="1" x14ac:dyDescent="0.25">
      <c r="E468" s="134" t="str">
        <f>IF(A468="","",+_xlfn.XLOOKUP(VALUE(A468),'1.DEPOSITOS'!O:O,'1.DEPOSITOS'!O:O,_xlfn.XLOOKUP(VALUE(A468),'control débitos'!H:H,'control débitos'!H:H,_xlfn.XLOOKUP(VALUE(A468),'3.AFIP'!Q:Q,'3.AFIP'!Q:Q,_xlfn.XLOOKUP(VALUE(A468),'5.FONDO Y SUELDOS'!P:P,'5.FONDO Y SUELDOS'!P:P,_xlfn.XLOOKUP(VALUE(A468),'8.GASTOS'!O:O,'8.GASTOS'!O:O,_xlfn.XLOOKUP(VALUE(A468),'10.IMP DEB CRED'!O:O,'10.IMP DEB CRED'!O:O,_xlfn.XLOOKUP(VALUE(A468),'4.SIRCREB'!O:O,'4.SIRCREB'!O:O,"&lt;&lt;&lt;---- NO SE ENCUENTRA",0,),0,),0,),0,),0,))))</f>
        <v/>
      </c>
      <c r="F468" s="172"/>
    </row>
    <row r="469" spans="5:6" ht="24.95" customHeight="1" x14ac:dyDescent="0.25">
      <c r="E469" s="134" t="str">
        <f>IF(A469="","",+_xlfn.XLOOKUP(VALUE(A469),'1.DEPOSITOS'!O:O,'1.DEPOSITOS'!O:O,_xlfn.XLOOKUP(VALUE(A469),'control débitos'!H:H,'control débitos'!H:H,_xlfn.XLOOKUP(VALUE(A469),'3.AFIP'!Q:Q,'3.AFIP'!Q:Q,_xlfn.XLOOKUP(VALUE(A469),'5.FONDO Y SUELDOS'!P:P,'5.FONDO Y SUELDOS'!P:P,_xlfn.XLOOKUP(VALUE(A469),'8.GASTOS'!O:O,'8.GASTOS'!O:O,_xlfn.XLOOKUP(VALUE(A469),'10.IMP DEB CRED'!O:O,'10.IMP DEB CRED'!O:O,_xlfn.XLOOKUP(VALUE(A469),'4.SIRCREB'!O:O,'4.SIRCREB'!O:O,"&lt;&lt;&lt;---- NO SE ENCUENTRA",0,),0,),0,),0,),0,))))</f>
        <v/>
      </c>
      <c r="F469" s="172"/>
    </row>
    <row r="470" spans="5:6" ht="24.95" customHeight="1" x14ac:dyDescent="0.25">
      <c r="E470" s="134" t="str">
        <f>IF(A470="","",+_xlfn.XLOOKUP(VALUE(A470),'1.DEPOSITOS'!O:O,'1.DEPOSITOS'!O:O,_xlfn.XLOOKUP(VALUE(A470),'control débitos'!H:H,'control débitos'!H:H,_xlfn.XLOOKUP(VALUE(A470),'3.AFIP'!Q:Q,'3.AFIP'!Q:Q,_xlfn.XLOOKUP(VALUE(A470),'5.FONDO Y SUELDOS'!P:P,'5.FONDO Y SUELDOS'!P:P,_xlfn.XLOOKUP(VALUE(A470),'8.GASTOS'!O:O,'8.GASTOS'!O:O,_xlfn.XLOOKUP(VALUE(A470),'10.IMP DEB CRED'!O:O,'10.IMP DEB CRED'!O:O,_xlfn.XLOOKUP(VALUE(A470),'4.SIRCREB'!O:O,'4.SIRCREB'!O:O,"&lt;&lt;&lt;---- NO SE ENCUENTRA",0,),0,),0,),0,),0,))))</f>
        <v/>
      </c>
      <c r="F470" s="172"/>
    </row>
    <row r="471" spans="5:6" ht="24.95" customHeight="1" x14ac:dyDescent="0.25">
      <c r="E471" s="134" t="str">
        <f>IF(A471="","",+_xlfn.XLOOKUP(VALUE(A471),'1.DEPOSITOS'!O:O,'1.DEPOSITOS'!O:O,_xlfn.XLOOKUP(VALUE(A471),'control débitos'!H:H,'control débitos'!H:H,_xlfn.XLOOKUP(VALUE(A471),'3.AFIP'!Q:Q,'3.AFIP'!Q:Q,_xlfn.XLOOKUP(VALUE(A471),'5.FONDO Y SUELDOS'!P:P,'5.FONDO Y SUELDOS'!P:P,_xlfn.XLOOKUP(VALUE(A471),'8.GASTOS'!O:O,'8.GASTOS'!O:O,_xlfn.XLOOKUP(VALUE(A471),'10.IMP DEB CRED'!O:O,'10.IMP DEB CRED'!O:O,_xlfn.XLOOKUP(VALUE(A471),'4.SIRCREB'!O:O,'4.SIRCREB'!O:O,"&lt;&lt;&lt;---- NO SE ENCUENTRA",0,),0,),0,),0,),0,))))</f>
        <v/>
      </c>
      <c r="F471" s="172"/>
    </row>
    <row r="472" spans="5:6" ht="24.95" customHeight="1" x14ac:dyDescent="0.25">
      <c r="E472" s="134" t="str">
        <f>IF(A472="","",+_xlfn.XLOOKUP(VALUE(A472),'1.DEPOSITOS'!O:O,'1.DEPOSITOS'!O:O,_xlfn.XLOOKUP(VALUE(A472),'control débitos'!H:H,'control débitos'!H:H,_xlfn.XLOOKUP(VALUE(A472),'3.AFIP'!Q:Q,'3.AFIP'!Q:Q,_xlfn.XLOOKUP(VALUE(A472),'5.FONDO Y SUELDOS'!P:P,'5.FONDO Y SUELDOS'!P:P,_xlfn.XLOOKUP(VALUE(A472),'8.GASTOS'!O:O,'8.GASTOS'!O:O,_xlfn.XLOOKUP(VALUE(A472),'10.IMP DEB CRED'!O:O,'10.IMP DEB CRED'!O:O,_xlfn.XLOOKUP(VALUE(A472),'4.SIRCREB'!O:O,'4.SIRCREB'!O:O,"&lt;&lt;&lt;---- NO SE ENCUENTRA",0,),0,),0,),0,),0,))))</f>
        <v/>
      </c>
      <c r="F472" s="172"/>
    </row>
    <row r="473" spans="5:6" ht="24.95" customHeight="1" x14ac:dyDescent="0.25">
      <c r="E473" s="134" t="str">
        <f>IF(A473="","",+_xlfn.XLOOKUP(VALUE(A473),'1.DEPOSITOS'!O:O,'1.DEPOSITOS'!O:O,_xlfn.XLOOKUP(VALUE(A473),'control débitos'!H:H,'control débitos'!H:H,_xlfn.XLOOKUP(VALUE(A473),'3.AFIP'!Q:Q,'3.AFIP'!Q:Q,_xlfn.XLOOKUP(VALUE(A473),'5.FONDO Y SUELDOS'!P:P,'5.FONDO Y SUELDOS'!P:P,_xlfn.XLOOKUP(VALUE(A473),'8.GASTOS'!O:O,'8.GASTOS'!O:O,_xlfn.XLOOKUP(VALUE(A473),'10.IMP DEB CRED'!O:O,'10.IMP DEB CRED'!O:O,_xlfn.XLOOKUP(VALUE(A473),'4.SIRCREB'!O:O,'4.SIRCREB'!O:O,"&lt;&lt;&lt;---- NO SE ENCUENTRA",0,),0,),0,),0,),0,))))</f>
        <v/>
      </c>
      <c r="F473" s="172"/>
    </row>
    <row r="474" spans="5:6" ht="24.95" customHeight="1" x14ac:dyDescent="0.25">
      <c r="E474" s="134" t="str">
        <f>IF(A474="","",+_xlfn.XLOOKUP(VALUE(A474),'1.DEPOSITOS'!O:O,'1.DEPOSITOS'!O:O,_xlfn.XLOOKUP(VALUE(A474),'control débitos'!H:H,'control débitos'!H:H,_xlfn.XLOOKUP(VALUE(A474),'3.AFIP'!Q:Q,'3.AFIP'!Q:Q,_xlfn.XLOOKUP(VALUE(A474),'5.FONDO Y SUELDOS'!P:P,'5.FONDO Y SUELDOS'!P:P,_xlfn.XLOOKUP(VALUE(A474),'8.GASTOS'!O:O,'8.GASTOS'!O:O,_xlfn.XLOOKUP(VALUE(A474),'10.IMP DEB CRED'!O:O,'10.IMP DEB CRED'!O:O,_xlfn.XLOOKUP(VALUE(A474),'4.SIRCREB'!O:O,'4.SIRCREB'!O:O,"&lt;&lt;&lt;---- NO SE ENCUENTRA",0,),0,),0,),0,),0,))))</f>
        <v/>
      </c>
      <c r="F474" s="172"/>
    </row>
    <row r="475" spans="5:6" ht="24.95" customHeight="1" x14ac:dyDescent="0.25">
      <c r="E475" s="134" t="str">
        <f>IF(A475="","",+_xlfn.XLOOKUP(VALUE(A475),'1.DEPOSITOS'!O:O,'1.DEPOSITOS'!O:O,_xlfn.XLOOKUP(VALUE(A475),'control débitos'!H:H,'control débitos'!H:H,_xlfn.XLOOKUP(VALUE(A475),'3.AFIP'!Q:Q,'3.AFIP'!Q:Q,_xlfn.XLOOKUP(VALUE(A475),'5.FONDO Y SUELDOS'!P:P,'5.FONDO Y SUELDOS'!P:P,_xlfn.XLOOKUP(VALUE(A475),'8.GASTOS'!O:O,'8.GASTOS'!O:O,_xlfn.XLOOKUP(VALUE(A475),'10.IMP DEB CRED'!O:O,'10.IMP DEB CRED'!O:O,_xlfn.XLOOKUP(VALUE(A475),'4.SIRCREB'!O:O,'4.SIRCREB'!O:O,"&lt;&lt;&lt;---- NO SE ENCUENTRA",0,),0,),0,),0,),0,))))</f>
        <v/>
      </c>
      <c r="F475" s="172"/>
    </row>
    <row r="476" spans="5:6" ht="24.95" customHeight="1" x14ac:dyDescent="0.25">
      <c r="E476" s="134" t="str">
        <f>IF(A476="","",+_xlfn.XLOOKUP(VALUE(A476),'1.DEPOSITOS'!O:O,'1.DEPOSITOS'!O:O,_xlfn.XLOOKUP(VALUE(A476),'control débitos'!H:H,'control débitos'!H:H,_xlfn.XLOOKUP(VALUE(A476),'3.AFIP'!Q:Q,'3.AFIP'!Q:Q,_xlfn.XLOOKUP(VALUE(A476),'5.FONDO Y SUELDOS'!P:P,'5.FONDO Y SUELDOS'!P:P,_xlfn.XLOOKUP(VALUE(A476),'8.GASTOS'!O:O,'8.GASTOS'!O:O,_xlfn.XLOOKUP(VALUE(A476),'10.IMP DEB CRED'!O:O,'10.IMP DEB CRED'!O:O,_xlfn.XLOOKUP(VALUE(A476),'4.SIRCREB'!O:O,'4.SIRCREB'!O:O,"&lt;&lt;&lt;---- NO SE ENCUENTRA",0,),0,),0,),0,),0,))))</f>
        <v/>
      </c>
      <c r="F476" s="172"/>
    </row>
    <row r="477" spans="5:6" ht="24.95" customHeight="1" x14ac:dyDescent="0.25">
      <c r="E477" s="134" t="str">
        <f>IF(A477="","",+_xlfn.XLOOKUP(VALUE(A477),'1.DEPOSITOS'!O:O,'1.DEPOSITOS'!O:O,_xlfn.XLOOKUP(VALUE(A477),'control débitos'!H:H,'control débitos'!H:H,_xlfn.XLOOKUP(VALUE(A477),'3.AFIP'!Q:Q,'3.AFIP'!Q:Q,_xlfn.XLOOKUP(VALUE(A477),'5.FONDO Y SUELDOS'!P:P,'5.FONDO Y SUELDOS'!P:P,_xlfn.XLOOKUP(VALUE(A477),'8.GASTOS'!O:O,'8.GASTOS'!O:O,_xlfn.XLOOKUP(VALUE(A477),'10.IMP DEB CRED'!O:O,'10.IMP DEB CRED'!O:O,_xlfn.XLOOKUP(VALUE(A477),'4.SIRCREB'!O:O,'4.SIRCREB'!O:O,"&lt;&lt;&lt;---- NO SE ENCUENTRA",0,),0,),0,),0,),0,))))</f>
        <v/>
      </c>
      <c r="F477" s="172"/>
    </row>
    <row r="478" spans="5:6" ht="24.95" customHeight="1" x14ac:dyDescent="0.25">
      <c r="E478" s="134" t="str">
        <f>IF(A478="","",+_xlfn.XLOOKUP(VALUE(A478),'1.DEPOSITOS'!O:O,'1.DEPOSITOS'!O:O,_xlfn.XLOOKUP(VALUE(A478),'control débitos'!H:H,'control débitos'!H:H,_xlfn.XLOOKUP(VALUE(A478),'3.AFIP'!Q:Q,'3.AFIP'!Q:Q,_xlfn.XLOOKUP(VALUE(A478),'5.FONDO Y SUELDOS'!P:P,'5.FONDO Y SUELDOS'!P:P,_xlfn.XLOOKUP(VALUE(A478),'8.GASTOS'!O:O,'8.GASTOS'!O:O,_xlfn.XLOOKUP(VALUE(A478),'10.IMP DEB CRED'!O:O,'10.IMP DEB CRED'!O:O,_xlfn.XLOOKUP(VALUE(A478),'4.SIRCREB'!O:O,'4.SIRCREB'!O:O,"&lt;&lt;&lt;---- NO SE ENCUENTRA",0,),0,),0,),0,),0,))))</f>
        <v/>
      </c>
      <c r="F478" s="172"/>
    </row>
    <row r="479" spans="5:6" ht="24.95" customHeight="1" x14ac:dyDescent="0.25">
      <c r="E479" s="134" t="str">
        <f>IF(A479="","",+_xlfn.XLOOKUP(VALUE(A479),'1.DEPOSITOS'!O:O,'1.DEPOSITOS'!O:O,_xlfn.XLOOKUP(VALUE(A479),'control débitos'!H:H,'control débitos'!H:H,_xlfn.XLOOKUP(VALUE(A479),'3.AFIP'!Q:Q,'3.AFIP'!Q:Q,_xlfn.XLOOKUP(VALUE(A479),'5.FONDO Y SUELDOS'!P:P,'5.FONDO Y SUELDOS'!P:P,_xlfn.XLOOKUP(VALUE(A479),'8.GASTOS'!O:O,'8.GASTOS'!O:O,_xlfn.XLOOKUP(VALUE(A479),'10.IMP DEB CRED'!O:O,'10.IMP DEB CRED'!O:O,_xlfn.XLOOKUP(VALUE(A479),'4.SIRCREB'!O:O,'4.SIRCREB'!O:O,"&lt;&lt;&lt;---- NO SE ENCUENTRA",0,),0,),0,),0,),0,))))</f>
        <v/>
      </c>
      <c r="F479" s="172"/>
    </row>
    <row r="480" spans="5:6" ht="24.95" customHeight="1" x14ac:dyDescent="0.25">
      <c r="E480" s="134" t="str">
        <f>IF(A480="","",+_xlfn.XLOOKUP(VALUE(A480),'1.DEPOSITOS'!O:O,'1.DEPOSITOS'!O:O,_xlfn.XLOOKUP(VALUE(A480),'control débitos'!H:H,'control débitos'!H:H,_xlfn.XLOOKUP(VALUE(A480),'3.AFIP'!Q:Q,'3.AFIP'!Q:Q,_xlfn.XLOOKUP(VALUE(A480),'5.FONDO Y SUELDOS'!P:P,'5.FONDO Y SUELDOS'!P:P,_xlfn.XLOOKUP(VALUE(A480),'8.GASTOS'!O:O,'8.GASTOS'!O:O,_xlfn.XLOOKUP(VALUE(A480),'10.IMP DEB CRED'!O:O,'10.IMP DEB CRED'!O:O,_xlfn.XLOOKUP(VALUE(A480),'4.SIRCREB'!O:O,'4.SIRCREB'!O:O,"&lt;&lt;&lt;---- NO SE ENCUENTRA",0,),0,),0,),0,),0,))))</f>
        <v/>
      </c>
      <c r="F480" s="172"/>
    </row>
    <row r="481" spans="5:6" ht="24.95" customHeight="1" x14ac:dyDescent="0.25">
      <c r="E481" s="134" t="str">
        <f>IF(A481="","",+_xlfn.XLOOKUP(VALUE(A481),'1.DEPOSITOS'!O:O,'1.DEPOSITOS'!O:O,_xlfn.XLOOKUP(VALUE(A481),'control débitos'!H:H,'control débitos'!H:H,_xlfn.XLOOKUP(VALUE(A481),'3.AFIP'!Q:Q,'3.AFIP'!Q:Q,_xlfn.XLOOKUP(VALUE(A481),'5.FONDO Y SUELDOS'!P:P,'5.FONDO Y SUELDOS'!P:P,_xlfn.XLOOKUP(VALUE(A481),'8.GASTOS'!O:O,'8.GASTOS'!O:O,_xlfn.XLOOKUP(VALUE(A481),'10.IMP DEB CRED'!O:O,'10.IMP DEB CRED'!O:O,_xlfn.XLOOKUP(VALUE(A481),'4.SIRCREB'!O:O,'4.SIRCREB'!O:O,"&lt;&lt;&lt;---- NO SE ENCUENTRA",0,),0,),0,),0,),0,))))</f>
        <v/>
      </c>
      <c r="F481" s="172"/>
    </row>
    <row r="482" spans="5:6" ht="24.95" customHeight="1" x14ac:dyDescent="0.25">
      <c r="E482" s="134" t="str">
        <f>IF(A482="","",+_xlfn.XLOOKUP(VALUE(A482),'1.DEPOSITOS'!O:O,'1.DEPOSITOS'!O:O,_xlfn.XLOOKUP(VALUE(A482),'control débitos'!H:H,'control débitos'!H:H,_xlfn.XLOOKUP(VALUE(A482),'3.AFIP'!Q:Q,'3.AFIP'!Q:Q,_xlfn.XLOOKUP(VALUE(A482),'5.FONDO Y SUELDOS'!P:P,'5.FONDO Y SUELDOS'!P:P,_xlfn.XLOOKUP(VALUE(A482),'8.GASTOS'!O:O,'8.GASTOS'!O:O,_xlfn.XLOOKUP(VALUE(A482),'10.IMP DEB CRED'!O:O,'10.IMP DEB CRED'!O:O,_xlfn.XLOOKUP(VALUE(A482),'4.SIRCREB'!O:O,'4.SIRCREB'!O:O,"&lt;&lt;&lt;---- NO SE ENCUENTRA",0,),0,),0,),0,),0,))))</f>
        <v/>
      </c>
      <c r="F482" s="172"/>
    </row>
    <row r="483" spans="5:6" ht="24.95" customHeight="1" x14ac:dyDescent="0.25">
      <c r="E483" s="134" t="str">
        <f>IF(A483="","",+_xlfn.XLOOKUP(VALUE(A483),'1.DEPOSITOS'!O:O,'1.DEPOSITOS'!O:O,_xlfn.XLOOKUP(VALUE(A483),'control débitos'!H:H,'control débitos'!H:H,_xlfn.XLOOKUP(VALUE(A483),'3.AFIP'!Q:Q,'3.AFIP'!Q:Q,_xlfn.XLOOKUP(VALUE(A483),'5.FONDO Y SUELDOS'!P:P,'5.FONDO Y SUELDOS'!P:P,_xlfn.XLOOKUP(VALUE(A483),'8.GASTOS'!O:O,'8.GASTOS'!O:O,_xlfn.XLOOKUP(VALUE(A483),'10.IMP DEB CRED'!O:O,'10.IMP DEB CRED'!O:O,_xlfn.XLOOKUP(VALUE(A483),'4.SIRCREB'!O:O,'4.SIRCREB'!O:O,"&lt;&lt;&lt;---- NO SE ENCUENTRA",0,),0,),0,),0,),0,))))</f>
        <v/>
      </c>
      <c r="F483" s="172"/>
    </row>
    <row r="484" spans="5:6" ht="24.95" customHeight="1" x14ac:dyDescent="0.25">
      <c r="E484" s="134" t="str">
        <f>IF(A484="","",+_xlfn.XLOOKUP(VALUE(A484),'1.DEPOSITOS'!O:O,'1.DEPOSITOS'!O:O,_xlfn.XLOOKUP(VALUE(A484),'control débitos'!H:H,'control débitos'!H:H,_xlfn.XLOOKUP(VALUE(A484),'3.AFIP'!Q:Q,'3.AFIP'!Q:Q,_xlfn.XLOOKUP(VALUE(A484),'5.FONDO Y SUELDOS'!P:P,'5.FONDO Y SUELDOS'!P:P,_xlfn.XLOOKUP(VALUE(A484),'8.GASTOS'!O:O,'8.GASTOS'!O:O,_xlfn.XLOOKUP(VALUE(A484),'10.IMP DEB CRED'!O:O,'10.IMP DEB CRED'!O:O,_xlfn.XLOOKUP(VALUE(A484),'4.SIRCREB'!O:O,'4.SIRCREB'!O:O,"&lt;&lt;&lt;---- NO SE ENCUENTRA",0,),0,),0,),0,),0,))))</f>
        <v/>
      </c>
      <c r="F484" s="172"/>
    </row>
    <row r="485" spans="5:6" ht="24.95" customHeight="1" x14ac:dyDescent="0.25">
      <c r="E485" s="134" t="str">
        <f>IF(A485="","",+_xlfn.XLOOKUP(VALUE(A485),'1.DEPOSITOS'!O:O,'1.DEPOSITOS'!O:O,_xlfn.XLOOKUP(VALUE(A485),'control débitos'!H:H,'control débitos'!H:H,_xlfn.XLOOKUP(VALUE(A485),'3.AFIP'!Q:Q,'3.AFIP'!Q:Q,_xlfn.XLOOKUP(VALUE(A485),'5.FONDO Y SUELDOS'!P:P,'5.FONDO Y SUELDOS'!P:P,_xlfn.XLOOKUP(VALUE(A485),'8.GASTOS'!O:O,'8.GASTOS'!O:O,_xlfn.XLOOKUP(VALUE(A485),'10.IMP DEB CRED'!O:O,'10.IMP DEB CRED'!O:O,_xlfn.XLOOKUP(VALUE(A485),'4.SIRCREB'!O:O,'4.SIRCREB'!O:O,"&lt;&lt;&lt;---- NO SE ENCUENTRA",0,),0,),0,),0,),0,))))</f>
        <v/>
      </c>
      <c r="F485" s="172"/>
    </row>
    <row r="486" spans="5:6" ht="24.95" customHeight="1" x14ac:dyDescent="0.25">
      <c r="E486" s="134" t="str">
        <f>IF(A486="","",+_xlfn.XLOOKUP(VALUE(A486),'1.DEPOSITOS'!O:O,'1.DEPOSITOS'!O:O,_xlfn.XLOOKUP(VALUE(A486),'control débitos'!H:H,'control débitos'!H:H,_xlfn.XLOOKUP(VALUE(A486),'3.AFIP'!Q:Q,'3.AFIP'!Q:Q,_xlfn.XLOOKUP(VALUE(A486),'5.FONDO Y SUELDOS'!P:P,'5.FONDO Y SUELDOS'!P:P,_xlfn.XLOOKUP(VALUE(A486),'8.GASTOS'!O:O,'8.GASTOS'!O:O,_xlfn.XLOOKUP(VALUE(A486),'10.IMP DEB CRED'!O:O,'10.IMP DEB CRED'!O:O,_xlfn.XLOOKUP(VALUE(A486),'4.SIRCREB'!O:O,'4.SIRCREB'!O:O,"&lt;&lt;&lt;---- NO SE ENCUENTRA",0,),0,),0,),0,),0,))))</f>
        <v/>
      </c>
      <c r="F486" s="172"/>
    </row>
    <row r="487" spans="5:6" ht="24.95" customHeight="1" x14ac:dyDescent="0.25">
      <c r="E487" s="134" t="str">
        <f>IF(A487="","",+_xlfn.XLOOKUP(VALUE(A487),'1.DEPOSITOS'!O:O,'1.DEPOSITOS'!O:O,_xlfn.XLOOKUP(VALUE(A487),'control débitos'!H:H,'control débitos'!H:H,_xlfn.XLOOKUP(VALUE(A487),'3.AFIP'!Q:Q,'3.AFIP'!Q:Q,_xlfn.XLOOKUP(VALUE(A487),'5.FONDO Y SUELDOS'!P:P,'5.FONDO Y SUELDOS'!P:P,_xlfn.XLOOKUP(VALUE(A487),'8.GASTOS'!O:O,'8.GASTOS'!O:O,_xlfn.XLOOKUP(VALUE(A487),'10.IMP DEB CRED'!O:O,'10.IMP DEB CRED'!O:O,_xlfn.XLOOKUP(VALUE(A487),'4.SIRCREB'!O:O,'4.SIRCREB'!O:O,"&lt;&lt;&lt;---- NO SE ENCUENTRA",0,),0,),0,),0,),0,))))</f>
        <v/>
      </c>
      <c r="F487" s="172"/>
    </row>
    <row r="488" spans="5:6" ht="24.95" customHeight="1" x14ac:dyDescent="0.25">
      <c r="E488" s="134" t="str">
        <f>IF(A488="","",+_xlfn.XLOOKUP(VALUE(A488),'1.DEPOSITOS'!O:O,'1.DEPOSITOS'!O:O,_xlfn.XLOOKUP(VALUE(A488),'control débitos'!H:H,'control débitos'!H:H,_xlfn.XLOOKUP(VALUE(A488),'3.AFIP'!Q:Q,'3.AFIP'!Q:Q,_xlfn.XLOOKUP(VALUE(A488),'5.FONDO Y SUELDOS'!P:P,'5.FONDO Y SUELDOS'!P:P,_xlfn.XLOOKUP(VALUE(A488),'8.GASTOS'!O:O,'8.GASTOS'!O:O,_xlfn.XLOOKUP(VALUE(A488),'10.IMP DEB CRED'!O:O,'10.IMP DEB CRED'!O:O,_xlfn.XLOOKUP(VALUE(A488),'4.SIRCREB'!O:O,'4.SIRCREB'!O:O,"&lt;&lt;&lt;---- NO SE ENCUENTRA",0,),0,),0,),0,),0,))))</f>
        <v/>
      </c>
      <c r="F488" s="172"/>
    </row>
    <row r="489" spans="5:6" ht="24.95" customHeight="1" x14ac:dyDescent="0.25">
      <c r="E489" s="134" t="str">
        <f>IF(A489="","",+_xlfn.XLOOKUP(VALUE(A489),'1.DEPOSITOS'!O:O,'1.DEPOSITOS'!O:O,_xlfn.XLOOKUP(VALUE(A489),'control débitos'!H:H,'control débitos'!H:H,_xlfn.XLOOKUP(VALUE(A489),'3.AFIP'!Q:Q,'3.AFIP'!Q:Q,_xlfn.XLOOKUP(VALUE(A489),'5.FONDO Y SUELDOS'!P:P,'5.FONDO Y SUELDOS'!P:P,_xlfn.XLOOKUP(VALUE(A489),'8.GASTOS'!O:O,'8.GASTOS'!O:O,_xlfn.XLOOKUP(VALUE(A489),'10.IMP DEB CRED'!O:O,'10.IMP DEB CRED'!O:O,_xlfn.XLOOKUP(VALUE(A489),'4.SIRCREB'!O:O,'4.SIRCREB'!O:O,"&lt;&lt;&lt;---- NO SE ENCUENTRA",0,),0,),0,),0,),0,))))</f>
        <v/>
      </c>
      <c r="F489" s="172"/>
    </row>
    <row r="490" spans="5:6" ht="24.95" customHeight="1" x14ac:dyDescent="0.25">
      <c r="E490" s="134" t="str">
        <f>IF(A490="","",+_xlfn.XLOOKUP(VALUE(A490),'1.DEPOSITOS'!O:O,'1.DEPOSITOS'!O:O,_xlfn.XLOOKUP(VALUE(A490),'control débitos'!H:H,'control débitos'!H:H,_xlfn.XLOOKUP(VALUE(A490),'3.AFIP'!Q:Q,'3.AFIP'!Q:Q,_xlfn.XLOOKUP(VALUE(A490),'5.FONDO Y SUELDOS'!P:P,'5.FONDO Y SUELDOS'!P:P,_xlfn.XLOOKUP(VALUE(A490),'8.GASTOS'!O:O,'8.GASTOS'!O:O,_xlfn.XLOOKUP(VALUE(A490),'10.IMP DEB CRED'!O:O,'10.IMP DEB CRED'!O:O,_xlfn.XLOOKUP(VALUE(A490),'4.SIRCREB'!O:O,'4.SIRCREB'!O:O,"&lt;&lt;&lt;---- NO SE ENCUENTRA",0,),0,),0,),0,),0,))))</f>
        <v/>
      </c>
      <c r="F490" s="172"/>
    </row>
    <row r="491" spans="5:6" ht="24.95" customHeight="1" x14ac:dyDescent="0.25">
      <c r="E491" s="134" t="str">
        <f>IF(A491="","",+_xlfn.XLOOKUP(VALUE(A491),'1.DEPOSITOS'!O:O,'1.DEPOSITOS'!O:O,_xlfn.XLOOKUP(VALUE(A491),'control débitos'!H:H,'control débitos'!H:H,_xlfn.XLOOKUP(VALUE(A491),'3.AFIP'!Q:Q,'3.AFIP'!Q:Q,_xlfn.XLOOKUP(VALUE(A491),'5.FONDO Y SUELDOS'!P:P,'5.FONDO Y SUELDOS'!P:P,_xlfn.XLOOKUP(VALUE(A491),'8.GASTOS'!O:O,'8.GASTOS'!O:O,_xlfn.XLOOKUP(VALUE(A491),'10.IMP DEB CRED'!O:O,'10.IMP DEB CRED'!O:O,_xlfn.XLOOKUP(VALUE(A491),'4.SIRCREB'!O:O,'4.SIRCREB'!O:O,"&lt;&lt;&lt;---- NO SE ENCUENTRA",0,),0,),0,),0,),0,))))</f>
        <v/>
      </c>
      <c r="F491" s="172"/>
    </row>
    <row r="492" spans="5:6" ht="24.95" customHeight="1" x14ac:dyDescent="0.25">
      <c r="E492" s="134" t="str">
        <f>IF(A492="","",+_xlfn.XLOOKUP(VALUE(A492),'1.DEPOSITOS'!O:O,'1.DEPOSITOS'!O:O,_xlfn.XLOOKUP(VALUE(A492),'control débitos'!H:H,'control débitos'!H:H,_xlfn.XLOOKUP(VALUE(A492),'3.AFIP'!Q:Q,'3.AFIP'!Q:Q,_xlfn.XLOOKUP(VALUE(A492),'5.FONDO Y SUELDOS'!P:P,'5.FONDO Y SUELDOS'!P:P,_xlfn.XLOOKUP(VALUE(A492),'8.GASTOS'!O:O,'8.GASTOS'!O:O,_xlfn.XLOOKUP(VALUE(A492),'10.IMP DEB CRED'!O:O,'10.IMP DEB CRED'!O:O,_xlfn.XLOOKUP(VALUE(A492),'4.SIRCREB'!O:O,'4.SIRCREB'!O:O,"&lt;&lt;&lt;---- NO SE ENCUENTRA",0,),0,),0,),0,),0,))))</f>
        <v/>
      </c>
      <c r="F492" s="172"/>
    </row>
    <row r="493" spans="5:6" ht="24.95" customHeight="1" x14ac:dyDescent="0.25">
      <c r="E493" s="134" t="str">
        <f>IF(A493="","",+_xlfn.XLOOKUP(VALUE(A493),'1.DEPOSITOS'!O:O,'1.DEPOSITOS'!O:O,_xlfn.XLOOKUP(VALUE(A493),'control débitos'!H:H,'control débitos'!H:H,_xlfn.XLOOKUP(VALUE(A493),'3.AFIP'!Q:Q,'3.AFIP'!Q:Q,_xlfn.XLOOKUP(VALUE(A493),'5.FONDO Y SUELDOS'!P:P,'5.FONDO Y SUELDOS'!P:P,_xlfn.XLOOKUP(VALUE(A493),'8.GASTOS'!O:O,'8.GASTOS'!O:O,_xlfn.XLOOKUP(VALUE(A493),'10.IMP DEB CRED'!O:O,'10.IMP DEB CRED'!O:O,_xlfn.XLOOKUP(VALUE(A493),'4.SIRCREB'!O:O,'4.SIRCREB'!O:O,"&lt;&lt;&lt;---- NO SE ENCUENTRA",0,),0,),0,),0,),0,))))</f>
        <v/>
      </c>
      <c r="F493" s="172"/>
    </row>
    <row r="494" spans="5:6" ht="24.95" customHeight="1" x14ac:dyDescent="0.25">
      <c r="E494" s="134" t="str">
        <f>IF(A494="","",+_xlfn.XLOOKUP(VALUE(A494),'1.DEPOSITOS'!O:O,'1.DEPOSITOS'!O:O,_xlfn.XLOOKUP(VALUE(A494),'control débitos'!H:H,'control débitos'!H:H,_xlfn.XLOOKUP(VALUE(A494),'3.AFIP'!Q:Q,'3.AFIP'!Q:Q,_xlfn.XLOOKUP(VALUE(A494),'5.FONDO Y SUELDOS'!P:P,'5.FONDO Y SUELDOS'!P:P,_xlfn.XLOOKUP(VALUE(A494),'8.GASTOS'!O:O,'8.GASTOS'!O:O,_xlfn.XLOOKUP(VALUE(A494),'10.IMP DEB CRED'!O:O,'10.IMP DEB CRED'!O:O,_xlfn.XLOOKUP(VALUE(A494),'4.SIRCREB'!O:O,'4.SIRCREB'!O:O,"&lt;&lt;&lt;---- NO SE ENCUENTRA",0,),0,),0,),0,),0,))))</f>
        <v/>
      </c>
      <c r="F494" s="172"/>
    </row>
    <row r="495" spans="5:6" ht="24.95" customHeight="1" x14ac:dyDescent="0.25">
      <c r="E495" s="134" t="str">
        <f>IF(A495="","",+_xlfn.XLOOKUP(VALUE(A495),'1.DEPOSITOS'!O:O,'1.DEPOSITOS'!O:O,_xlfn.XLOOKUP(VALUE(A495),'control débitos'!H:H,'control débitos'!H:H,_xlfn.XLOOKUP(VALUE(A495),'3.AFIP'!Q:Q,'3.AFIP'!Q:Q,_xlfn.XLOOKUP(VALUE(A495),'5.FONDO Y SUELDOS'!P:P,'5.FONDO Y SUELDOS'!P:P,_xlfn.XLOOKUP(VALUE(A495),'8.GASTOS'!O:O,'8.GASTOS'!O:O,_xlfn.XLOOKUP(VALUE(A495),'10.IMP DEB CRED'!O:O,'10.IMP DEB CRED'!O:O,_xlfn.XLOOKUP(VALUE(A495),'4.SIRCREB'!O:O,'4.SIRCREB'!O:O,"&lt;&lt;&lt;---- NO SE ENCUENTRA",0,),0,),0,),0,),0,))))</f>
        <v/>
      </c>
      <c r="F495" s="172"/>
    </row>
    <row r="496" spans="5:6" ht="24.95" customHeight="1" x14ac:dyDescent="0.25">
      <c r="E496" s="134" t="str">
        <f>IF(A496="","",+_xlfn.XLOOKUP(VALUE(A496),'1.DEPOSITOS'!O:O,'1.DEPOSITOS'!O:O,_xlfn.XLOOKUP(VALUE(A496),'control débitos'!H:H,'control débitos'!H:H,_xlfn.XLOOKUP(VALUE(A496),'3.AFIP'!Q:Q,'3.AFIP'!Q:Q,_xlfn.XLOOKUP(VALUE(A496),'5.FONDO Y SUELDOS'!P:P,'5.FONDO Y SUELDOS'!P:P,_xlfn.XLOOKUP(VALUE(A496),'8.GASTOS'!O:O,'8.GASTOS'!O:O,_xlfn.XLOOKUP(VALUE(A496),'10.IMP DEB CRED'!O:O,'10.IMP DEB CRED'!O:O,_xlfn.XLOOKUP(VALUE(A496),'4.SIRCREB'!O:O,'4.SIRCREB'!O:O,"&lt;&lt;&lt;---- NO SE ENCUENTRA",0,),0,),0,),0,),0,))))</f>
        <v/>
      </c>
      <c r="F496" s="172"/>
    </row>
    <row r="497" spans="5:6" ht="24.95" customHeight="1" x14ac:dyDescent="0.25">
      <c r="E497" s="134" t="str">
        <f>IF(A497="","",+_xlfn.XLOOKUP(VALUE(A497),'1.DEPOSITOS'!O:O,'1.DEPOSITOS'!O:O,_xlfn.XLOOKUP(VALUE(A497),'control débitos'!H:H,'control débitos'!H:H,_xlfn.XLOOKUP(VALUE(A497),'3.AFIP'!Q:Q,'3.AFIP'!Q:Q,_xlfn.XLOOKUP(VALUE(A497),'5.FONDO Y SUELDOS'!P:P,'5.FONDO Y SUELDOS'!P:P,_xlfn.XLOOKUP(VALUE(A497),'8.GASTOS'!O:O,'8.GASTOS'!O:O,_xlfn.XLOOKUP(VALUE(A497),'10.IMP DEB CRED'!O:O,'10.IMP DEB CRED'!O:O,_xlfn.XLOOKUP(VALUE(A497),'4.SIRCREB'!O:O,'4.SIRCREB'!O:O,"&lt;&lt;&lt;---- NO SE ENCUENTRA",0,),0,),0,),0,),0,))))</f>
        <v/>
      </c>
      <c r="F497" s="172"/>
    </row>
    <row r="498" spans="5:6" ht="24.95" customHeight="1" x14ac:dyDescent="0.25">
      <c r="E498" s="134" t="str">
        <f>IF(A498="","",+_xlfn.XLOOKUP(VALUE(A498),'1.DEPOSITOS'!O:O,'1.DEPOSITOS'!O:O,_xlfn.XLOOKUP(VALUE(A498),'control débitos'!H:H,'control débitos'!H:H,_xlfn.XLOOKUP(VALUE(A498),'3.AFIP'!Q:Q,'3.AFIP'!Q:Q,_xlfn.XLOOKUP(VALUE(A498),'5.FONDO Y SUELDOS'!P:P,'5.FONDO Y SUELDOS'!P:P,_xlfn.XLOOKUP(VALUE(A498),'8.GASTOS'!O:O,'8.GASTOS'!O:O,_xlfn.XLOOKUP(VALUE(A498),'10.IMP DEB CRED'!O:O,'10.IMP DEB CRED'!O:O,_xlfn.XLOOKUP(VALUE(A498),'4.SIRCREB'!O:O,'4.SIRCREB'!O:O,"&lt;&lt;&lt;---- NO SE ENCUENTRA",0,),0,),0,),0,),0,))))</f>
        <v/>
      </c>
      <c r="F498" s="172"/>
    </row>
    <row r="499" spans="5:6" ht="24.95" customHeight="1" x14ac:dyDescent="0.25">
      <c r="E499" s="134" t="str">
        <f>IF(A499="","",+_xlfn.XLOOKUP(VALUE(A499),'1.DEPOSITOS'!O:O,'1.DEPOSITOS'!O:O,_xlfn.XLOOKUP(VALUE(A499),'control débitos'!H:H,'control débitos'!H:H,_xlfn.XLOOKUP(VALUE(A499),'3.AFIP'!Q:Q,'3.AFIP'!Q:Q,_xlfn.XLOOKUP(VALUE(A499),'5.FONDO Y SUELDOS'!P:P,'5.FONDO Y SUELDOS'!P:P,_xlfn.XLOOKUP(VALUE(A499),'8.GASTOS'!O:O,'8.GASTOS'!O:O,_xlfn.XLOOKUP(VALUE(A499),'10.IMP DEB CRED'!O:O,'10.IMP DEB CRED'!O:O,_xlfn.XLOOKUP(VALUE(A499),'4.SIRCREB'!O:O,'4.SIRCREB'!O:O,"&lt;&lt;&lt;---- NO SE ENCUENTRA",0,),0,),0,),0,),0,))))</f>
        <v/>
      </c>
      <c r="F499" s="172"/>
    </row>
    <row r="500" spans="5:6" ht="24.95" customHeight="1" x14ac:dyDescent="0.25">
      <c r="E500" s="134" t="str">
        <f>IF(A500="","",+_xlfn.XLOOKUP(VALUE(A500),'1.DEPOSITOS'!O:O,'1.DEPOSITOS'!O:O,_xlfn.XLOOKUP(VALUE(A500),'control débitos'!H:H,'control débitos'!H:H,_xlfn.XLOOKUP(VALUE(A500),'3.AFIP'!Q:Q,'3.AFIP'!Q:Q,_xlfn.XLOOKUP(VALUE(A500),'5.FONDO Y SUELDOS'!P:P,'5.FONDO Y SUELDOS'!P:P,_xlfn.XLOOKUP(VALUE(A500),'8.GASTOS'!O:O,'8.GASTOS'!O:O,_xlfn.XLOOKUP(VALUE(A500),'10.IMP DEB CRED'!O:O,'10.IMP DEB CRED'!O:O,_xlfn.XLOOKUP(VALUE(A500),'4.SIRCREB'!O:O,'4.SIRCREB'!O:O,"&lt;&lt;&lt;---- NO SE ENCUENTRA",0,),0,),0,),0,),0,))))</f>
        <v/>
      </c>
      <c r="F500" s="172"/>
    </row>
    <row r="501" spans="5:6" ht="24.95" customHeight="1" x14ac:dyDescent="0.25">
      <c r="E501" s="134" t="str">
        <f>IF(A501="","",+_xlfn.XLOOKUP(VALUE(A501),'1.DEPOSITOS'!O:O,'1.DEPOSITOS'!O:O,_xlfn.XLOOKUP(VALUE(A501),'control débitos'!H:H,'control débitos'!H:H,_xlfn.XLOOKUP(VALUE(A501),'3.AFIP'!Q:Q,'3.AFIP'!Q:Q,_xlfn.XLOOKUP(VALUE(A501),'5.FONDO Y SUELDOS'!P:P,'5.FONDO Y SUELDOS'!P:P,_xlfn.XLOOKUP(VALUE(A501),'8.GASTOS'!O:O,'8.GASTOS'!O:O,_xlfn.XLOOKUP(VALUE(A501),'10.IMP DEB CRED'!O:O,'10.IMP DEB CRED'!O:O,_xlfn.XLOOKUP(VALUE(A501),'4.SIRCREB'!O:O,'4.SIRCREB'!O:O,"&lt;&lt;&lt;---- NO SE ENCUENTRA",0,),0,),0,),0,),0,))))</f>
        <v/>
      </c>
      <c r="F501" s="172"/>
    </row>
    <row r="502" spans="5:6" ht="24.95" customHeight="1" x14ac:dyDescent="0.25">
      <c r="E502" s="134" t="str">
        <f>IF(A502="","",+_xlfn.XLOOKUP(VALUE(A502),'1.DEPOSITOS'!O:O,'1.DEPOSITOS'!O:O,_xlfn.XLOOKUP(VALUE(A502),'control débitos'!H:H,'control débitos'!H:H,_xlfn.XLOOKUP(VALUE(A502),'3.AFIP'!Q:Q,'3.AFIP'!Q:Q,_xlfn.XLOOKUP(VALUE(A502),'5.FONDO Y SUELDOS'!P:P,'5.FONDO Y SUELDOS'!P:P,_xlfn.XLOOKUP(VALUE(A502),'8.GASTOS'!O:O,'8.GASTOS'!O:O,_xlfn.XLOOKUP(VALUE(A502),'10.IMP DEB CRED'!O:O,'10.IMP DEB CRED'!O:O,_xlfn.XLOOKUP(VALUE(A502),'4.SIRCREB'!O:O,'4.SIRCREB'!O:O,"&lt;&lt;&lt;---- NO SE ENCUENTRA",0,),0,),0,),0,),0,))))</f>
        <v/>
      </c>
      <c r="F502" s="172"/>
    </row>
    <row r="503" spans="5:6" ht="24.95" customHeight="1" x14ac:dyDescent="0.25">
      <c r="E503" s="134" t="str">
        <f>IF(A503="","",+_xlfn.XLOOKUP(VALUE(A503),'1.DEPOSITOS'!O:O,'1.DEPOSITOS'!O:O,_xlfn.XLOOKUP(VALUE(A503),'control débitos'!H:H,'control débitos'!H:H,_xlfn.XLOOKUP(VALUE(A503),'3.AFIP'!Q:Q,'3.AFIP'!Q:Q,_xlfn.XLOOKUP(VALUE(A503),'5.FONDO Y SUELDOS'!P:P,'5.FONDO Y SUELDOS'!P:P,_xlfn.XLOOKUP(VALUE(A503),'8.GASTOS'!O:O,'8.GASTOS'!O:O,_xlfn.XLOOKUP(VALUE(A503),'10.IMP DEB CRED'!O:O,'10.IMP DEB CRED'!O:O,_xlfn.XLOOKUP(VALUE(A503),'4.SIRCREB'!O:O,'4.SIRCREB'!O:O,"&lt;&lt;&lt;---- NO SE ENCUENTRA",0,),0,),0,),0,),0,))))</f>
        <v/>
      </c>
      <c r="F503" s="172"/>
    </row>
    <row r="504" spans="5:6" ht="24.95" customHeight="1" x14ac:dyDescent="0.25">
      <c r="E504" s="134" t="str">
        <f>IF(A504="","",+_xlfn.XLOOKUP(VALUE(A504),'1.DEPOSITOS'!O:O,'1.DEPOSITOS'!O:O,_xlfn.XLOOKUP(VALUE(A504),'control débitos'!H:H,'control débitos'!H:H,_xlfn.XLOOKUP(VALUE(A504),'3.AFIP'!Q:Q,'3.AFIP'!Q:Q,_xlfn.XLOOKUP(VALUE(A504),'5.FONDO Y SUELDOS'!P:P,'5.FONDO Y SUELDOS'!P:P,_xlfn.XLOOKUP(VALUE(A504),'8.GASTOS'!O:O,'8.GASTOS'!O:O,_xlfn.XLOOKUP(VALUE(A504),'10.IMP DEB CRED'!O:O,'10.IMP DEB CRED'!O:O,_xlfn.XLOOKUP(VALUE(A504),'4.SIRCREB'!O:O,'4.SIRCREB'!O:O,"&lt;&lt;&lt;---- NO SE ENCUENTRA",0,),0,),0,),0,),0,))))</f>
        <v/>
      </c>
      <c r="F504" s="172"/>
    </row>
    <row r="505" spans="5:6" ht="24.95" customHeight="1" x14ac:dyDescent="0.25">
      <c r="E505" s="134" t="str">
        <f>IF(A505="","",+_xlfn.XLOOKUP(VALUE(A505),'1.DEPOSITOS'!O:O,'1.DEPOSITOS'!O:O,_xlfn.XLOOKUP(VALUE(A505),'control débitos'!H:H,'control débitos'!H:H,_xlfn.XLOOKUP(VALUE(A505),'3.AFIP'!Q:Q,'3.AFIP'!Q:Q,_xlfn.XLOOKUP(VALUE(A505),'5.FONDO Y SUELDOS'!P:P,'5.FONDO Y SUELDOS'!P:P,_xlfn.XLOOKUP(VALUE(A505),'8.GASTOS'!O:O,'8.GASTOS'!O:O,_xlfn.XLOOKUP(VALUE(A505),'10.IMP DEB CRED'!O:O,'10.IMP DEB CRED'!O:O,_xlfn.XLOOKUP(VALUE(A505),'4.SIRCREB'!O:O,'4.SIRCREB'!O:O,"&lt;&lt;&lt;---- NO SE ENCUENTRA",0,),0,),0,),0,),0,))))</f>
        <v/>
      </c>
      <c r="F505" s="172"/>
    </row>
    <row r="506" spans="5:6" ht="24.95" customHeight="1" x14ac:dyDescent="0.25">
      <c r="E506" s="134" t="str">
        <f>IF(A506="","",+_xlfn.XLOOKUP(VALUE(A506),'1.DEPOSITOS'!O:O,'1.DEPOSITOS'!O:O,_xlfn.XLOOKUP(VALUE(A506),'control débitos'!H:H,'control débitos'!H:H,_xlfn.XLOOKUP(VALUE(A506),'3.AFIP'!Q:Q,'3.AFIP'!Q:Q,_xlfn.XLOOKUP(VALUE(A506),'5.FONDO Y SUELDOS'!P:P,'5.FONDO Y SUELDOS'!P:P,_xlfn.XLOOKUP(VALUE(A506),'8.GASTOS'!O:O,'8.GASTOS'!O:O,_xlfn.XLOOKUP(VALUE(A506),'10.IMP DEB CRED'!O:O,'10.IMP DEB CRED'!O:O,_xlfn.XLOOKUP(VALUE(A506),'4.SIRCREB'!O:O,'4.SIRCREB'!O:O,"&lt;&lt;&lt;---- NO SE ENCUENTRA",0,),0,),0,),0,),0,))))</f>
        <v/>
      </c>
      <c r="F506" s="172"/>
    </row>
    <row r="507" spans="5:6" ht="24.95" customHeight="1" x14ac:dyDescent="0.25">
      <c r="E507" s="134" t="str">
        <f>IF(A507="","",+_xlfn.XLOOKUP(VALUE(A507),'1.DEPOSITOS'!O:O,'1.DEPOSITOS'!O:O,_xlfn.XLOOKUP(VALUE(A507),'control débitos'!H:H,'control débitos'!H:H,_xlfn.XLOOKUP(VALUE(A507),'3.AFIP'!Q:Q,'3.AFIP'!Q:Q,_xlfn.XLOOKUP(VALUE(A507),'5.FONDO Y SUELDOS'!P:P,'5.FONDO Y SUELDOS'!P:P,_xlfn.XLOOKUP(VALUE(A507),'8.GASTOS'!O:O,'8.GASTOS'!O:O,_xlfn.XLOOKUP(VALUE(A507),'10.IMP DEB CRED'!O:O,'10.IMP DEB CRED'!O:O,_xlfn.XLOOKUP(VALUE(A507),'4.SIRCREB'!O:O,'4.SIRCREB'!O:O,"&lt;&lt;&lt;---- NO SE ENCUENTRA",0,),0,),0,),0,),0,))))</f>
        <v/>
      </c>
      <c r="F507" s="172"/>
    </row>
    <row r="508" spans="5:6" ht="24.95" customHeight="1" x14ac:dyDescent="0.25">
      <c r="E508" s="134" t="str">
        <f>IF(A508="","",+_xlfn.XLOOKUP(VALUE(A508),'1.DEPOSITOS'!O:O,'1.DEPOSITOS'!O:O,_xlfn.XLOOKUP(VALUE(A508),'control débitos'!H:H,'control débitos'!H:H,_xlfn.XLOOKUP(VALUE(A508),'3.AFIP'!Q:Q,'3.AFIP'!Q:Q,_xlfn.XLOOKUP(VALUE(A508),'5.FONDO Y SUELDOS'!P:P,'5.FONDO Y SUELDOS'!P:P,_xlfn.XLOOKUP(VALUE(A508),'8.GASTOS'!O:O,'8.GASTOS'!O:O,_xlfn.XLOOKUP(VALUE(A508),'10.IMP DEB CRED'!O:O,'10.IMP DEB CRED'!O:O,_xlfn.XLOOKUP(VALUE(A508),'4.SIRCREB'!O:O,'4.SIRCREB'!O:O,"&lt;&lt;&lt;---- NO SE ENCUENTRA",0,),0,),0,),0,),0,))))</f>
        <v/>
      </c>
      <c r="F508" s="172"/>
    </row>
    <row r="509" spans="5:6" ht="24.95" customHeight="1" x14ac:dyDescent="0.25">
      <c r="E509" s="134" t="str">
        <f>IF(A509="","",+_xlfn.XLOOKUP(VALUE(A509),'1.DEPOSITOS'!O:O,'1.DEPOSITOS'!O:O,_xlfn.XLOOKUP(VALUE(A509),'control débitos'!H:H,'control débitos'!H:H,_xlfn.XLOOKUP(VALUE(A509),'3.AFIP'!Q:Q,'3.AFIP'!Q:Q,_xlfn.XLOOKUP(VALUE(A509),'5.FONDO Y SUELDOS'!P:P,'5.FONDO Y SUELDOS'!P:P,_xlfn.XLOOKUP(VALUE(A509),'8.GASTOS'!O:O,'8.GASTOS'!O:O,_xlfn.XLOOKUP(VALUE(A509),'10.IMP DEB CRED'!O:O,'10.IMP DEB CRED'!O:O,_xlfn.XLOOKUP(VALUE(A509),'4.SIRCREB'!O:O,'4.SIRCREB'!O:O,"&lt;&lt;&lt;---- NO SE ENCUENTRA",0,),0,),0,),0,),0,))))</f>
        <v/>
      </c>
      <c r="F509" s="172"/>
    </row>
    <row r="510" spans="5:6" ht="24.95" customHeight="1" x14ac:dyDescent="0.25">
      <c r="E510" s="134" t="str">
        <f>IF(A510="","",+_xlfn.XLOOKUP(VALUE(A510),'1.DEPOSITOS'!O:O,'1.DEPOSITOS'!O:O,_xlfn.XLOOKUP(VALUE(A510),'control débitos'!H:H,'control débitos'!H:H,_xlfn.XLOOKUP(VALUE(A510),'3.AFIP'!Q:Q,'3.AFIP'!Q:Q,_xlfn.XLOOKUP(VALUE(A510),'5.FONDO Y SUELDOS'!P:P,'5.FONDO Y SUELDOS'!P:P,_xlfn.XLOOKUP(VALUE(A510),'8.GASTOS'!O:O,'8.GASTOS'!O:O,_xlfn.XLOOKUP(VALUE(A510),'10.IMP DEB CRED'!O:O,'10.IMP DEB CRED'!O:O,_xlfn.XLOOKUP(VALUE(A510),'4.SIRCREB'!O:O,'4.SIRCREB'!O:O,"&lt;&lt;&lt;---- NO SE ENCUENTRA",0,),0,),0,),0,),0,))))</f>
        <v/>
      </c>
      <c r="F510" s="172"/>
    </row>
    <row r="511" spans="5:6" ht="24.95" customHeight="1" x14ac:dyDescent="0.25">
      <c r="E511" s="134" t="str">
        <f>IF(A511="","",+_xlfn.XLOOKUP(VALUE(A511),'1.DEPOSITOS'!O:O,'1.DEPOSITOS'!O:O,_xlfn.XLOOKUP(VALUE(A511),'control débitos'!H:H,'control débitos'!H:H,_xlfn.XLOOKUP(VALUE(A511),'3.AFIP'!Q:Q,'3.AFIP'!Q:Q,_xlfn.XLOOKUP(VALUE(A511),'5.FONDO Y SUELDOS'!P:P,'5.FONDO Y SUELDOS'!P:P,_xlfn.XLOOKUP(VALUE(A511),'8.GASTOS'!O:O,'8.GASTOS'!O:O,_xlfn.XLOOKUP(VALUE(A511),'10.IMP DEB CRED'!O:O,'10.IMP DEB CRED'!O:O,_xlfn.XLOOKUP(VALUE(A511),'4.SIRCREB'!O:O,'4.SIRCREB'!O:O,"&lt;&lt;&lt;---- NO SE ENCUENTRA",0,),0,),0,),0,),0,))))</f>
        <v/>
      </c>
      <c r="F511" s="172"/>
    </row>
    <row r="512" spans="5:6" ht="24.95" customHeight="1" x14ac:dyDescent="0.25">
      <c r="E512" s="134" t="str">
        <f>IF(A512="","",+_xlfn.XLOOKUP(VALUE(A512),'1.DEPOSITOS'!O:O,'1.DEPOSITOS'!O:O,_xlfn.XLOOKUP(VALUE(A512),'control débitos'!H:H,'control débitos'!H:H,_xlfn.XLOOKUP(VALUE(A512),'3.AFIP'!Q:Q,'3.AFIP'!Q:Q,_xlfn.XLOOKUP(VALUE(A512),'5.FONDO Y SUELDOS'!P:P,'5.FONDO Y SUELDOS'!P:P,_xlfn.XLOOKUP(VALUE(A512),'8.GASTOS'!O:O,'8.GASTOS'!O:O,_xlfn.XLOOKUP(VALUE(A512),'10.IMP DEB CRED'!O:O,'10.IMP DEB CRED'!O:O,_xlfn.XLOOKUP(VALUE(A512),'4.SIRCREB'!O:O,'4.SIRCREB'!O:O,"&lt;&lt;&lt;---- NO SE ENCUENTRA",0,),0,),0,),0,),0,))))</f>
        <v/>
      </c>
      <c r="F512" s="172"/>
    </row>
    <row r="513" spans="5:6" ht="24.95" customHeight="1" x14ac:dyDescent="0.25">
      <c r="E513" s="134" t="str">
        <f>IF(A513="","",+_xlfn.XLOOKUP(VALUE(A513),'1.DEPOSITOS'!O:O,'1.DEPOSITOS'!O:O,_xlfn.XLOOKUP(VALUE(A513),'control débitos'!H:H,'control débitos'!H:H,_xlfn.XLOOKUP(VALUE(A513),'3.AFIP'!Q:Q,'3.AFIP'!Q:Q,_xlfn.XLOOKUP(VALUE(A513),'5.FONDO Y SUELDOS'!P:P,'5.FONDO Y SUELDOS'!P:P,_xlfn.XLOOKUP(VALUE(A513),'8.GASTOS'!O:O,'8.GASTOS'!O:O,_xlfn.XLOOKUP(VALUE(A513),'10.IMP DEB CRED'!O:O,'10.IMP DEB CRED'!O:O,_xlfn.XLOOKUP(VALUE(A513),'4.SIRCREB'!O:O,'4.SIRCREB'!O:O,"&lt;&lt;&lt;---- NO SE ENCUENTRA",0,),0,),0,),0,),0,))))</f>
        <v/>
      </c>
      <c r="F513" s="172"/>
    </row>
    <row r="514" spans="5:6" ht="24.95" customHeight="1" x14ac:dyDescent="0.25">
      <c r="E514" s="134" t="str">
        <f>IF(A514="","",+_xlfn.XLOOKUP(VALUE(A514),'1.DEPOSITOS'!O:O,'1.DEPOSITOS'!O:O,_xlfn.XLOOKUP(VALUE(A514),'control débitos'!H:H,'control débitos'!H:H,_xlfn.XLOOKUP(VALUE(A514),'3.AFIP'!Q:Q,'3.AFIP'!Q:Q,_xlfn.XLOOKUP(VALUE(A514),'5.FONDO Y SUELDOS'!P:P,'5.FONDO Y SUELDOS'!P:P,_xlfn.XLOOKUP(VALUE(A514),'8.GASTOS'!O:O,'8.GASTOS'!O:O,_xlfn.XLOOKUP(VALUE(A514),'10.IMP DEB CRED'!O:O,'10.IMP DEB CRED'!O:O,_xlfn.XLOOKUP(VALUE(A514),'4.SIRCREB'!O:O,'4.SIRCREB'!O:O,"&lt;&lt;&lt;---- NO SE ENCUENTRA",0,),0,),0,),0,),0,))))</f>
        <v/>
      </c>
      <c r="F514" s="172"/>
    </row>
    <row r="515" spans="5:6" ht="24.95" customHeight="1" x14ac:dyDescent="0.25">
      <c r="E515" s="134" t="str">
        <f>IF(A515="","",+_xlfn.XLOOKUP(VALUE(A515),'1.DEPOSITOS'!O:O,'1.DEPOSITOS'!O:O,_xlfn.XLOOKUP(VALUE(A515),'control débitos'!H:H,'control débitos'!H:H,_xlfn.XLOOKUP(VALUE(A515),'3.AFIP'!Q:Q,'3.AFIP'!Q:Q,_xlfn.XLOOKUP(VALUE(A515),'5.FONDO Y SUELDOS'!P:P,'5.FONDO Y SUELDOS'!P:P,_xlfn.XLOOKUP(VALUE(A515),'8.GASTOS'!O:O,'8.GASTOS'!O:O,_xlfn.XLOOKUP(VALUE(A515),'10.IMP DEB CRED'!O:O,'10.IMP DEB CRED'!O:O,_xlfn.XLOOKUP(VALUE(A515),'4.SIRCREB'!O:O,'4.SIRCREB'!O:O,"&lt;&lt;&lt;---- NO SE ENCUENTRA",0,),0,),0,),0,),0,))))</f>
        <v/>
      </c>
      <c r="F515" s="172"/>
    </row>
    <row r="516" spans="5:6" ht="24.95" customHeight="1" x14ac:dyDescent="0.25">
      <c r="E516" s="134" t="str">
        <f>IF(A516="","",+_xlfn.XLOOKUP(VALUE(A516),'1.DEPOSITOS'!O:O,'1.DEPOSITOS'!O:O,_xlfn.XLOOKUP(VALUE(A516),'control débitos'!H:H,'control débitos'!H:H,_xlfn.XLOOKUP(VALUE(A516),'3.AFIP'!Q:Q,'3.AFIP'!Q:Q,_xlfn.XLOOKUP(VALUE(A516),'5.FONDO Y SUELDOS'!P:P,'5.FONDO Y SUELDOS'!P:P,_xlfn.XLOOKUP(VALUE(A516),'8.GASTOS'!O:O,'8.GASTOS'!O:O,_xlfn.XLOOKUP(VALUE(A516),'10.IMP DEB CRED'!O:O,'10.IMP DEB CRED'!O:O,_xlfn.XLOOKUP(VALUE(A516),'4.SIRCREB'!O:O,'4.SIRCREB'!O:O,"&lt;&lt;&lt;---- NO SE ENCUENTRA",0,),0,),0,),0,),0,))))</f>
        <v/>
      </c>
      <c r="F516" s="172"/>
    </row>
    <row r="517" spans="5:6" ht="24.95" customHeight="1" x14ac:dyDescent="0.25">
      <c r="E517" s="134" t="str">
        <f>IF(A517="","",+_xlfn.XLOOKUP(VALUE(A517),'1.DEPOSITOS'!O:O,'1.DEPOSITOS'!O:O,_xlfn.XLOOKUP(VALUE(A517),'control débitos'!H:H,'control débitos'!H:H,_xlfn.XLOOKUP(VALUE(A517),'3.AFIP'!Q:Q,'3.AFIP'!Q:Q,_xlfn.XLOOKUP(VALUE(A517),'5.FONDO Y SUELDOS'!P:P,'5.FONDO Y SUELDOS'!P:P,_xlfn.XLOOKUP(VALUE(A517),'8.GASTOS'!O:O,'8.GASTOS'!O:O,_xlfn.XLOOKUP(VALUE(A517),'10.IMP DEB CRED'!O:O,'10.IMP DEB CRED'!O:O,_xlfn.XLOOKUP(VALUE(A517),'4.SIRCREB'!O:O,'4.SIRCREB'!O:O,"&lt;&lt;&lt;---- NO SE ENCUENTRA",0,),0,),0,),0,),0,))))</f>
        <v/>
      </c>
      <c r="F517" s="172"/>
    </row>
    <row r="518" spans="5:6" ht="24.95" customHeight="1" x14ac:dyDescent="0.25">
      <c r="E518" s="134" t="str">
        <f>IF(A518="","",+_xlfn.XLOOKUP(VALUE(A518),'1.DEPOSITOS'!O:O,'1.DEPOSITOS'!O:O,_xlfn.XLOOKUP(VALUE(A518),'control débitos'!H:H,'control débitos'!H:H,_xlfn.XLOOKUP(VALUE(A518),'3.AFIP'!Q:Q,'3.AFIP'!Q:Q,_xlfn.XLOOKUP(VALUE(A518),'5.FONDO Y SUELDOS'!P:P,'5.FONDO Y SUELDOS'!P:P,_xlfn.XLOOKUP(VALUE(A518),'8.GASTOS'!O:O,'8.GASTOS'!O:O,_xlfn.XLOOKUP(VALUE(A518),'10.IMP DEB CRED'!O:O,'10.IMP DEB CRED'!O:O,_xlfn.XLOOKUP(VALUE(A518),'4.SIRCREB'!O:O,'4.SIRCREB'!O:O,"&lt;&lt;&lt;---- NO SE ENCUENTRA",0,),0,),0,),0,),0,))))</f>
        <v/>
      </c>
      <c r="F518" s="172"/>
    </row>
    <row r="519" spans="5:6" ht="24.95" customHeight="1" x14ac:dyDescent="0.25">
      <c r="E519" s="134" t="str">
        <f>IF(A519="","",+_xlfn.XLOOKUP(VALUE(A519),'1.DEPOSITOS'!O:O,'1.DEPOSITOS'!O:O,_xlfn.XLOOKUP(VALUE(A519),'control débitos'!H:H,'control débitos'!H:H,_xlfn.XLOOKUP(VALUE(A519),'3.AFIP'!Q:Q,'3.AFIP'!Q:Q,_xlfn.XLOOKUP(VALUE(A519),'5.FONDO Y SUELDOS'!P:P,'5.FONDO Y SUELDOS'!P:P,_xlfn.XLOOKUP(VALUE(A519),'8.GASTOS'!O:O,'8.GASTOS'!O:O,_xlfn.XLOOKUP(VALUE(A519),'10.IMP DEB CRED'!O:O,'10.IMP DEB CRED'!O:O,_xlfn.XLOOKUP(VALUE(A519),'4.SIRCREB'!O:O,'4.SIRCREB'!O:O,"&lt;&lt;&lt;---- NO SE ENCUENTRA",0,),0,),0,),0,),0,))))</f>
        <v/>
      </c>
      <c r="F519" s="172"/>
    </row>
    <row r="520" spans="5:6" ht="24.95" customHeight="1" x14ac:dyDescent="0.25">
      <c r="E520" s="134" t="str">
        <f>IF(A520="","",+_xlfn.XLOOKUP(VALUE(A520),'1.DEPOSITOS'!O:O,'1.DEPOSITOS'!O:O,_xlfn.XLOOKUP(VALUE(A520),'control débitos'!H:H,'control débitos'!H:H,_xlfn.XLOOKUP(VALUE(A520),'3.AFIP'!Q:Q,'3.AFIP'!Q:Q,_xlfn.XLOOKUP(VALUE(A520),'5.FONDO Y SUELDOS'!P:P,'5.FONDO Y SUELDOS'!P:P,_xlfn.XLOOKUP(VALUE(A520),'8.GASTOS'!O:O,'8.GASTOS'!O:O,_xlfn.XLOOKUP(VALUE(A520),'10.IMP DEB CRED'!O:O,'10.IMP DEB CRED'!O:O,_xlfn.XLOOKUP(VALUE(A520),'4.SIRCREB'!O:O,'4.SIRCREB'!O:O,"&lt;&lt;&lt;---- NO SE ENCUENTRA",0,),0,),0,),0,),0,))))</f>
        <v/>
      </c>
      <c r="F520" s="172"/>
    </row>
    <row r="521" spans="5:6" ht="24.95" customHeight="1" x14ac:dyDescent="0.25">
      <c r="E521" s="134" t="str">
        <f>IF(A521="","",+_xlfn.XLOOKUP(VALUE(A521),'1.DEPOSITOS'!O:O,'1.DEPOSITOS'!O:O,_xlfn.XLOOKUP(VALUE(A521),'control débitos'!H:H,'control débitos'!H:H,_xlfn.XLOOKUP(VALUE(A521),'3.AFIP'!Q:Q,'3.AFIP'!Q:Q,_xlfn.XLOOKUP(VALUE(A521),'5.FONDO Y SUELDOS'!P:P,'5.FONDO Y SUELDOS'!P:P,_xlfn.XLOOKUP(VALUE(A521),'8.GASTOS'!O:O,'8.GASTOS'!O:O,_xlfn.XLOOKUP(VALUE(A521),'10.IMP DEB CRED'!O:O,'10.IMP DEB CRED'!O:O,_xlfn.XLOOKUP(VALUE(A521),'4.SIRCREB'!O:O,'4.SIRCREB'!O:O,"&lt;&lt;&lt;---- NO SE ENCUENTRA",0,),0,),0,),0,),0,))))</f>
        <v/>
      </c>
      <c r="F521" s="172"/>
    </row>
    <row r="522" spans="5:6" ht="24.95" customHeight="1" x14ac:dyDescent="0.25">
      <c r="E522" s="134" t="str">
        <f>IF(A522="","",+_xlfn.XLOOKUP(VALUE(A522),'1.DEPOSITOS'!O:O,'1.DEPOSITOS'!O:O,_xlfn.XLOOKUP(VALUE(A522),'control débitos'!H:H,'control débitos'!H:H,_xlfn.XLOOKUP(VALUE(A522),'3.AFIP'!Q:Q,'3.AFIP'!Q:Q,_xlfn.XLOOKUP(VALUE(A522),'5.FONDO Y SUELDOS'!P:P,'5.FONDO Y SUELDOS'!P:P,_xlfn.XLOOKUP(VALUE(A522),'8.GASTOS'!O:O,'8.GASTOS'!O:O,_xlfn.XLOOKUP(VALUE(A522),'10.IMP DEB CRED'!O:O,'10.IMP DEB CRED'!O:O,_xlfn.XLOOKUP(VALUE(A522),'4.SIRCREB'!O:O,'4.SIRCREB'!O:O,"&lt;&lt;&lt;---- NO SE ENCUENTRA",0,),0,),0,),0,),0,))))</f>
        <v/>
      </c>
      <c r="F522" s="172"/>
    </row>
    <row r="523" spans="5:6" ht="24.95" customHeight="1" x14ac:dyDescent="0.25">
      <c r="E523" s="134" t="str">
        <f>IF(A523="","",+_xlfn.XLOOKUP(VALUE(A523),'1.DEPOSITOS'!O:O,'1.DEPOSITOS'!O:O,_xlfn.XLOOKUP(VALUE(A523),'control débitos'!H:H,'control débitos'!H:H,_xlfn.XLOOKUP(VALUE(A523),'3.AFIP'!Q:Q,'3.AFIP'!Q:Q,_xlfn.XLOOKUP(VALUE(A523),'5.FONDO Y SUELDOS'!P:P,'5.FONDO Y SUELDOS'!P:P,_xlfn.XLOOKUP(VALUE(A523),'8.GASTOS'!O:O,'8.GASTOS'!O:O,_xlfn.XLOOKUP(VALUE(A523),'10.IMP DEB CRED'!O:O,'10.IMP DEB CRED'!O:O,_xlfn.XLOOKUP(VALUE(A523),'4.SIRCREB'!O:O,'4.SIRCREB'!O:O,"&lt;&lt;&lt;---- NO SE ENCUENTRA",0,),0,),0,),0,),0,))))</f>
        <v/>
      </c>
      <c r="F523" s="172"/>
    </row>
    <row r="524" spans="5:6" ht="24.95" customHeight="1" x14ac:dyDescent="0.25">
      <c r="E524" s="134" t="str">
        <f>IF(A524="","",+_xlfn.XLOOKUP(VALUE(A524),'1.DEPOSITOS'!O:O,'1.DEPOSITOS'!O:O,_xlfn.XLOOKUP(VALUE(A524),'control débitos'!H:H,'control débitos'!H:H,_xlfn.XLOOKUP(VALUE(A524),'3.AFIP'!Q:Q,'3.AFIP'!Q:Q,_xlfn.XLOOKUP(VALUE(A524),'5.FONDO Y SUELDOS'!P:P,'5.FONDO Y SUELDOS'!P:P,_xlfn.XLOOKUP(VALUE(A524),'8.GASTOS'!O:O,'8.GASTOS'!O:O,_xlfn.XLOOKUP(VALUE(A524),'10.IMP DEB CRED'!O:O,'10.IMP DEB CRED'!O:O,_xlfn.XLOOKUP(VALUE(A524),'4.SIRCREB'!O:O,'4.SIRCREB'!O:O,"&lt;&lt;&lt;---- NO SE ENCUENTRA",0,),0,),0,),0,),0,))))</f>
        <v/>
      </c>
      <c r="F524" s="172"/>
    </row>
    <row r="525" spans="5:6" ht="24.95" customHeight="1" x14ac:dyDescent="0.25">
      <c r="E525" s="134" t="str">
        <f>IF(A525="","",+_xlfn.XLOOKUP(VALUE(A525),'1.DEPOSITOS'!O:O,'1.DEPOSITOS'!O:O,_xlfn.XLOOKUP(VALUE(A525),'control débitos'!H:H,'control débitos'!H:H,_xlfn.XLOOKUP(VALUE(A525),'3.AFIP'!Q:Q,'3.AFIP'!Q:Q,_xlfn.XLOOKUP(VALUE(A525),'5.FONDO Y SUELDOS'!P:P,'5.FONDO Y SUELDOS'!P:P,_xlfn.XLOOKUP(VALUE(A525),'8.GASTOS'!O:O,'8.GASTOS'!O:O,_xlfn.XLOOKUP(VALUE(A525),'10.IMP DEB CRED'!O:O,'10.IMP DEB CRED'!O:O,_xlfn.XLOOKUP(VALUE(A525),'4.SIRCREB'!O:O,'4.SIRCREB'!O:O,"&lt;&lt;&lt;---- NO SE ENCUENTRA",0,),0,),0,),0,),0,))))</f>
        <v/>
      </c>
      <c r="F525" s="172"/>
    </row>
    <row r="526" spans="5:6" ht="24.95" customHeight="1" x14ac:dyDescent="0.25">
      <c r="E526" s="134" t="str">
        <f>IF(A526="","",+_xlfn.XLOOKUP(VALUE(A526),'1.DEPOSITOS'!O:O,'1.DEPOSITOS'!O:O,_xlfn.XLOOKUP(VALUE(A526),'control débitos'!H:H,'control débitos'!H:H,_xlfn.XLOOKUP(VALUE(A526),'3.AFIP'!Q:Q,'3.AFIP'!Q:Q,_xlfn.XLOOKUP(VALUE(A526),'5.FONDO Y SUELDOS'!P:P,'5.FONDO Y SUELDOS'!P:P,_xlfn.XLOOKUP(VALUE(A526),'8.GASTOS'!O:O,'8.GASTOS'!O:O,_xlfn.XLOOKUP(VALUE(A526),'10.IMP DEB CRED'!O:O,'10.IMP DEB CRED'!O:O,_xlfn.XLOOKUP(VALUE(A526),'4.SIRCREB'!O:O,'4.SIRCREB'!O:O,"&lt;&lt;&lt;---- NO SE ENCUENTRA",0,),0,),0,),0,),0,))))</f>
        <v/>
      </c>
      <c r="F526" s="172"/>
    </row>
    <row r="527" spans="5:6" ht="24.95" customHeight="1" x14ac:dyDescent="0.25">
      <c r="E527" s="134" t="str">
        <f>IF(A527="","",+_xlfn.XLOOKUP(VALUE(A527),'1.DEPOSITOS'!O:O,'1.DEPOSITOS'!O:O,_xlfn.XLOOKUP(VALUE(A527),'control débitos'!H:H,'control débitos'!H:H,_xlfn.XLOOKUP(VALUE(A527),'3.AFIP'!Q:Q,'3.AFIP'!Q:Q,_xlfn.XLOOKUP(VALUE(A527),'5.FONDO Y SUELDOS'!P:P,'5.FONDO Y SUELDOS'!P:P,_xlfn.XLOOKUP(VALUE(A527),'8.GASTOS'!O:O,'8.GASTOS'!O:O,_xlfn.XLOOKUP(VALUE(A527),'10.IMP DEB CRED'!O:O,'10.IMP DEB CRED'!O:O,_xlfn.XLOOKUP(VALUE(A527),'4.SIRCREB'!O:O,'4.SIRCREB'!O:O,"&lt;&lt;&lt;---- NO SE ENCUENTRA",0,),0,),0,),0,),0,))))</f>
        <v/>
      </c>
      <c r="F527" s="172"/>
    </row>
    <row r="528" spans="5:6" ht="24.95" customHeight="1" x14ac:dyDescent="0.25">
      <c r="E528" s="134" t="str">
        <f>IF(A528="","",+_xlfn.XLOOKUP(VALUE(A528),'1.DEPOSITOS'!O:O,'1.DEPOSITOS'!O:O,_xlfn.XLOOKUP(VALUE(A528),'control débitos'!H:H,'control débitos'!H:H,_xlfn.XLOOKUP(VALUE(A528),'3.AFIP'!Q:Q,'3.AFIP'!Q:Q,_xlfn.XLOOKUP(VALUE(A528),'5.FONDO Y SUELDOS'!P:P,'5.FONDO Y SUELDOS'!P:P,_xlfn.XLOOKUP(VALUE(A528),'8.GASTOS'!O:O,'8.GASTOS'!O:O,_xlfn.XLOOKUP(VALUE(A528),'10.IMP DEB CRED'!O:O,'10.IMP DEB CRED'!O:O,_xlfn.XLOOKUP(VALUE(A528),'4.SIRCREB'!O:O,'4.SIRCREB'!O:O,"&lt;&lt;&lt;---- NO SE ENCUENTRA",0,),0,),0,),0,),0,))))</f>
        <v/>
      </c>
      <c r="F528" s="172"/>
    </row>
    <row r="529" spans="5:6" ht="24.95" customHeight="1" x14ac:dyDescent="0.25">
      <c r="E529" s="134" t="str">
        <f>IF(A529="","",+_xlfn.XLOOKUP(VALUE(A529),'1.DEPOSITOS'!O:O,'1.DEPOSITOS'!O:O,_xlfn.XLOOKUP(VALUE(A529),'control débitos'!H:H,'control débitos'!H:H,_xlfn.XLOOKUP(VALUE(A529),'3.AFIP'!Q:Q,'3.AFIP'!Q:Q,_xlfn.XLOOKUP(VALUE(A529),'5.FONDO Y SUELDOS'!P:P,'5.FONDO Y SUELDOS'!P:P,_xlfn.XLOOKUP(VALUE(A529),'8.GASTOS'!O:O,'8.GASTOS'!O:O,_xlfn.XLOOKUP(VALUE(A529),'10.IMP DEB CRED'!O:O,'10.IMP DEB CRED'!O:O,_xlfn.XLOOKUP(VALUE(A529),'4.SIRCREB'!O:O,'4.SIRCREB'!O:O,"&lt;&lt;&lt;---- NO SE ENCUENTRA",0,),0,),0,),0,),0,))))</f>
        <v/>
      </c>
      <c r="F529" s="172"/>
    </row>
    <row r="530" spans="5:6" ht="24.95" customHeight="1" x14ac:dyDescent="0.25">
      <c r="E530" s="134" t="str">
        <f>IF(A530="","",+_xlfn.XLOOKUP(VALUE(A530),'1.DEPOSITOS'!O:O,'1.DEPOSITOS'!O:O,_xlfn.XLOOKUP(VALUE(A530),'control débitos'!H:H,'control débitos'!H:H,_xlfn.XLOOKUP(VALUE(A530),'3.AFIP'!Q:Q,'3.AFIP'!Q:Q,_xlfn.XLOOKUP(VALUE(A530),'5.FONDO Y SUELDOS'!P:P,'5.FONDO Y SUELDOS'!P:P,_xlfn.XLOOKUP(VALUE(A530),'8.GASTOS'!O:O,'8.GASTOS'!O:O,_xlfn.XLOOKUP(VALUE(A530),'10.IMP DEB CRED'!O:O,'10.IMP DEB CRED'!O:O,_xlfn.XLOOKUP(VALUE(A530),'4.SIRCREB'!O:O,'4.SIRCREB'!O:O,"&lt;&lt;&lt;---- NO SE ENCUENTRA",0,),0,),0,),0,),0,))))</f>
        <v/>
      </c>
      <c r="F530" s="172"/>
    </row>
    <row r="531" spans="5:6" ht="24.95" customHeight="1" x14ac:dyDescent="0.25">
      <c r="E531" s="134" t="str">
        <f>IF(A531="","",+_xlfn.XLOOKUP(VALUE(A531),'1.DEPOSITOS'!O:O,'1.DEPOSITOS'!O:O,_xlfn.XLOOKUP(VALUE(A531),'control débitos'!H:H,'control débitos'!H:H,_xlfn.XLOOKUP(VALUE(A531),'3.AFIP'!Q:Q,'3.AFIP'!Q:Q,_xlfn.XLOOKUP(VALUE(A531),'5.FONDO Y SUELDOS'!P:P,'5.FONDO Y SUELDOS'!P:P,_xlfn.XLOOKUP(VALUE(A531),'8.GASTOS'!O:O,'8.GASTOS'!O:O,_xlfn.XLOOKUP(VALUE(A531),'10.IMP DEB CRED'!O:O,'10.IMP DEB CRED'!O:O,_xlfn.XLOOKUP(VALUE(A531),'4.SIRCREB'!O:O,'4.SIRCREB'!O:O,"&lt;&lt;&lt;---- NO SE ENCUENTRA",0,),0,),0,),0,),0,))))</f>
        <v/>
      </c>
      <c r="F531" s="172"/>
    </row>
    <row r="532" spans="5:6" ht="24.95" customHeight="1" x14ac:dyDescent="0.25">
      <c r="E532" s="134" t="str">
        <f>IF(A532="","",+_xlfn.XLOOKUP(VALUE(A532),'1.DEPOSITOS'!O:O,'1.DEPOSITOS'!O:O,_xlfn.XLOOKUP(VALUE(A532),'control débitos'!H:H,'control débitos'!H:H,_xlfn.XLOOKUP(VALUE(A532),'3.AFIP'!Q:Q,'3.AFIP'!Q:Q,_xlfn.XLOOKUP(VALUE(A532),'5.FONDO Y SUELDOS'!P:P,'5.FONDO Y SUELDOS'!P:P,_xlfn.XLOOKUP(VALUE(A532),'8.GASTOS'!O:O,'8.GASTOS'!O:O,_xlfn.XLOOKUP(VALUE(A532),'10.IMP DEB CRED'!O:O,'10.IMP DEB CRED'!O:O,_xlfn.XLOOKUP(VALUE(A532),'4.SIRCREB'!O:O,'4.SIRCREB'!O:O,"&lt;&lt;&lt;---- NO SE ENCUENTRA",0,),0,),0,),0,),0,))))</f>
        <v/>
      </c>
      <c r="F532" s="172"/>
    </row>
    <row r="533" spans="5:6" ht="24.95" customHeight="1" x14ac:dyDescent="0.25">
      <c r="E533" s="134" t="str">
        <f>IF(A533="","",+_xlfn.XLOOKUP(VALUE(A533),'1.DEPOSITOS'!O:O,'1.DEPOSITOS'!O:O,_xlfn.XLOOKUP(VALUE(A533),'control débitos'!H:H,'control débitos'!H:H,_xlfn.XLOOKUP(VALUE(A533),'3.AFIP'!Q:Q,'3.AFIP'!Q:Q,_xlfn.XLOOKUP(VALUE(A533),'5.FONDO Y SUELDOS'!P:P,'5.FONDO Y SUELDOS'!P:P,_xlfn.XLOOKUP(VALUE(A533),'8.GASTOS'!O:O,'8.GASTOS'!O:O,_xlfn.XLOOKUP(VALUE(A533),'10.IMP DEB CRED'!O:O,'10.IMP DEB CRED'!O:O,_xlfn.XLOOKUP(VALUE(A533),'4.SIRCREB'!O:O,'4.SIRCREB'!O:O,"&lt;&lt;&lt;---- NO SE ENCUENTRA",0,),0,),0,),0,),0,))))</f>
        <v/>
      </c>
      <c r="F533" s="172"/>
    </row>
    <row r="534" spans="5:6" ht="24.95" customHeight="1" x14ac:dyDescent="0.25">
      <c r="E534" s="134" t="str">
        <f>IF(A534="","",+_xlfn.XLOOKUP(VALUE(A534),'1.DEPOSITOS'!O:O,'1.DEPOSITOS'!O:O,_xlfn.XLOOKUP(VALUE(A534),'control débitos'!H:H,'control débitos'!H:H,_xlfn.XLOOKUP(VALUE(A534),'3.AFIP'!Q:Q,'3.AFIP'!Q:Q,_xlfn.XLOOKUP(VALUE(A534),'5.FONDO Y SUELDOS'!P:P,'5.FONDO Y SUELDOS'!P:P,_xlfn.XLOOKUP(VALUE(A534),'8.GASTOS'!O:O,'8.GASTOS'!O:O,_xlfn.XLOOKUP(VALUE(A534),'10.IMP DEB CRED'!O:O,'10.IMP DEB CRED'!O:O,_xlfn.XLOOKUP(VALUE(A534),'4.SIRCREB'!O:O,'4.SIRCREB'!O:O,"&lt;&lt;&lt;---- NO SE ENCUENTRA",0,),0,),0,),0,),0,))))</f>
        <v/>
      </c>
      <c r="F534" s="172"/>
    </row>
    <row r="535" spans="5:6" ht="24.95" customHeight="1" x14ac:dyDescent="0.25">
      <c r="E535" s="134" t="str">
        <f>IF(A535="","",+_xlfn.XLOOKUP(VALUE(A535),'1.DEPOSITOS'!O:O,'1.DEPOSITOS'!O:O,_xlfn.XLOOKUP(VALUE(A535),'control débitos'!H:H,'control débitos'!H:H,_xlfn.XLOOKUP(VALUE(A535),'3.AFIP'!Q:Q,'3.AFIP'!Q:Q,_xlfn.XLOOKUP(VALUE(A535),'5.FONDO Y SUELDOS'!P:P,'5.FONDO Y SUELDOS'!P:P,_xlfn.XLOOKUP(VALUE(A535),'8.GASTOS'!O:O,'8.GASTOS'!O:O,_xlfn.XLOOKUP(VALUE(A535),'10.IMP DEB CRED'!O:O,'10.IMP DEB CRED'!O:O,_xlfn.XLOOKUP(VALUE(A535),'4.SIRCREB'!O:O,'4.SIRCREB'!O:O,"&lt;&lt;&lt;---- NO SE ENCUENTRA",0,),0,),0,),0,),0,))))</f>
        <v/>
      </c>
      <c r="F535" s="172"/>
    </row>
    <row r="536" spans="5:6" ht="24.95" customHeight="1" x14ac:dyDescent="0.25">
      <c r="E536" s="134" t="str">
        <f>IF(A536="","",+_xlfn.XLOOKUP(VALUE(A536),'1.DEPOSITOS'!O:O,'1.DEPOSITOS'!O:O,_xlfn.XLOOKUP(VALUE(A536),'control débitos'!H:H,'control débitos'!H:H,_xlfn.XLOOKUP(VALUE(A536),'3.AFIP'!Q:Q,'3.AFIP'!Q:Q,_xlfn.XLOOKUP(VALUE(A536),'5.FONDO Y SUELDOS'!P:P,'5.FONDO Y SUELDOS'!P:P,_xlfn.XLOOKUP(VALUE(A536),'8.GASTOS'!O:O,'8.GASTOS'!O:O,_xlfn.XLOOKUP(VALUE(A536),'10.IMP DEB CRED'!O:O,'10.IMP DEB CRED'!O:O,_xlfn.XLOOKUP(VALUE(A536),'4.SIRCREB'!O:O,'4.SIRCREB'!O:O,"&lt;&lt;&lt;---- NO SE ENCUENTRA",0,),0,),0,),0,),0,))))</f>
        <v/>
      </c>
      <c r="F536" s="172"/>
    </row>
    <row r="537" spans="5:6" ht="24.95" customHeight="1" x14ac:dyDescent="0.25">
      <c r="E537" s="134" t="str">
        <f>IF(A537="","",+_xlfn.XLOOKUP(VALUE(A537),'1.DEPOSITOS'!O:O,'1.DEPOSITOS'!O:O,_xlfn.XLOOKUP(VALUE(A537),'control débitos'!H:H,'control débitos'!H:H,_xlfn.XLOOKUP(VALUE(A537),'3.AFIP'!Q:Q,'3.AFIP'!Q:Q,_xlfn.XLOOKUP(VALUE(A537),'5.FONDO Y SUELDOS'!P:P,'5.FONDO Y SUELDOS'!P:P,_xlfn.XLOOKUP(VALUE(A537),'8.GASTOS'!O:O,'8.GASTOS'!O:O,_xlfn.XLOOKUP(VALUE(A537),'10.IMP DEB CRED'!O:O,'10.IMP DEB CRED'!O:O,_xlfn.XLOOKUP(VALUE(A537),'4.SIRCREB'!O:O,'4.SIRCREB'!O:O,"&lt;&lt;&lt;---- NO SE ENCUENTRA",0,),0,),0,),0,),0,))))</f>
        <v/>
      </c>
      <c r="F537" s="172"/>
    </row>
    <row r="538" spans="5:6" ht="24.95" customHeight="1" x14ac:dyDescent="0.25">
      <c r="E538" s="134" t="str">
        <f>IF(A538="","",+_xlfn.XLOOKUP(VALUE(A538),'1.DEPOSITOS'!O:O,'1.DEPOSITOS'!O:O,_xlfn.XLOOKUP(VALUE(A538),'control débitos'!H:H,'control débitos'!H:H,_xlfn.XLOOKUP(VALUE(A538),'3.AFIP'!Q:Q,'3.AFIP'!Q:Q,_xlfn.XLOOKUP(VALUE(A538),'5.FONDO Y SUELDOS'!P:P,'5.FONDO Y SUELDOS'!P:P,_xlfn.XLOOKUP(VALUE(A538),'8.GASTOS'!O:O,'8.GASTOS'!O:O,_xlfn.XLOOKUP(VALUE(A538),'10.IMP DEB CRED'!O:O,'10.IMP DEB CRED'!O:O,_xlfn.XLOOKUP(VALUE(A538),'4.SIRCREB'!O:O,'4.SIRCREB'!O:O,"&lt;&lt;&lt;---- NO SE ENCUENTRA",0,),0,),0,),0,),0,))))</f>
        <v/>
      </c>
      <c r="F538" s="172"/>
    </row>
    <row r="539" spans="5:6" ht="24.95" customHeight="1" x14ac:dyDescent="0.25">
      <c r="E539" s="134" t="str">
        <f>IF(A539="","",+_xlfn.XLOOKUP(VALUE(A539),'1.DEPOSITOS'!O:O,'1.DEPOSITOS'!O:O,_xlfn.XLOOKUP(VALUE(A539),'control débitos'!H:H,'control débitos'!H:H,_xlfn.XLOOKUP(VALUE(A539),'3.AFIP'!Q:Q,'3.AFIP'!Q:Q,_xlfn.XLOOKUP(VALUE(A539),'5.FONDO Y SUELDOS'!P:P,'5.FONDO Y SUELDOS'!P:P,_xlfn.XLOOKUP(VALUE(A539),'8.GASTOS'!O:O,'8.GASTOS'!O:O,_xlfn.XLOOKUP(VALUE(A539),'10.IMP DEB CRED'!O:O,'10.IMP DEB CRED'!O:O,_xlfn.XLOOKUP(VALUE(A539),'4.SIRCREB'!O:O,'4.SIRCREB'!O:O,"&lt;&lt;&lt;---- NO SE ENCUENTRA",0,),0,),0,),0,),0,))))</f>
        <v/>
      </c>
      <c r="F539" s="172"/>
    </row>
    <row r="540" spans="5:6" ht="24.95" customHeight="1" x14ac:dyDescent="0.25">
      <c r="E540" s="134" t="str">
        <f>IF(A540="","",+_xlfn.XLOOKUP(VALUE(A540),'1.DEPOSITOS'!O:O,'1.DEPOSITOS'!O:O,_xlfn.XLOOKUP(VALUE(A540),'control débitos'!H:H,'control débitos'!H:H,_xlfn.XLOOKUP(VALUE(A540),'3.AFIP'!Q:Q,'3.AFIP'!Q:Q,_xlfn.XLOOKUP(VALUE(A540),'5.FONDO Y SUELDOS'!P:P,'5.FONDO Y SUELDOS'!P:P,_xlfn.XLOOKUP(VALUE(A540),'8.GASTOS'!O:O,'8.GASTOS'!O:O,_xlfn.XLOOKUP(VALUE(A540),'10.IMP DEB CRED'!O:O,'10.IMP DEB CRED'!O:O,_xlfn.XLOOKUP(VALUE(A540),'4.SIRCREB'!O:O,'4.SIRCREB'!O:O,"&lt;&lt;&lt;---- NO SE ENCUENTRA",0,),0,),0,),0,),0,))))</f>
        <v/>
      </c>
      <c r="F540" s="172"/>
    </row>
    <row r="541" spans="5:6" ht="24.95" customHeight="1" x14ac:dyDescent="0.25">
      <c r="E541" s="134" t="str">
        <f>IF(A541="","",+_xlfn.XLOOKUP(VALUE(A541),'1.DEPOSITOS'!O:O,'1.DEPOSITOS'!O:O,_xlfn.XLOOKUP(VALUE(A541),'control débitos'!H:H,'control débitos'!H:H,_xlfn.XLOOKUP(VALUE(A541),'3.AFIP'!Q:Q,'3.AFIP'!Q:Q,_xlfn.XLOOKUP(VALUE(A541),'5.FONDO Y SUELDOS'!P:P,'5.FONDO Y SUELDOS'!P:P,_xlfn.XLOOKUP(VALUE(A541),'8.GASTOS'!O:O,'8.GASTOS'!O:O,_xlfn.XLOOKUP(VALUE(A541),'10.IMP DEB CRED'!O:O,'10.IMP DEB CRED'!O:O,_xlfn.XLOOKUP(VALUE(A541),'4.SIRCREB'!O:O,'4.SIRCREB'!O:O,"&lt;&lt;&lt;---- NO SE ENCUENTRA",0,),0,),0,),0,),0,))))</f>
        <v/>
      </c>
      <c r="F541" s="172"/>
    </row>
    <row r="542" spans="5:6" ht="24.95" customHeight="1" x14ac:dyDescent="0.25">
      <c r="E542" s="134" t="str">
        <f>IF(A542="","",+_xlfn.XLOOKUP(VALUE(A542),'1.DEPOSITOS'!O:O,'1.DEPOSITOS'!O:O,_xlfn.XLOOKUP(VALUE(A542),'control débitos'!H:H,'control débitos'!H:H,_xlfn.XLOOKUP(VALUE(A542),'3.AFIP'!Q:Q,'3.AFIP'!Q:Q,_xlfn.XLOOKUP(VALUE(A542),'5.FONDO Y SUELDOS'!P:P,'5.FONDO Y SUELDOS'!P:P,_xlfn.XLOOKUP(VALUE(A542),'8.GASTOS'!O:O,'8.GASTOS'!O:O,_xlfn.XLOOKUP(VALUE(A542),'10.IMP DEB CRED'!O:O,'10.IMP DEB CRED'!O:O,_xlfn.XLOOKUP(VALUE(A542),'4.SIRCREB'!O:O,'4.SIRCREB'!O:O,"&lt;&lt;&lt;---- NO SE ENCUENTRA",0,),0,),0,),0,),0,))))</f>
        <v/>
      </c>
      <c r="F542" s="172"/>
    </row>
    <row r="543" spans="5:6" ht="24.95" customHeight="1" x14ac:dyDescent="0.25">
      <c r="E543" s="134" t="str">
        <f>IF(A543="","",+_xlfn.XLOOKUP(VALUE(A543),'1.DEPOSITOS'!O:O,'1.DEPOSITOS'!O:O,_xlfn.XLOOKUP(VALUE(A543),'control débitos'!H:H,'control débitos'!H:H,_xlfn.XLOOKUP(VALUE(A543),'3.AFIP'!Q:Q,'3.AFIP'!Q:Q,_xlfn.XLOOKUP(VALUE(A543),'5.FONDO Y SUELDOS'!P:P,'5.FONDO Y SUELDOS'!P:P,_xlfn.XLOOKUP(VALUE(A543),'8.GASTOS'!O:O,'8.GASTOS'!O:O,_xlfn.XLOOKUP(VALUE(A543),'10.IMP DEB CRED'!O:O,'10.IMP DEB CRED'!O:O,_xlfn.XLOOKUP(VALUE(A543),'4.SIRCREB'!O:O,'4.SIRCREB'!O:O,"&lt;&lt;&lt;---- NO SE ENCUENTRA",0,),0,),0,),0,),0,))))</f>
        <v/>
      </c>
      <c r="F543" s="172"/>
    </row>
    <row r="544" spans="5:6" ht="24.95" customHeight="1" x14ac:dyDescent="0.25">
      <c r="E544" s="134" t="str">
        <f>IF(A544="","",+_xlfn.XLOOKUP(VALUE(A544),'1.DEPOSITOS'!O:O,'1.DEPOSITOS'!O:O,_xlfn.XLOOKUP(VALUE(A544),'control débitos'!H:H,'control débitos'!H:H,_xlfn.XLOOKUP(VALUE(A544),'3.AFIP'!Q:Q,'3.AFIP'!Q:Q,_xlfn.XLOOKUP(VALUE(A544),'5.FONDO Y SUELDOS'!P:P,'5.FONDO Y SUELDOS'!P:P,_xlfn.XLOOKUP(VALUE(A544),'8.GASTOS'!O:O,'8.GASTOS'!O:O,_xlfn.XLOOKUP(VALUE(A544),'10.IMP DEB CRED'!O:O,'10.IMP DEB CRED'!O:O,_xlfn.XLOOKUP(VALUE(A544),'4.SIRCREB'!O:O,'4.SIRCREB'!O:O,"&lt;&lt;&lt;---- NO SE ENCUENTRA",0,),0,),0,),0,),0,))))</f>
        <v/>
      </c>
      <c r="F544" s="172"/>
    </row>
    <row r="545" spans="5:6" ht="24.95" customHeight="1" x14ac:dyDescent="0.25">
      <c r="E545" s="134" t="str">
        <f>IF(A545="","",+_xlfn.XLOOKUP(VALUE(A545),'1.DEPOSITOS'!O:O,'1.DEPOSITOS'!O:O,_xlfn.XLOOKUP(VALUE(A545),'control débitos'!H:H,'control débitos'!H:H,_xlfn.XLOOKUP(VALUE(A545),'3.AFIP'!Q:Q,'3.AFIP'!Q:Q,_xlfn.XLOOKUP(VALUE(A545),'5.FONDO Y SUELDOS'!P:P,'5.FONDO Y SUELDOS'!P:P,_xlfn.XLOOKUP(VALUE(A545),'8.GASTOS'!O:O,'8.GASTOS'!O:O,_xlfn.XLOOKUP(VALUE(A545),'10.IMP DEB CRED'!O:O,'10.IMP DEB CRED'!O:O,_xlfn.XLOOKUP(VALUE(A545),'4.SIRCREB'!O:O,'4.SIRCREB'!O:O,"&lt;&lt;&lt;---- NO SE ENCUENTRA",0,),0,),0,),0,),0,))))</f>
        <v/>
      </c>
      <c r="F545" s="172"/>
    </row>
    <row r="546" spans="5:6" ht="24.95" customHeight="1" x14ac:dyDescent="0.25">
      <c r="E546" s="134" t="str">
        <f>IF(A546="","",+_xlfn.XLOOKUP(VALUE(A546),'1.DEPOSITOS'!O:O,'1.DEPOSITOS'!O:O,_xlfn.XLOOKUP(VALUE(A546),'control débitos'!H:H,'control débitos'!H:H,_xlfn.XLOOKUP(VALUE(A546),'3.AFIP'!Q:Q,'3.AFIP'!Q:Q,_xlfn.XLOOKUP(VALUE(A546),'5.FONDO Y SUELDOS'!P:P,'5.FONDO Y SUELDOS'!P:P,_xlfn.XLOOKUP(VALUE(A546),'8.GASTOS'!O:O,'8.GASTOS'!O:O,_xlfn.XLOOKUP(VALUE(A546),'10.IMP DEB CRED'!O:O,'10.IMP DEB CRED'!O:O,_xlfn.XLOOKUP(VALUE(A546),'4.SIRCREB'!O:O,'4.SIRCREB'!O:O,"&lt;&lt;&lt;---- NO SE ENCUENTRA",0,),0,),0,),0,),0,))))</f>
        <v/>
      </c>
      <c r="F546" s="172"/>
    </row>
    <row r="547" spans="5:6" ht="24.95" customHeight="1" x14ac:dyDescent="0.25">
      <c r="E547" s="134" t="str">
        <f>IF(A547="","",+_xlfn.XLOOKUP(VALUE(A547),'1.DEPOSITOS'!O:O,'1.DEPOSITOS'!O:O,_xlfn.XLOOKUP(VALUE(A547),'control débitos'!H:H,'control débitos'!H:H,_xlfn.XLOOKUP(VALUE(A547),'3.AFIP'!Q:Q,'3.AFIP'!Q:Q,_xlfn.XLOOKUP(VALUE(A547),'5.FONDO Y SUELDOS'!P:P,'5.FONDO Y SUELDOS'!P:P,_xlfn.XLOOKUP(VALUE(A547),'8.GASTOS'!O:O,'8.GASTOS'!O:O,_xlfn.XLOOKUP(VALUE(A547),'10.IMP DEB CRED'!O:O,'10.IMP DEB CRED'!O:O,_xlfn.XLOOKUP(VALUE(A547),'4.SIRCREB'!O:O,'4.SIRCREB'!O:O,"&lt;&lt;&lt;---- NO SE ENCUENTRA",0,),0,),0,),0,),0,))))</f>
        <v/>
      </c>
      <c r="F547" s="172"/>
    </row>
    <row r="548" spans="5:6" ht="24.95" customHeight="1" x14ac:dyDescent="0.25">
      <c r="E548" s="134" t="str">
        <f>IF(A548="","",+_xlfn.XLOOKUP(VALUE(A548),'1.DEPOSITOS'!O:O,'1.DEPOSITOS'!O:O,_xlfn.XLOOKUP(VALUE(A548),'control débitos'!H:H,'control débitos'!H:H,_xlfn.XLOOKUP(VALUE(A548),'3.AFIP'!Q:Q,'3.AFIP'!Q:Q,_xlfn.XLOOKUP(VALUE(A548),'5.FONDO Y SUELDOS'!P:P,'5.FONDO Y SUELDOS'!P:P,_xlfn.XLOOKUP(VALUE(A548),'8.GASTOS'!O:O,'8.GASTOS'!O:O,_xlfn.XLOOKUP(VALUE(A548),'10.IMP DEB CRED'!O:O,'10.IMP DEB CRED'!O:O,_xlfn.XLOOKUP(VALUE(A548),'4.SIRCREB'!O:O,'4.SIRCREB'!O:O,"&lt;&lt;&lt;---- NO SE ENCUENTRA",0,),0,),0,),0,),0,))))</f>
        <v/>
      </c>
      <c r="F548" s="172"/>
    </row>
    <row r="549" spans="5:6" ht="24.95" customHeight="1" x14ac:dyDescent="0.25">
      <c r="E549" s="134" t="str">
        <f>IF(A549="","",+_xlfn.XLOOKUP(VALUE(A549),'1.DEPOSITOS'!O:O,'1.DEPOSITOS'!O:O,_xlfn.XLOOKUP(VALUE(A549),'control débitos'!H:H,'control débitos'!H:H,_xlfn.XLOOKUP(VALUE(A549),'3.AFIP'!Q:Q,'3.AFIP'!Q:Q,_xlfn.XLOOKUP(VALUE(A549),'5.FONDO Y SUELDOS'!P:P,'5.FONDO Y SUELDOS'!P:P,_xlfn.XLOOKUP(VALUE(A549),'8.GASTOS'!O:O,'8.GASTOS'!O:O,_xlfn.XLOOKUP(VALUE(A549),'10.IMP DEB CRED'!O:O,'10.IMP DEB CRED'!O:O,_xlfn.XLOOKUP(VALUE(A549),'4.SIRCREB'!O:O,'4.SIRCREB'!O:O,"&lt;&lt;&lt;---- NO SE ENCUENTRA",0,),0,),0,),0,),0,))))</f>
        <v/>
      </c>
      <c r="F549" s="172"/>
    </row>
    <row r="550" spans="5:6" ht="24.95" customHeight="1" x14ac:dyDescent="0.25">
      <c r="E550" s="134" t="str">
        <f>IF(A550="","",+_xlfn.XLOOKUP(VALUE(A550),'1.DEPOSITOS'!O:O,'1.DEPOSITOS'!O:O,_xlfn.XLOOKUP(VALUE(A550),'control débitos'!H:H,'control débitos'!H:H,_xlfn.XLOOKUP(VALUE(A550),'3.AFIP'!Q:Q,'3.AFIP'!Q:Q,_xlfn.XLOOKUP(VALUE(A550),'5.FONDO Y SUELDOS'!P:P,'5.FONDO Y SUELDOS'!P:P,_xlfn.XLOOKUP(VALUE(A550),'8.GASTOS'!O:O,'8.GASTOS'!O:O,_xlfn.XLOOKUP(VALUE(A550),'10.IMP DEB CRED'!O:O,'10.IMP DEB CRED'!O:O,_xlfn.XLOOKUP(VALUE(A550),'4.SIRCREB'!O:O,'4.SIRCREB'!O:O,"&lt;&lt;&lt;---- NO SE ENCUENTRA",0,),0,),0,),0,),0,))))</f>
        <v/>
      </c>
      <c r="F550" s="172"/>
    </row>
    <row r="551" spans="5:6" ht="24.95" customHeight="1" x14ac:dyDescent="0.25">
      <c r="E551" s="134" t="str">
        <f>IF(A551="","",+_xlfn.XLOOKUP(VALUE(A551),'1.DEPOSITOS'!O:O,'1.DEPOSITOS'!O:O,_xlfn.XLOOKUP(VALUE(A551),'control débitos'!H:H,'control débitos'!H:H,_xlfn.XLOOKUP(VALUE(A551),'3.AFIP'!Q:Q,'3.AFIP'!Q:Q,_xlfn.XLOOKUP(VALUE(A551),'5.FONDO Y SUELDOS'!P:P,'5.FONDO Y SUELDOS'!P:P,_xlfn.XLOOKUP(VALUE(A551),'8.GASTOS'!O:O,'8.GASTOS'!O:O,_xlfn.XLOOKUP(VALUE(A551),'10.IMP DEB CRED'!O:O,'10.IMP DEB CRED'!O:O,_xlfn.XLOOKUP(VALUE(A551),'4.SIRCREB'!O:O,'4.SIRCREB'!O:O,"&lt;&lt;&lt;---- NO SE ENCUENTRA",0,),0,),0,),0,),0,))))</f>
        <v/>
      </c>
      <c r="F551" s="172"/>
    </row>
    <row r="552" spans="5:6" ht="24.95" customHeight="1" x14ac:dyDescent="0.25">
      <c r="E552" s="134" t="str">
        <f>IF(A552="","",+_xlfn.XLOOKUP(VALUE(A552),'1.DEPOSITOS'!O:O,'1.DEPOSITOS'!O:O,_xlfn.XLOOKUP(VALUE(A552),'control débitos'!H:H,'control débitos'!H:H,_xlfn.XLOOKUP(VALUE(A552),'3.AFIP'!Q:Q,'3.AFIP'!Q:Q,_xlfn.XLOOKUP(VALUE(A552),'5.FONDO Y SUELDOS'!P:P,'5.FONDO Y SUELDOS'!P:P,_xlfn.XLOOKUP(VALUE(A552),'8.GASTOS'!O:O,'8.GASTOS'!O:O,_xlfn.XLOOKUP(VALUE(A552),'10.IMP DEB CRED'!O:O,'10.IMP DEB CRED'!O:O,_xlfn.XLOOKUP(VALUE(A552),'4.SIRCREB'!O:O,'4.SIRCREB'!O:O,"&lt;&lt;&lt;---- NO SE ENCUENTRA",0,),0,),0,),0,),0,))))</f>
        <v/>
      </c>
      <c r="F552" s="172"/>
    </row>
    <row r="553" spans="5:6" ht="24.95" customHeight="1" x14ac:dyDescent="0.25">
      <c r="E553" s="134" t="str">
        <f>IF(A553="","",+_xlfn.XLOOKUP(VALUE(A553),'1.DEPOSITOS'!O:O,'1.DEPOSITOS'!O:O,_xlfn.XLOOKUP(VALUE(A553),'control débitos'!H:H,'control débitos'!H:H,_xlfn.XLOOKUP(VALUE(A553),'3.AFIP'!Q:Q,'3.AFIP'!Q:Q,_xlfn.XLOOKUP(VALUE(A553),'5.FONDO Y SUELDOS'!P:P,'5.FONDO Y SUELDOS'!P:P,_xlfn.XLOOKUP(VALUE(A553),'8.GASTOS'!O:O,'8.GASTOS'!O:O,_xlfn.XLOOKUP(VALUE(A553),'10.IMP DEB CRED'!O:O,'10.IMP DEB CRED'!O:O,_xlfn.XLOOKUP(VALUE(A553),'4.SIRCREB'!O:O,'4.SIRCREB'!O:O,"&lt;&lt;&lt;---- NO SE ENCUENTRA",0,),0,),0,),0,),0,))))</f>
        <v/>
      </c>
      <c r="F553" s="172"/>
    </row>
    <row r="554" spans="5:6" ht="24.95" customHeight="1" x14ac:dyDescent="0.25">
      <c r="E554" s="134" t="str">
        <f>IF(A554="","",+_xlfn.XLOOKUP(VALUE(A554),'1.DEPOSITOS'!O:O,'1.DEPOSITOS'!O:O,_xlfn.XLOOKUP(VALUE(A554),'control débitos'!H:H,'control débitos'!H:H,_xlfn.XLOOKUP(VALUE(A554),'3.AFIP'!Q:Q,'3.AFIP'!Q:Q,_xlfn.XLOOKUP(VALUE(A554),'5.FONDO Y SUELDOS'!P:P,'5.FONDO Y SUELDOS'!P:P,_xlfn.XLOOKUP(VALUE(A554),'8.GASTOS'!O:O,'8.GASTOS'!O:O,_xlfn.XLOOKUP(VALUE(A554),'10.IMP DEB CRED'!O:O,'10.IMP DEB CRED'!O:O,_xlfn.XLOOKUP(VALUE(A554),'4.SIRCREB'!O:O,'4.SIRCREB'!O:O,"&lt;&lt;&lt;---- NO SE ENCUENTRA",0,),0,),0,),0,),0,))))</f>
        <v/>
      </c>
      <c r="F554" s="172"/>
    </row>
    <row r="555" spans="5:6" ht="24.95" customHeight="1" x14ac:dyDescent="0.25">
      <c r="E555" s="134" t="str">
        <f>IF(A555="","",+_xlfn.XLOOKUP(VALUE(A555),'1.DEPOSITOS'!O:O,'1.DEPOSITOS'!O:O,_xlfn.XLOOKUP(VALUE(A555),'control débitos'!H:H,'control débitos'!H:H,_xlfn.XLOOKUP(VALUE(A555),'3.AFIP'!Q:Q,'3.AFIP'!Q:Q,_xlfn.XLOOKUP(VALUE(A555),'5.FONDO Y SUELDOS'!P:P,'5.FONDO Y SUELDOS'!P:P,_xlfn.XLOOKUP(VALUE(A555),'8.GASTOS'!O:O,'8.GASTOS'!O:O,_xlfn.XLOOKUP(VALUE(A555),'10.IMP DEB CRED'!O:O,'10.IMP DEB CRED'!O:O,_xlfn.XLOOKUP(VALUE(A555),'4.SIRCREB'!O:O,'4.SIRCREB'!O:O,"&lt;&lt;&lt;---- NO SE ENCUENTRA",0,),0,),0,),0,),0,))))</f>
        <v/>
      </c>
      <c r="F555" s="172"/>
    </row>
    <row r="556" spans="5:6" ht="24.95" customHeight="1" x14ac:dyDescent="0.25">
      <c r="E556" s="134" t="str">
        <f>IF(A556="","",+_xlfn.XLOOKUP(VALUE(A556),'1.DEPOSITOS'!O:O,'1.DEPOSITOS'!O:O,_xlfn.XLOOKUP(VALUE(A556),'control débitos'!H:H,'control débitos'!H:H,_xlfn.XLOOKUP(VALUE(A556),'3.AFIP'!Q:Q,'3.AFIP'!Q:Q,_xlfn.XLOOKUP(VALUE(A556),'5.FONDO Y SUELDOS'!P:P,'5.FONDO Y SUELDOS'!P:P,_xlfn.XLOOKUP(VALUE(A556),'8.GASTOS'!O:O,'8.GASTOS'!O:O,_xlfn.XLOOKUP(VALUE(A556),'10.IMP DEB CRED'!O:O,'10.IMP DEB CRED'!O:O,_xlfn.XLOOKUP(VALUE(A556),'4.SIRCREB'!O:O,'4.SIRCREB'!O:O,"&lt;&lt;&lt;---- NO SE ENCUENTRA",0,),0,),0,),0,),0,))))</f>
        <v/>
      </c>
      <c r="F556" s="172"/>
    </row>
    <row r="557" spans="5:6" ht="24.95" customHeight="1" x14ac:dyDescent="0.25">
      <c r="E557" s="134" t="str">
        <f>IF(A557="","",+_xlfn.XLOOKUP(VALUE(A557),'1.DEPOSITOS'!O:O,'1.DEPOSITOS'!O:O,_xlfn.XLOOKUP(VALUE(A557),'control débitos'!H:H,'control débitos'!H:H,_xlfn.XLOOKUP(VALUE(A557),'3.AFIP'!Q:Q,'3.AFIP'!Q:Q,_xlfn.XLOOKUP(VALUE(A557),'5.FONDO Y SUELDOS'!P:P,'5.FONDO Y SUELDOS'!P:P,_xlfn.XLOOKUP(VALUE(A557),'8.GASTOS'!O:O,'8.GASTOS'!O:O,_xlfn.XLOOKUP(VALUE(A557),'10.IMP DEB CRED'!O:O,'10.IMP DEB CRED'!O:O,_xlfn.XLOOKUP(VALUE(A557),'4.SIRCREB'!O:O,'4.SIRCREB'!O:O,"&lt;&lt;&lt;---- NO SE ENCUENTRA",0,),0,),0,),0,),0,))))</f>
        <v/>
      </c>
      <c r="F557" s="172"/>
    </row>
    <row r="558" spans="5:6" ht="24.95" customHeight="1" x14ac:dyDescent="0.25">
      <c r="E558" s="134" t="str">
        <f>IF(A558="","",+_xlfn.XLOOKUP(VALUE(A558),'1.DEPOSITOS'!O:O,'1.DEPOSITOS'!O:O,_xlfn.XLOOKUP(VALUE(A558),'control débitos'!H:H,'control débitos'!H:H,_xlfn.XLOOKUP(VALUE(A558),'3.AFIP'!Q:Q,'3.AFIP'!Q:Q,_xlfn.XLOOKUP(VALUE(A558),'5.FONDO Y SUELDOS'!P:P,'5.FONDO Y SUELDOS'!P:P,_xlfn.XLOOKUP(VALUE(A558),'8.GASTOS'!O:O,'8.GASTOS'!O:O,_xlfn.XLOOKUP(VALUE(A558),'10.IMP DEB CRED'!O:O,'10.IMP DEB CRED'!O:O,_xlfn.XLOOKUP(VALUE(A558),'4.SIRCREB'!O:O,'4.SIRCREB'!O:O,"&lt;&lt;&lt;---- NO SE ENCUENTRA",0,),0,),0,),0,),0,))))</f>
        <v/>
      </c>
      <c r="F558" s="172"/>
    </row>
    <row r="559" spans="5:6" ht="24.95" customHeight="1" x14ac:dyDescent="0.25">
      <c r="E559" s="134" t="str">
        <f>IF(A559="","",+_xlfn.XLOOKUP(VALUE(A559),'1.DEPOSITOS'!O:O,'1.DEPOSITOS'!O:O,_xlfn.XLOOKUP(VALUE(A559),'control débitos'!H:H,'control débitos'!H:H,_xlfn.XLOOKUP(VALUE(A559),'3.AFIP'!Q:Q,'3.AFIP'!Q:Q,_xlfn.XLOOKUP(VALUE(A559),'5.FONDO Y SUELDOS'!P:P,'5.FONDO Y SUELDOS'!P:P,_xlfn.XLOOKUP(VALUE(A559),'8.GASTOS'!O:O,'8.GASTOS'!O:O,_xlfn.XLOOKUP(VALUE(A559),'10.IMP DEB CRED'!O:O,'10.IMP DEB CRED'!O:O,_xlfn.XLOOKUP(VALUE(A559),'4.SIRCREB'!O:O,'4.SIRCREB'!O:O,"&lt;&lt;&lt;---- NO SE ENCUENTRA",0,),0,),0,),0,),0,))))</f>
        <v/>
      </c>
      <c r="F559" s="172"/>
    </row>
    <row r="560" spans="5:6" ht="24.95" customHeight="1" x14ac:dyDescent="0.25">
      <c r="E560" s="134" t="str">
        <f>IF(A560="","",+_xlfn.XLOOKUP(VALUE(A560),'1.DEPOSITOS'!O:O,'1.DEPOSITOS'!O:O,_xlfn.XLOOKUP(VALUE(A560),'control débitos'!H:H,'control débitos'!H:H,_xlfn.XLOOKUP(VALUE(A560),'3.AFIP'!Q:Q,'3.AFIP'!Q:Q,_xlfn.XLOOKUP(VALUE(A560),'5.FONDO Y SUELDOS'!P:P,'5.FONDO Y SUELDOS'!P:P,_xlfn.XLOOKUP(VALUE(A560),'8.GASTOS'!O:O,'8.GASTOS'!O:O,_xlfn.XLOOKUP(VALUE(A560),'10.IMP DEB CRED'!O:O,'10.IMP DEB CRED'!O:O,_xlfn.XLOOKUP(VALUE(A560),'4.SIRCREB'!O:O,'4.SIRCREB'!O:O,"&lt;&lt;&lt;---- NO SE ENCUENTRA",0,),0,),0,),0,),0,))))</f>
        <v/>
      </c>
      <c r="F560" s="172"/>
    </row>
    <row r="561" spans="5:6" ht="24.95" customHeight="1" x14ac:dyDescent="0.25">
      <c r="E561" s="134" t="str">
        <f>IF(A561="","",+_xlfn.XLOOKUP(VALUE(A561),'1.DEPOSITOS'!O:O,'1.DEPOSITOS'!O:O,_xlfn.XLOOKUP(VALUE(A561),'control débitos'!H:H,'control débitos'!H:H,_xlfn.XLOOKUP(VALUE(A561),'3.AFIP'!Q:Q,'3.AFIP'!Q:Q,_xlfn.XLOOKUP(VALUE(A561),'5.FONDO Y SUELDOS'!P:P,'5.FONDO Y SUELDOS'!P:P,_xlfn.XLOOKUP(VALUE(A561),'8.GASTOS'!O:O,'8.GASTOS'!O:O,_xlfn.XLOOKUP(VALUE(A561),'10.IMP DEB CRED'!O:O,'10.IMP DEB CRED'!O:O,_xlfn.XLOOKUP(VALUE(A561),'4.SIRCREB'!O:O,'4.SIRCREB'!O:O,"&lt;&lt;&lt;---- NO SE ENCUENTRA",0,),0,),0,),0,),0,))))</f>
        <v/>
      </c>
      <c r="F561" s="172"/>
    </row>
    <row r="562" spans="5:6" ht="24.95" customHeight="1" x14ac:dyDescent="0.25">
      <c r="E562" s="134" t="str">
        <f>IF(A562="","",+_xlfn.XLOOKUP(VALUE(A562),'1.DEPOSITOS'!O:O,'1.DEPOSITOS'!O:O,_xlfn.XLOOKUP(VALUE(A562),'control débitos'!H:H,'control débitos'!H:H,_xlfn.XLOOKUP(VALUE(A562),'3.AFIP'!Q:Q,'3.AFIP'!Q:Q,_xlfn.XLOOKUP(VALUE(A562),'5.FONDO Y SUELDOS'!P:P,'5.FONDO Y SUELDOS'!P:P,_xlfn.XLOOKUP(VALUE(A562),'8.GASTOS'!O:O,'8.GASTOS'!O:O,_xlfn.XLOOKUP(VALUE(A562),'10.IMP DEB CRED'!O:O,'10.IMP DEB CRED'!O:O,_xlfn.XLOOKUP(VALUE(A562),'4.SIRCREB'!O:O,'4.SIRCREB'!O:O,"&lt;&lt;&lt;---- NO SE ENCUENTRA",0,),0,),0,),0,),0,))))</f>
        <v/>
      </c>
      <c r="F562" s="172"/>
    </row>
    <row r="563" spans="5:6" ht="24.95" customHeight="1" x14ac:dyDescent="0.25">
      <c r="E563" s="134" t="str">
        <f>IF(A563="","",+_xlfn.XLOOKUP(VALUE(A563),'1.DEPOSITOS'!O:O,'1.DEPOSITOS'!O:O,_xlfn.XLOOKUP(VALUE(A563),'control débitos'!H:H,'control débitos'!H:H,_xlfn.XLOOKUP(VALUE(A563),'3.AFIP'!Q:Q,'3.AFIP'!Q:Q,_xlfn.XLOOKUP(VALUE(A563),'5.FONDO Y SUELDOS'!P:P,'5.FONDO Y SUELDOS'!P:P,_xlfn.XLOOKUP(VALUE(A563),'8.GASTOS'!O:O,'8.GASTOS'!O:O,_xlfn.XLOOKUP(VALUE(A563),'10.IMP DEB CRED'!O:O,'10.IMP DEB CRED'!O:O,_xlfn.XLOOKUP(VALUE(A563),'4.SIRCREB'!O:O,'4.SIRCREB'!O:O,"&lt;&lt;&lt;---- NO SE ENCUENTRA",0,),0,),0,),0,),0,))))</f>
        <v/>
      </c>
      <c r="F563" s="172"/>
    </row>
    <row r="564" spans="5:6" ht="24.95" customHeight="1" x14ac:dyDescent="0.25">
      <c r="E564" s="134" t="str">
        <f>IF(A564="","",+_xlfn.XLOOKUP(VALUE(A564),'1.DEPOSITOS'!O:O,'1.DEPOSITOS'!O:O,_xlfn.XLOOKUP(VALUE(A564),'control débitos'!H:H,'control débitos'!H:H,_xlfn.XLOOKUP(VALUE(A564),'3.AFIP'!Q:Q,'3.AFIP'!Q:Q,_xlfn.XLOOKUP(VALUE(A564),'5.FONDO Y SUELDOS'!P:P,'5.FONDO Y SUELDOS'!P:P,_xlfn.XLOOKUP(VALUE(A564),'8.GASTOS'!O:O,'8.GASTOS'!O:O,_xlfn.XLOOKUP(VALUE(A564),'10.IMP DEB CRED'!O:O,'10.IMP DEB CRED'!O:O,_xlfn.XLOOKUP(VALUE(A564),'4.SIRCREB'!O:O,'4.SIRCREB'!O:O,"&lt;&lt;&lt;---- NO SE ENCUENTRA",0,),0,),0,),0,),0,))))</f>
        <v/>
      </c>
      <c r="F564" s="172"/>
    </row>
    <row r="565" spans="5:6" ht="24.95" customHeight="1" x14ac:dyDescent="0.25">
      <c r="E565" s="134" t="str">
        <f>IF(A565="","",+_xlfn.XLOOKUP(VALUE(A565),'1.DEPOSITOS'!O:O,'1.DEPOSITOS'!O:O,_xlfn.XLOOKUP(VALUE(A565),'control débitos'!H:H,'control débitos'!H:H,_xlfn.XLOOKUP(VALUE(A565),'3.AFIP'!Q:Q,'3.AFIP'!Q:Q,_xlfn.XLOOKUP(VALUE(A565),'5.FONDO Y SUELDOS'!P:P,'5.FONDO Y SUELDOS'!P:P,_xlfn.XLOOKUP(VALUE(A565),'8.GASTOS'!O:O,'8.GASTOS'!O:O,_xlfn.XLOOKUP(VALUE(A565),'10.IMP DEB CRED'!O:O,'10.IMP DEB CRED'!O:O,_xlfn.XLOOKUP(VALUE(A565),'4.SIRCREB'!O:O,'4.SIRCREB'!O:O,"&lt;&lt;&lt;---- NO SE ENCUENTRA",0,),0,),0,),0,),0,))))</f>
        <v/>
      </c>
      <c r="F565" s="172"/>
    </row>
    <row r="566" spans="5:6" ht="24.95" customHeight="1" x14ac:dyDescent="0.25">
      <c r="E566" s="134" t="str">
        <f>IF(A566="","",+_xlfn.XLOOKUP(VALUE(A566),'1.DEPOSITOS'!O:O,'1.DEPOSITOS'!O:O,_xlfn.XLOOKUP(VALUE(A566),'control débitos'!H:H,'control débitos'!H:H,_xlfn.XLOOKUP(VALUE(A566),'3.AFIP'!Q:Q,'3.AFIP'!Q:Q,_xlfn.XLOOKUP(VALUE(A566),'5.FONDO Y SUELDOS'!P:P,'5.FONDO Y SUELDOS'!P:P,_xlfn.XLOOKUP(VALUE(A566),'8.GASTOS'!O:O,'8.GASTOS'!O:O,_xlfn.XLOOKUP(VALUE(A566),'10.IMP DEB CRED'!O:O,'10.IMP DEB CRED'!O:O,_xlfn.XLOOKUP(VALUE(A566),'4.SIRCREB'!O:O,'4.SIRCREB'!O:O,"&lt;&lt;&lt;---- NO SE ENCUENTRA",0,),0,),0,),0,),0,))))</f>
        <v/>
      </c>
      <c r="F566" s="172"/>
    </row>
    <row r="567" spans="5:6" ht="24.95" customHeight="1" x14ac:dyDescent="0.25">
      <c r="E567" s="134" t="str">
        <f>IF(A567="","",+_xlfn.XLOOKUP(VALUE(A567),'1.DEPOSITOS'!O:O,'1.DEPOSITOS'!O:O,_xlfn.XLOOKUP(VALUE(A567),'control débitos'!H:H,'control débitos'!H:H,_xlfn.XLOOKUP(VALUE(A567),'3.AFIP'!Q:Q,'3.AFIP'!Q:Q,_xlfn.XLOOKUP(VALUE(A567),'5.FONDO Y SUELDOS'!P:P,'5.FONDO Y SUELDOS'!P:P,_xlfn.XLOOKUP(VALUE(A567),'8.GASTOS'!O:O,'8.GASTOS'!O:O,_xlfn.XLOOKUP(VALUE(A567),'10.IMP DEB CRED'!O:O,'10.IMP DEB CRED'!O:O,_xlfn.XLOOKUP(VALUE(A567),'4.SIRCREB'!O:O,'4.SIRCREB'!O:O,"&lt;&lt;&lt;---- NO SE ENCUENTRA",0,),0,),0,),0,),0,))))</f>
        <v/>
      </c>
      <c r="F567" s="172"/>
    </row>
    <row r="568" spans="5:6" ht="24.95" customHeight="1" x14ac:dyDescent="0.25">
      <c r="E568" s="134" t="str">
        <f>IF(A568="","",+_xlfn.XLOOKUP(VALUE(A568),'1.DEPOSITOS'!O:O,'1.DEPOSITOS'!O:O,_xlfn.XLOOKUP(VALUE(A568),'control débitos'!H:H,'control débitos'!H:H,_xlfn.XLOOKUP(VALUE(A568),'3.AFIP'!Q:Q,'3.AFIP'!Q:Q,_xlfn.XLOOKUP(VALUE(A568),'5.FONDO Y SUELDOS'!P:P,'5.FONDO Y SUELDOS'!P:P,_xlfn.XLOOKUP(VALUE(A568),'8.GASTOS'!O:O,'8.GASTOS'!O:O,_xlfn.XLOOKUP(VALUE(A568),'10.IMP DEB CRED'!O:O,'10.IMP DEB CRED'!O:O,_xlfn.XLOOKUP(VALUE(A568),'4.SIRCREB'!O:O,'4.SIRCREB'!O:O,"&lt;&lt;&lt;---- NO SE ENCUENTRA",0,),0,),0,),0,),0,))))</f>
        <v/>
      </c>
      <c r="F568" s="172"/>
    </row>
    <row r="569" spans="5:6" ht="24.95" customHeight="1" x14ac:dyDescent="0.25">
      <c r="E569" s="134" t="str">
        <f>IF(A569="","",+_xlfn.XLOOKUP(VALUE(A569),'1.DEPOSITOS'!O:O,'1.DEPOSITOS'!O:O,_xlfn.XLOOKUP(VALUE(A569),'control débitos'!H:H,'control débitos'!H:H,_xlfn.XLOOKUP(VALUE(A569),'3.AFIP'!Q:Q,'3.AFIP'!Q:Q,_xlfn.XLOOKUP(VALUE(A569),'5.FONDO Y SUELDOS'!P:P,'5.FONDO Y SUELDOS'!P:P,_xlfn.XLOOKUP(VALUE(A569),'8.GASTOS'!O:O,'8.GASTOS'!O:O,_xlfn.XLOOKUP(VALUE(A569),'10.IMP DEB CRED'!O:O,'10.IMP DEB CRED'!O:O,_xlfn.XLOOKUP(VALUE(A569),'4.SIRCREB'!O:O,'4.SIRCREB'!O:O,"&lt;&lt;&lt;---- NO SE ENCUENTRA",0,),0,),0,),0,),0,))))</f>
        <v/>
      </c>
      <c r="F569" s="172"/>
    </row>
    <row r="570" spans="5:6" ht="24.95" customHeight="1" x14ac:dyDescent="0.25">
      <c r="E570" s="134" t="str">
        <f>IF(A570="","",+_xlfn.XLOOKUP(VALUE(A570),'1.DEPOSITOS'!O:O,'1.DEPOSITOS'!O:O,_xlfn.XLOOKUP(VALUE(A570),'control débitos'!H:H,'control débitos'!H:H,_xlfn.XLOOKUP(VALUE(A570),'3.AFIP'!Q:Q,'3.AFIP'!Q:Q,_xlfn.XLOOKUP(VALUE(A570),'5.FONDO Y SUELDOS'!P:P,'5.FONDO Y SUELDOS'!P:P,_xlfn.XLOOKUP(VALUE(A570),'8.GASTOS'!O:O,'8.GASTOS'!O:O,_xlfn.XLOOKUP(VALUE(A570),'10.IMP DEB CRED'!O:O,'10.IMP DEB CRED'!O:O,_xlfn.XLOOKUP(VALUE(A570),'4.SIRCREB'!O:O,'4.SIRCREB'!O:O,"&lt;&lt;&lt;---- NO SE ENCUENTRA",0,),0,),0,),0,),0,))))</f>
        <v/>
      </c>
      <c r="F570" s="172"/>
    </row>
    <row r="571" spans="5:6" ht="24.95" customHeight="1" x14ac:dyDescent="0.25">
      <c r="E571" s="134" t="str">
        <f>IF(A571="","",+_xlfn.XLOOKUP(VALUE(A571),'1.DEPOSITOS'!O:O,'1.DEPOSITOS'!O:O,_xlfn.XLOOKUP(VALUE(A571),'control débitos'!H:H,'control débitos'!H:H,_xlfn.XLOOKUP(VALUE(A571),'3.AFIP'!Q:Q,'3.AFIP'!Q:Q,_xlfn.XLOOKUP(VALUE(A571),'5.FONDO Y SUELDOS'!P:P,'5.FONDO Y SUELDOS'!P:P,_xlfn.XLOOKUP(VALUE(A571),'8.GASTOS'!O:O,'8.GASTOS'!O:O,_xlfn.XLOOKUP(VALUE(A571),'10.IMP DEB CRED'!O:O,'10.IMP DEB CRED'!O:O,_xlfn.XLOOKUP(VALUE(A571),'4.SIRCREB'!O:O,'4.SIRCREB'!O:O,"&lt;&lt;&lt;---- NO SE ENCUENTRA",0,),0,),0,),0,),0,))))</f>
        <v/>
      </c>
      <c r="F571" s="172"/>
    </row>
    <row r="572" spans="5:6" ht="24.95" customHeight="1" x14ac:dyDescent="0.25">
      <c r="E572" s="134" t="str">
        <f>IF(A572="","",+_xlfn.XLOOKUP(VALUE(A572),'1.DEPOSITOS'!O:O,'1.DEPOSITOS'!O:O,_xlfn.XLOOKUP(VALUE(A572),'control débitos'!H:H,'control débitos'!H:H,_xlfn.XLOOKUP(VALUE(A572),'3.AFIP'!Q:Q,'3.AFIP'!Q:Q,_xlfn.XLOOKUP(VALUE(A572),'5.FONDO Y SUELDOS'!P:P,'5.FONDO Y SUELDOS'!P:P,_xlfn.XLOOKUP(VALUE(A572),'8.GASTOS'!O:O,'8.GASTOS'!O:O,_xlfn.XLOOKUP(VALUE(A572),'10.IMP DEB CRED'!O:O,'10.IMP DEB CRED'!O:O,_xlfn.XLOOKUP(VALUE(A572),'4.SIRCREB'!O:O,'4.SIRCREB'!O:O,"&lt;&lt;&lt;---- NO SE ENCUENTRA",0,),0,),0,),0,),0,))))</f>
        <v/>
      </c>
      <c r="F572" s="172"/>
    </row>
    <row r="573" spans="5:6" ht="24.95" customHeight="1" x14ac:dyDescent="0.25">
      <c r="E573" s="134" t="str">
        <f>IF(A573="","",+_xlfn.XLOOKUP(VALUE(A573),'1.DEPOSITOS'!O:O,'1.DEPOSITOS'!O:O,_xlfn.XLOOKUP(VALUE(A573),'control débitos'!H:H,'control débitos'!H:H,_xlfn.XLOOKUP(VALUE(A573),'3.AFIP'!Q:Q,'3.AFIP'!Q:Q,_xlfn.XLOOKUP(VALUE(A573),'5.FONDO Y SUELDOS'!P:P,'5.FONDO Y SUELDOS'!P:P,_xlfn.XLOOKUP(VALUE(A573),'8.GASTOS'!O:O,'8.GASTOS'!O:O,_xlfn.XLOOKUP(VALUE(A573),'10.IMP DEB CRED'!O:O,'10.IMP DEB CRED'!O:O,_xlfn.XLOOKUP(VALUE(A573),'4.SIRCREB'!O:O,'4.SIRCREB'!O:O,"&lt;&lt;&lt;---- NO SE ENCUENTRA",0,),0,),0,),0,),0,))))</f>
        <v/>
      </c>
      <c r="F573" s="172"/>
    </row>
    <row r="574" spans="5:6" ht="24.95" customHeight="1" x14ac:dyDescent="0.25">
      <c r="E574" s="134" t="str">
        <f>IF(A574="","",+_xlfn.XLOOKUP(VALUE(A574),'1.DEPOSITOS'!O:O,'1.DEPOSITOS'!O:O,_xlfn.XLOOKUP(VALUE(A574),'control débitos'!H:H,'control débitos'!H:H,_xlfn.XLOOKUP(VALUE(A574),'3.AFIP'!Q:Q,'3.AFIP'!Q:Q,_xlfn.XLOOKUP(VALUE(A574),'5.FONDO Y SUELDOS'!P:P,'5.FONDO Y SUELDOS'!P:P,_xlfn.XLOOKUP(VALUE(A574),'8.GASTOS'!O:O,'8.GASTOS'!O:O,_xlfn.XLOOKUP(VALUE(A574),'10.IMP DEB CRED'!O:O,'10.IMP DEB CRED'!O:O,_xlfn.XLOOKUP(VALUE(A574),'4.SIRCREB'!O:O,'4.SIRCREB'!O:O,"&lt;&lt;&lt;---- NO SE ENCUENTRA",0,),0,),0,),0,),0,))))</f>
        <v/>
      </c>
      <c r="F574" s="172"/>
    </row>
    <row r="575" spans="5:6" ht="24.95" customHeight="1" x14ac:dyDescent="0.25">
      <c r="E575" s="134" t="str">
        <f>IF(A575="","",+_xlfn.XLOOKUP(VALUE(A575),'1.DEPOSITOS'!O:O,'1.DEPOSITOS'!O:O,_xlfn.XLOOKUP(VALUE(A575),'control débitos'!H:H,'control débitos'!H:H,_xlfn.XLOOKUP(VALUE(A575),'3.AFIP'!Q:Q,'3.AFIP'!Q:Q,_xlfn.XLOOKUP(VALUE(A575),'5.FONDO Y SUELDOS'!P:P,'5.FONDO Y SUELDOS'!P:P,_xlfn.XLOOKUP(VALUE(A575),'8.GASTOS'!O:O,'8.GASTOS'!O:O,_xlfn.XLOOKUP(VALUE(A575),'10.IMP DEB CRED'!O:O,'10.IMP DEB CRED'!O:O,_xlfn.XLOOKUP(VALUE(A575),'4.SIRCREB'!O:O,'4.SIRCREB'!O:O,"&lt;&lt;&lt;---- NO SE ENCUENTRA",0,),0,),0,),0,),0,))))</f>
        <v/>
      </c>
      <c r="F575" s="172"/>
    </row>
    <row r="576" spans="5:6" ht="24.95" customHeight="1" x14ac:dyDescent="0.25">
      <c r="E576" s="134" t="str">
        <f>IF(A576="","",+_xlfn.XLOOKUP(VALUE(A576),'1.DEPOSITOS'!O:O,'1.DEPOSITOS'!O:O,_xlfn.XLOOKUP(VALUE(A576),'control débitos'!H:H,'control débitos'!H:H,_xlfn.XLOOKUP(VALUE(A576),'3.AFIP'!Q:Q,'3.AFIP'!Q:Q,_xlfn.XLOOKUP(VALUE(A576),'5.FONDO Y SUELDOS'!P:P,'5.FONDO Y SUELDOS'!P:P,_xlfn.XLOOKUP(VALUE(A576),'8.GASTOS'!O:O,'8.GASTOS'!O:O,_xlfn.XLOOKUP(VALUE(A576),'10.IMP DEB CRED'!O:O,'10.IMP DEB CRED'!O:O,_xlfn.XLOOKUP(VALUE(A576),'4.SIRCREB'!O:O,'4.SIRCREB'!O:O,"&lt;&lt;&lt;---- NO SE ENCUENTRA",0,),0,),0,),0,),0,))))</f>
        <v/>
      </c>
      <c r="F576" s="172"/>
    </row>
    <row r="577" spans="5:6" ht="24.95" customHeight="1" x14ac:dyDescent="0.25">
      <c r="E577" s="134" t="str">
        <f>IF(A577="","",+_xlfn.XLOOKUP(VALUE(A577),'1.DEPOSITOS'!O:O,'1.DEPOSITOS'!O:O,_xlfn.XLOOKUP(VALUE(A577),'control débitos'!H:H,'control débitos'!H:H,_xlfn.XLOOKUP(VALUE(A577),'3.AFIP'!Q:Q,'3.AFIP'!Q:Q,_xlfn.XLOOKUP(VALUE(A577),'5.FONDO Y SUELDOS'!P:P,'5.FONDO Y SUELDOS'!P:P,_xlfn.XLOOKUP(VALUE(A577),'8.GASTOS'!O:O,'8.GASTOS'!O:O,_xlfn.XLOOKUP(VALUE(A577),'10.IMP DEB CRED'!O:O,'10.IMP DEB CRED'!O:O,_xlfn.XLOOKUP(VALUE(A577),'4.SIRCREB'!O:O,'4.SIRCREB'!O:O,"&lt;&lt;&lt;---- NO SE ENCUENTRA",0,),0,),0,),0,),0,))))</f>
        <v/>
      </c>
      <c r="F577" s="172"/>
    </row>
    <row r="578" spans="5:6" ht="24.95" customHeight="1" x14ac:dyDescent="0.25">
      <c r="E578" s="134" t="str">
        <f>IF(A578="","",+_xlfn.XLOOKUP(VALUE(A578),'1.DEPOSITOS'!O:O,'1.DEPOSITOS'!O:O,_xlfn.XLOOKUP(VALUE(A578),'control débitos'!H:H,'control débitos'!H:H,_xlfn.XLOOKUP(VALUE(A578),'3.AFIP'!Q:Q,'3.AFIP'!Q:Q,_xlfn.XLOOKUP(VALUE(A578),'5.FONDO Y SUELDOS'!P:P,'5.FONDO Y SUELDOS'!P:P,_xlfn.XLOOKUP(VALUE(A578),'8.GASTOS'!O:O,'8.GASTOS'!O:O,_xlfn.XLOOKUP(VALUE(A578),'10.IMP DEB CRED'!O:O,'10.IMP DEB CRED'!O:O,_xlfn.XLOOKUP(VALUE(A578),'4.SIRCREB'!O:O,'4.SIRCREB'!O:O,"&lt;&lt;&lt;---- NO SE ENCUENTRA",0,),0,),0,),0,),0,))))</f>
        <v/>
      </c>
      <c r="F578" s="172"/>
    </row>
    <row r="579" spans="5:6" ht="24.95" customHeight="1" x14ac:dyDescent="0.25">
      <c r="E579" s="134" t="str">
        <f>IF(A579="","",+_xlfn.XLOOKUP(VALUE(A579),'1.DEPOSITOS'!O:O,'1.DEPOSITOS'!O:O,_xlfn.XLOOKUP(VALUE(A579),'control débitos'!H:H,'control débitos'!H:H,_xlfn.XLOOKUP(VALUE(A579),'3.AFIP'!Q:Q,'3.AFIP'!Q:Q,_xlfn.XLOOKUP(VALUE(A579),'5.FONDO Y SUELDOS'!P:P,'5.FONDO Y SUELDOS'!P:P,_xlfn.XLOOKUP(VALUE(A579),'8.GASTOS'!O:O,'8.GASTOS'!O:O,_xlfn.XLOOKUP(VALUE(A579),'10.IMP DEB CRED'!O:O,'10.IMP DEB CRED'!O:O,_xlfn.XLOOKUP(VALUE(A579),'4.SIRCREB'!O:O,'4.SIRCREB'!O:O,"&lt;&lt;&lt;---- NO SE ENCUENTRA",0,),0,),0,),0,),0,))))</f>
        <v/>
      </c>
      <c r="F579" s="172"/>
    </row>
    <row r="580" spans="5:6" ht="24.95" customHeight="1" x14ac:dyDescent="0.25">
      <c r="E580" s="134" t="str">
        <f>IF(A580="","",+_xlfn.XLOOKUP(VALUE(A580),'1.DEPOSITOS'!O:O,'1.DEPOSITOS'!O:O,_xlfn.XLOOKUP(VALUE(A580),'control débitos'!H:H,'control débitos'!H:H,_xlfn.XLOOKUP(VALUE(A580),'3.AFIP'!Q:Q,'3.AFIP'!Q:Q,_xlfn.XLOOKUP(VALUE(A580),'5.FONDO Y SUELDOS'!P:P,'5.FONDO Y SUELDOS'!P:P,_xlfn.XLOOKUP(VALUE(A580),'8.GASTOS'!O:O,'8.GASTOS'!O:O,_xlfn.XLOOKUP(VALUE(A580),'10.IMP DEB CRED'!O:O,'10.IMP DEB CRED'!O:O,_xlfn.XLOOKUP(VALUE(A580),'4.SIRCREB'!O:O,'4.SIRCREB'!O:O,"&lt;&lt;&lt;---- NO SE ENCUENTRA",0,),0,),0,),0,),0,))))</f>
        <v/>
      </c>
      <c r="F580" s="172"/>
    </row>
    <row r="581" spans="5:6" ht="24.95" customHeight="1" x14ac:dyDescent="0.25">
      <c r="E581" s="134" t="str">
        <f>IF(A581="","",+_xlfn.XLOOKUP(VALUE(A581),'1.DEPOSITOS'!O:O,'1.DEPOSITOS'!O:O,_xlfn.XLOOKUP(VALUE(A581),'control débitos'!H:H,'control débitos'!H:H,_xlfn.XLOOKUP(VALUE(A581),'3.AFIP'!Q:Q,'3.AFIP'!Q:Q,_xlfn.XLOOKUP(VALUE(A581),'5.FONDO Y SUELDOS'!P:P,'5.FONDO Y SUELDOS'!P:P,_xlfn.XLOOKUP(VALUE(A581),'8.GASTOS'!O:O,'8.GASTOS'!O:O,_xlfn.XLOOKUP(VALUE(A581),'10.IMP DEB CRED'!O:O,'10.IMP DEB CRED'!O:O,_xlfn.XLOOKUP(VALUE(A581),'4.SIRCREB'!O:O,'4.SIRCREB'!O:O,"&lt;&lt;&lt;---- NO SE ENCUENTRA",0,),0,),0,),0,),0,))))</f>
        <v/>
      </c>
      <c r="F581" s="172"/>
    </row>
    <row r="582" spans="5:6" ht="24.95" customHeight="1" x14ac:dyDescent="0.25">
      <c r="E582" s="134" t="str">
        <f>IF(A582="","",+_xlfn.XLOOKUP(VALUE(A582),'1.DEPOSITOS'!O:O,'1.DEPOSITOS'!O:O,_xlfn.XLOOKUP(VALUE(A582),'control débitos'!H:H,'control débitos'!H:H,_xlfn.XLOOKUP(VALUE(A582),'3.AFIP'!Q:Q,'3.AFIP'!Q:Q,_xlfn.XLOOKUP(VALUE(A582),'5.FONDO Y SUELDOS'!P:P,'5.FONDO Y SUELDOS'!P:P,_xlfn.XLOOKUP(VALUE(A582),'8.GASTOS'!O:O,'8.GASTOS'!O:O,_xlfn.XLOOKUP(VALUE(A582),'10.IMP DEB CRED'!O:O,'10.IMP DEB CRED'!O:O,_xlfn.XLOOKUP(VALUE(A582),'4.SIRCREB'!O:O,'4.SIRCREB'!O:O,"&lt;&lt;&lt;---- NO SE ENCUENTRA",0,),0,),0,),0,),0,))))</f>
        <v/>
      </c>
      <c r="F582" s="172"/>
    </row>
    <row r="583" spans="5:6" ht="24.95" customHeight="1" x14ac:dyDescent="0.25">
      <c r="E583" s="134" t="str">
        <f>IF(A583="","",+_xlfn.XLOOKUP(VALUE(A583),'1.DEPOSITOS'!O:O,'1.DEPOSITOS'!O:O,_xlfn.XLOOKUP(VALUE(A583),'control débitos'!H:H,'control débitos'!H:H,_xlfn.XLOOKUP(VALUE(A583),'3.AFIP'!Q:Q,'3.AFIP'!Q:Q,_xlfn.XLOOKUP(VALUE(A583),'5.FONDO Y SUELDOS'!P:P,'5.FONDO Y SUELDOS'!P:P,_xlfn.XLOOKUP(VALUE(A583),'8.GASTOS'!O:O,'8.GASTOS'!O:O,_xlfn.XLOOKUP(VALUE(A583),'10.IMP DEB CRED'!O:O,'10.IMP DEB CRED'!O:O,_xlfn.XLOOKUP(VALUE(A583),'4.SIRCREB'!O:O,'4.SIRCREB'!O:O,"&lt;&lt;&lt;---- NO SE ENCUENTRA",0,),0,),0,),0,),0,))))</f>
        <v/>
      </c>
      <c r="F583" s="172"/>
    </row>
    <row r="584" spans="5:6" ht="24.95" customHeight="1" x14ac:dyDescent="0.25">
      <c r="E584" s="134" t="str">
        <f>IF(A584="","",+_xlfn.XLOOKUP(VALUE(A584),'1.DEPOSITOS'!O:O,'1.DEPOSITOS'!O:O,_xlfn.XLOOKUP(VALUE(A584),'control débitos'!H:H,'control débitos'!H:H,_xlfn.XLOOKUP(VALUE(A584),'3.AFIP'!Q:Q,'3.AFIP'!Q:Q,_xlfn.XLOOKUP(VALUE(A584),'5.FONDO Y SUELDOS'!P:P,'5.FONDO Y SUELDOS'!P:P,_xlfn.XLOOKUP(VALUE(A584),'8.GASTOS'!O:O,'8.GASTOS'!O:O,_xlfn.XLOOKUP(VALUE(A584),'10.IMP DEB CRED'!O:O,'10.IMP DEB CRED'!O:O,_xlfn.XLOOKUP(VALUE(A584),'4.SIRCREB'!O:O,'4.SIRCREB'!O:O,"NO SE ENCUENTRA",0,),0,),0,),0,),0,))))</f>
        <v/>
      </c>
      <c r="F584" s="172"/>
    </row>
    <row r="585" spans="5:6" ht="24.95" customHeight="1" x14ac:dyDescent="0.25">
      <c r="E585" s="134" t="str">
        <f>IF(A585="","",+_xlfn.XLOOKUP(VALUE(A585),'1.DEPOSITOS'!O:O,'1.DEPOSITOS'!O:O,_xlfn.XLOOKUP(VALUE(A585),'control débitos'!H:H,'control débitos'!H:H,_xlfn.XLOOKUP(VALUE(A585),'3.AFIP'!Q:Q,'3.AFIP'!Q:Q,_xlfn.XLOOKUP(VALUE(A585),'5.FONDO Y SUELDOS'!P:P,'5.FONDO Y SUELDOS'!P:P,_xlfn.XLOOKUP(VALUE(A585),'8.GASTOS'!O:O,'8.GASTOS'!O:O,_xlfn.XLOOKUP(VALUE(A585),'10.IMP DEB CRED'!O:O,'10.IMP DEB CRED'!O:O,_xlfn.XLOOKUP(VALUE(A585),'4.SIRCREB'!O:O,'4.SIRCREB'!O:O,"NO SE ENCUENTRA",0,),0,),0,),0,),0,))))</f>
        <v/>
      </c>
      <c r="F585" s="172"/>
    </row>
    <row r="586" spans="5:6" ht="24.95" customHeight="1" x14ac:dyDescent="0.25">
      <c r="E586" s="134" t="str">
        <f>IF(A586="","",+_xlfn.XLOOKUP(VALUE(A586),'1.DEPOSITOS'!O:O,'1.DEPOSITOS'!O:O,_xlfn.XLOOKUP(VALUE(A586),'control débitos'!H:H,'control débitos'!H:H,_xlfn.XLOOKUP(VALUE(A586),'3.AFIP'!Q:Q,'3.AFIP'!Q:Q,_xlfn.XLOOKUP(VALUE(A586),'5.FONDO Y SUELDOS'!P:P,'5.FONDO Y SUELDOS'!P:P,_xlfn.XLOOKUP(VALUE(A586),'8.GASTOS'!O:O,'8.GASTOS'!O:O,_xlfn.XLOOKUP(VALUE(A586),'10.IMP DEB CRED'!O:O,'10.IMP DEB CRED'!O:O,_xlfn.XLOOKUP(VALUE(A586),'4.SIRCREB'!O:O,'4.SIRCREB'!O:O,"NO SE ENCUENTRA",0,),0,),0,),0,),0,))))</f>
        <v/>
      </c>
      <c r="F586" s="172"/>
    </row>
    <row r="587" spans="5:6" ht="24.95" customHeight="1" x14ac:dyDescent="0.25">
      <c r="E587" s="134" t="str">
        <f>IF(A587="","",+_xlfn.XLOOKUP(VALUE(A587),'1.DEPOSITOS'!O:O,'1.DEPOSITOS'!O:O,_xlfn.XLOOKUP(VALUE(A587),'control débitos'!H:H,'control débitos'!H:H,_xlfn.XLOOKUP(VALUE(A587),'3.AFIP'!Q:Q,'3.AFIP'!Q:Q,_xlfn.XLOOKUP(VALUE(A587),'5.FONDO Y SUELDOS'!P:P,'5.FONDO Y SUELDOS'!P:P,_xlfn.XLOOKUP(VALUE(A587),'8.GASTOS'!O:O,'8.GASTOS'!O:O,_xlfn.XLOOKUP(VALUE(A587),'10.IMP DEB CRED'!O:O,'10.IMP DEB CRED'!O:O,_xlfn.XLOOKUP(VALUE(A587),'4.SIRCREB'!O:O,'4.SIRCREB'!O:O,"NO SE ENCUENTRA",0,),0,),0,),0,),0,))))</f>
        <v/>
      </c>
      <c r="F587" s="172"/>
    </row>
    <row r="588" spans="5:6" ht="24.95" customHeight="1" x14ac:dyDescent="0.25">
      <c r="E588" s="134" t="str">
        <f>IF(A588="","",+_xlfn.XLOOKUP(VALUE(A588),'1.DEPOSITOS'!O:O,'1.DEPOSITOS'!O:O,_xlfn.XLOOKUP(VALUE(A588),'control débitos'!H:H,'control débitos'!H:H,_xlfn.XLOOKUP(VALUE(A588),'3.AFIP'!Q:Q,'3.AFIP'!Q:Q,_xlfn.XLOOKUP(VALUE(A588),'5.FONDO Y SUELDOS'!P:P,'5.FONDO Y SUELDOS'!P:P,_xlfn.XLOOKUP(VALUE(A588),'8.GASTOS'!O:O,'8.GASTOS'!O:O,_xlfn.XLOOKUP(VALUE(A588),'10.IMP DEB CRED'!O:O,'10.IMP DEB CRED'!O:O,_xlfn.XLOOKUP(VALUE(A588),'4.SIRCREB'!O:O,'4.SIRCREB'!O:O,"NO SE ENCUENTRA",0,),0,),0,),0,),0,))))</f>
        <v/>
      </c>
      <c r="F588" s="172"/>
    </row>
    <row r="589" spans="5:6" ht="24.95" customHeight="1" x14ac:dyDescent="0.25">
      <c r="E589" s="134" t="str">
        <f>IF(A589="","",+_xlfn.XLOOKUP(VALUE(A589),'1.DEPOSITOS'!O:O,'1.DEPOSITOS'!O:O,_xlfn.XLOOKUP(VALUE(A589),'control débitos'!H:H,'control débitos'!H:H,_xlfn.XLOOKUP(VALUE(A589),'3.AFIP'!Q:Q,'3.AFIP'!Q:Q,_xlfn.XLOOKUP(VALUE(A589),'5.FONDO Y SUELDOS'!P:P,'5.FONDO Y SUELDOS'!P:P,_xlfn.XLOOKUP(VALUE(A589),'8.GASTOS'!O:O,'8.GASTOS'!O:O,_xlfn.XLOOKUP(VALUE(A589),'10.IMP DEB CRED'!O:O,'10.IMP DEB CRED'!O:O,_xlfn.XLOOKUP(VALUE(A589),'4.SIRCREB'!O:O,'4.SIRCREB'!O:O,"NO SE ENCUENTRA",0,),0,),0,),0,),0,))))</f>
        <v/>
      </c>
      <c r="F589" s="172"/>
    </row>
    <row r="590" spans="5:6" ht="24.95" customHeight="1" x14ac:dyDescent="0.25">
      <c r="E590" s="134" t="str">
        <f>IF(A590="","",+_xlfn.XLOOKUP(VALUE(A590),'1.DEPOSITOS'!O:O,'1.DEPOSITOS'!O:O,_xlfn.XLOOKUP(VALUE(A590),'control débitos'!H:H,'control débitos'!H:H,_xlfn.XLOOKUP(VALUE(A590),'3.AFIP'!Q:Q,'3.AFIP'!Q:Q,_xlfn.XLOOKUP(VALUE(A590),'5.FONDO Y SUELDOS'!P:P,'5.FONDO Y SUELDOS'!P:P,_xlfn.XLOOKUP(VALUE(A590),'8.GASTOS'!O:O,'8.GASTOS'!O:O,_xlfn.XLOOKUP(VALUE(A590),'10.IMP DEB CRED'!O:O,'10.IMP DEB CRED'!O:O,_xlfn.XLOOKUP(VALUE(A590),'4.SIRCREB'!O:O,'4.SIRCREB'!O:O,"NO SE ENCUENTRA",0,),0,),0,),0,),0,))))</f>
        <v/>
      </c>
      <c r="F590" s="172"/>
    </row>
    <row r="591" spans="5:6" ht="24.95" customHeight="1" x14ac:dyDescent="0.25">
      <c r="E591" s="134" t="str">
        <f>IF(A591="","",+_xlfn.XLOOKUP(VALUE(A591),'1.DEPOSITOS'!O:O,'1.DEPOSITOS'!O:O,_xlfn.XLOOKUP(VALUE(A591),'control débitos'!H:H,'control débitos'!H:H,_xlfn.XLOOKUP(VALUE(A591),'3.AFIP'!Q:Q,'3.AFIP'!Q:Q,_xlfn.XLOOKUP(VALUE(A591),'5.FONDO Y SUELDOS'!P:P,'5.FONDO Y SUELDOS'!P:P,_xlfn.XLOOKUP(VALUE(A591),'8.GASTOS'!O:O,'8.GASTOS'!O:O,_xlfn.XLOOKUP(VALUE(A591),'10.IMP DEB CRED'!O:O,'10.IMP DEB CRED'!O:O,_xlfn.XLOOKUP(VALUE(A591),'4.SIRCREB'!O:O,'4.SIRCREB'!O:O,"NO SE ENCUENTRA",0,),0,),0,),0,),0,))))</f>
        <v/>
      </c>
      <c r="F591" s="172"/>
    </row>
  </sheetData>
  <mergeCells count="2">
    <mergeCell ref="J1:M1"/>
    <mergeCell ref="P1:T1"/>
  </mergeCells>
  <pageMargins left="0.7" right="0.7" top="0.75" bottom="0.75" header="0.3" footer="0.3"/>
  <pageSetup paperSize="9" orientation="portrait" verticalDpi="360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C0900-14A9-44D2-82D1-BFCEB7508B53}">
  <sheetPr codeName="Hoja17"/>
  <dimension ref="A1:H23"/>
  <sheetViews>
    <sheetView workbookViewId="0">
      <selection activeCell="A2" sqref="A2"/>
    </sheetView>
  </sheetViews>
  <sheetFormatPr baseColWidth="10" defaultColWidth="11.42578125" defaultRowHeight="15" customHeight="1" x14ac:dyDescent="0.2"/>
  <cols>
    <col min="1" max="2" width="11.42578125" style="118"/>
    <col min="3" max="3" width="26.85546875" style="118" bestFit="1" customWidth="1"/>
    <col min="4" max="4" width="11.42578125" style="118"/>
    <col min="5" max="5" width="12.28515625" style="118" bestFit="1" customWidth="1"/>
    <col min="6" max="16384" width="11.42578125" style="118"/>
  </cols>
  <sheetData>
    <row r="1" spans="1:8" ht="15" customHeight="1" thickBot="1" x14ac:dyDescent="0.3">
      <c r="A1" s="166" t="s">
        <v>490</v>
      </c>
      <c r="B1" s="166" t="s">
        <v>735</v>
      </c>
      <c r="C1" s="118" t="s">
        <v>736</v>
      </c>
    </row>
    <row r="2" spans="1:8" ht="15" customHeight="1" thickTop="1" thickBot="1" x14ac:dyDescent="0.25">
      <c r="A2" s="164"/>
      <c r="B2" s="165">
        <v>197.59</v>
      </c>
      <c r="C2" s="118">
        <f>ROUND(B2+32,2)</f>
        <v>229.59</v>
      </c>
      <c r="E2" s="163" t="str">
        <f>+HYPERLINK("https://www.bcra.gob.ar/PublicacionesEstadisticas/Principales_variables.asp","TASA BADLAR BCRA")</f>
        <v>TASA BADLAR BCRA</v>
      </c>
    </row>
    <row r="3" spans="1:8" ht="15" customHeight="1" thickBot="1" x14ac:dyDescent="0.25">
      <c r="A3" s="164"/>
      <c r="B3" s="165">
        <v>193.22</v>
      </c>
      <c r="C3" s="118">
        <f t="shared" ref="C3:C22" si="0">ROUND(B3+32,2)</f>
        <v>225.22</v>
      </c>
    </row>
    <row r="4" spans="1:8" ht="15" customHeight="1" thickBot="1" x14ac:dyDescent="0.25">
      <c r="A4" s="164"/>
      <c r="B4" s="165">
        <v>197.76</v>
      </c>
      <c r="C4" s="118">
        <f t="shared" si="0"/>
        <v>229.76</v>
      </c>
      <c r="E4" s="199" t="s">
        <v>738</v>
      </c>
      <c r="F4" s="199"/>
      <c r="G4" s="199"/>
      <c r="H4" s="199"/>
    </row>
    <row r="5" spans="1:8" ht="15" customHeight="1" thickBot="1" x14ac:dyDescent="0.25">
      <c r="A5" s="164"/>
      <c r="B5" s="165">
        <v>196.41</v>
      </c>
      <c r="C5" s="118">
        <f t="shared" si="0"/>
        <v>228.41</v>
      </c>
    </row>
    <row r="6" spans="1:8" ht="15" customHeight="1" thickBot="1" x14ac:dyDescent="0.25">
      <c r="A6" s="164"/>
      <c r="B6" s="165">
        <v>196.41</v>
      </c>
      <c r="C6" s="118">
        <f t="shared" si="0"/>
        <v>228.41</v>
      </c>
    </row>
    <row r="7" spans="1:8" ht="15" customHeight="1" thickBot="1" x14ac:dyDescent="0.25">
      <c r="A7" s="164"/>
      <c r="B7" s="165">
        <v>197.59</v>
      </c>
      <c r="C7" s="118">
        <f t="shared" si="0"/>
        <v>229.59</v>
      </c>
    </row>
    <row r="8" spans="1:8" ht="15" customHeight="1" thickBot="1" x14ac:dyDescent="0.25">
      <c r="A8" s="164"/>
      <c r="B8" s="165">
        <v>195.23</v>
      </c>
      <c r="C8" s="118">
        <f t="shared" si="0"/>
        <v>227.23</v>
      </c>
    </row>
    <row r="9" spans="1:8" ht="15" customHeight="1" thickBot="1" x14ac:dyDescent="0.25">
      <c r="A9" s="164"/>
      <c r="B9" s="165">
        <v>198.43</v>
      </c>
      <c r="C9" s="118">
        <f t="shared" si="0"/>
        <v>230.43</v>
      </c>
    </row>
    <row r="10" spans="1:8" ht="15" customHeight="1" thickBot="1" x14ac:dyDescent="0.25">
      <c r="A10" s="164"/>
      <c r="B10" s="165">
        <v>196.58</v>
      </c>
      <c r="C10" s="118">
        <f t="shared" si="0"/>
        <v>228.58</v>
      </c>
    </row>
    <row r="11" spans="1:8" ht="15" customHeight="1" thickBot="1" x14ac:dyDescent="0.25">
      <c r="A11" s="164"/>
      <c r="B11" s="165">
        <v>241.35</v>
      </c>
      <c r="C11" s="118">
        <f t="shared" si="0"/>
        <v>273.35000000000002</v>
      </c>
    </row>
    <row r="12" spans="1:8" ht="15" customHeight="1" thickBot="1" x14ac:dyDescent="0.25">
      <c r="A12" s="164"/>
      <c r="B12" s="165">
        <v>240.58</v>
      </c>
      <c r="C12" s="118">
        <f t="shared" si="0"/>
        <v>272.58</v>
      </c>
    </row>
    <row r="13" spans="1:8" ht="15" customHeight="1" thickBot="1" x14ac:dyDescent="0.25">
      <c r="A13" s="164"/>
      <c r="B13" s="165">
        <v>238.49</v>
      </c>
      <c r="C13" s="118">
        <f t="shared" si="0"/>
        <v>270.49</v>
      </c>
    </row>
    <row r="14" spans="1:8" ht="15" customHeight="1" thickBot="1" x14ac:dyDescent="0.25">
      <c r="A14" s="164"/>
      <c r="B14" s="165">
        <v>238.87</v>
      </c>
      <c r="C14" s="118">
        <f t="shared" si="0"/>
        <v>270.87</v>
      </c>
    </row>
    <row r="15" spans="1:8" ht="15" customHeight="1" thickBot="1" x14ac:dyDescent="0.25">
      <c r="A15" s="164"/>
      <c r="B15" s="165">
        <v>237.92</v>
      </c>
      <c r="C15" s="118">
        <f t="shared" si="0"/>
        <v>269.92</v>
      </c>
    </row>
    <row r="16" spans="1:8" ht="15" customHeight="1" thickBot="1" x14ac:dyDescent="0.25">
      <c r="A16" s="164"/>
      <c r="B16" s="165">
        <v>234.89</v>
      </c>
      <c r="C16" s="118">
        <f t="shared" si="0"/>
        <v>266.89</v>
      </c>
    </row>
    <row r="17" spans="1:3" ht="15" customHeight="1" thickBot="1" x14ac:dyDescent="0.25">
      <c r="A17" s="164"/>
      <c r="B17" s="165">
        <v>237.16</v>
      </c>
      <c r="C17" s="118">
        <f t="shared" si="0"/>
        <v>269.16000000000003</v>
      </c>
    </row>
    <row r="18" spans="1:3" ht="15" customHeight="1" thickBot="1" x14ac:dyDescent="0.25">
      <c r="A18" s="184"/>
      <c r="B18" s="185">
        <v>236.97</v>
      </c>
      <c r="C18" s="118">
        <f t="shared" si="0"/>
        <v>268.97000000000003</v>
      </c>
    </row>
    <row r="19" spans="1:3" ht="15" customHeight="1" thickBot="1" x14ac:dyDescent="0.25">
      <c r="A19" s="164"/>
      <c r="B19" s="165"/>
      <c r="C19" s="118">
        <f t="shared" si="0"/>
        <v>32</v>
      </c>
    </row>
    <row r="20" spans="1:3" ht="15" customHeight="1" thickBot="1" x14ac:dyDescent="0.25">
      <c r="A20" s="164"/>
      <c r="B20" s="165"/>
      <c r="C20" s="118">
        <f t="shared" si="0"/>
        <v>32</v>
      </c>
    </row>
    <row r="21" spans="1:3" ht="15" customHeight="1" thickBot="1" x14ac:dyDescent="0.25">
      <c r="A21" s="164"/>
      <c r="B21" s="165"/>
      <c r="C21" s="118">
        <f t="shared" si="0"/>
        <v>32</v>
      </c>
    </row>
    <row r="22" spans="1:3" ht="15" customHeight="1" thickBot="1" x14ac:dyDescent="0.25">
      <c r="A22" s="164"/>
      <c r="B22" s="165"/>
      <c r="C22" s="118">
        <f t="shared" si="0"/>
        <v>32</v>
      </c>
    </row>
    <row r="23" spans="1:3" ht="15" customHeight="1" thickBot="1" x14ac:dyDescent="0.25">
      <c r="A23" s="164"/>
      <c r="B23" s="165"/>
    </row>
  </sheetData>
  <mergeCells count="1">
    <mergeCell ref="E4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fitToPage="1"/>
  </sheetPr>
  <dimension ref="A1:L33"/>
  <sheetViews>
    <sheetView workbookViewId="0">
      <selection activeCell="D20" sqref="D20"/>
    </sheetView>
  </sheetViews>
  <sheetFormatPr baseColWidth="10" defaultColWidth="11.42578125" defaultRowHeight="20.100000000000001" customHeight="1" x14ac:dyDescent="0.2"/>
  <cols>
    <col min="1" max="1" width="30.7109375" style="1" customWidth="1"/>
    <col min="2" max="2" width="22.5703125" style="1" customWidth="1"/>
    <col min="3" max="3" width="20.85546875" style="7" customWidth="1"/>
    <col min="4" max="4" width="16.140625" style="7" bestFit="1" customWidth="1"/>
    <col min="5" max="5" width="16.85546875" style="7" customWidth="1"/>
    <col min="6" max="6" width="15" style="7" bestFit="1" customWidth="1"/>
    <col min="7" max="7" width="19.42578125" style="7" bestFit="1" customWidth="1"/>
    <col min="8" max="9" width="16.140625" style="7" bestFit="1" customWidth="1"/>
    <col min="10" max="10" width="15.7109375" style="7" customWidth="1"/>
    <col min="11" max="11" width="19.42578125" style="16" customWidth="1"/>
    <col min="12" max="12" width="21.140625" style="65" customWidth="1"/>
    <col min="13" max="16384" width="11.42578125" style="1"/>
  </cols>
  <sheetData>
    <row r="1" spans="1:12" ht="20.100000000000001" customHeight="1" x14ac:dyDescent="0.2">
      <c r="A1" s="28" t="s">
        <v>476</v>
      </c>
      <c r="B1" s="28" t="s">
        <v>477</v>
      </c>
      <c r="C1" s="35">
        <f>+WORKDAY(DATE($A$2,$B$2,0),-1)</f>
        <v>45321</v>
      </c>
      <c r="D1" s="7" t="str">
        <f>+TEXT(C1,"dd/mm")</f>
        <v>30/01</v>
      </c>
    </row>
    <row r="2" spans="1:12" ht="20.100000000000001" customHeight="1" x14ac:dyDescent="0.2">
      <c r="A2" s="30">
        <v>2024</v>
      </c>
      <c r="B2" s="34">
        <v>2</v>
      </c>
      <c r="C2" s="35">
        <f>+WORKDAY(DATE($A$2,$B$2+1,1),-1)</f>
        <v>45351</v>
      </c>
      <c r="D2" s="7" t="str">
        <f>+TEXT(C2,"dd/mm")</f>
        <v>29/02</v>
      </c>
    </row>
    <row r="3" spans="1:12" ht="20.100000000000001" customHeight="1" x14ac:dyDescent="0.3">
      <c r="A3" s="30"/>
      <c r="B3" s="29"/>
      <c r="D3" s="36"/>
    </row>
    <row r="4" spans="1:12" ht="20.100000000000001" customHeight="1" x14ac:dyDescent="0.2">
      <c r="A4" s="20" t="s">
        <v>478</v>
      </c>
      <c r="B4" s="64">
        <f t="array" ref="B4">+MAX(ROW(DATOS!G:G)*(DATOS!G:G&lt;&gt;""))</f>
        <v>172</v>
      </c>
    </row>
    <row r="5" spans="1:12" ht="20.100000000000001" customHeight="1" x14ac:dyDescent="0.2">
      <c r="A5" s="21" t="s">
        <v>479</v>
      </c>
      <c r="B5" s="21"/>
    </row>
    <row r="7" spans="1:12" s="3" customFormat="1" ht="20.100000000000001" customHeight="1" x14ac:dyDescent="0.2">
      <c r="A7" s="206" t="s">
        <v>480</v>
      </c>
      <c r="B7" s="207"/>
      <c r="C7" s="200" t="s">
        <v>0</v>
      </c>
      <c r="D7" s="22" t="s">
        <v>481</v>
      </c>
      <c r="E7" s="202" t="s">
        <v>4</v>
      </c>
      <c r="F7" s="204" t="s">
        <v>5</v>
      </c>
      <c r="G7" s="212" t="s">
        <v>482</v>
      </c>
      <c r="H7" s="216" t="s">
        <v>483</v>
      </c>
      <c r="I7" s="8" t="s">
        <v>484</v>
      </c>
      <c r="J7" s="214" t="s">
        <v>3</v>
      </c>
      <c r="K7" s="210" t="s">
        <v>485</v>
      </c>
    </row>
    <row r="8" spans="1:12" s="3" customFormat="1" ht="20.100000000000001" customHeight="1" x14ac:dyDescent="0.2">
      <c r="A8" s="208"/>
      <c r="B8" s="209"/>
      <c r="C8" s="201"/>
      <c r="D8" s="23" t="s">
        <v>486</v>
      </c>
      <c r="E8" s="203"/>
      <c r="F8" s="205"/>
      <c r="G8" s="213"/>
      <c r="H8" s="217"/>
      <c r="I8" s="9" t="s">
        <v>487</v>
      </c>
      <c r="J8" s="215"/>
      <c r="K8" s="211"/>
    </row>
    <row r="9" spans="1:12" s="3" customFormat="1" ht="20.100000000000001" customHeight="1" x14ac:dyDescent="0.2">
      <c r="A9" s="37" t="str">
        <f>CONCATENATE("Saldo al ",D1)</f>
        <v>Saldo al 30/01</v>
      </c>
      <c r="B9" s="10">
        <f>+DATOS!N2</f>
        <v>4012464.46</v>
      </c>
      <c r="C9" s="24"/>
      <c r="D9" s="10"/>
      <c r="E9" s="10"/>
      <c r="F9" s="11"/>
      <c r="G9" s="11"/>
      <c r="H9" s="10"/>
      <c r="I9" s="10"/>
      <c r="J9" s="10"/>
      <c r="K9" s="15"/>
    </row>
    <row r="10" spans="1:12" s="3" customFormat="1" ht="20.100000000000001" customHeight="1" x14ac:dyDescent="0.2">
      <c r="A10" s="37" t="str">
        <f>CONCATENATE("Saldo al ",D2)</f>
        <v>Saldo al 29/02</v>
      </c>
      <c r="B10" s="53">
        <f>+DATOS!N3</f>
        <v>3563222.44</v>
      </c>
      <c r="C10" s="25"/>
      <c r="D10" s="13"/>
      <c r="E10" s="13"/>
      <c r="F10" s="13"/>
      <c r="G10" s="13"/>
      <c r="H10" s="10"/>
      <c r="I10" s="13"/>
      <c r="J10" s="13"/>
      <c r="K10" s="12"/>
    </row>
    <row r="11" spans="1:12" s="2" customFormat="1" ht="20.100000000000001" customHeight="1" x14ac:dyDescent="0.2">
      <c r="A11" s="32" t="s">
        <v>488</v>
      </c>
      <c r="B11" s="33"/>
      <c r="C11" s="26">
        <f>+'1.DEPOSITOS'!I1</f>
        <v>47995829.549999997</v>
      </c>
      <c r="D11" s="26">
        <f>+'2.DEBITOS Y CHEQUES'!I1</f>
        <v>-31997190.839999992</v>
      </c>
      <c r="E11" s="14">
        <f>+'3.AFIP'!I1</f>
        <v>-6389285.4500000002</v>
      </c>
      <c r="F11" s="14">
        <f>+'4.SIRCREB'!I1</f>
        <v>-352652.86</v>
      </c>
      <c r="G11" s="14">
        <f>+'5.FONDO Y SUELDOS'!I1</f>
        <v>-9230363.7599999998</v>
      </c>
      <c r="H11" s="14">
        <f>+'8.GASTOS'!I1</f>
        <v>-96642.540000000008</v>
      </c>
      <c r="I11" s="14">
        <f>+'10.IMP DEB CRED'!I1</f>
        <v>-378936.12000000005</v>
      </c>
      <c r="J11" s="14">
        <f>+'11.LEASING'!I1</f>
        <v>0</v>
      </c>
      <c r="K11" s="12" t="str">
        <f>+IF(ROUND(B10,2)=ROUND(K12,2),"OK","VER")</f>
        <v>OK</v>
      </c>
      <c r="L11" s="3"/>
    </row>
    <row r="12" spans="1:12" ht="20.100000000000001" customHeight="1" x14ac:dyDescent="0.2">
      <c r="D12"/>
      <c r="K12" s="54">
        <f>B9+C11+(SUM(D11:J11))</f>
        <v>3563222.4400000125</v>
      </c>
    </row>
    <row r="13" spans="1:12" ht="20.100000000000001" customHeight="1" x14ac:dyDescent="0.2">
      <c r="D13"/>
    </row>
    <row r="14" spans="1:12" ht="20.100000000000001" customHeight="1" x14ac:dyDescent="0.2">
      <c r="A14" s="38">
        <v>1</v>
      </c>
      <c r="B14" s="35"/>
      <c r="C14" s="31"/>
      <c r="D14"/>
    </row>
    <row r="15" spans="1:12" ht="20.100000000000001" customHeight="1" x14ac:dyDescent="0.2">
      <c r="A15" s="38">
        <v>2</v>
      </c>
      <c r="C15" s="31"/>
      <c r="D15"/>
    </row>
    <row r="16" spans="1:12" ht="20.100000000000001" customHeight="1" x14ac:dyDescent="0.2">
      <c r="A16" s="38">
        <v>3</v>
      </c>
      <c r="C16" s="31"/>
      <c r="D16"/>
    </row>
    <row r="17" spans="1:4" ht="20.100000000000001" customHeight="1" x14ac:dyDescent="0.2">
      <c r="A17" s="38">
        <v>4</v>
      </c>
      <c r="B17" s="35"/>
      <c r="C17" s="31"/>
      <c r="D17"/>
    </row>
    <row r="18" spans="1:4" ht="20.100000000000001" customHeight="1" x14ac:dyDescent="0.2">
      <c r="A18" s="38">
        <v>5</v>
      </c>
      <c r="C18" s="31"/>
      <c r="D18"/>
    </row>
    <row r="19" spans="1:4" ht="20.100000000000001" customHeight="1" x14ac:dyDescent="0.2">
      <c r="A19" s="38">
        <v>6</v>
      </c>
      <c r="C19" s="31"/>
      <c r="D19"/>
    </row>
    <row r="20" spans="1:4" ht="20.100000000000001" customHeight="1" x14ac:dyDescent="0.2">
      <c r="A20" s="38">
        <v>7</v>
      </c>
      <c r="C20" s="31"/>
      <c r="D20"/>
    </row>
    <row r="21" spans="1:4" ht="20.100000000000001" customHeight="1" x14ac:dyDescent="0.2">
      <c r="A21" s="38">
        <v>8</v>
      </c>
      <c r="C21" s="31"/>
      <c r="D21"/>
    </row>
    <row r="22" spans="1:4" ht="20.100000000000001" customHeight="1" x14ac:dyDescent="0.2">
      <c r="A22" s="38">
        <v>9</v>
      </c>
      <c r="C22" s="31"/>
      <c r="D22"/>
    </row>
    <row r="23" spans="1:4" ht="20.100000000000001" customHeight="1" x14ac:dyDescent="0.2">
      <c r="A23" s="38">
        <v>10</v>
      </c>
      <c r="C23" s="31"/>
      <c r="D23"/>
    </row>
    <row r="24" spans="1:4" ht="20.100000000000001" customHeight="1" x14ac:dyDescent="0.2">
      <c r="A24" s="38">
        <v>11</v>
      </c>
      <c r="C24" s="31"/>
      <c r="D24"/>
    </row>
    <row r="25" spans="1:4" ht="20.100000000000001" customHeight="1" x14ac:dyDescent="0.2">
      <c r="A25" s="38">
        <v>12</v>
      </c>
      <c r="C25" s="31"/>
      <c r="D25"/>
    </row>
    <row r="26" spans="1:4" ht="20.100000000000001" customHeight="1" x14ac:dyDescent="0.2">
      <c r="D26"/>
    </row>
    <row r="27" spans="1:4" ht="20.100000000000001" customHeight="1" x14ac:dyDescent="0.2">
      <c r="D27"/>
    </row>
    <row r="28" spans="1:4" ht="20.100000000000001" customHeight="1" x14ac:dyDescent="0.2">
      <c r="D28"/>
    </row>
    <row r="29" spans="1:4" ht="20.100000000000001" customHeight="1" x14ac:dyDescent="0.2">
      <c r="D29"/>
    </row>
    <row r="30" spans="1:4" ht="20.100000000000001" customHeight="1" x14ac:dyDescent="0.2">
      <c r="D30"/>
    </row>
    <row r="31" spans="1:4" ht="20.100000000000001" customHeight="1" x14ac:dyDescent="0.2">
      <c r="D31"/>
    </row>
    <row r="32" spans="1:4" ht="20.100000000000001" customHeight="1" x14ac:dyDescent="0.2">
      <c r="D32"/>
    </row>
    <row r="33" spans="4:4" ht="20.100000000000001" customHeight="1" x14ac:dyDescent="0.2">
      <c r="D33"/>
    </row>
  </sheetData>
  <mergeCells count="8">
    <mergeCell ref="C7:C8"/>
    <mergeCell ref="E7:E8"/>
    <mergeCell ref="F7:F8"/>
    <mergeCell ref="A7:B8"/>
    <mergeCell ref="K7:K8"/>
    <mergeCell ref="G7:G8"/>
    <mergeCell ref="J7:J8"/>
    <mergeCell ref="H7:H8"/>
  </mergeCells>
  <phoneticPr fontId="0" type="noConversion"/>
  <dataValidations count="1">
    <dataValidation type="list" allowBlank="1" showInputMessage="1" showErrorMessage="1" sqref="B2:B3" xr:uid="{00000000-0002-0000-0200-000000000000}">
      <formula1>$A$14:$A$25</formula1>
    </dataValidation>
  </dataValidations>
  <printOptions horizontalCentered="1"/>
  <pageMargins left="0.78740157480314965" right="0.78740157480314965" top="0.98425196850393704" bottom="0.98425196850393704" header="0" footer="0"/>
  <pageSetup paperSize="9" scale="63" fitToHeight="0" orientation="landscape" horizontalDpi="300" verticalDpi="300" r:id="rId1"/>
  <headerFooter alignWithMargins="0">
    <oddFooter>&amp;C&amp;A
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0" r:id="rId4" name="Button 8">
              <controlPr defaultSize="0" print="0" autoFill="0" autoPict="0" macro="[0]!Macro2_creditos">
                <anchor moveWithCells="1" sizeWithCells="1">
                  <from>
                    <xdr:col>2</xdr:col>
                    <xdr:colOff>142875</xdr:colOff>
                    <xdr:row>12</xdr:row>
                    <xdr:rowOff>9525</xdr:rowOff>
                  </from>
                  <to>
                    <xdr:col>2</xdr:col>
                    <xdr:colOff>1304925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5" name="Button 9">
              <controlPr defaultSize="0" print="0" autoFill="0" autoPict="0" macro="[0]!Macro1_debitos">
                <anchor moveWithCells="1" siz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866775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6" name="Button 10">
              <controlPr defaultSize="0" print="0" autoFill="0" autoPict="0" macro="[0]!Macro3_afip">
                <anchor moveWithCells="1" sizeWithCells="1">
                  <from>
                    <xdr:col>4</xdr:col>
                    <xdr:colOff>123825</xdr:colOff>
                    <xdr:row>12</xdr:row>
                    <xdr:rowOff>0</xdr:rowOff>
                  </from>
                  <to>
                    <xdr:col>4</xdr:col>
                    <xdr:colOff>1019175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7" name="Button 11">
              <controlPr defaultSize="0" print="0" autoFill="0" autoPict="0" macro="[0]!Macro4_SIRCREB">
                <anchor moveWithCells="1" sizeWithCells="1">
                  <from>
                    <xdr:col>5</xdr:col>
                    <xdr:colOff>66675</xdr:colOff>
                    <xdr:row>12</xdr:row>
                    <xdr:rowOff>9525</xdr:rowOff>
                  </from>
                  <to>
                    <xdr:col>5</xdr:col>
                    <xdr:colOff>866775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8" name="Button 12">
              <controlPr defaultSize="0" print="0" autoFill="0" autoPict="0" macro="[0]!Macro5_fondo">
                <anchor moveWithCells="1" sizeWithCells="1">
                  <from>
                    <xdr:col>6</xdr:col>
                    <xdr:colOff>142875</xdr:colOff>
                    <xdr:row>12</xdr:row>
                    <xdr:rowOff>19050</xdr:rowOff>
                  </from>
                  <to>
                    <xdr:col>6</xdr:col>
                    <xdr:colOff>1152525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9" name="Button 14">
              <controlPr defaultSize="0" print="0" autoFill="0" autoPict="0" macro="[0]!Macro8_GASTOSIVA">
                <anchor moveWithCells="1" sizeWithCells="1">
                  <from>
                    <xdr:col>7</xdr:col>
                    <xdr:colOff>76200</xdr:colOff>
                    <xdr:row>12</xdr:row>
                    <xdr:rowOff>9525</xdr:rowOff>
                  </from>
                  <to>
                    <xdr:col>7</xdr:col>
                    <xdr:colOff>828675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0" name="Button 15">
              <controlPr defaultSize="0" print="0" autoFill="0" autoPict="0" macro="[0]!Macro10_IMPDBCRED">
                <anchor moveWithCells="1" sizeWithCells="1">
                  <from>
                    <xdr:col>8</xdr:col>
                    <xdr:colOff>38100</xdr:colOff>
                    <xdr:row>12</xdr:row>
                    <xdr:rowOff>19050</xdr:rowOff>
                  </from>
                  <to>
                    <xdr:col>8</xdr:col>
                    <xdr:colOff>876300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1" name="Button 19">
              <controlPr defaultSize="0" print="0" autoFill="0" autoPict="0" macro="[0]!vaciar">
                <anchor moveWithCells="1" sizeWithCells="1">
                  <from>
                    <xdr:col>4</xdr:col>
                    <xdr:colOff>171450</xdr:colOff>
                    <xdr:row>0</xdr:row>
                    <xdr:rowOff>57150</xdr:rowOff>
                  </from>
                  <to>
                    <xdr:col>6</xdr:col>
                    <xdr:colOff>809625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2" name="Button 22">
              <controlPr defaultSize="0" print="0" autoFill="0" autoPict="0" macro="[0]!FORMATO">
                <anchor moveWithCells="1" sizeWithCells="1">
                  <from>
                    <xdr:col>2</xdr:col>
                    <xdr:colOff>161925</xdr:colOff>
                    <xdr:row>15</xdr:row>
                    <xdr:rowOff>76200</xdr:rowOff>
                  </from>
                  <to>
                    <xdr:col>9</xdr:col>
                    <xdr:colOff>1000125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13" name="Button 23">
              <controlPr defaultSize="0" print="0" autoFill="0" autoPict="0" macro="[0]!Macro11_leasing">
                <anchor moveWithCells="1" sizeWithCells="1">
                  <from>
                    <xdr:col>9</xdr:col>
                    <xdr:colOff>57150</xdr:colOff>
                    <xdr:row>12</xdr:row>
                    <xdr:rowOff>28575</xdr:rowOff>
                  </from>
                  <to>
                    <xdr:col>9</xdr:col>
                    <xdr:colOff>1019175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4" name="Button 24">
              <controlPr defaultSize="0" print="0" autoFill="0" autoPict="0" macro="[0]!IMPRIMIR_TODO">
                <anchor moveWithCells="1" sizeWithCells="1">
                  <from>
                    <xdr:col>7</xdr:col>
                    <xdr:colOff>171450</xdr:colOff>
                    <xdr:row>0</xdr:row>
                    <xdr:rowOff>57150</xdr:rowOff>
                  </from>
                  <to>
                    <xdr:col>9</xdr:col>
                    <xdr:colOff>914400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>
    <pageSetUpPr fitToPage="1"/>
  </sheetPr>
  <dimension ref="A1:P578"/>
  <sheetViews>
    <sheetView zoomScale="70" zoomScaleNormal="70" workbookViewId="0">
      <selection activeCell="E75" sqref="E75"/>
    </sheetView>
  </sheetViews>
  <sheetFormatPr baseColWidth="10" defaultColWidth="11.42578125" defaultRowHeight="12.75" x14ac:dyDescent="0.2"/>
  <cols>
    <col min="1" max="4" width="15.7109375" customWidth="1"/>
    <col min="5" max="5" width="65" customWidth="1"/>
    <col min="6" max="7" width="17.7109375" style="49" bestFit="1" customWidth="1"/>
    <col min="8" max="8" width="15.7109375" style="49" hidden="1" customWidth="1"/>
    <col min="9" max="9" width="15.7109375" style="27" customWidth="1"/>
    <col min="10" max="10" width="13.28515625" bestFit="1" customWidth="1"/>
    <col min="11" max="11" width="12.28515625" bestFit="1" customWidth="1"/>
    <col min="12" max="12" width="20.140625" customWidth="1"/>
    <col min="13" max="13" width="20.42578125" bestFit="1" customWidth="1"/>
    <col min="14" max="14" width="20.42578125" style="5" bestFit="1" customWidth="1"/>
    <col min="15" max="15" width="13.42578125" bestFit="1" customWidth="1"/>
    <col min="16" max="16" width="14.42578125" bestFit="1" customWidth="1"/>
  </cols>
  <sheetData>
    <row r="1" spans="1:15" ht="33" customHeight="1" thickBot="1" x14ac:dyDescent="0.25">
      <c r="A1" s="39" t="s">
        <v>489</v>
      </c>
      <c r="B1" s="40" t="s">
        <v>490</v>
      </c>
      <c r="C1" s="40" t="s">
        <v>491</v>
      </c>
      <c r="D1" s="40" t="s">
        <v>492</v>
      </c>
      <c r="E1" s="40" t="s">
        <v>493</v>
      </c>
      <c r="F1" s="48" t="s">
        <v>494</v>
      </c>
      <c r="G1" s="48" t="s">
        <v>495</v>
      </c>
      <c r="H1" s="48"/>
      <c r="I1" s="41" t="s">
        <v>496</v>
      </c>
    </row>
    <row r="2" spans="1:15" x14ac:dyDescent="0.2">
      <c r="A2" s="78">
        <v>1</v>
      </c>
      <c r="B2" s="158">
        <v>45348</v>
      </c>
      <c r="C2" s="62" t="s">
        <v>881</v>
      </c>
      <c r="D2" s="62" t="s">
        <v>882</v>
      </c>
      <c r="E2" s="62" t="s">
        <v>19</v>
      </c>
      <c r="F2" s="159">
        <v>-190302.35</v>
      </c>
      <c r="G2" s="159">
        <v>3563222.44</v>
      </c>
      <c r="H2" s="52"/>
      <c r="I2" s="27">
        <f>IF(B2="","",IFERROR(VLOOKUP(A2,'1.DEPOSITOS'!$A$1:$H$1000,8,FALSE),IFERROR(VLOOKUP(A2,'2.DEBITOS Y CHEQUES'!$A$1:$H$1000,8,FALSE),IFERROR(VLOOKUP(A2,'3.AFIP'!$A$1:$H$1000,8,FALSE),IFERROR(VLOOKUP(A2,'4.SIRCREB'!$A$1:$H$1000,8,FALSE),IFERROR(VLOOKUP(A2,'5.FONDO Y SUELDOS'!$A$1:$H$1000,8,FALSE),IFERROR(VLOOKUP(A2,'11.LEASING'!$A$1:$H$1000,8,FALSE),IFERROR(VLOOKUP(A2,'8.GASTOS'!$A$1:$H$1000,8,FALSE),(VLOOKUP(A2,'10.IMP DEB CRED'!$A$1:$H$1000,8,FALSE))))))))))</f>
        <v>2</v>
      </c>
      <c r="J2">
        <f>IF(B2="","",IF(_xlfn.XLOOKUP(_xlfn.MINIFS(A:A,B:B,B2),A:A,G:G,,0)&lt;0,_xlfn.XLOOKUP(_xlfn.MINIFS(A:A,B:B,B2),A:A,G:G,,0),0))</f>
        <v>0</v>
      </c>
      <c r="L2" s="50"/>
      <c r="M2" s="66" t="s">
        <v>497</v>
      </c>
      <c r="N2" s="5">
        <v>4012464.46</v>
      </c>
    </row>
    <row r="3" spans="1:15" x14ac:dyDescent="0.2">
      <c r="A3" s="78">
        <v>2</v>
      </c>
      <c r="B3" s="158">
        <v>45348</v>
      </c>
      <c r="C3" s="62" t="s">
        <v>883</v>
      </c>
      <c r="D3" s="62" t="s">
        <v>882</v>
      </c>
      <c r="E3" s="62" t="s">
        <v>19</v>
      </c>
      <c r="F3" s="159">
        <v>-211523.19</v>
      </c>
      <c r="G3" s="159">
        <v>3753524.79</v>
      </c>
      <c r="H3" s="52"/>
      <c r="I3" s="27">
        <f>IF(B3="","",IFERROR(VLOOKUP(A3,'1.DEPOSITOS'!$A$1:$H$1000,8,FALSE),IFERROR(VLOOKUP(A3,'2.DEBITOS Y CHEQUES'!$A$1:$H$1000,8,FALSE),IFERROR(VLOOKUP(A3,'3.AFIP'!$A$1:$H$1000,8,FALSE),IFERROR(VLOOKUP(A3,'4.SIRCREB'!$A$1:$H$1000,8,FALSE),IFERROR(VLOOKUP(A3,'5.FONDO Y SUELDOS'!$A$1:$H$1000,8,FALSE),IFERROR(VLOOKUP(A3,'11.LEASING'!$A$1:$H$1000,8,FALSE),IFERROR(VLOOKUP(A3,'8.GASTOS'!$A$1:$H$1000,8,FALSE),(VLOOKUP(A3,'10.IMP DEB CRED'!$A$1:$H$1000,8,FALSE))))))))))</f>
        <v>2</v>
      </c>
      <c r="J3">
        <f t="shared" ref="J3:J66" si="0">IF(B3="","",IF(_xlfn.XLOOKUP(_xlfn.MINIFS(A:A,B:B,B3),A:A,G:G,,0)&lt;0,_xlfn.XLOOKUP(_xlfn.MINIFS(A:A,B:B,B3),A:A,G:G,,0),0))</f>
        <v>0</v>
      </c>
      <c r="L3" s="52"/>
      <c r="M3" s="66" t="s">
        <v>498</v>
      </c>
      <c r="N3" s="5">
        <f>+G2</f>
        <v>3563222.44</v>
      </c>
      <c r="O3" s="144"/>
    </row>
    <row r="4" spans="1:15" x14ac:dyDescent="0.2">
      <c r="A4" s="78">
        <v>3</v>
      </c>
      <c r="B4" s="158">
        <v>45348</v>
      </c>
      <c r="C4" s="62" t="s">
        <v>884</v>
      </c>
      <c r="D4" s="62" t="s">
        <v>882</v>
      </c>
      <c r="E4" s="62" t="s">
        <v>19</v>
      </c>
      <c r="F4" s="159">
        <v>-530245.47</v>
      </c>
      <c r="G4" s="159">
        <v>3965047.98</v>
      </c>
      <c r="H4" s="52"/>
      <c r="I4" s="27">
        <f>IF(B4="","",IFERROR(VLOOKUP(A4,'1.DEPOSITOS'!$A$1:$H$1000,8,FALSE),IFERROR(VLOOKUP(A4,'2.DEBITOS Y CHEQUES'!$A$1:$H$1000,8,FALSE),IFERROR(VLOOKUP(A4,'3.AFIP'!$A$1:$H$1000,8,FALSE),IFERROR(VLOOKUP(A4,'4.SIRCREB'!$A$1:$H$1000,8,FALSE),IFERROR(VLOOKUP(A4,'5.FONDO Y SUELDOS'!$A$1:$H$1000,8,FALSE),IFERROR(VLOOKUP(A4,'11.LEASING'!$A$1:$H$1000,8,FALSE),IFERROR(VLOOKUP(A4,'8.GASTOS'!$A$1:$H$1000,8,FALSE),(VLOOKUP(A4,'10.IMP DEB CRED'!$A$1:$H$1000,8,FALSE))))))))))</f>
        <v>2</v>
      </c>
      <c r="J4">
        <f t="shared" si="0"/>
        <v>0</v>
      </c>
    </row>
    <row r="5" spans="1:15" x14ac:dyDescent="0.2">
      <c r="A5" s="78">
        <v>4</v>
      </c>
      <c r="B5" s="158">
        <v>45348</v>
      </c>
      <c r="C5" s="62" t="s">
        <v>885</v>
      </c>
      <c r="D5" s="62" t="s">
        <v>882</v>
      </c>
      <c r="E5" s="62" t="s">
        <v>19</v>
      </c>
      <c r="F5" s="159">
        <v>-530245.47</v>
      </c>
      <c r="G5" s="159">
        <v>4495293.45</v>
      </c>
      <c r="H5" s="52"/>
      <c r="I5" s="27">
        <f>IF(B5="","",IFERROR(VLOOKUP(A5,'1.DEPOSITOS'!$A$1:$H$1000,8,FALSE),IFERROR(VLOOKUP(A5,'2.DEBITOS Y CHEQUES'!$A$1:$H$1000,8,FALSE),IFERROR(VLOOKUP(A5,'3.AFIP'!$A$1:$H$1000,8,FALSE),IFERROR(VLOOKUP(A5,'4.SIRCREB'!$A$1:$H$1000,8,FALSE),IFERROR(VLOOKUP(A5,'5.FONDO Y SUELDOS'!$A$1:$H$1000,8,FALSE),IFERROR(VLOOKUP(A5,'11.LEASING'!$A$1:$H$1000,8,FALSE),IFERROR(VLOOKUP(A5,'8.GASTOS'!$A$1:$H$1000,8,FALSE),(VLOOKUP(A5,'10.IMP DEB CRED'!$A$1:$H$1000,8,FALSE))))))))))</f>
        <v>2</v>
      </c>
      <c r="J5">
        <f t="shared" si="0"/>
        <v>0</v>
      </c>
    </row>
    <row r="6" spans="1:15" x14ac:dyDescent="0.2">
      <c r="A6" s="78">
        <v>5</v>
      </c>
      <c r="B6" s="158">
        <v>45348</v>
      </c>
      <c r="C6" s="62" t="s">
        <v>886</v>
      </c>
      <c r="D6" s="62" t="s">
        <v>882</v>
      </c>
      <c r="E6" s="62" t="s">
        <v>19</v>
      </c>
      <c r="F6" s="159">
        <v>-530245.47</v>
      </c>
      <c r="G6" s="159">
        <v>5025538.92</v>
      </c>
      <c r="H6" s="52"/>
      <c r="I6" s="27">
        <f>IF(B6="","",IFERROR(VLOOKUP(A6,'1.DEPOSITOS'!$A$1:$H$1000,8,FALSE),IFERROR(VLOOKUP(A6,'2.DEBITOS Y CHEQUES'!$A$1:$H$1000,8,FALSE),IFERROR(VLOOKUP(A6,'3.AFIP'!$A$1:$H$1000,8,FALSE),IFERROR(VLOOKUP(A6,'4.SIRCREB'!$A$1:$H$1000,8,FALSE),IFERROR(VLOOKUP(A6,'5.FONDO Y SUELDOS'!$A$1:$H$1000,8,FALSE),IFERROR(VLOOKUP(A6,'11.LEASING'!$A$1:$H$1000,8,FALSE),IFERROR(VLOOKUP(A6,'8.GASTOS'!$A$1:$H$1000,8,FALSE),(VLOOKUP(A6,'10.IMP DEB CRED'!$A$1:$H$1000,8,FALSE))))))))))</f>
        <v>2</v>
      </c>
      <c r="J6">
        <f t="shared" si="0"/>
        <v>0</v>
      </c>
    </row>
    <row r="7" spans="1:15" x14ac:dyDescent="0.2">
      <c r="A7" s="78">
        <v>6</v>
      </c>
      <c r="B7" s="158">
        <v>45348</v>
      </c>
      <c r="C7" s="62" t="s">
        <v>887</v>
      </c>
      <c r="D7" s="62" t="s">
        <v>882</v>
      </c>
      <c r="E7" s="62" t="s">
        <v>19</v>
      </c>
      <c r="F7" s="159">
        <v>-530245.47</v>
      </c>
      <c r="G7" s="159">
        <v>5555784.3899999997</v>
      </c>
      <c r="H7" s="52"/>
      <c r="I7" s="27">
        <f>IF(B7="","",IFERROR(VLOOKUP(A7,'1.DEPOSITOS'!$A$1:$H$1000,8,FALSE),IFERROR(VLOOKUP(A7,'2.DEBITOS Y CHEQUES'!$A$1:$H$1000,8,FALSE),IFERROR(VLOOKUP(A7,'3.AFIP'!$A$1:$H$1000,8,FALSE),IFERROR(VLOOKUP(A7,'4.SIRCREB'!$A$1:$H$1000,8,FALSE),IFERROR(VLOOKUP(A7,'5.FONDO Y SUELDOS'!$A$1:$H$1000,8,FALSE),IFERROR(VLOOKUP(A7,'11.LEASING'!$A$1:$H$1000,8,FALSE),IFERROR(VLOOKUP(A7,'8.GASTOS'!$A$1:$H$1000,8,FALSE),(VLOOKUP(A7,'10.IMP DEB CRED'!$A$1:$H$1000,8,FALSE))))))))))</f>
        <v>2</v>
      </c>
      <c r="J7">
        <f t="shared" si="0"/>
        <v>0</v>
      </c>
    </row>
    <row r="8" spans="1:15" x14ac:dyDescent="0.2">
      <c r="A8" s="78">
        <v>7</v>
      </c>
      <c r="B8" s="158">
        <v>45345</v>
      </c>
      <c r="C8" s="62" t="s">
        <v>888</v>
      </c>
      <c r="D8" s="62" t="s">
        <v>889</v>
      </c>
      <c r="E8" s="62" t="s">
        <v>15</v>
      </c>
      <c r="F8" s="159">
        <v>-1704.81</v>
      </c>
      <c r="G8" s="159">
        <v>6086029.8600000003</v>
      </c>
      <c r="H8" s="52"/>
      <c r="I8" s="27">
        <f>IF(B8="","",IFERROR(VLOOKUP(A8,'1.DEPOSITOS'!$A$1:$H$1000,8,FALSE),IFERROR(VLOOKUP(A8,'2.DEBITOS Y CHEQUES'!$A$1:$H$1000,8,FALSE),IFERROR(VLOOKUP(A8,'3.AFIP'!$A$1:$H$1000,8,FALSE),IFERROR(VLOOKUP(A8,'4.SIRCREB'!$A$1:$H$1000,8,FALSE),IFERROR(VLOOKUP(A8,'5.FONDO Y SUELDOS'!$A$1:$H$1000,8,FALSE),IFERROR(VLOOKUP(A8,'11.LEASING'!$A$1:$H$1000,8,FALSE),IFERROR(VLOOKUP(A8,'8.GASTOS'!$A$1:$H$1000,8,FALSE),(VLOOKUP(A8,'10.IMP DEB CRED'!$A$1:$H$1000,8,FALSE))))))))))</f>
        <v>10</v>
      </c>
      <c r="J8">
        <f t="shared" si="0"/>
        <v>0</v>
      </c>
    </row>
    <row r="9" spans="1:15" x14ac:dyDescent="0.2">
      <c r="A9" s="78">
        <v>8</v>
      </c>
      <c r="B9" s="158">
        <v>45345</v>
      </c>
      <c r="C9" s="62" t="s">
        <v>890</v>
      </c>
      <c r="D9" s="62" t="s">
        <v>891</v>
      </c>
      <c r="E9" s="62" t="s">
        <v>892</v>
      </c>
      <c r="F9" s="159">
        <v>-2444</v>
      </c>
      <c r="G9" s="159">
        <v>6087734.6699999999</v>
      </c>
      <c r="H9" s="52"/>
      <c r="I9" s="27">
        <f>IF(B9="","",IFERROR(VLOOKUP(A9,'1.DEPOSITOS'!$A$1:$H$1000,8,FALSE),IFERROR(VLOOKUP(A9,'2.DEBITOS Y CHEQUES'!$A$1:$H$1000,8,FALSE),IFERROR(VLOOKUP(A9,'3.AFIP'!$A$1:$H$1000,8,FALSE),IFERROR(VLOOKUP(A9,'4.SIRCREB'!$A$1:$H$1000,8,FALSE),IFERROR(VLOOKUP(A9,'5.FONDO Y SUELDOS'!$A$1:$H$1000,8,FALSE),IFERROR(VLOOKUP(A9,'11.LEASING'!$A$1:$H$1000,8,FALSE),IFERROR(VLOOKUP(A9,'8.GASTOS'!$A$1:$H$1000,8,FALSE),(VLOOKUP(A9,'10.IMP DEB CRED'!$A$1:$H$1000,8,FALSE))))))))))</f>
        <v>2</v>
      </c>
      <c r="J9">
        <f t="shared" si="0"/>
        <v>0</v>
      </c>
    </row>
    <row r="10" spans="1:15" x14ac:dyDescent="0.2">
      <c r="A10" s="78">
        <v>9</v>
      </c>
      <c r="B10" s="158">
        <v>45345</v>
      </c>
      <c r="C10" s="62" t="s">
        <v>893</v>
      </c>
      <c r="D10" s="62" t="s">
        <v>891</v>
      </c>
      <c r="E10" s="62" t="s">
        <v>892</v>
      </c>
      <c r="F10" s="159">
        <v>-59052</v>
      </c>
      <c r="G10" s="159">
        <v>6090178.6699999999</v>
      </c>
      <c r="H10" s="52"/>
      <c r="I10" s="27">
        <f>IF(B10="","",IFERROR(VLOOKUP(A10,'1.DEPOSITOS'!$A$1:$H$1000,8,FALSE),IFERROR(VLOOKUP(A10,'2.DEBITOS Y CHEQUES'!$A$1:$H$1000,8,FALSE),IFERROR(VLOOKUP(A10,'3.AFIP'!$A$1:$H$1000,8,FALSE),IFERROR(VLOOKUP(A10,'4.SIRCREB'!$A$1:$H$1000,8,FALSE),IFERROR(VLOOKUP(A10,'5.FONDO Y SUELDOS'!$A$1:$H$1000,8,FALSE),IFERROR(VLOOKUP(A10,'11.LEASING'!$A$1:$H$1000,8,FALSE),IFERROR(VLOOKUP(A10,'8.GASTOS'!$A$1:$H$1000,8,FALSE),(VLOOKUP(A10,'10.IMP DEB CRED'!$A$1:$H$1000,8,FALSE))))))))))</f>
        <v>2</v>
      </c>
      <c r="J10">
        <f t="shared" si="0"/>
        <v>0</v>
      </c>
    </row>
    <row r="11" spans="1:15" x14ac:dyDescent="0.2">
      <c r="A11" s="78">
        <v>10</v>
      </c>
      <c r="B11" s="158">
        <v>45345</v>
      </c>
      <c r="C11" s="62" t="s">
        <v>894</v>
      </c>
      <c r="D11" s="62" t="s">
        <v>895</v>
      </c>
      <c r="E11" s="62" t="s">
        <v>896</v>
      </c>
      <c r="F11" s="159">
        <v>-222640</v>
      </c>
      <c r="G11" s="159">
        <v>6149230.6699999999</v>
      </c>
      <c r="H11" s="52"/>
      <c r="I11" s="27">
        <f>IF(B11="","",IFERROR(VLOOKUP(A11,'1.DEPOSITOS'!$A$1:$H$1000,8,FALSE),IFERROR(VLOOKUP(A11,'2.DEBITOS Y CHEQUES'!$A$1:$H$1000,8,FALSE),IFERROR(VLOOKUP(A11,'3.AFIP'!$A$1:$H$1000,8,FALSE),IFERROR(VLOOKUP(A11,'4.SIRCREB'!$A$1:$H$1000,8,FALSE),IFERROR(VLOOKUP(A11,'5.FONDO Y SUELDOS'!$A$1:$H$1000,8,FALSE),IFERROR(VLOOKUP(A11,'11.LEASING'!$A$1:$H$1000,8,FALSE),IFERROR(VLOOKUP(A11,'8.GASTOS'!$A$1:$H$1000,8,FALSE),(VLOOKUP(A11,'10.IMP DEB CRED'!$A$1:$H$1000,8,FALSE))))))))))</f>
        <v>2</v>
      </c>
      <c r="J11">
        <f t="shared" si="0"/>
        <v>0</v>
      </c>
    </row>
    <row r="12" spans="1:15" x14ac:dyDescent="0.2">
      <c r="A12" s="78">
        <v>11</v>
      </c>
      <c r="B12" s="158">
        <v>45344</v>
      </c>
      <c r="C12" s="62" t="s">
        <v>897</v>
      </c>
      <c r="D12" s="62" t="s">
        <v>889</v>
      </c>
      <c r="E12" s="62" t="s">
        <v>15</v>
      </c>
      <c r="F12" s="159">
        <v>-2470.87</v>
      </c>
      <c r="G12" s="159">
        <v>6371870.6699999999</v>
      </c>
      <c r="H12" s="52"/>
      <c r="I12" s="27">
        <f>IF(B12="","",IFERROR(VLOOKUP(A12,'1.DEPOSITOS'!$A$1:$H$1000,8,FALSE),IFERROR(VLOOKUP(A12,'2.DEBITOS Y CHEQUES'!$A$1:$H$1000,8,FALSE),IFERROR(VLOOKUP(A12,'3.AFIP'!$A$1:$H$1000,8,FALSE),IFERROR(VLOOKUP(A12,'4.SIRCREB'!$A$1:$H$1000,8,FALSE),IFERROR(VLOOKUP(A12,'5.FONDO Y SUELDOS'!$A$1:$H$1000,8,FALSE),IFERROR(VLOOKUP(A12,'11.LEASING'!$A$1:$H$1000,8,FALSE),IFERROR(VLOOKUP(A12,'8.GASTOS'!$A$1:$H$1000,8,FALSE),(VLOOKUP(A12,'10.IMP DEB CRED'!$A$1:$H$1000,8,FALSE))))))))))</f>
        <v>10</v>
      </c>
      <c r="J12">
        <f t="shared" si="0"/>
        <v>0</v>
      </c>
    </row>
    <row r="13" spans="1:15" x14ac:dyDescent="0.2">
      <c r="A13" s="78">
        <v>12</v>
      </c>
      <c r="B13" s="158">
        <v>45344</v>
      </c>
      <c r="C13" s="62" t="s">
        <v>898</v>
      </c>
      <c r="D13" s="62" t="s">
        <v>899</v>
      </c>
      <c r="E13" s="62" t="s">
        <v>900</v>
      </c>
      <c r="F13" s="159">
        <v>-8000</v>
      </c>
      <c r="G13" s="159">
        <v>6374341.54</v>
      </c>
      <c r="H13" s="52"/>
      <c r="I13" s="27">
        <f>IF(B13="","",IFERROR(VLOOKUP(A13,'1.DEPOSITOS'!$A$1:$H$1000,8,FALSE),IFERROR(VLOOKUP(A13,'2.DEBITOS Y CHEQUES'!$A$1:$H$1000,8,FALSE),IFERROR(VLOOKUP(A13,'3.AFIP'!$A$1:$H$1000,8,FALSE),IFERROR(VLOOKUP(A13,'4.SIRCREB'!$A$1:$H$1000,8,FALSE),IFERROR(VLOOKUP(A13,'5.FONDO Y SUELDOS'!$A$1:$H$1000,8,FALSE),IFERROR(VLOOKUP(A13,'11.LEASING'!$A$1:$H$1000,8,FALSE),IFERROR(VLOOKUP(A13,'8.GASTOS'!$A$1:$H$1000,8,FALSE),(VLOOKUP(A13,'10.IMP DEB CRED'!$A$1:$H$1000,8,FALSE))))))))))</f>
        <v>2</v>
      </c>
      <c r="J13">
        <f t="shared" si="0"/>
        <v>0</v>
      </c>
    </row>
    <row r="14" spans="1:15" x14ac:dyDescent="0.2">
      <c r="A14" s="78">
        <v>13</v>
      </c>
      <c r="B14" s="158">
        <v>45344</v>
      </c>
      <c r="C14" s="62" t="s">
        <v>901</v>
      </c>
      <c r="D14" s="62" t="s">
        <v>902</v>
      </c>
      <c r="E14" s="62" t="s">
        <v>27</v>
      </c>
      <c r="F14" s="159">
        <v>-60500</v>
      </c>
      <c r="G14" s="159">
        <v>6382341.54</v>
      </c>
      <c r="H14" s="52"/>
      <c r="I14" s="27">
        <f>IF(B14="","",IFERROR(VLOOKUP(A14,'1.DEPOSITOS'!$A$1:$H$1000,8,FALSE),IFERROR(VLOOKUP(A14,'2.DEBITOS Y CHEQUES'!$A$1:$H$1000,8,FALSE),IFERROR(VLOOKUP(A14,'3.AFIP'!$A$1:$H$1000,8,FALSE),IFERROR(VLOOKUP(A14,'4.SIRCREB'!$A$1:$H$1000,8,FALSE),IFERROR(VLOOKUP(A14,'5.FONDO Y SUELDOS'!$A$1:$H$1000,8,FALSE),IFERROR(VLOOKUP(A14,'11.LEASING'!$A$1:$H$1000,8,FALSE),IFERROR(VLOOKUP(A14,'8.GASTOS'!$A$1:$H$1000,8,FALSE),(VLOOKUP(A14,'10.IMP DEB CRED'!$A$1:$H$1000,8,FALSE))))))))))</f>
        <v>2</v>
      </c>
      <c r="J14">
        <f t="shared" si="0"/>
        <v>0</v>
      </c>
    </row>
    <row r="15" spans="1:15" x14ac:dyDescent="0.2">
      <c r="A15" s="78">
        <v>14</v>
      </c>
      <c r="B15" s="158">
        <v>45344</v>
      </c>
      <c r="C15" s="62" t="s">
        <v>903</v>
      </c>
      <c r="D15" s="62" t="s">
        <v>882</v>
      </c>
      <c r="E15" s="62" t="s">
        <v>19</v>
      </c>
      <c r="F15" s="159">
        <v>-13419.78</v>
      </c>
      <c r="G15" s="159">
        <v>6442841.54</v>
      </c>
      <c r="H15" s="52"/>
      <c r="I15" s="27">
        <f>IF(B15="","",IFERROR(VLOOKUP(A15,'1.DEPOSITOS'!$A$1:$H$1000,8,FALSE),IFERROR(VLOOKUP(A15,'2.DEBITOS Y CHEQUES'!$A$1:$H$1000,8,FALSE),IFERROR(VLOOKUP(A15,'3.AFIP'!$A$1:$H$1000,8,FALSE),IFERROR(VLOOKUP(A15,'4.SIRCREB'!$A$1:$H$1000,8,FALSE),IFERROR(VLOOKUP(A15,'5.FONDO Y SUELDOS'!$A$1:$H$1000,8,FALSE),IFERROR(VLOOKUP(A15,'11.LEASING'!$A$1:$H$1000,8,FALSE),IFERROR(VLOOKUP(A15,'8.GASTOS'!$A$1:$H$1000,8,FALSE),(VLOOKUP(A15,'10.IMP DEB CRED'!$A$1:$H$1000,8,FALSE))))))))))</f>
        <v>2</v>
      </c>
      <c r="J15">
        <f t="shared" si="0"/>
        <v>0</v>
      </c>
    </row>
    <row r="16" spans="1:15" x14ac:dyDescent="0.2">
      <c r="A16" s="78">
        <v>15</v>
      </c>
      <c r="B16" s="158">
        <v>45344</v>
      </c>
      <c r="C16" s="62" t="s">
        <v>904</v>
      </c>
      <c r="D16" s="62" t="s">
        <v>882</v>
      </c>
      <c r="E16" s="62" t="s">
        <v>19</v>
      </c>
      <c r="F16" s="159">
        <v>-237343.4</v>
      </c>
      <c r="G16" s="159">
        <v>6456261.3200000003</v>
      </c>
      <c r="H16" s="52"/>
      <c r="I16" s="27">
        <f>IF(B16="","",IFERROR(VLOOKUP(A16,'1.DEPOSITOS'!$A$1:$H$1000,8,FALSE),IFERROR(VLOOKUP(A16,'2.DEBITOS Y CHEQUES'!$A$1:$H$1000,8,FALSE),IFERROR(VLOOKUP(A16,'3.AFIP'!$A$1:$H$1000,8,FALSE),IFERROR(VLOOKUP(A16,'4.SIRCREB'!$A$1:$H$1000,8,FALSE),IFERROR(VLOOKUP(A16,'5.FONDO Y SUELDOS'!$A$1:$H$1000,8,FALSE),IFERROR(VLOOKUP(A16,'11.LEASING'!$A$1:$H$1000,8,FALSE),IFERROR(VLOOKUP(A16,'8.GASTOS'!$A$1:$H$1000,8,FALSE),(VLOOKUP(A16,'10.IMP DEB CRED'!$A$1:$H$1000,8,FALSE))))))))))</f>
        <v>2</v>
      </c>
      <c r="J16">
        <f t="shared" si="0"/>
        <v>0</v>
      </c>
    </row>
    <row r="17" spans="1:16" x14ac:dyDescent="0.2">
      <c r="A17" s="78">
        <v>16</v>
      </c>
      <c r="B17" s="158">
        <v>45344</v>
      </c>
      <c r="C17" s="62" t="s">
        <v>905</v>
      </c>
      <c r="D17" s="62" t="s">
        <v>882</v>
      </c>
      <c r="E17" s="62" t="s">
        <v>19</v>
      </c>
      <c r="F17" s="159">
        <v>-92547.82</v>
      </c>
      <c r="G17" s="159">
        <v>6693604.7199999997</v>
      </c>
      <c r="H17" s="52"/>
      <c r="I17" s="27">
        <f>IF(B17="","",IFERROR(VLOOKUP(A17,'1.DEPOSITOS'!$A$1:$H$1000,8,FALSE),IFERROR(VLOOKUP(A17,'2.DEBITOS Y CHEQUES'!$A$1:$H$1000,8,FALSE),IFERROR(VLOOKUP(A17,'3.AFIP'!$A$1:$H$1000,8,FALSE),IFERROR(VLOOKUP(A17,'4.SIRCREB'!$A$1:$H$1000,8,FALSE),IFERROR(VLOOKUP(A17,'5.FONDO Y SUELDOS'!$A$1:$H$1000,8,FALSE),IFERROR(VLOOKUP(A17,'11.LEASING'!$A$1:$H$1000,8,FALSE),IFERROR(VLOOKUP(A17,'8.GASTOS'!$A$1:$H$1000,8,FALSE),(VLOOKUP(A17,'10.IMP DEB CRED'!$A$1:$H$1000,8,FALSE))))))))))</f>
        <v>2</v>
      </c>
      <c r="J17">
        <f t="shared" si="0"/>
        <v>0</v>
      </c>
    </row>
    <row r="18" spans="1:16" x14ac:dyDescent="0.2">
      <c r="A18" s="78">
        <v>17</v>
      </c>
      <c r="B18" s="158">
        <v>45343</v>
      </c>
      <c r="C18" s="62" t="s">
        <v>906</v>
      </c>
      <c r="D18" s="62" t="s">
        <v>889</v>
      </c>
      <c r="E18" s="62" t="s">
        <v>15</v>
      </c>
      <c r="F18" s="159">
        <v>-3091.89</v>
      </c>
      <c r="G18" s="159">
        <v>6786152.54</v>
      </c>
      <c r="H18" s="52"/>
      <c r="I18" s="27">
        <f>IF(B18="","",IFERROR(VLOOKUP(A18,'1.DEPOSITOS'!$A$1:$H$1000,8,FALSE),IFERROR(VLOOKUP(A18,'2.DEBITOS Y CHEQUES'!$A$1:$H$1000,8,FALSE),IFERROR(VLOOKUP(A18,'3.AFIP'!$A$1:$H$1000,8,FALSE),IFERROR(VLOOKUP(A18,'4.SIRCREB'!$A$1:$H$1000,8,FALSE),IFERROR(VLOOKUP(A18,'5.FONDO Y SUELDOS'!$A$1:$H$1000,8,FALSE),IFERROR(VLOOKUP(A18,'11.LEASING'!$A$1:$H$1000,8,FALSE),IFERROR(VLOOKUP(A18,'8.GASTOS'!$A$1:$H$1000,8,FALSE),(VLOOKUP(A18,'10.IMP DEB CRED'!$A$1:$H$1000,8,FALSE))))))))))</f>
        <v>10</v>
      </c>
      <c r="J18">
        <f t="shared" si="0"/>
        <v>0</v>
      </c>
      <c r="M18">
        <v>1</v>
      </c>
      <c r="N18" s="5">
        <f>+SUMIF(I:I,M18,F:F)</f>
        <v>47995829.549999997</v>
      </c>
      <c r="O18" t="str">
        <f>+IF(N18=BANCO!C11,"OK","VER")</f>
        <v>OK</v>
      </c>
    </row>
    <row r="19" spans="1:16" x14ac:dyDescent="0.2">
      <c r="A19" s="78">
        <v>18</v>
      </c>
      <c r="B19" s="158">
        <v>45343</v>
      </c>
      <c r="C19" s="62" t="s">
        <v>907</v>
      </c>
      <c r="D19" s="62" t="s">
        <v>902</v>
      </c>
      <c r="E19" s="62" t="s">
        <v>27</v>
      </c>
      <c r="F19" s="159">
        <v>-438764.63</v>
      </c>
      <c r="G19" s="159">
        <v>6789244.4299999997</v>
      </c>
      <c r="H19" s="52"/>
      <c r="I19" s="27">
        <f>IF(B19="","",IFERROR(VLOOKUP(A19,'1.DEPOSITOS'!$A$1:$H$1000,8,FALSE),IFERROR(VLOOKUP(A19,'2.DEBITOS Y CHEQUES'!$A$1:$H$1000,8,FALSE),IFERROR(VLOOKUP(A19,'3.AFIP'!$A$1:$H$1000,8,FALSE),IFERROR(VLOOKUP(A19,'4.SIRCREB'!$A$1:$H$1000,8,FALSE),IFERROR(VLOOKUP(A19,'5.FONDO Y SUELDOS'!$A$1:$H$1000,8,FALSE),IFERROR(VLOOKUP(A19,'11.LEASING'!$A$1:$H$1000,8,FALSE),IFERROR(VLOOKUP(A19,'8.GASTOS'!$A$1:$H$1000,8,FALSE),(VLOOKUP(A19,'10.IMP DEB CRED'!$A$1:$H$1000,8,FALSE))))))))))</f>
        <v>2</v>
      </c>
      <c r="J19">
        <f t="shared" si="0"/>
        <v>0</v>
      </c>
      <c r="M19">
        <v>2</v>
      </c>
      <c r="N19" s="5">
        <f t="shared" ref="N19:N25" si="1">+SUMIF(I:I,M19,F:F)</f>
        <v>-31997190.839999992</v>
      </c>
      <c r="O19" t="str">
        <f>+IF(N19=BANCO!D11,"OK","VER")</f>
        <v>OK</v>
      </c>
    </row>
    <row r="20" spans="1:16" x14ac:dyDescent="0.2">
      <c r="A20" s="78">
        <v>19</v>
      </c>
      <c r="B20" s="158">
        <v>45343</v>
      </c>
      <c r="C20" s="62" t="s">
        <v>908</v>
      </c>
      <c r="D20" s="62" t="s">
        <v>909</v>
      </c>
      <c r="E20" s="62" t="s">
        <v>910</v>
      </c>
      <c r="F20" s="159">
        <v>-6860</v>
      </c>
      <c r="G20" s="159">
        <v>7228009.0599999996</v>
      </c>
      <c r="H20" s="52"/>
      <c r="I20" s="27">
        <f>IF(B20="","",IFERROR(VLOOKUP(A20,'1.DEPOSITOS'!$A$1:$H$1000,8,FALSE),IFERROR(VLOOKUP(A20,'2.DEBITOS Y CHEQUES'!$A$1:$H$1000,8,FALSE),IFERROR(VLOOKUP(A20,'3.AFIP'!$A$1:$H$1000,8,FALSE),IFERROR(VLOOKUP(A20,'4.SIRCREB'!$A$1:$H$1000,8,FALSE),IFERROR(VLOOKUP(A20,'5.FONDO Y SUELDOS'!$A$1:$H$1000,8,FALSE),IFERROR(VLOOKUP(A20,'11.LEASING'!$A$1:$H$1000,8,FALSE),IFERROR(VLOOKUP(A20,'8.GASTOS'!$A$1:$H$1000,8,FALSE),(VLOOKUP(A20,'10.IMP DEB CRED'!$A$1:$H$1000,8,FALSE))))))))))</f>
        <v>2</v>
      </c>
      <c r="J20">
        <f t="shared" si="0"/>
        <v>0</v>
      </c>
      <c r="M20">
        <v>3</v>
      </c>
      <c r="N20" s="5">
        <f t="shared" si="1"/>
        <v>-6389285.4500000002</v>
      </c>
      <c r="O20" t="str">
        <f>+IF(N20=BANCO!E11,"OK","VER")</f>
        <v>OK</v>
      </c>
    </row>
    <row r="21" spans="1:16" x14ac:dyDescent="0.2">
      <c r="A21" s="78">
        <v>20</v>
      </c>
      <c r="B21" s="158">
        <v>45343</v>
      </c>
      <c r="C21" s="62" t="s">
        <v>911</v>
      </c>
      <c r="D21" s="62" t="s">
        <v>882</v>
      </c>
      <c r="E21" s="62" t="s">
        <v>19</v>
      </c>
      <c r="F21" s="159">
        <v>-69690.570000000007</v>
      </c>
      <c r="G21" s="159">
        <v>7234869.0599999996</v>
      </c>
      <c r="H21" s="52"/>
      <c r="I21" s="27">
        <f>IF(B21="","",IFERROR(VLOOKUP(A21,'1.DEPOSITOS'!$A$1:$H$1000,8,FALSE),IFERROR(VLOOKUP(A21,'2.DEBITOS Y CHEQUES'!$A$1:$H$1000,8,FALSE),IFERROR(VLOOKUP(A21,'3.AFIP'!$A$1:$H$1000,8,FALSE),IFERROR(VLOOKUP(A21,'4.SIRCREB'!$A$1:$H$1000,8,FALSE),IFERROR(VLOOKUP(A21,'5.FONDO Y SUELDOS'!$A$1:$H$1000,8,FALSE),IFERROR(VLOOKUP(A21,'11.LEASING'!$A$1:$H$1000,8,FALSE),IFERROR(VLOOKUP(A21,'8.GASTOS'!$A$1:$H$1000,8,FALSE),(VLOOKUP(A21,'10.IMP DEB CRED'!$A$1:$H$1000,8,FALSE))))))))))</f>
        <v>2</v>
      </c>
      <c r="J21">
        <f>IF(B21="","",IF(_xlfn.XLOOKUP(_xlfn.MINIFS(A:A,B:B,B21),A:A,G:G,,0)&lt;0,_xlfn.XLOOKUP(_xlfn.MINIFS(A:A,B:B,B21),A:A,G:G,,0),0))</f>
        <v>0</v>
      </c>
      <c r="M21">
        <v>4</v>
      </c>
      <c r="N21" s="5">
        <f t="shared" si="1"/>
        <v>-352652.86</v>
      </c>
      <c r="O21" t="str">
        <f>+IF(N21=BANCO!F11,"OK","VER")</f>
        <v>OK</v>
      </c>
    </row>
    <row r="22" spans="1:16" x14ac:dyDescent="0.2">
      <c r="A22" s="78">
        <v>21</v>
      </c>
      <c r="B22" s="158">
        <v>45342</v>
      </c>
      <c r="C22" s="62" t="s">
        <v>912</v>
      </c>
      <c r="D22" s="62" t="s">
        <v>889</v>
      </c>
      <c r="E22" s="62" t="s">
        <v>15</v>
      </c>
      <c r="F22" s="159">
        <v>-5672.01</v>
      </c>
      <c r="G22" s="159">
        <v>7304559.6299999999</v>
      </c>
      <c r="H22" s="52"/>
      <c r="I22" s="27">
        <f>IF(B22="","",IFERROR(VLOOKUP(A22,'1.DEPOSITOS'!$A$1:$H$1000,8,FALSE),IFERROR(VLOOKUP(A22,'2.DEBITOS Y CHEQUES'!$A$1:$H$1000,8,FALSE),IFERROR(VLOOKUP(A22,'3.AFIP'!$A$1:$H$1000,8,FALSE),IFERROR(VLOOKUP(A22,'4.SIRCREB'!$A$1:$H$1000,8,FALSE),IFERROR(VLOOKUP(A22,'5.FONDO Y SUELDOS'!$A$1:$H$1000,8,FALSE),IFERROR(VLOOKUP(A22,'11.LEASING'!$A$1:$H$1000,8,FALSE),IFERROR(VLOOKUP(A22,'8.GASTOS'!$A$1:$H$1000,8,FALSE),(VLOOKUP(A22,'10.IMP DEB CRED'!$A$1:$H$1000,8,FALSE))))))))))</f>
        <v>10</v>
      </c>
      <c r="J22">
        <f t="shared" si="0"/>
        <v>0</v>
      </c>
      <c r="M22">
        <v>5</v>
      </c>
      <c r="N22" s="5">
        <f t="shared" si="1"/>
        <v>0</v>
      </c>
      <c r="O22" t="str">
        <f>+IF(N22=BANCO!G11,"OK","VER")</f>
        <v>VER</v>
      </c>
    </row>
    <row r="23" spans="1:16" x14ac:dyDescent="0.2">
      <c r="A23" s="78">
        <v>22</v>
      </c>
      <c r="B23" s="158">
        <v>45342</v>
      </c>
      <c r="C23" s="62" t="s">
        <v>913</v>
      </c>
      <c r="D23" s="62" t="s">
        <v>902</v>
      </c>
      <c r="E23" s="62" t="s">
        <v>27</v>
      </c>
      <c r="F23" s="159">
        <v>-348268.62</v>
      </c>
      <c r="G23" s="159">
        <v>7310231.6399999997</v>
      </c>
      <c r="H23" s="52"/>
      <c r="I23" s="27">
        <f>IF(B23="","",IFERROR(VLOOKUP(A23,'1.DEPOSITOS'!$A$1:$H$1000,8,FALSE),IFERROR(VLOOKUP(A23,'2.DEBITOS Y CHEQUES'!$A$1:$H$1000,8,FALSE),IFERROR(VLOOKUP(A23,'3.AFIP'!$A$1:$H$1000,8,FALSE),IFERROR(VLOOKUP(A23,'4.SIRCREB'!$A$1:$H$1000,8,FALSE),IFERROR(VLOOKUP(A23,'5.FONDO Y SUELDOS'!$A$1:$H$1000,8,FALSE),IFERROR(VLOOKUP(A23,'11.LEASING'!$A$1:$H$1000,8,FALSE),IFERROR(VLOOKUP(A23,'8.GASTOS'!$A$1:$H$1000,8,FALSE),(VLOOKUP(A23,'10.IMP DEB CRED'!$A$1:$H$1000,8,FALSE))))))))))</f>
        <v>2</v>
      </c>
      <c r="J23">
        <f t="shared" si="0"/>
        <v>0</v>
      </c>
      <c r="M23">
        <v>8</v>
      </c>
      <c r="N23" s="5">
        <f t="shared" si="1"/>
        <v>-96642.540000000008</v>
      </c>
      <c r="O23" t="str">
        <f>+IF(N23=BANCO!H11,"OK","VER")</f>
        <v>OK</v>
      </c>
    </row>
    <row r="24" spans="1:16" x14ac:dyDescent="0.2">
      <c r="A24" s="78">
        <v>23</v>
      </c>
      <c r="B24" s="158">
        <v>45342</v>
      </c>
      <c r="C24" s="62" t="s">
        <v>914</v>
      </c>
      <c r="D24" s="62" t="s">
        <v>915</v>
      </c>
      <c r="E24" s="62" t="s">
        <v>604</v>
      </c>
      <c r="F24" s="159">
        <v>-121</v>
      </c>
      <c r="G24" s="159">
        <v>7658500.2599999998</v>
      </c>
      <c r="H24" s="52"/>
      <c r="I24" s="27">
        <f>IF(B24="","",IFERROR(VLOOKUP(A24,'1.DEPOSITOS'!$A$1:$H$1000,8,FALSE),IFERROR(VLOOKUP(A24,'2.DEBITOS Y CHEQUES'!$A$1:$H$1000,8,FALSE),IFERROR(VLOOKUP(A24,'3.AFIP'!$A$1:$H$1000,8,FALSE),IFERROR(VLOOKUP(A24,'4.SIRCREB'!$A$1:$H$1000,8,FALSE),IFERROR(VLOOKUP(A24,'5.FONDO Y SUELDOS'!$A$1:$H$1000,8,FALSE),IFERROR(VLOOKUP(A24,'11.LEASING'!$A$1:$H$1000,8,FALSE),IFERROR(VLOOKUP(A24,'8.GASTOS'!$A$1:$H$1000,8,FALSE),(VLOOKUP(A24,'10.IMP DEB CRED'!$A$1:$H$1000,8,FALSE))))))))))</f>
        <v>8</v>
      </c>
      <c r="J24">
        <f t="shared" si="0"/>
        <v>0</v>
      </c>
      <c r="M24">
        <v>10</v>
      </c>
      <c r="N24" s="5">
        <f t="shared" si="1"/>
        <v>-378936.12000000005</v>
      </c>
      <c r="O24" t="str">
        <f>+IF(N24=BANCO!I11,"OK","VER")</f>
        <v>OK</v>
      </c>
    </row>
    <row r="25" spans="1:16" x14ac:dyDescent="0.2">
      <c r="A25" s="78">
        <v>24</v>
      </c>
      <c r="B25" s="158">
        <v>45342</v>
      </c>
      <c r="C25" s="62" t="s">
        <v>914</v>
      </c>
      <c r="D25" s="62" t="s">
        <v>895</v>
      </c>
      <c r="E25" s="62" t="s">
        <v>896</v>
      </c>
      <c r="F25" s="159">
        <v>-350000</v>
      </c>
      <c r="G25" s="159">
        <v>7658621.2599999998</v>
      </c>
      <c r="H25" s="52"/>
      <c r="I25" s="27">
        <f>IF(B25="","",IFERROR(VLOOKUP(A25,'1.DEPOSITOS'!$A$1:$H$1000,8,FALSE),IFERROR(VLOOKUP(A25,'2.DEBITOS Y CHEQUES'!$A$1:$H$1000,8,FALSE),IFERROR(VLOOKUP(A25,'3.AFIP'!$A$1:$H$1000,8,FALSE),IFERROR(VLOOKUP(A25,'4.SIRCREB'!$A$1:$H$1000,8,FALSE),IFERROR(VLOOKUP(A25,'5.FONDO Y SUELDOS'!$A$1:$H$1000,8,FALSE),IFERROR(VLOOKUP(A25,'11.LEASING'!$A$1:$H$1000,8,FALSE),IFERROR(VLOOKUP(A25,'8.GASTOS'!$A$1:$H$1000,8,FALSE),(VLOOKUP(A25,'10.IMP DEB CRED'!$A$1:$H$1000,8,FALSE))))))))))</f>
        <v>2</v>
      </c>
      <c r="J25">
        <f t="shared" si="0"/>
        <v>0</v>
      </c>
      <c r="M25">
        <v>11</v>
      </c>
      <c r="N25" s="5">
        <f t="shared" si="1"/>
        <v>0</v>
      </c>
      <c r="O25" t="str">
        <f>+IF(N25=BANCO!J11,"OK","VER")</f>
        <v>OK</v>
      </c>
    </row>
    <row r="26" spans="1:16" x14ac:dyDescent="0.2">
      <c r="A26" s="78">
        <v>25</v>
      </c>
      <c r="B26" s="158">
        <v>45342</v>
      </c>
      <c r="C26" s="62" t="s">
        <v>916</v>
      </c>
      <c r="D26" s="62" t="s">
        <v>882</v>
      </c>
      <c r="E26" s="62" t="s">
        <v>19</v>
      </c>
      <c r="F26" s="159">
        <v>-140000</v>
      </c>
      <c r="G26" s="159">
        <v>8008621.2599999998</v>
      </c>
      <c r="H26" s="52"/>
      <c r="I26" s="27">
        <f>IF(B26="","",IFERROR(VLOOKUP(A26,'1.DEPOSITOS'!$A$1:$H$1000,8,FALSE),IFERROR(VLOOKUP(A26,'2.DEBITOS Y CHEQUES'!$A$1:$H$1000,8,FALSE),IFERROR(VLOOKUP(A26,'3.AFIP'!$A$1:$H$1000,8,FALSE),IFERROR(VLOOKUP(A26,'4.SIRCREB'!$A$1:$H$1000,8,FALSE),IFERROR(VLOOKUP(A26,'5.FONDO Y SUELDOS'!$A$1:$H$1000,8,FALSE),IFERROR(VLOOKUP(A26,'11.LEASING'!$A$1:$H$1000,8,FALSE),IFERROR(VLOOKUP(A26,'8.GASTOS'!$A$1:$H$1000,8,FALSE),(VLOOKUP(A26,'10.IMP DEB CRED'!$A$1:$H$1000,8,FALSE))))))))))</f>
        <v>2</v>
      </c>
      <c r="J26">
        <f t="shared" si="0"/>
        <v>0</v>
      </c>
    </row>
    <row r="27" spans="1:16" x14ac:dyDescent="0.2">
      <c r="A27" s="78">
        <v>26</v>
      </c>
      <c r="B27" s="158">
        <v>45342</v>
      </c>
      <c r="C27" s="62" t="s">
        <v>917</v>
      </c>
      <c r="D27" s="62" t="s">
        <v>882</v>
      </c>
      <c r="E27" s="62" t="s">
        <v>19</v>
      </c>
      <c r="F27" s="159">
        <v>-106945.4</v>
      </c>
      <c r="G27" s="159">
        <v>8148621.2599999998</v>
      </c>
      <c r="H27" s="52"/>
      <c r="I27" s="27">
        <f>IF(B27="","",IFERROR(VLOOKUP(A27,'1.DEPOSITOS'!$A$1:$H$1000,8,FALSE),IFERROR(VLOOKUP(A27,'2.DEBITOS Y CHEQUES'!$A$1:$H$1000,8,FALSE),IFERROR(VLOOKUP(A27,'3.AFIP'!$A$1:$H$1000,8,FALSE),IFERROR(VLOOKUP(A27,'4.SIRCREB'!$A$1:$H$1000,8,FALSE),IFERROR(VLOOKUP(A27,'5.FONDO Y SUELDOS'!$A$1:$H$1000,8,FALSE),IFERROR(VLOOKUP(A27,'11.LEASING'!$A$1:$H$1000,8,FALSE),IFERROR(VLOOKUP(A27,'8.GASTOS'!$A$1:$H$1000,8,FALSE),(VLOOKUP(A27,'10.IMP DEB CRED'!$A$1:$H$1000,8,FALSE))))))))))</f>
        <v>2</v>
      </c>
      <c r="J27">
        <f t="shared" si="0"/>
        <v>0</v>
      </c>
      <c r="N27" s="5">
        <f>+ROUND(SUM(N18:N25),2)</f>
        <v>8781121.7400000002</v>
      </c>
      <c r="O27" s="144" t="str">
        <f>IF(ROUND((N3-N2),2)=N27,"OK","VER SALDO")</f>
        <v>VER SALDO</v>
      </c>
    </row>
    <row r="28" spans="1:16" ht="13.5" thickBot="1" x14ac:dyDescent="0.25">
      <c r="A28" s="78">
        <v>27</v>
      </c>
      <c r="B28" s="158">
        <v>45341</v>
      </c>
      <c r="C28" s="62" t="s">
        <v>918</v>
      </c>
      <c r="D28" s="62" t="s">
        <v>889</v>
      </c>
      <c r="E28" s="62" t="s">
        <v>15</v>
      </c>
      <c r="F28" s="159">
        <v>-5199.07</v>
      </c>
      <c r="G28" s="159">
        <v>8255566.6600000001</v>
      </c>
      <c r="H28" s="52"/>
      <c r="I28" s="27">
        <f>IF(B28="","",IFERROR(VLOOKUP(A28,'1.DEPOSITOS'!$A$1:$H$1000,8,FALSE),IFERROR(VLOOKUP(A28,'2.DEBITOS Y CHEQUES'!$A$1:$H$1000,8,FALSE),IFERROR(VLOOKUP(A28,'3.AFIP'!$A$1:$H$1000,8,FALSE),IFERROR(VLOOKUP(A28,'4.SIRCREB'!$A$1:$H$1000,8,FALSE),IFERROR(VLOOKUP(A28,'5.FONDO Y SUELDOS'!$A$1:$H$1000,8,FALSE),IFERROR(VLOOKUP(A28,'11.LEASING'!$A$1:$H$1000,8,FALSE),IFERROR(VLOOKUP(A28,'8.GASTOS'!$A$1:$H$1000,8,FALSE),(VLOOKUP(A28,'10.IMP DEB CRED'!$A$1:$H$1000,8,FALSE))))))))))</f>
        <v>10</v>
      </c>
      <c r="J28">
        <f t="shared" si="0"/>
        <v>0</v>
      </c>
    </row>
    <row r="29" spans="1:16" x14ac:dyDescent="0.2">
      <c r="A29" s="78">
        <v>28</v>
      </c>
      <c r="B29" s="158">
        <v>45341</v>
      </c>
      <c r="C29" s="62" t="s">
        <v>919</v>
      </c>
      <c r="D29" s="62" t="s">
        <v>920</v>
      </c>
      <c r="E29" s="62" t="s">
        <v>22</v>
      </c>
      <c r="F29" s="159">
        <v>-63826.62</v>
      </c>
      <c r="G29" s="159">
        <v>8260765.7300000004</v>
      </c>
      <c r="H29" s="52"/>
      <c r="I29" s="27">
        <f>IF(B29="","",IFERROR(VLOOKUP(A29,'1.DEPOSITOS'!$A$1:$H$1000,8,FALSE),IFERROR(VLOOKUP(A29,'2.DEBITOS Y CHEQUES'!$A$1:$H$1000,8,FALSE),IFERROR(VLOOKUP(A29,'3.AFIP'!$A$1:$H$1000,8,FALSE),IFERROR(VLOOKUP(A29,'4.SIRCREB'!$A$1:$H$1000,8,FALSE),IFERROR(VLOOKUP(A29,'5.FONDO Y SUELDOS'!$A$1:$H$1000,8,FALSE),IFERROR(VLOOKUP(A29,'11.LEASING'!$A$1:$H$1000,8,FALSE),IFERROR(VLOOKUP(A29,'8.GASTOS'!$A$1:$H$1000,8,FALSE),(VLOOKUP(A29,'10.IMP DEB CRED'!$A$1:$H$1000,8,FALSE))))))))))</f>
        <v>10</v>
      </c>
      <c r="J29">
        <f t="shared" si="0"/>
        <v>0</v>
      </c>
      <c r="L29" s="218" t="s">
        <v>732</v>
      </c>
      <c r="M29" s="160" t="s">
        <v>575</v>
      </c>
      <c r="N29" s="161" t="s">
        <v>733</v>
      </c>
      <c r="O29" s="161" t="s">
        <v>734</v>
      </c>
    </row>
    <row r="30" spans="1:16" x14ac:dyDescent="0.2">
      <c r="A30" s="78">
        <v>29</v>
      </c>
      <c r="B30" s="158">
        <v>45341</v>
      </c>
      <c r="C30" s="62" t="s">
        <v>921</v>
      </c>
      <c r="D30" s="62" t="s">
        <v>922</v>
      </c>
      <c r="E30" s="62" t="s">
        <v>14</v>
      </c>
      <c r="F30" s="159">
        <v>-212755.42</v>
      </c>
      <c r="G30" s="159">
        <v>8324592.3499999996</v>
      </c>
      <c r="H30" s="52"/>
      <c r="I30" s="27">
        <f>IF(B30="","",IFERROR(VLOOKUP(A30,'1.DEPOSITOS'!$A$1:$H$1000,8,FALSE),IFERROR(VLOOKUP(A30,'2.DEBITOS Y CHEQUES'!$A$1:$H$1000,8,FALSE),IFERROR(VLOOKUP(A30,'3.AFIP'!$A$1:$H$1000,8,FALSE),IFERROR(VLOOKUP(A30,'4.SIRCREB'!$A$1:$H$1000,8,FALSE),IFERROR(VLOOKUP(A30,'5.FONDO Y SUELDOS'!$A$1:$H$1000,8,FALSE),IFERROR(VLOOKUP(A30,'11.LEASING'!$A$1:$H$1000,8,FALSE),IFERROR(VLOOKUP(A30,'8.GASTOS'!$A$1:$H$1000,8,FALSE),(VLOOKUP(A30,'10.IMP DEB CRED'!$A$1:$H$1000,8,FALSE))))))))))</f>
        <v>4</v>
      </c>
      <c r="J30">
        <f t="shared" si="0"/>
        <v>0</v>
      </c>
      <c r="L30" s="219"/>
      <c r="M30" s="162">
        <f>IF(N30="","",_xlfn.XLOOKUP(N30,G:G,B:B,,0))</f>
        <v>45338</v>
      </c>
      <c r="N30" s="5" cm="1">
        <f t="array" ref="N30:N38">+_xlfn._xlws.FILTER(_xlfn.UNIQUE(J:J),_xlfn.UNIQUE(J:J)&lt;&gt;0,)</f>
        <v>-1446668.78</v>
      </c>
      <c r="O30" s="5">
        <f>IFERROR(IF(M30="","",_xlfn.LET(_xlpm.DIAS,IF(OR(M30=EOMONTH(M30,0),WEEKDAY(M30)&lt;&gt;6),1,3),_xlpm.TASA,_xlfn.XLOOKUP(M30,BADLAR!A:A,BADLAR!C:C,,0)%,ROUND(-N30*_xlpm.DIAS*_xlpm.TASA/365,2))),0)</f>
        <v>0</v>
      </c>
      <c r="P30" s="145"/>
    </row>
    <row r="31" spans="1:16" x14ac:dyDescent="0.2">
      <c r="A31" s="78">
        <v>30</v>
      </c>
      <c r="B31" s="158">
        <v>45341</v>
      </c>
      <c r="C31" s="62" t="s">
        <v>923</v>
      </c>
      <c r="D31" s="62" t="s">
        <v>902</v>
      </c>
      <c r="E31" s="62" t="s">
        <v>27</v>
      </c>
      <c r="F31" s="159">
        <v>-21005.599999999999</v>
      </c>
      <c r="G31" s="159">
        <v>8537347.7699999996</v>
      </c>
      <c r="H31" s="52"/>
      <c r="I31" s="27">
        <f>IF(B31="","",IFERROR(VLOOKUP(A31,'1.DEPOSITOS'!$A$1:$H$1000,8,FALSE),IFERROR(VLOOKUP(A31,'2.DEBITOS Y CHEQUES'!$A$1:$H$1000,8,FALSE),IFERROR(VLOOKUP(A31,'3.AFIP'!$A$1:$H$1000,8,FALSE),IFERROR(VLOOKUP(A31,'4.SIRCREB'!$A$1:$H$1000,8,FALSE),IFERROR(VLOOKUP(A31,'5.FONDO Y SUELDOS'!$A$1:$H$1000,8,FALSE),IFERROR(VLOOKUP(A31,'11.LEASING'!$A$1:$H$1000,8,FALSE),IFERROR(VLOOKUP(A31,'8.GASTOS'!$A$1:$H$1000,8,FALSE),(VLOOKUP(A31,'10.IMP DEB CRED'!$A$1:$H$1000,8,FALSE))))))))))</f>
        <v>2</v>
      </c>
      <c r="J31">
        <f t="shared" si="0"/>
        <v>0</v>
      </c>
      <c r="L31" s="229">
        <f>+SUM(O:O)</f>
        <v>0</v>
      </c>
      <c r="M31" s="162">
        <f t="shared" ref="M31:M42" si="2">IF(N31="","",_xlfn.XLOOKUP(N31,G:G,B:B,,0))</f>
        <v>45337</v>
      </c>
      <c r="N31" s="5">
        <v>-12350704.58</v>
      </c>
      <c r="O31" s="5">
        <f>IFERROR(IF(M31="","",_xlfn.LET(_xlpm.DIAS,IF(OR(M31=EOMONTH(M31,0),WEEKDAY(M31)&lt;&gt;6),1,3),_xlpm.TASA,_xlfn.XLOOKUP(M31,BADLAR!A:A,BADLAR!C:C,,0)%,ROUND(-N31*_xlpm.DIAS*_xlpm.TASA/365,2))),0)</f>
        <v>0</v>
      </c>
    </row>
    <row r="32" spans="1:16" x14ac:dyDescent="0.2">
      <c r="A32" s="78">
        <v>31</v>
      </c>
      <c r="B32" s="158">
        <v>45341</v>
      </c>
      <c r="C32" s="62" t="s">
        <v>924</v>
      </c>
      <c r="D32" s="62" t="s">
        <v>925</v>
      </c>
      <c r="E32" s="62" t="s">
        <v>23</v>
      </c>
      <c r="F32" s="159">
        <v>5318885.7300000004</v>
      </c>
      <c r="G32" s="159">
        <v>8558353.3699999992</v>
      </c>
      <c r="H32" s="52"/>
      <c r="I32" s="27">
        <f>IF(B32="","",IFERROR(VLOOKUP(A32,'1.DEPOSITOS'!$A$1:$H$1000,8,FALSE),IFERROR(VLOOKUP(A32,'2.DEBITOS Y CHEQUES'!$A$1:$H$1000,8,FALSE),IFERROR(VLOOKUP(A32,'3.AFIP'!$A$1:$H$1000,8,FALSE),IFERROR(VLOOKUP(A32,'4.SIRCREB'!$A$1:$H$1000,8,FALSE),IFERROR(VLOOKUP(A32,'5.FONDO Y SUELDOS'!$A$1:$H$1000,8,FALSE),IFERROR(VLOOKUP(A32,'11.LEASING'!$A$1:$H$1000,8,FALSE),IFERROR(VLOOKUP(A32,'8.GASTOS'!$A$1:$H$1000,8,FALSE),(VLOOKUP(A32,'10.IMP DEB CRED'!$A$1:$H$1000,8,FALSE))))))))))</f>
        <v>1</v>
      </c>
      <c r="J32">
        <f t="shared" si="0"/>
        <v>0</v>
      </c>
      <c r="L32" s="229"/>
      <c r="M32" s="162">
        <f t="shared" si="2"/>
        <v>45336</v>
      </c>
      <c r="N32" s="5">
        <v>-10542611</v>
      </c>
      <c r="O32" s="5">
        <f>IFERROR(IF(M32="","",_xlfn.LET(_xlpm.DIAS,IF(OR(M32=EOMONTH(M32,0),WEEKDAY(M32)&lt;&gt;6),1,3),_xlpm.TASA,_xlfn.XLOOKUP(M32,BADLAR!A:A,BADLAR!C:C,,0)%,ROUND(-N32*_xlpm.DIAS*_xlpm.TASA/365,2))),0)</f>
        <v>0</v>
      </c>
    </row>
    <row r="33" spans="1:15" x14ac:dyDescent="0.2">
      <c r="A33" s="78">
        <v>32</v>
      </c>
      <c r="B33" s="158">
        <v>45341</v>
      </c>
      <c r="C33" s="62" t="s">
        <v>926</v>
      </c>
      <c r="D33" s="62" t="s">
        <v>925</v>
      </c>
      <c r="E33" s="62" t="s">
        <v>23</v>
      </c>
      <c r="F33" s="159">
        <v>5318885.7300000004</v>
      </c>
      <c r="G33" s="159">
        <v>3239467.64</v>
      </c>
      <c r="H33" s="52"/>
      <c r="I33" s="27">
        <f>IF(B33="","",IFERROR(VLOOKUP(A33,'1.DEPOSITOS'!$A$1:$H$1000,8,FALSE),IFERROR(VLOOKUP(A33,'2.DEBITOS Y CHEQUES'!$A$1:$H$1000,8,FALSE),IFERROR(VLOOKUP(A33,'3.AFIP'!$A$1:$H$1000,8,FALSE),IFERROR(VLOOKUP(A33,'4.SIRCREB'!$A$1:$H$1000,8,FALSE),IFERROR(VLOOKUP(A33,'5.FONDO Y SUELDOS'!$A$1:$H$1000,8,FALSE),IFERROR(VLOOKUP(A33,'11.LEASING'!$A$1:$H$1000,8,FALSE),IFERROR(VLOOKUP(A33,'8.GASTOS'!$A$1:$H$1000,8,FALSE),(VLOOKUP(A33,'10.IMP DEB CRED'!$A$1:$H$1000,8,FALSE))))))))))</f>
        <v>1</v>
      </c>
      <c r="J33">
        <f t="shared" si="0"/>
        <v>0</v>
      </c>
      <c r="L33" s="167" t="s">
        <v>739</v>
      </c>
      <c r="M33" s="162">
        <f t="shared" si="2"/>
        <v>45330</v>
      </c>
      <c r="N33" s="5">
        <v>-3187863.24</v>
      </c>
      <c r="O33" s="5">
        <f>IFERROR(IF(M33="","",_xlfn.LET(_xlpm.DIAS,IF(OR(M33=EOMONTH(M33,0),WEEKDAY(M33)&lt;&gt;6),1,3),_xlpm.TASA,_xlfn.XLOOKUP(M33,BADLAR!A:A,BADLAR!C:C,,0)%,ROUND(-N33*_xlpm.DIAS*_xlpm.TASA/365,2))),0)</f>
        <v>0</v>
      </c>
    </row>
    <row r="34" spans="1:15" ht="12.75" customHeight="1" x14ac:dyDescent="0.2">
      <c r="A34" s="78">
        <v>33</v>
      </c>
      <c r="B34" s="158">
        <v>45341</v>
      </c>
      <c r="C34" s="62" t="s">
        <v>927</v>
      </c>
      <c r="D34" s="62" t="s">
        <v>928</v>
      </c>
      <c r="E34" s="62" t="s">
        <v>929</v>
      </c>
      <c r="F34" s="159">
        <v>-3000</v>
      </c>
      <c r="G34" s="159">
        <v>-2079418.09</v>
      </c>
      <c r="H34" s="52"/>
      <c r="I34" s="27">
        <f>IF(B34="","",IFERROR(VLOOKUP(A34,'1.DEPOSITOS'!$A$1:$H$1000,8,FALSE),IFERROR(VLOOKUP(A34,'2.DEBITOS Y CHEQUES'!$A$1:$H$1000,8,FALSE),IFERROR(VLOOKUP(A34,'3.AFIP'!$A$1:$H$1000,8,FALSE),IFERROR(VLOOKUP(A34,'4.SIRCREB'!$A$1:$H$1000,8,FALSE),IFERROR(VLOOKUP(A34,'5.FONDO Y SUELDOS'!$A$1:$H$1000,8,FALSE),IFERROR(VLOOKUP(A34,'11.LEASING'!$A$1:$H$1000,8,FALSE),IFERROR(VLOOKUP(A34,'8.GASTOS'!$A$1:$H$1000,8,FALSE),(VLOOKUP(A34,'10.IMP DEB CRED'!$A$1:$H$1000,8,FALSE))))))))))</f>
        <v>2</v>
      </c>
      <c r="J34">
        <f t="shared" si="0"/>
        <v>0</v>
      </c>
      <c r="L34" s="168">
        <f>+ROUND(L31*0.015,2)</f>
        <v>0</v>
      </c>
      <c r="M34" s="162">
        <f t="shared" si="2"/>
        <v>45329</v>
      </c>
      <c r="N34" s="5">
        <v>-121844.16</v>
      </c>
      <c r="O34" s="5">
        <f>IFERROR(IF(M34="","",_xlfn.LET(_xlpm.DIAS,IF(OR(M34=EOMONTH(M34,0),WEEKDAY(M34)&lt;&gt;6),1,3),_xlpm.TASA,_xlfn.XLOOKUP(M34,BADLAR!A:A,BADLAR!C:C,,0)%,ROUND(-N34*_xlpm.DIAS*_xlpm.TASA/365,2))),0)</f>
        <v>0</v>
      </c>
    </row>
    <row r="35" spans="1:15" x14ac:dyDescent="0.2">
      <c r="A35" s="78">
        <v>34</v>
      </c>
      <c r="B35" s="158">
        <v>45341</v>
      </c>
      <c r="C35" s="62" t="s">
        <v>930</v>
      </c>
      <c r="D35" s="62" t="s">
        <v>931</v>
      </c>
      <c r="E35" s="62" t="s">
        <v>21</v>
      </c>
      <c r="F35" s="159">
        <v>-2520</v>
      </c>
      <c r="G35" s="159">
        <v>-2076418.09</v>
      </c>
      <c r="H35" s="52"/>
      <c r="I35" s="27">
        <f>IF(B35="","",IFERROR(VLOOKUP(A35,'1.DEPOSITOS'!$A$1:$H$1000,8,FALSE),IFERROR(VLOOKUP(A35,'2.DEBITOS Y CHEQUES'!$A$1:$H$1000,8,FALSE),IFERROR(VLOOKUP(A35,'3.AFIP'!$A$1:$H$1000,8,FALSE),IFERROR(VLOOKUP(A35,'4.SIRCREB'!$A$1:$H$1000,8,FALSE),IFERROR(VLOOKUP(A35,'5.FONDO Y SUELDOS'!$A$1:$H$1000,8,FALSE),IFERROR(VLOOKUP(A35,'11.LEASING'!$A$1:$H$1000,8,FALSE),IFERROR(VLOOKUP(A35,'8.GASTOS'!$A$1:$H$1000,8,FALSE),(VLOOKUP(A35,'10.IMP DEB CRED'!$A$1:$H$1000,8,FALSE))))))))))</f>
        <v>3</v>
      </c>
      <c r="J35">
        <f t="shared" si="0"/>
        <v>0</v>
      </c>
      <c r="L35" s="169" t="s">
        <v>740</v>
      </c>
      <c r="M35" s="162">
        <f t="shared" si="2"/>
        <v>45328</v>
      </c>
      <c r="N35" s="5">
        <v>-5426866.3099999996</v>
      </c>
      <c r="O35" s="5">
        <f>IFERROR(IF(M35="","",_xlfn.LET(_xlpm.DIAS,IF(OR(M35=EOMONTH(M35,0),WEEKDAY(M35)&lt;&gt;6),1,3),_xlpm.TASA,_xlfn.XLOOKUP(M35,BADLAR!A:A,BADLAR!C:C,,0)%,ROUND(-N35*_xlpm.DIAS*_xlpm.TASA/365,2))),0)</f>
        <v>0</v>
      </c>
    </row>
    <row r="36" spans="1:15" x14ac:dyDescent="0.2">
      <c r="A36" s="78">
        <v>35</v>
      </c>
      <c r="B36" s="158">
        <v>45341</v>
      </c>
      <c r="C36" s="62" t="s">
        <v>932</v>
      </c>
      <c r="D36" s="62" t="s">
        <v>882</v>
      </c>
      <c r="E36" s="62" t="s">
        <v>19</v>
      </c>
      <c r="F36" s="159">
        <v>-62450.52</v>
      </c>
      <c r="G36" s="159">
        <v>-2073898.09</v>
      </c>
      <c r="H36" s="52"/>
      <c r="I36" s="27">
        <f>IF(B36="","",IFERROR(VLOOKUP(A36,'1.DEPOSITOS'!$A$1:$H$1000,8,FALSE),IFERROR(VLOOKUP(A36,'2.DEBITOS Y CHEQUES'!$A$1:$H$1000,8,FALSE),IFERROR(VLOOKUP(A36,'3.AFIP'!$A$1:$H$1000,8,FALSE),IFERROR(VLOOKUP(A36,'4.SIRCREB'!$A$1:$H$1000,8,FALSE),IFERROR(VLOOKUP(A36,'5.FONDO Y SUELDOS'!$A$1:$H$1000,8,FALSE),IFERROR(VLOOKUP(A36,'11.LEASING'!$A$1:$H$1000,8,FALSE),IFERROR(VLOOKUP(A36,'8.GASTOS'!$A$1:$H$1000,8,FALSE),(VLOOKUP(A36,'10.IMP DEB CRED'!$A$1:$H$1000,8,FALSE))))))))))</f>
        <v>2</v>
      </c>
      <c r="J36">
        <f t="shared" si="0"/>
        <v>0</v>
      </c>
      <c r="L36" s="168">
        <f>+ROUND(L31*0.1105,2)</f>
        <v>0</v>
      </c>
      <c r="M36" s="162">
        <f t="shared" si="2"/>
        <v>45327</v>
      </c>
      <c r="N36" s="5">
        <v>-1562100.08</v>
      </c>
      <c r="O36" s="5">
        <f>IFERROR(IF(M36="","",_xlfn.LET(_xlpm.DIAS,IF(OR(M36=EOMONTH(M36,0),WEEKDAY(M36)&lt;&gt;6),1,3),_xlpm.TASA,_xlfn.XLOOKUP(M36,BADLAR!A:A,BADLAR!C:C,,0)%,ROUND(-N36*_xlpm.DIAS*_xlpm.TASA/365,2))),0)</f>
        <v>0</v>
      </c>
    </row>
    <row r="37" spans="1:15" x14ac:dyDescent="0.2">
      <c r="A37" s="78">
        <v>36</v>
      </c>
      <c r="B37" s="158">
        <v>45341</v>
      </c>
      <c r="C37" s="62" t="s">
        <v>933</v>
      </c>
      <c r="D37" s="62" t="s">
        <v>882</v>
      </c>
      <c r="E37" s="62" t="s">
        <v>19</v>
      </c>
      <c r="F37" s="159">
        <v>-116698.17</v>
      </c>
      <c r="G37" s="159">
        <v>-2011447.57</v>
      </c>
      <c r="H37" s="52"/>
      <c r="I37" s="27">
        <f>IF(B37="","",IFERROR(VLOOKUP(A37,'1.DEPOSITOS'!$A$1:$H$1000,8,FALSE),IFERROR(VLOOKUP(A37,'2.DEBITOS Y CHEQUES'!$A$1:$H$1000,8,FALSE),IFERROR(VLOOKUP(A37,'3.AFIP'!$A$1:$H$1000,8,FALSE),IFERROR(VLOOKUP(A37,'4.SIRCREB'!$A$1:$H$1000,8,FALSE),IFERROR(VLOOKUP(A37,'5.FONDO Y SUELDOS'!$A$1:$H$1000,8,FALSE),IFERROR(VLOOKUP(A37,'11.LEASING'!$A$1:$H$1000,8,FALSE),IFERROR(VLOOKUP(A37,'8.GASTOS'!$A$1:$H$1000,8,FALSE),(VLOOKUP(A37,'10.IMP DEB CRED'!$A$1:$H$1000,8,FALSE))))))))))</f>
        <v>2</v>
      </c>
      <c r="J37">
        <f t="shared" si="0"/>
        <v>0</v>
      </c>
      <c r="L37" s="169"/>
      <c r="M37" s="162">
        <f t="shared" si="2"/>
        <v>45324</v>
      </c>
      <c r="N37" s="5">
        <v>-3734714.46</v>
      </c>
      <c r="O37" s="5">
        <f>IFERROR(IF(M37="","",_xlfn.LET(_xlpm.DIAS,IF(OR(M37=EOMONTH(M37,0),WEEKDAY(M37)&lt;&gt;6),1,3),_xlpm.TASA,_xlfn.XLOOKUP(M37,BADLAR!A:A,BADLAR!C:C,,0)%,ROUND(-N37*_xlpm.DIAS*_xlpm.TASA/365,2))),0)</f>
        <v>0</v>
      </c>
    </row>
    <row r="38" spans="1:15" x14ac:dyDescent="0.2">
      <c r="A38" s="78">
        <v>37</v>
      </c>
      <c r="B38" s="158">
        <v>45341</v>
      </c>
      <c r="C38" s="62" t="s">
        <v>934</v>
      </c>
      <c r="D38" s="62" t="s">
        <v>882</v>
      </c>
      <c r="E38" s="62" t="s">
        <v>19</v>
      </c>
      <c r="F38" s="159">
        <v>-354839.35</v>
      </c>
      <c r="G38" s="159">
        <v>-1894749.4</v>
      </c>
      <c r="H38" s="52"/>
      <c r="I38" s="27">
        <f>IF(B38="","",IFERROR(VLOOKUP(A38,'1.DEPOSITOS'!$A$1:$H$1000,8,FALSE),IFERROR(VLOOKUP(A38,'2.DEBITOS Y CHEQUES'!$A$1:$H$1000,8,FALSE),IFERROR(VLOOKUP(A38,'3.AFIP'!$A$1:$H$1000,8,FALSE),IFERROR(VLOOKUP(A38,'4.SIRCREB'!$A$1:$H$1000,8,FALSE),IFERROR(VLOOKUP(A38,'5.FONDO Y SUELDOS'!$A$1:$H$1000,8,FALSE),IFERROR(VLOOKUP(A38,'11.LEASING'!$A$1:$H$1000,8,FALSE),IFERROR(VLOOKUP(A38,'8.GASTOS'!$A$1:$H$1000,8,FALSE),(VLOOKUP(A38,'10.IMP DEB CRED'!$A$1:$H$1000,8,FALSE))))))))))</f>
        <v>2</v>
      </c>
      <c r="J38">
        <f t="shared" si="0"/>
        <v>0</v>
      </c>
      <c r="L38" s="169" t="s">
        <v>514</v>
      </c>
      <c r="M38" s="162" t="str">
        <f t="shared" si="2"/>
        <v/>
      </c>
      <c r="N38" s="5" t="str">
        <v/>
      </c>
      <c r="O38" s="5" t="str">
        <f>IFERROR(IF(M38="","",_xlfn.LET(_xlpm.DIAS,IF(OR(M38=EOMONTH(M38,0),WEEKDAY(M38)&lt;&gt;6),1,3),_xlpm.TASA,_xlfn.XLOOKUP(M38,BADLAR!A:A,BADLAR!C:C,,0)%,ROUND(-N38*_xlpm.DIAS*_xlpm.TASA/365,2))),0)</f>
        <v/>
      </c>
    </row>
    <row r="39" spans="1:15" x14ac:dyDescent="0.2">
      <c r="A39" s="78">
        <v>38</v>
      </c>
      <c r="B39" s="158">
        <v>45341</v>
      </c>
      <c r="C39" s="62" t="s">
        <v>935</v>
      </c>
      <c r="D39" s="62" t="s">
        <v>882</v>
      </c>
      <c r="E39" s="62" t="s">
        <v>19</v>
      </c>
      <c r="F39" s="159">
        <v>-93241.27</v>
      </c>
      <c r="G39" s="159">
        <v>-1539910.05</v>
      </c>
      <c r="H39" s="52"/>
      <c r="I39" s="27">
        <f>IF(B39="","",IFERROR(VLOOKUP(A39,'1.DEPOSITOS'!$A$1:$H$1000,8,FALSE),IFERROR(VLOOKUP(A39,'2.DEBITOS Y CHEQUES'!$A$1:$H$1000,8,FALSE),IFERROR(VLOOKUP(A39,'3.AFIP'!$A$1:$H$1000,8,FALSE),IFERROR(VLOOKUP(A39,'4.SIRCREB'!$A$1:$H$1000,8,FALSE),IFERROR(VLOOKUP(A39,'5.FONDO Y SUELDOS'!$A$1:$H$1000,8,FALSE),IFERROR(VLOOKUP(A39,'11.LEASING'!$A$1:$H$1000,8,FALSE),IFERROR(VLOOKUP(A39,'8.GASTOS'!$A$1:$H$1000,8,FALSE),(VLOOKUP(A39,'10.IMP DEB CRED'!$A$1:$H$1000,8,FALSE))))))))))</f>
        <v>2</v>
      </c>
      <c r="J39">
        <f t="shared" si="0"/>
        <v>0</v>
      </c>
      <c r="L39" s="229">
        <f>+L31+L34+L36</f>
        <v>0</v>
      </c>
      <c r="M39" s="162" t="str">
        <f t="shared" si="2"/>
        <v/>
      </c>
      <c r="O39" s="5" t="str">
        <f>IFERROR(IF(M39="","",_xlfn.LET(_xlpm.DIAS,IF(OR(M39=EOMONTH(M39,0),WEEKDAY(M39)&lt;&gt;6),1,3),_xlpm.TASA,_xlfn.XLOOKUP(M39,BADLAR!A:A,BADLAR!C:C,,0)%,ROUND(-N39*_xlpm.DIAS*_xlpm.TASA/365,2))),0)</f>
        <v/>
      </c>
    </row>
    <row r="40" spans="1:15" ht="13.5" thickBot="1" x14ac:dyDescent="0.25">
      <c r="A40" s="78">
        <v>39</v>
      </c>
      <c r="B40" s="158">
        <v>45338</v>
      </c>
      <c r="C40" s="62" t="s">
        <v>936</v>
      </c>
      <c r="D40" s="62" t="s">
        <v>889</v>
      </c>
      <c r="E40" s="62" t="s">
        <v>15</v>
      </c>
      <c r="F40" s="159">
        <v>-24429.21</v>
      </c>
      <c r="G40" s="159">
        <v>-1446668.78</v>
      </c>
      <c r="H40" s="52"/>
      <c r="I40" s="27">
        <f>IF(B40="","",IFERROR(VLOOKUP(A40,'1.DEPOSITOS'!$A$1:$H$1000,8,FALSE),IFERROR(VLOOKUP(A40,'2.DEBITOS Y CHEQUES'!$A$1:$H$1000,8,FALSE),IFERROR(VLOOKUP(A40,'3.AFIP'!$A$1:$H$1000,8,FALSE),IFERROR(VLOOKUP(A40,'4.SIRCREB'!$A$1:$H$1000,8,FALSE),IFERROR(VLOOKUP(A40,'5.FONDO Y SUELDOS'!$A$1:$H$1000,8,FALSE),IFERROR(VLOOKUP(A40,'11.LEASING'!$A$1:$H$1000,8,FALSE),IFERROR(VLOOKUP(A40,'8.GASTOS'!$A$1:$H$1000,8,FALSE),(VLOOKUP(A40,'10.IMP DEB CRED'!$A$1:$H$1000,8,FALSE))))))))))</f>
        <v>10</v>
      </c>
      <c r="J40">
        <f t="shared" si="0"/>
        <v>-1446668.78</v>
      </c>
      <c r="L40" s="230"/>
      <c r="M40" s="162" t="str">
        <f t="shared" si="2"/>
        <v/>
      </c>
      <c r="O40" s="5" t="str">
        <f>IFERROR(IF(M40="","",_xlfn.LET(_xlpm.DIAS,IF(OR(M40=EOMONTH(M40,0),WEEKDAY(M40)&lt;&gt;6),1,3),_xlpm.TASA,_xlfn.XLOOKUP(M40,BADLAR!A:A,BADLAR!C:C,,0)%,ROUND(-N40*_xlpm.DIAS*_xlpm.TASA/365,2))),0)</f>
        <v/>
      </c>
    </row>
    <row r="41" spans="1:15" x14ac:dyDescent="0.2">
      <c r="A41" s="78">
        <v>40</v>
      </c>
      <c r="B41" s="158">
        <v>45338</v>
      </c>
      <c r="C41" s="62" t="s">
        <v>937</v>
      </c>
      <c r="D41" s="62" t="s">
        <v>938</v>
      </c>
      <c r="E41" s="62" t="s">
        <v>4</v>
      </c>
      <c r="F41" s="159">
        <v>-510327</v>
      </c>
      <c r="G41" s="159">
        <v>-1422239.57</v>
      </c>
      <c r="H41" s="52"/>
      <c r="I41" s="27">
        <f>IF(B41="","",IFERROR(VLOOKUP(A41,'1.DEPOSITOS'!$A$1:$H$1000,8,FALSE),IFERROR(VLOOKUP(A41,'2.DEBITOS Y CHEQUES'!$A$1:$H$1000,8,FALSE),IFERROR(VLOOKUP(A41,'3.AFIP'!$A$1:$H$1000,8,FALSE),IFERROR(VLOOKUP(A41,'4.SIRCREB'!$A$1:$H$1000,8,FALSE),IFERROR(VLOOKUP(A41,'5.FONDO Y SUELDOS'!$A$1:$H$1000,8,FALSE),IFERROR(VLOOKUP(A41,'11.LEASING'!$A$1:$H$1000,8,FALSE),IFERROR(VLOOKUP(A41,'8.GASTOS'!$A$1:$H$1000,8,FALSE),(VLOOKUP(A41,'10.IMP DEB CRED'!$A$1:$H$1000,8,FALSE))))))))))</f>
        <v>3</v>
      </c>
      <c r="J41">
        <f t="shared" si="0"/>
        <v>-1446668.78</v>
      </c>
      <c r="M41" s="162" t="str">
        <f t="shared" si="2"/>
        <v/>
      </c>
      <c r="O41" s="5" t="str">
        <f>IFERROR(IF(M41="","",_xlfn.LET(_xlpm.DIAS,IF(OR(M41=EOMONTH(M41,0),WEEKDAY(M41)&lt;&gt;6),1,3),_xlpm.TASA,_xlfn.XLOOKUP(M41,BADLAR!A:A,BADLAR!C:C,,0)%,ROUND(-N41*_xlpm.DIAS*_xlpm.TASA/365,2))),0)</f>
        <v/>
      </c>
    </row>
    <row r="42" spans="1:15" x14ac:dyDescent="0.2">
      <c r="A42" s="78">
        <v>41</v>
      </c>
      <c r="B42" s="158">
        <v>45338</v>
      </c>
      <c r="C42" s="62" t="s">
        <v>939</v>
      </c>
      <c r="D42" s="62" t="s">
        <v>940</v>
      </c>
      <c r="E42" s="62" t="s">
        <v>34</v>
      </c>
      <c r="F42" s="159">
        <v>-2.52</v>
      </c>
      <c r="G42" s="159">
        <v>-911912.57</v>
      </c>
      <c r="H42" s="52"/>
      <c r="I42" s="27">
        <f>IF(B42="","",IFERROR(VLOOKUP(A42,'1.DEPOSITOS'!$A$1:$H$1000,8,FALSE),IFERROR(VLOOKUP(A42,'2.DEBITOS Y CHEQUES'!$A$1:$H$1000,8,FALSE),IFERROR(VLOOKUP(A42,'3.AFIP'!$A$1:$H$1000,8,FALSE),IFERROR(VLOOKUP(A42,'4.SIRCREB'!$A$1:$H$1000,8,FALSE),IFERROR(VLOOKUP(A42,'5.FONDO Y SUELDOS'!$A$1:$H$1000,8,FALSE),IFERROR(VLOOKUP(A42,'11.LEASING'!$A$1:$H$1000,8,FALSE),IFERROR(VLOOKUP(A42,'8.GASTOS'!$A$1:$H$1000,8,FALSE),(VLOOKUP(A42,'10.IMP DEB CRED'!$A$1:$H$1000,8,FALSE))))))))))</f>
        <v>8</v>
      </c>
      <c r="J42">
        <f t="shared" si="0"/>
        <v>-1446668.78</v>
      </c>
      <c r="M42" s="162" t="str">
        <f t="shared" si="2"/>
        <v/>
      </c>
      <c r="O42" s="5" t="str">
        <f>IFERROR(IF(M42="","",_xlfn.LET(_xlpm.DIAS,IF(OR(M42=EOMONTH(M42,0),WEEKDAY(M42)&lt;&gt;6),1,3),_xlpm.TASA,_xlfn.XLOOKUP(M42,BADLAR!A:A,BADLAR!C:C,,0)%,ROUND(-N42*_xlpm.DIAS*_xlpm.TASA/365,2))),0)</f>
        <v/>
      </c>
    </row>
    <row r="43" spans="1:15" x14ac:dyDescent="0.2">
      <c r="A43" s="78">
        <v>42</v>
      </c>
      <c r="B43" s="158">
        <v>45338</v>
      </c>
      <c r="C43" s="62" t="s">
        <v>941</v>
      </c>
      <c r="D43" s="62" t="s">
        <v>942</v>
      </c>
      <c r="E43" s="62" t="s">
        <v>33</v>
      </c>
      <c r="F43" s="159">
        <v>-12</v>
      </c>
      <c r="G43" s="159">
        <v>-911910.05</v>
      </c>
      <c r="H43" s="52"/>
      <c r="I43" s="27">
        <f>IF(B43="","",IFERROR(VLOOKUP(A43,'1.DEPOSITOS'!$A$1:$H$1000,8,FALSE),IFERROR(VLOOKUP(A43,'2.DEBITOS Y CHEQUES'!$A$1:$H$1000,8,FALSE),IFERROR(VLOOKUP(A43,'3.AFIP'!$A$1:$H$1000,8,FALSE),IFERROR(VLOOKUP(A43,'4.SIRCREB'!$A$1:$H$1000,8,FALSE),IFERROR(VLOOKUP(A43,'5.FONDO Y SUELDOS'!$A$1:$H$1000,8,FALSE),IFERROR(VLOOKUP(A43,'11.LEASING'!$A$1:$H$1000,8,FALSE),IFERROR(VLOOKUP(A43,'8.GASTOS'!$A$1:$H$1000,8,FALSE),(VLOOKUP(A43,'10.IMP DEB CRED'!$A$1:$H$1000,8,FALSE))))))))))</f>
        <v>8</v>
      </c>
      <c r="J43">
        <f t="shared" si="0"/>
        <v>-1446668.78</v>
      </c>
      <c r="M43" s="162" t="str">
        <f t="shared" ref="M43:M44" si="3">IF(N43="","",_xlfn.XLOOKUP(N43,G:G,B:B,,0))</f>
        <v/>
      </c>
      <c r="O43" s="5" t="str">
        <f>IFERROR(IF(M43="","",_xlfn.LET(_xlpm.DIAS,IF(OR(M43=EOMONTH(M43,0),WEEKDAY(M43)&lt;&gt;6),1,3),_xlpm.TASA,_xlfn.XLOOKUP(M43,BADLAR!A:A,BADLAR!C:C,,0)%,ROUND(-N43*_xlpm.DIAS*_xlpm.TASA/365,2))),0)</f>
        <v/>
      </c>
    </row>
    <row r="44" spans="1:15" x14ac:dyDescent="0.2">
      <c r="A44" s="78">
        <v>43</v>
      </c>
      <c r="B44" s="158">
        <v>45338</v>
      </c>
      <c r="C44" s="62" t="s">
        <v>943</v>
      </c>
      <c r="D44" s="62" t="s">
        <v>944</v>
      </c>
      <c r="E44" s="62" t="s">
        <v>12</v>
      </c>
      <c r="F44" s="159">
        <v>-127160</v>
      </c>
      <c r="G44" s="159">
        <v>-911898.05</v>
      </c>
      <c r="H44" s="52"/>
      <c r="I44" s="27">
        <f>IF(B44="","",IFERROR(VLOOKUP(A44,'1.DEPOSITOS'!$A$1:$H$1000,8,FALSE),IFERROR(VLOOKUP(A44,'2.DEBITOS Y CHEQUES'!$A$1:$H$1000,8,FALSE),IFERROR(VLOOKUP(A44,'3.AFIP'!$A$1:$H$1000,8,FALSE),IFERROR(VLOOKUP(A44,'4.SIRCREB'!$A$1:$H$1000,8,FALSE),IFERROR(VLOOKUP(A44,'5.FONDO Y SUELDOS'!$A$1:$H$1000,8,FALSE),IFERROR(VLOOKUP(A44,'11.LEASING'!$A$1:$H$1000,8,FALSE),IFERROR(VLOOKUP(A44,'8.GASTOS'!$A$1:$H$1000,8,FALSE),(VLOOKUP(A44,'10.IMP DEB CRED'!$A$1:$H$1000,8,FALSE))))))))))</f>
        <v>0</v>
      </c>
      <c r="J44">
        <f t="shared" si="0"/>
        <v>-1446668.78</v>
      </c>
      <c r="M44" s="162" t="str">
        <f t="shared" si="3"/>
        <v/>
      </c>
      <c r="O44" s="5" t="str">
        <f>IFERROR(IF(M44="","",_xlfn.LET(_xlpm.DIAS,IF(OR(M44=EOMONTH(M44,0),WEEKDAY(M44)&lt;&gt;6),1,3),_xlpm.TASA,_xlfn.XLOOKUP(M44,BADLAR!A:A,BADLAR!C:C,,0)%,ROUND(-N44*_xlpm.DIAS*_xlpm.TASA/365,2))),0)</f>
        <v/>
      </c>
    </row>
    <row r="45" spans="1:15" x14ac:dyDescent="0.2">
      <c r="A45" s="78">
        <v>44</v>
      </c>
      <c r="B45" s="158">
        <v>45338</v>
      </c>
      <c r="C45" s="62" t="s">
        <v>945</v>
      </c>
      <c r="D45" s="62" t="s">
        <v>940</v>
      </c>
      <c r="E45" s="62" t="s">
        <v>34</v>
      </c>
      <c r="F45" s="159">
        <v>-36.54</v>
      </c>
      <c r="G45" s="159">
        <v>-784738.05</v>
      </c>
      <c r="H45" s="52"/>
      <c r="I45" s="27">
        <f>IF(B45="","",IFERROR(VLOOKUP(A45,'1.DEPOSITOS'!$A$1:$H$1000,8,FALSE),IFERROR(VLOOKUP(A45,'2.DEBITOS Y CHEQUES'!$A$1:$H$1000,8,FALSE),IFERROR(VLOOKUP(A45,'3.AFIP'!$A$1:$H$1000,8,FALSE),IFERROR(VLOOKUP(A45,'4.SIRCREB'!$A$1:$H$1000,8,FALSE),IFERROR(VLOOKUP(A45,'5.FONDO Y SUELDOS'!$A$1:$H$1000,8,FALSE),IFERROR(VLOOKUP(A45,'11.LEASING'!$A$1:$H$1000,8,FALSE),IFERROR(VLOOKUP(A45,'8.GASTOS'!$A$1:$H$1000,8,FALSE),(VLOOKUP(A45,'10.IMP DEB CRED'!$A$1:$H$1000,8,FALSE))))))))))</f>
        <v>8</v>
      </c>
      <c r="J45">
        <f t="shared" si="0"/>
        <v>-1446668.78</v>
      </c>
    </row>
    <row r="46" spans="1:15" x14ac:dyDescent="0.2">
      <c r="A46" s="78">
        <v>45</v>
      </c>
      <c r="B46" s="158">
        <v>45338</v>
      </c>
      <c r="C46" s="62" t="s">
        <v>946</v>
      </c>
      <c r="D46" s="62" t="s">
        <v>942</v>
      </c>
      <c r="E46" s="62" t="s">
        <v>33</v>
      </c>
      <c r="F46" s="159">
        <v>-174</v>
      </c>
      <c r="G46" s="159">
        <v>-784701.51</v>
      </c>
      <c r="H46" s="52"/>
      <c r="I46" s="27">
        <f>IF(B46="","",IFERROR(VLOOKUP(A46,'1.DEPOSITOS'!$A$1:$H$1000,8,FALSE),IFERROR(VLOOKUP(A46,'2.DEBITOS Y CHEQUES'!$A$1:$H$1000,8,FALSE),IFERROR(VLOOKUP(A46,'3.AFIP'!$A$1:$H$1000,8,FALSE),IFERROR(VLOOKUP(A46,'4.SIRCREB'!$A$1:$H$1000,8,FALSE),IFERROR(VLOOKUP(A46,'5.FONDO Y SUELDOS'!$A$1:$H$1000,8,FALSE),IFERROR(VLOOKUP(A46,'11.LEASING'!$A$1:$H$1000,8,FALSE),IFERROR(VLOOKUP(A46,'8.GASTOS'!$A$1:$H$1000,8,FALSE),(VLOOKUP(A46,'10.IMP DEB CRED'!$A$1:$H$1000,8,FALSE))))))))))</f>
        <v>8</v>
      </c>
      <c r="J46">
        <f t="shared" si="0"/>
        <v>-1446668.78</v>
      </c>
    </row>
    <row r="47" spans="1:15" x14ac:dyDescent="0.2">
      <c r="A47" s="78">
        <v>46</v>
      </c>
      <c r="B47" s="158">
        <v>45338</v>
      </c>
      <c r="C47" s="62" t="s">
        <v>947</v>
      </c>
      <c r="D47" s="62" t="s">
        <v>944</v>
      </c>
      <c r="E47" s="62" t="s">
        <v>12</v>
      </c>
      <c r="F47" s="159">
        <v>-3221510</v>
      </c>
      <c r="G47" s="159">
        <v>-784527.51</v>
      </c>
      <c r="H47" s="52"/>
      <c r="I47" s="27">
        <f>IF(B47="","",IFERROR(VLOOKUP(A47,'1.DEPOSITOS'!$A$1:$H$1000,8,FALSE),IFERROR(VLOOKUP(A47,'2.DEBITOS Y CHEQUES'!$A$1:$H$1000,8,FALSE),IFERROR(VLOOKUP(A47,'3.AFIP'!$A$1:$H$1000,8,FALSE),IFERROR(VLOOKUP(A47,'4.SIRCREB'!$A$1:$H$1000,8,FALSE),IFERROR(VLOOKUP(A47,'5.FONDO Y SUELDOS'!$A$1:$H$1000,8,FALSE),IFERROR(VLOOKUP(A47,'11.LEASING'!$A$1:$H$1000,8,FALSE),IFERROR(VLOOKUP(A47,'8.GASTOS'!$A$1:$H$1000,8,FALSE),(VLOOKUP(A47,'10.IMP DEB CRED'!$A$1:$H$1000,8,FALSE))))))))))</f>
        <v>0</v>
      </c>
      <c r="J47">
        <f t="shared" si="0"/>
        <v>-1446668.78</v>
      </c>
    </row>
    <row r="48" spans="1:15" x14ac:dyDescent="0.2">
      <c r="A48" s="78">
        <v>47</v>
      </c>
      <c r="B48" s="158">
        <v>45338</v>
      </c>
      <c r="C48" s="62" t="s">
        <v>948</v>
      </c>
      <c r="D48" s="62" t="s">
        <v>949</v>
      </c>
      <c r="E48" s="62" t="s">
        <v>950</v>
      </c>
      <c r="F48" s="159">
        <v>15000000</v>
      </c>
      <c r="G48" s="159">
        <v>2436982.4900000002</v>
      </c>
      <c r="H48" s="52"/>
      <c r="I48" s="27">
        <f>IF(B48="","",IFERROR(VLOOKUP(A48,'1.DEPOSITOS'!$A$1:$H$1000,8,FALSE),IFERROR(VLOOKUP(A48,'2.DEBITOS Y CHEQUES'!$A$1:$H$1000,8,FALSE),IFERROR(VLOOKUP(A48,'3.AFIP'!$A$1:$H$1000,8,FALSE),IFERROR(VLOOKUP(A48,'4.SIRCREB'!$A$1:$H$1000,8,FALSE),IFERROR(VLOOKUP(A48,'5.FONDO Y SUELDOS'!$A$1:$H$1000,8,FALSE),IFERROR(VLOOKUP(A48,'11.LEASING'!$A$1:$H$1000,8,FALSE),IFERROR(VLOOKUP(A48,'8.GASTOS'!$A$1:$H$1000,8,FALSE),(VLOOKUP(A48,'10.IMP DEB CRED'!$A$1:$H$1000,8,FALSE))))))))))</f>
        <v>1</v>
      </c>
      <c r="J48">
        <f t="shared" si="0"/>
        <v>-1446668.78</v>
      </c>
    </row>
    <row r="49" spans="1:15" ht="13.5" thickBot="1" x14ac:dyDescent="0.25">
      <c r="A49" s="78">
        <v>48</v>
      </c>
      <c r="B49" s="158">
        <v>45338</v>
      </c>
      <c r="C49" s="62" t="s">
        <v>951</v>
      </c>
      <c r="D49" s="62" t="s">
        <v>882</v>
      </c>
      <c r="E49" s="62" t="s">
        <v>19</v>
      </c>
      <c r="F49" s="159">
        <v>-110240</v>
      </c>
      <c r="G49" s="159">
        <v>-12563017.51</v>
      </c>
      <c r="H49" s="52"/>
      <c r="I49" s="27">
        <f>IF(B49="","",IFERROR(VLOOKUP(A49,'1.DEPOSITOS'!$A$1:$H$1000,8,FALSE),IFERROR(VLOOKUP(A49,'2.DEBITOS Y CHEQUES'!$A$1:$H$1000,8,FALSE),IFERROR(VLOOKUP(A49,'3.AFIP'!$A$1:$H$1000,8,FALSE),IFERROR(VLOOKUP(A49,'4.SIRCREB'!$A$1:$H$1000,8,FALSE),IFERROR(VLOOKUP(A49,'5.FONDO Y SUELDOS'!$A$1:$H$1000,8,FALSE),IFERROR(VLOOKUP(A49,'11.LEASING'!$A$1:$H$1000,8,FALSE),IFERROR(VLOOKUP(A49,'8.GASTOS'!$A$1:$H$1000,8,FALSE),(VLOOKUP(A49,'10.IMP DEB CRED'!$A$1:$H$1000,8,FALSE))))))))))</f>
        <v>2</v>
      </c>
      <c r="J49">
        <f t="shared" si="0"/>
        <v>-1446668.78</v>
      </c>
    </row>
    <row r="50" spans="1:15" x14ac:dyDescent="0.2">
      <c r="A50" s="78">
        <v>49</v>
      </c>
      <c r="B50" s="158">
        <v>45338</v>
      </c>
      <c r="C50" s="62" t="s">
        <v>952</v>
      </c>
      <c r="D50" s="62" t="s">
        <v>882</v>
      </c>
      <c r="E50" s="62" t="s">
        <v>19</v>
      </c>
      <c r="F50" s="159">
        <v>-71032</v>
      </c>
      <c r="G50" s="159">
        <v>-12452777.51</v>
      </c>
      <c r="H50" s="52"/>
      <c r="I50" s="27">
        <f>IF(B50="","",IFERROR(VLOOKUP(A50,'1.DEPOSITOS'!$A$1:$H$1000,8,FALSE),IFERROR(VLOOKUP(A50,'2.DEBITOS Y CHEQUES'!$A$1:$H$1000,8,FALSE),IFERROR(VLOOKUP(A50,'3.AFIP'!$A$1:$H$1000,8,FALSE),IFERROR(VLOOKUP(A50,'4.SIRCREB'!$A$1:$H$1000,8,FALSE),IFERROR(VLOOKUP(A50,'5.FONDO Y SUELDOS'!$A$1:$H$1000,8,FALSE),IFERROR(VLOOKUP(A50,'11.LEASING'!$A$1:$H$1000,8,FALSE),IFERROR(VLOOKUP(A50,'8.GASTOS'!$A$1:$H$1000,8,FALSE),(VLOOKUP(A50,'10.IMP DEB CRED'!$A$1:$H$1000,8,FALSE))))))))))</f>
        <v>2</v>
      </c>
      <c r="J50">
        <f t="shared" si="0"/>
        <v>-1446668.78</v>
      </c>
      <c r="L50" s="220" t="s">
        <v>737</v>
      </c>
      <c r="M50" s="221"/>
      <c r="N50" s="221"/>
      <c r="O50" s="222"/>
    </row>
    <row r="51" spans="1:15" x14ac:dyDescent="0.2">
      <c r="A51" s="78">
        <v>50</v>
      </c>
      <c r="B51" s="158">
        <v>45338</v>
      </c>
      <c r="C51" s="62" t="s">
        <v>953</v>
      </c>
      <c r="D51" s="62" t="s">
        <v>882</v>
      </c>
      <c r="E51" s="62" t="s">
        <v>19</v>
      </c>
      <c r="F51" s="159">
        <v>-31040.93</v>
      </c>
      <c r="G51" s="159">
        <v>-12381745.51</v>
      </c>
      <c r="H51" s="52"/>
      <c r="I51" s="27">
        <f>IF(B51="","",IFERROR(VLOOKUP(A51,'1.DEPOSITOS'!$A$1:$H$1000,8,FALSE),IFERROR(VLOOKUP(A51,'2.DEBITOS Y CHEQUES'!$A$1:$H$1000,8,FALSE),IFERROR(VLOOKUP(A51,'3.AFIP'!$A$1:$H$1000,8,FALSE),IFERROR(VLOOKUP(A51,'4.SIRCREB'!$A$1:$H$1000,8,FALSE),IFERROR(VLOOKUP(A51,'5.FONDO Y SUELDOS'!$A$1:$H$1000,8,FALSE),IFERROR(VLOOKUP(A51,'11.LEASING'!$A$1:$H$1000,8,FALSE),IFERROR(VLOOKUP(A51,'8.GASTOS'!$A$1:$H$1000,8,FALSE),(VLOOKUP(A51,'10.IMP DEB CRED'!$A$1:$H$1000,8,FALSE))))))))))</f>
        <v>2</v>
      </c>
      <c r="J51">
        <f t="shared" si="0"/>
        <v>-1446668.78</v>
      </c>
      <c r="L51" s="223"/>
      <c r="M51" s="224"/>
      <c r="N51" s="224"/>
      <c r="O51" s="225"/>
    </row>
    <row r="52" spans="1:15" x14ac:dyDescent="0.2">
      <c r="A52" s="78">
        <v>51</v>
      </c>
      <c r="B52" s="158">
        <v>45337</v>
      </c>
      <c r="C52" s="62" t="s">
        <v>954</v>
      </c>
      <c r="D52" s="62" t="s">
        <v>889</v>
      </c>
      <c r="E52" s="62" t="s">
        <v>15</v>
      </c>
      <c r="F52" s="159">
        <v>-10783.86</v>
      </c>
      <c r="G52" s="159">
        <v>-12350704.58</v>
      </c>
      <c r="H52" s="52"/>
      <c r="I52" s="27">
        <f>IF(B52="","",IFERROR(VLOOKUP(A52,'1.DEPOSITOS'!$A$1:$H$1000,8,FALSE),IFERROR(VLOOKUP(A52,'2.DEBITOS Y CHEQUES'!$A$1:$H$1000,8,FALSE),IFERROR(VLOOKUP(A52,'3.AFIP'!$A$1:$H$1000,8,FALSE),IFERROR(VLOOKUP(A52,'4.SIRCREB'!$A$1:$H$1000,8,FALSE),IFERROR(VLOOKUP(A52,'5.FONDO Y SUELDOS'!$A$1:$H$1000,8,FALSE),IFERROR(VLOOKUP(A52,'11.LEASING'!$A$1:$H$1000,8,FALSE),IFERROR(VLOOKUP(A52,'8.GASTOS'!$A$1:$H$1000,8,FALSE),(VLOOKUP(A52,'10.IMP DEB CRED'!$A$1:$H$1000,8,FALSE))))))))))</f>
        <v>10</v>
      </c>
      <c r="J52">
        <f t="shared" si="0"/>
        <v>-12350704.58</v>
      </c>
      <c r="L52" s="223"/>
      <c r="M52" s="224"/>
      <c r="N52" s="224"/>
      <c r="O52" s="225"/>
    </row>
    <row r="53" spans="1:15" x14ac:dyDescent="0.2">
      <c r="A53" s="78">
        <v>52</v>
      </c>
      <c r="B53" s="158">
        <v>45337</v>
      </c>
      <c r="C53" s="62" t="s">
        <v>955</v>
      </c>
      <c r="D53" s="62" t="s">
        <v>938</v>
      </c>
      <c r="E53" s="62" t="s">
        <v>956</v>
      </c>
      <c r="F53" s="159">
        <v>-2646.65</v>
      </c>
      <c r="G53" s="159">
        <v>-12339920.720000001</v>
      </c>
      <c r="H53" s="52"/>
      <c r="I53" s="27">
        <f>IF(B53="","",IFERROR(VLOOKUP(A53,'1.DEPOSITOS'!$A$1:$H$1000,8,FALSE),IFERROR(VLOOKUP(A53,'2.DEBITOS Y CHEQUES'!$A$1:$H$1000,8,FALSE),IFERROR(VLOOKUP(A53,'3.AFIP'!$A$1:$H$1000,8,FALSE),IFERROR(VLOOKUP(A53,'4.SIRCREB'!$A$1:$H$1000,8,FALSE),IFERROR(VLOOKUP(A53,'5.FONDO Y SUELDOS'!$A$1:$H$1000,8,FALSE),IFERROR(VLOOKUP(A53,'11.LEASING'!$A$1:$H$1000,8,FALSE),IFERROR(VLOOKUP(A53,'8.GASTOS'!$A$1:$H$1000,8,FALSE),(VLOOKUP(A53,'10.IMP DEB CRED'!$A$1:$H$1000,8,FALSE))))))))))</f>
        <v>2</v>
      </c>
      <c r="J53">
        <f t="shared" si="0"/>
        <v>-12350704.58</v>
      </c>
      <c r="L53" s="223"/>
      <c r="M53" s="224"/>
      <c r="N53" s="224"/>
      <c r="O53" s="225"/>
    </row>
    <row r="54" spans="1:15" ht="13.5" thickBot="1" x14ac:dyDescent="0.25">
      <c r="A54" s="78">
        <v>53</v>
      </c>
      <c r="B54" s="158">
        <v>45337</v>
      </c>
      <c r="C54" s="62" t="s">
        <v>957</v>
      </c>
      <c r="D54" s="62" t="s">
        <v>958</v>
      </c>
      <c r="E54" s="62" t="s">
        <v>959</v>
      </c>
      <c r="F54" s="159">
        <v>-631</v>
      </c>
      <c r="G54" s="159">
        <v>-12337274.07</v>
      </c>
      <c r="H54" s="52"/>
      <c r="I54" s="27">
        <f>IF(B54="","",IFERROR(VLOOKUP(A54,'1.DEPOSITOS'!$A$1:$H$1000,8,FALSE),IFERROR(VLOOKUP(A54,'2.DEBITOS Y CHEQUES'!$A$1:$H$1000,8,FALSE),IFERROR(VLOOKUP(A54,'3.AFIP'!$A$1:$H$1000,8,FALSE),IFERROR(VLOOKUP(A54,'4.SIRCREB'!$A$1:$H$1000,8,FALSE),IFERROR(VLOOKUP(A54,'5.FONDO Y SUELDOS'!$A$1:$H$1000,8,FALSE),IFERROR(VLOOKUP(A54,'11.LEASING'!$A$1:$H$1000,8,FALSE),IFERROR(VLOOKUP(A54,'8.GASTOS'!$A$1:$H$1000,8,FALSE),(VLOOKUP(A54,'10.IMP DEB CRED'!$A$1:$H$1000,8,FALSE))))))))))</f>
        <v>2</v>
      </c>
      <c r="J54">
        <f t="shared" si="0"/>
        <v>-12350704.58</v>
      </c>
      <c r="L54" s="226"/>
      <c r="M54" s="227"/>
      <c r="N54" s="227"/>
      <c r="O54" s="228"/>
    </row>
    <row r="55" spans="1:15" x14ac:dyDescent="0.2">
      <c r="A55" s="78">
        <v>54</v>
      </c>
      <c r="B55" s="158">
        <v>45337</v>
      </c>
      <c r="C55" s="62" t="s">
        <v>960</v>
      </c>
      <c r="D55" s="62" t="s">
        <v>909</v>
      </c>
      <c r="E55" s="62" t="s">
        <v>910</v>
      </c>
      <c r="F55" s="159">
        <v>-20001.3</v>
      </c>
      <c r="G55" s="159">
        <v>-12336643.07</v>
      </c>
      <c r="H55" s="52"/>
      <c r="I55" s="27">
        <f>IF(B55="","",IFERROR(VLOOKUP(A55,'1.DEPOSITOS'!$A$1:$H$1000,8,FALSE),IFERROR(VLOOKUP(A55,'2.DEBITOS Y CHEQUES'!$A$1:$H$1000,8,FALSE),IFERROR(VLOOKUP(A55,'3.AFIP'!$A$1:$H$1000,8,FALSE),IFERROR(VLOOKUP(A55,'4.SIRCREB'!$A$1:$H$1000,8,FALSE),IFERROR(VLOOKUP(A55,'5.FONDO Y SUELDOS'!$A$1:$H$1000,8,FALSE),IFERROR(VLOOKUP(A55,'11.LEASING'!$A$1:$H$1000,8,FALSE),IFERROR(VLOOKUP(A55,'8.GASTOS'!$A$1:$H$1000,8,FALSE),(VLOOKUP(A55,'10.IMP DEB CRED'!$A$1:$H$1000,8,FALSE))))))))))</f>
        <v>2</v>
      </c>
      <c r="J55">
        <f t="shared" si="0"/>
        <v>-12350704.58</v>
      </c>
    </row>
    <row r="56" spans="1:15" x14ac:dyDescent="0.2">
      <c r="A56" s="78">
        <v>55</v>
      </c>
      <c r="B56" s="158">
        <v>45337</v>
      </c>
      <c r="C56" s="62" t="s">
        <v>961</v>
      </c>
      <c r="D56" s="62" t="s">
        <v>882</v>
      </c>
      <c r="E56" s="62" t="s">
        <v>19</v>
      </c>
      <c r="F56" s="159">
        <v>-42600</v>
      </c>
      <c r="G56" s="159">
        <v>-12316641.77</v>
      </c>
      <c r="H56" s="52"/>
      <c r="I56" s="27">
        <f>IF(B56="","",IFERROR(VLOOKUP(A56,'1.DEPOSITOS'!$A$1:$H$1000,8,FALSE),IFERROR(VLOOKUP(A56,'2.DEBITOS Y CHEQUES'!$A$1:$H$1000,8,FALSE),IFERROR(VLOOKUP(A56,'3.AFIP'!$A$1:$H$1000,8,FALSE),IFERROR(VLOOKUP(A56,'4.SIRCREB'!$A$1:$H$1000,8,FALSE),IFERROR(VLOOKUP(A56,'5.FONDO Y SUELDOS'!$A$1:$H$1000,8,FALSE),IFERROR(VLOOKUP(A56,'11.LEASING'!$A$1:$H$1000,8,FALSE),IFERROR(VLOOKUP(A56,'8.GASTOS'!$A$1:$H$1000,8,FALSE),(VLOOKUP(A56,'10.IMP DEB CRED'!$A$1:$H$1000,8,FALSE))))))))))</f>
        <v>2</v>
      </c>
      <c r="J56">
        <f t="shared" si="0"/>
        <v>-12350704.58</v>
      </c>
    </row>
    <row r="57" spans="1:15" x14ac:dyDescent="0.2">
      <c r="A57" s="78">
        <v>56</v>
      </c>
      <c r="B57" s="158">
        <v>45337</v>
      </c>
      <c r="C57" s="62" t="s">
        <v>962</v>
      </c>
      <c r="D57" s="62" t="s">
        <v>882</v>
      </c>
      <c r="E57" s="62" t="s">
        <v>19</v>
      </c>
      <c r="F57" s="159">
        <v>-665541.9</v>
      </c>
      <c r="G57" s="159">
        <v>-12274041.77</v>
      </c>
      <c r="H57" s="52"/>
      <c r="I57" s="27">
        <f>IF(B57="","",IFERROR(VLOOKUP(A57,'1.DEPOSITOS'!$A$1:$H$1000,8,FALSE),IFERROR(VLOOKUP(A57,'2.DEBITOS Y CHEQUES'!$A$1:$H$1000,8,FALSE),IFERROR(VLOOKUP(A57,'3.AFIP'!$A$1:$H$1000,8,FALSE),IFERROR(VLOOKUP(A57,'4.SIRCREB'!$A$1:$H$1000,8,FALSE),IFERROR(VLOOKUP(A57,'5.FONDO Y SUELDOS'!$A$1:$H$1000,8,FALSE),IFERROR(VLOOKUP(A57,'11.LEASING'!$A$1:$H$1000,8,FALSE),IFERROR(VLOOKUP(A57,'8.GASTOS'!$A$1:$H$1000,8,FALSE),(VLOOKUP(A57,'10.IMP DEB CRED'!$A$1:$H$1000,8,FALSE))))))))))</f>
        <v>2</v>
      </c>
      <c r="J57">
        <f t="shared" si="0"/>
        <v>-12350704.58</v>
      </c>
    </row>
    <row r="58" spans="1:15" x14ac:dyDescent="0.2">
      <c r="A58" s="78">
        <v>57</v>
      </c>
      <c r="B58" s="158">
        <v>45337</v>
      </c>
      <c r="C58" s="62" t="s">
        <v>963</v>
      </c>
      <c r="D58" s="62" t="s">
        <v>882</v>
      </c>
      <c r="E58" s="62" t="s">
        <v>19</v>
      </c>
      <c r="F58" s="159">
        <v>-568000</v>
      </c>
      <c r="G58" s="159">
        <v>-11608499.869999999</v>
      </c>
      <c r="H58" s="52"/>
      <c r="I58" s="27">
        <f>IF(B58="","",IFERROR(VLOOKUP(A58,'1.DEPOSITOS'!$A$1:$H$1000,8,FALSE),IFERROR(VLOOKUP(A58,'2.DEBITOS Y CHEQUES'!$A$1:$H$1000,8,FALSE),IFERROR(VLOOKUP(A58,'3.AFIP'!$A$1:$H$1000,8,FALSE),IFERROR(VLOOKUP(A58,'4.SIRCREB'!$A$1:$H$1000,8,FALSE),IFERROR(VLOOKUP(A58,'5.FONDO Y SUELDOS'!$A$1:$H$1000,8,FALSE),IFERROR(VLOOKUP(A58,'11.LEASING'!$A$1:$H$1000,8,FALSE),IFERROR(VLOOKUP(A58,'8.GASTOS'!$A$1:$H$1000,8,FALSE),(VLOOKUP(A58,'10.IMP DEB CRED'!$A$1:$H$1000,8,FALSE))))))))))</f>
        <v>2</v>
      </c>
      <c r="J58">
        <f t="shared" si="0"/>
        <v>-12350704.58</v>
      </c>
    </row>
    <row r="59" spans="1:15" x14ac:dyDescent="0.2">
      <c r="A59" s="78">
        <v>58</v>
      </c>
      <c r="B59" s="158">
        <v>45337</v>
      </c>
      <c r="C59" s="62" t="s">
        <v>964</v>
      </c>
      <c r="D59" s="62" t="s">
        <v>882</v>
      </c>
      <c r="E59" s="62" t="s">
        <v>19</v>
      </c>
      <c r="F59" s="159">
        <v>-397888.87</v>
      </c>
      <c r="G59" s="159">
        <v>-11040499.869999999</v>
      </c>
      <c r="H59" s="52"/>
      <c r="I59" s="27">
        <f>IF(B59="","",IFERROR(VLOOKUP(A59,'1.DEPOSITOS'!$A$1:$H$1000,8,FALSE),IFERROR(VLOOKUP(A59,'2.DEBITOS Y CHEQUES'!$A$1:$H$1000,8,FALSE),IFERROR(VLOOKUP(A59,'3.AFIP'!$A$1:$H$1000,8,FALSE),IFERROR(VLOOKUP(A59,'4.SIRCREB'!$A$1:$H$1000,8,FALSE),IFERROR(VLOOKUP(A59,'5.FONDO Y SUELDOS'!$A$1:$H$1000,8,FALSE),IFERROR(VLOOKUP(A59,'11.LEASING'!$A$1:$H$1000,8,FALSE),IFERROR(VLOOKUP(A59,'8.GASTOS'!$A$1:$H$1000,8,FALSE),(VLOOKUP(A59,'10.IMP DEB CRED'!$A$1:$H$1000,8,FALSE))))))))))</f>
        <v>2</v>
      </c>
      <c r="J59">
        <f t="shared" si="0"/>
        <v>-12350704.58</v>
      </c>
    </row>
    <row r="60" spans="1:15" x14ac:dyDescent="0.2">
      <c r="A60" s="78">
        <v>59</v>
      </c>
      <c r="B60" s="158">
        <v>45337</v>
      </c>
      <c r="C60" s="62" t="s">
        <v>965</v>
      </c>
      <c r="D60" s="62" t="s">
        <v>882</v>
      </c>
      <c r="E60" s="62" t="s">
        <v>19</v>
      </c>
      <c r="F60" s="159">
        <v>-100000</v>
      </c>
      <c r="G60" s="159">
        <v>-10642611</v>
      </c>
      <c r="H60" s="52"/>
      <c r="I60" s="27">
        <f>IF(B60="","",IFERROR(VLOOKUP(A60,'1.DEPOSITOS'!$A$1:$H$1000,8,FALSE),IFERROR(VLOOKUP(A60,'2.DEBITOS Y CHEQUES'!$A$1:$H$1000,8,FALSE),IFERROR(VLOOKUP(A60,'3.AFIP'!$A$1:$H$1000,8,FALSE),IFERROR(VLOOKUP(A60,'4.SIRCREB'!$A$1:$H$1000,8,FALSE),IFERROR(VLOOKUP(A60,'5.FONDO Y SUELDOS'!$A$1:$H$1000,8,FALSE),IFERROR(VLOOKUP(A60,'11.LEASING'!$A$1:$H$1000,8,FALSE),IFERROR(VLOOKUP(A60,'8.GASTOS'!$A$1:$H$1000,8,FALSE),(VLOOKUP(A60,'10.IMP DEB CRED'!$A$1:$H$1000,8,FALSE))))))))))</f>
        <v>2</v>
      </c>
      <c r="J60">
        <f t="shared" si="0"/>
        <v>-12350704.58</v>
      </c>
    </row>
    <row r="61" spans="1:15" x14ac:dyDescent="0.2">
      <c r="A61" s="78">
        <v>60</v>
      </c>
      <c r="B61" s="158">
        <v>45336</v>
      </c>
      <c r="C61" s="62" t="s">
        <v>966</v>
      </c>
      <c r="D61" s="62" t="s">
        <v>889</v>
      </c>
      <c r="E61" s="62" t="s">
        <v>15</v>
      </c>
      <c r="F61" s="159">
        <v>-75259.179999999993</v>
      </c>
      <c r="G61" s="159">
        <v>-10542611</v>
      </c>
      <c r="H61" s="52"/>
      <c r="I61" s="27">
        <f>IF(B61="","",IFERROR(VLOOKUP(A61,'1.DEPOSITOS'!$A$1:$H$1000,8,FALSE),IFERROR(VLOOKUP(A61,'2.DEBITOS Y CHEQUES'!$A$1:$H$1000,8,FALSE),IFERROR(VLOOKUP(A61,'3.AFIP'!$A$1:$H$1000,8,FALSE),IFERROR(VLOOKUP(A61,'4.SIRCREB'!$A$1:$H$1000,8,FALSE),IFERROR(VLOOKUP(A61,'5.FONDO Y SUELDOS'!$A$1:$H$1000,8,FALSE),IFERROR(VLOOKUP(A61,'11.LEASING'!$A$1:$H$1000,8,FALSE),IFERROR(VLOOKUP(A61,'8.GASTOS'!$A$1:$H$1000,8,FALSE),(VLOOKUP(A61,'10.IMP DEB CRED'!$A$1:$H$1000,8,FALSE))))))))))</f>
        <v>10</v>
      </c>
      <c r="J61">
        <f t="shared" si="0"/>
        <v>-10542611</v>
      </c>
    </row>
    <row r="62" spans="1:15" x14ac:dyDescent="0.2">
      <c r="A62" s="78">
        <v>61</v>
      </c>
      <c r="B62" s="158">
        <v>45336</v>
      </c>
      <c r="C62" s="62" t="s">
        <v>967</v>
      </c>
      <c r="D62" s="62" t="s">
        <v>938</v>
      </c>
      <c r="E62" s="62" t="s">
        <v>968</v>
      </c>
      <c r="F62" s="159">
        <v>-586117.56000000006</v>
      </c>
      <c r="G62" s="159">
        <v>-10467351.82</v>
      </c>
      <c r="H62" s="52"/>
      <c r="I62" s="27">
        <f>IF(B62="","",IFERROR(VLOOKUP(A62,'1.DEPOSITOS'!$A$1:$H$1000,8,FALSE),IFERROR(VLOOKUP(A62,'2.DEBITOS Y CHEQUES'!$A$1:$H$1000,8,FALSE),IFERROR(VLOOKUP(A62,'3.AFIP'!$A$1:$H$1000,8,FALSE),IFERROR(VLOOKUP(A62,'4.SIRCREB'!$A$1:$H$1000,8,FALSE),IFERROR(VLOOKUP(A62,'5.FONDO Y SUELDOS'!$A$1:$H$1000,8,FALSE),IFERROR(VLOOKUP(A62,'11.LEASING'!$A$1:$H$1000,8,FALSE),IFERROR(VLOOKUP(A62,'8.GASTOS'!$A$1:$H$1000,8,FALSE),(VLOOKUP(A62,'10.IMP DEB CRED'!$A$1:$H$1000,8,FALSE))))))))))</f>
        <v>2</v>
      </c>
      <c r="J62">
        <f t="shared" si="0"/>
        <v>-10542611</v>
      </c>
    </row>
    <row r="63" spans="1:15" x14ac:dyDescent="0.2">
      <c r="A63" s="78">
        <v>62</v>
      </c>
      <c r="B63" s="158">
        <v>45336</v>
      </c>
      <c r="C63" s="62" t="s">
        <v>969</v>
      </c>
      <c r="D63" s="62" t="s">
        <v>938</v>
      </c>
      <c r="E63" s="62" t="s">
        <v>968</v>
      </c>
      <c r="F63" s="159">
        <v>-8246</v>
      </c>
      <c r="G63" s="159">
        <v>-9881234.2599999998</v>
      </c>
      <c r="H63" s="52"/>
      <c r="I63" s="27">
        <f>IF(B63="","",IFERROR(VLOOKUP(A63,'1.DEPOSITOS'!$A$1:$H$1000,8,FALSE),IFERROR(VLOOKUP(A63,'2.DEBITOS Y CHEQUES'!$A$1:$H$1000,8,FALSE),IFERROR(VLOOKUP(A63,'3.AFIP'!$A$1:$H$1000,8,FALSE),IFERROR(VLOOKUP(A63,'4.SIRCREB'!$A$1:$H$1000,8,FALSE),IFERROR(VLOOKUP(A63,'5.FONDO Y SUELDOS'!$A$1:$H$1000,8,FALSE),IFERROR(VLOOKUP(A63,'11.LEASING'!$A$1:$H$1000,8,FALSE),IFERROR(VLOOKUP(A63,'8.GASTOS'!$A$1:$H$1000,8,FALSE),(VLOOKUP(A63,'10.IMP DEB CRED'!$A$1:$H$1000,8,FALSE))))))))))</f>
        <v>2</v>
      </c>
      <c r="J63">
        <f t="shared" si="0"/>
        <v>-10542611</v>
      </c>
    </row>
    <row r="64" spans="1:15" x14ac:dyDescent="0.2">
      <c r="A64" s="78">
        <v>63</v>
      </c>
      <c r="B64" s="158">
        <v>45336</v>
      </c>
      <c r="C64" s="62" t="s">
        <v>970</v>
      </c>
      <c r="D64" s="62" t="s">
        <v>928</v>
      </c>
      <c r="E64" s="62" t="s">
        <v>929</v>
      </c>
      <c r="F64" s="159">
        <v>-21892.28</v>
      </c>
      <c r="G64" s="159">
        <v>-9872988.2599999998</v>
      </c>
      <c r="H64" s="52"/>
      <c r="I64" s="27">
        <f>IF(B64="","",IFERROR(VLOOKUP(A64,'1.DEPOSITOS'!$A$1:$H$1000,8,FALSE),IFERROR(VLOOKUP(A64,'2.DEBITOS Y CHEQUES'!$A$1:$H$1000,8,FALSE),IFERROR(VLOOKUP(A64,'3.AFIP'!$A$1:$H$1000,8,FALSE),IFERROR(VLOOKUP(A64,'4.SIRCREB'!$A$1:$H$1000,8,FALSE),IFERROR(VLOOKUP(A64,'5.FONDO Y SUELDOS'!$A$1:$H$1000,8,FALSE),IFERROR(VLOOKUP(A64,'11.LEASING'!$A$1:$H$1000,8,FALSE),IFERROR(VLOOKUP(A64,'8.GASTOS'!$A$1:$H$1000,8,FALSE),(VLOOKUP(A64,'10.IMP DEB CRED'!$A$1:$H$1000,8,FALSE))))))))))</f>
        <v>2</v>
      </c>
      <c r="J64">
        <f t="shared" si="0"/>
        <v>-10542611</v>
      </c>
    </row>
    <row r="65" spans="1:10" x14ac:dyDescent="0.2">
      <c r="A65" s="78">
        <v>64</v>
      </c>
      <c r="B65" s="158">
        <v>45336</v>
      </c>
      <c r="C65" s="62" t="s">
        <v>971</v>
      </c>
      <c r="D65" s="62" t="s">
        <v>972</v>
      </c>
      <c r="E65" s="62" t="s">
        <v>973</v>
      </c>
      <c r="F65" s="159">
        <v>-422702.39</v>
      </c>
      <c r="G65" s="159">
        <v>-9851095.9800000004</v>
      </c>
      <c r="H65" s="52"/>
      <c r="I65" s="27">
        <f>IF(B65="","",IFERROR(VLOOKUP(A65,'1.DEPOSITOS'!$A$1:$H$1000,8,FALSE),IFERROR(VLOOKUP(A65,'2.DEBITOS Y CHEQUES'!$A$1:$H$1000,8,FALSE),IFERROR(VLOOKUP(A65,'3.AFIP'!$A$1:$H$1000,8,FALSE),IFERROR(VLOOKUP(A65,'4.SIRCREB'!$A$1:$H$1000,8,FALSE),IFERROR(VLOOKUP(A65,'5.FONDO Y SUELDOS'!$A$1:$H$1000,8,FALSE),IFERROR(VLOOKUP(A65,'11.LEASING'!$A$1:$H$1000,8,FALSE),IFERROR(VLOOKUP(A65,'8.GASTOS'!$A$1:$H$1000,8,FALSE),(VLOOKUP(A65,'10.IMP DEB CRED'!$A$1:$H$1000,8,FALSE))))))))))</f>
        <v>2</v>
      </c>
      <c r="J65">
        <f t="shared" si="0"/>
        <v>-10542611</v>
      </c>
    </row>
    <row r="66" spans="1:10" x14ac:dyDescent="0.2">
      <c r="A66" s="78">
        <v>65</v>
      </c>
      <c r="B66" s="158">
        <v>45336</v>
      </c>
      <c r="C66" s="62" t="s">
        <v>974</v>
      </c>
      <c r="D66" s="62" t="s">
        <v>972</v>
      </c>
      <c r="E66" s="62" t="s">
        <v>39</v>
      </c>
      <c r="F66" s="159">
        <v>-9750.4699999999993</v>
      </c>
      <c r="G66" s="159">
        <v>-9428393.5899999999</v>
      </c>
      <c r="H66" s="52"/>
      <c r="I66" s="27">
        <f>IF(B66="","",IFERROR(VLOOKUP(A66,'1.DEPOSITOS'!$A$1:$H$1000,8,FALSE),IFERROR(VLOOKUP(A66,'2.DEBITOS Y CHEQUES'!$A$1:$H$1000,8,FALSE),IFERROR(VLOOKUP(A66,'3.AFIP'!$A$1:$H$1000,8,FALSE),IFERROR(VLOOKUP(A66,'4.SIRCREB'!$A$1:$H$1000,8,FALSE),IFERROR(VLOOKUP(A66,'5.FONDO Y SUELDOS'!$A$1:$H$1000,8,FALSE),IFERROR(VLOOKUP(A66,'11.LEASING'!$A$1:$H$1000,8,FALSE),IFERROR(VLOOKUP(A66,'8.GASTOS'!$A$1:$H$1000,8,FALSE),(VLOOKUP(A66,'10.IMP DEB CRED'!$A$1:$H$1000,8,FALSE))))))))))</f>
        <v>2</v>
      </c>
      <c r="J66">
        <f t="shared" si="0"/>
        <v>-10542611</v>
      </c>
    </row>
    <row r="67" spans="1:10" x14ac:dyDescent="0.2">
      <c r="A67" s="78">
        <v>66</v>
      </c>
      <c r="B67" s="158">
        <v>45336</v>
      </c>
      <c r="C67" s="62" t="s">
        <v>975</v>
      </c>
      <c r="D67" s="62" t="s">
        <v>972</v>
      </c>
      <c r="E67" s="62" t="s">
        <v>976</v>
      </c>
      <c r="F67" s="159">
        <v>-28573.41</v>
      </c>
      <c r="G67" s="159">
        <v>-9418643.1199999992</v>
      </c>
      <c r="H67" s="52"/>
      <c r="I67" s="27">
        <f>IF(B67="","",IFERROR(VLOOKUP(A67,'1.DEPOSITOS'!$A$1:$H$1000,8,FALSE),IFERROR(VLOOKUP(A67,'2.DEBITOS Y CHEQUES'!$A$1:$H$1000,8,FALSE),IFERROR(VLOOKUP(A67,'3.AFIP'!$A$1:$H$1000,8,FALSE),IFERROR(VLOOKUP(A67,'4.SIRCREB'!$A$1:$H$1000,8,FALSE),IFERROR(VLOOKUP(A67,'5.FONDO Y SUELDOS'!$A$1:$H$1000,8,FALSE),IFERROR(VLOOKUP(A67,'11.LEASING'!$A$1:$H$1000,8,FALSE),IFERROR(VLOOKUP(A67,'8.GASTOS'!$A$1:$H$1000,8,FALSE),(VLOOKUP(A67,'10.IMP DEB CRED'!$A$1:$H$1000,8,FALSE))))))))))</f>
        <v>2</v>
      </c>
      <c r="J67">
        <f t="shared" ref="J67:J130" si="4">IF(B67="","",IF(_xlfn.XLOOKUP(_xlfn.MINIFS(A:A,B:B,B67),A:A,G:G,,0)&lt;0,_xlfn.XLOOKUP(_xlfn.MINIFS(A:A,B:B,B67),A:A,G:G,,0),0))</f>
        <v>-10542611</v>
      </c>
    </row>
    <row r="68" spans="1:10" x14ac:dyDescent="0.2">
      <c r="A68" s="78">
        <v>67</v>
      </c>
      <c r="B68" s="158">
        <v>45336</v>
      </c>
      <c r="C68" s="62" t="s">
        <v>977</v>
      </c>
      <c r="D68" s="62" t="s">
        <v>972</v>
      </c>
      <c r="E68" s="62" t="s">
        <v>978</v>
      </c>
      <c r="F68" s="159">
        <v>-10689.46</v>
      </c>
      <c r="G68" s="159">
        <v>-9390069.7100000009</v>
      </c>
      <c r="H68" s="52"/>
      <c r="I68" s="27">
        <f>IF(B68="","",IFERROR(VLOOKUP(A68,'1.DEPOSITOS'!$A$1:$H$1000,8,FALSE),IFERROR(VLOOKUP(A68,'2.DEBITOS Y CHEQUES'!$A$1:$H$1000,8,FALSE),IFERROR(VLOOKUP(A68,'3.AFIP'!$A$1:$H$1000,8,FALSE),IFERROR(VLOOKUP(A68,'4.SIRCREB'!$A$1:$H$1000,8,FALSE),IFERROR(VLOOKUP(A68,'5.FONDO Y SUELDOS'!$A$1:$H$1000,8,FALSE),IFERROR(VLOOKUP(A68,'11.LEASING'!$A$1:$H$1000,8,FALSE),IFERROR(VLOOKUP(A68,'8.GASTOS'!$A$1:$H$1000,8,FALSE),(VLOOKUP(A68,'10.IMP DEB CRED'!$A$1:$H$1000,8,FALSE))))))))))</f>
        <v>2</v>
      </c>
      <c r="J68">
        <f t="shared" si="4"/>
        <v>-10542611</v>
      </c>
    </row>
    <row r="69" spans="1:10" x14ac:dyDescent="0.2">
      <c r="A69" s="78">
        <v>68</v>
      </c>
      <c r="B69" s="158">
        <v>45336</v>
      </c>
      <c r="C69" s="62" t="s">
        <v>979</v>
      </c>
      <c r="D69" s="62" t="s">
        <v>972</v>
      </c>
      <c r="E69" s="62" t="s">
        <v>978</v>
      </c>
      <c r="F69" s="159">
        <v>-18066.009999999998</v>
      </c>
      <c r="G69" s="159">
        <v>-9379380.25</v>
      </c>
      <c r="H69" s="52"/>
      <c r="I69" s="27">
        <f>IF(B69="","",IFERROR(VLOOKUP(A69,'1.DEPOSITOS'!$A$1:$H$1000,8,FALSE),IFERROR(VLOOKUP(A69,'2.DEBITOS Y CHEQUES'!$A$1:$H$1000,8,FALSE),IFERROR(VLOOKUP(A69,'3.AFIP'!$A$1:$H$1000,8,FALSE),IFERROR(VLOOKUP(A69,'4.SIRCREB'!$A$1:$H$1000,8,FALSE),IFERROR(VLOOKUP(A69,'5.FONDO Y SUELDOS'!$A$1:$H$1000,8,FALSE),IFERROR(VLOOKUP(A69,'11.LEASING'!$A$1:$H$1000,8,FALSE),IFERROR(VLOOKUP(A69,'8.GASTOS'!$A$1:$H$1000,8,FALSE),(VLOOKUP(A69,'10.IMP DEB CRED'!$A$1:$H$1000,8,FALSE))))))))))</f>
        <v>2</v>
      </c>
      <c r="J69">
        <f t="shared" si="4"/>
        <v>-10542611</v>
      </c>
    </row>
    <row r="70" spans="1:10" x14ac:dyDescent="0.2">
      <c r="A70" s="78">
        <v>69</v>
      </c>
      <c r="B70" s="158">
        <v>45336</v>
      </c>
      <c r="C70" s="62" t="s">
        <v>980</v>
      </c>
      <c r="D70" s="62" t="s">
        <v>928</v>
      </c>
      <c r="E70" s="62" t="s">
        <v>929</v>
      </c>
      <c r="F70" s="159">
        <v>-25502.55</v>
      </c>
      <c r="G70" s="159">
        <v>-9361314.2400000002</v>
      </c>
      <c r="H70" s="52"/>
      <c r="I70" s="27">
        <f>IF(B70="","",IFERROR(VLOOKUP(A70,'1.DEPOSITOS'!$A$1:$H$1000,8,FALSE),IFERROR(VLOOKUP(A70,'2.DEBITOS Y CHEQUES'!$A$1:$H$1000,8,FALSE),IFERROR(VLOOKUP(A70,'3.AFIP'!$A$1:$H$1000,8,FALSE),IFERROR(VLOOKUP(A70,'4.SIRCREB'!$A$1:$H$1000,8,FALSE),IFERROR(VLOOKUP(A70,'5.FONDO Y SUELDOS'!$A$1:$H$1000,8,FALSE),IFERROR(VLOOKUP(A70,'11.LEASING'!$A$1:$H$1000,8,FALSE),IFERROR(VLOOKUP(A70,'8.GASTOS'!$A$1:$H$1000,8,FALSE),(VLOOKUP(A70,'10.IMP DEB CRED'!$A$1:$H$1000,8,FALSE))))))))))</f>
        <v>2</v>
      </c>
      <c r="J70">
        <f t="shared" si="4"/>
        <v>-10542611</v>
      </c>
    </row>
    <row r="71" spans="1:10" x14ac:dyDescent="0.2">
      <c r="A71" s="78">
        <v>70</v>
      </c>
      <c r="B71" s="158">
        <v>45336</v>
      </c>
      <c r="C71" s="62" t="s">
        <v>981</v>
      </c>
      <c r="D71" s="62" t="s">
        <v>928</v>
      </c>
      <c r="E71" s="62" t="s">
        <v>929</v>
      </c>
      <c r="F71" s="159">
        <v>-510065.15</v>
      </c>
      <c r="G71" s="159">
        <v>-9335811.6899999995</v>
      </c>
      <c r="H71" s="52"/>
      <c r="I71" s="27">
        <f>IF(B71="","",IFERROR(VLOOKUP(A71,'1.DEPOSITOS'!$A$1:$H$1000,8,FALSE),IFERROR(VLOOKUP(A71,'2.DEBITOS Y CHEQUES'!$A$1:$H$1000,8,FALSE),IFERROR(VLOOKUP(A71,'3.AFIP'!$A$1:$H$1000,8,FALSE),IFERROR(VLOOKUP(A71,'4.SIRCREB'!$A$1:$H$1000,8,FALSE),IFERROR(VLOOKUP(A71,'5.FONDO Y SUELDOS'!$A$1:$H$1000,8,FALSE),IFERROR(VLOOKUP(A71,'11.LEASING'!$A$1:$H$1000,8,FALSE),IFERROR(VLOOKUP(A71,'8.GASTOS'!$A$1:$H$1000,8,FALSE),(VLOOKUP(A71,'10.IMP DEB CRED'!$A$1:$H$1000,8,FALSE))))))))))</f>
        <v>2</v>
      </c>
      <c r="J71">
        <f t="shared" si="4"/>
        <v>-10542611</v>
      </c>
    </row>
    <row r="72" spans="1:10" x14ac:dyDescent="0.2">
      <c r="A72" s="78">
        <v>71</v>
      </c>
      <c r="B72" s="158">
        <v>45336</v>
      </c>
      <c r="C72" s="62" t="s">
        <v>982</v>
      </c>
      <c r="D72" s="62" t="s">
        <v>928</v>
      </c>
      <c r="E72" s="62" t="s">
        <v>929</v>
      </c>
      <c r="F72" s="159">
        <v>-2000</v>
      </c>
      <c r="G72" s="159">
        <v>-8825746.5399999991</v>
      </c>
      <c r="H72" s="52"/>
      <c r="I72" s="27">
        <f>IF(B72="","",IFERROR(VLOOKUP(A72,'1.DEPOSITOS'!$A$1:$H$1000,8,FALSE),IFERROR(VLOOKUP(A72,'2.DEBITOS Y CHEQUES'!$A$1:$H$1000,8,FALSE),IFERROR(VLOOKUP(A72,'3.AFIP'!$A$1:$H$1000,8,FALSE),IFERROR(VLOOKUP(A72,'4.SIRCREB'!$A$1:$H$1000,8,FALSE),IFERROR(VLOOKUP(A72,'5.FONDO Y SUELDOS'!$A$1:$H$1000,8,FALSE),IFERROR(VLOOKUP(A72,'11.LEASING'!$A$1:$H$1000,8,FALSE),IFERROR(VLOOKUP(A72,'8.GASTOS'!$A$1:$H$1000,8,FALSE),(VLOOKUP(A72,'10.IMP DEB CRED'!$A$1:$H$1000,8,FALSE))))))))))</f>
        <v>2</v>
      </c>
      <c r="J72">
        <f t="shared" si="4"/>
        <v>-10542611</v>
      </c>
    </row>
    <row r="73" spans="1:10" x14ac:dyDescent="0.2">
      <c r="A73" s="78">
        <v>72</v>
      </c>
      <c r="B73" s="158">
        <v>45336</v>
      </c>
      <c r="C73" s="62" t="s">
        <v>983</v>
      </c>
      <c r="D73" s="62" t="s">
        <v>928</v>
      </c>
      <c r="E73" s="62" t="s">
        <v>929</v>
      </c>
      <c r="F73" s="159">
        <v>-1452.21</v>
      </c>
      <c r="G73" s="159">
        <v>-8823746.5399999991</v>
      </c>
      <c r="H73" s="52"/>
      <c r="I73" s="27">
        <f>IF(B73="","",IFERROR(VLOOKUP(A73,'1.DEPOSITOS'!$A$1:$H$1000,8,FALSE),IFERROR(VLOOKUP(A73,'2.DEBITOS Y CHEQUES'!$A$1:$H$1000,8,FALSE),IFERROR(VLOOKUP(A73,'3.AFIP'!$A$1:$H$1000,8,FALSE),IFERROR(VLOOKUP(A73,'4.SIRCREB'!$A$1:$H$1000,8,FALSE),IFERROR(VLOOKUP(A73,'5.FONDO Y SUELDOS'!$A$1:$H$1000,8,FALSE),IFERROR(VLOOKUP(A73,'11.LEASING'!$A$1:$H$1000,8,FALSE),IFERROR(VLOOKUP(A73,'8.GASTOS'!$A$1:$H$1000,8,FALSE),(VLOOKUP(A73,'10.IMP DEB CRED'!$A$1:$H$1000,8,FALSE))))))))))</f>
        <v>2</v>
      </c>
      <c r="J73">
        <f t="shared" si="4"/>
        <v>-10542611</v>
      </c>
    </row>
    <row r="74" spans="1:10" x14ac:dyDescent="0.2">
      <c r="A74" s="78">
        <v>73</v>
      </c>
      <c r="B74" s="158">
        <v>45336</v>
      </c>
      <c r="C74" s="62" t="s">
        <v>984</v>
      </c>
      <c r="D74" s="62" t="s">
        <v>931</v>
      </c>
      <c r="E74" s="62" t="s">
        <v>21</v>
      </c>
      <c r="F74" s="159">
        <v>-5800484.3700000001</v>
      </c>
      <c r="G74" s="159">
        <v>-8822294.3300000001</v>
      </c>
      <c r="H74" s="52"/>
      <c r="I74" s="27">
        <f>IF(B74="","",IFERROR(VLOOKUP(A74,'1.DEPOSITOS'!$A$1:$H$1000,8,FALSE),IFERROR(VLOOKUP(A74,'2.DEBITOS Y CHEQUES'!$A$1:$H$1000,8,FALSE),IFERROR(VLOOKUP(A74,'3.AFIP'!$A$1:$H$1000,8,FALSE),IFERROR(VLOOKUP(A74,'4.SIRCREB'!$A$1:$H$1000,8,FALSE),IFERROR(VLOOKUP(A74,'5.FONDO Y SUELDOS'!$A$1:$H$1000,8,FALSE),IFERROR(VLOOKUP(A74,'11.LEASING'!$A$1:$H$1000,8,FALSE),IFERROR(VLOOKUP(A74,'8.GASTOS'!$A$1:$H$1000,8,FALSE),(VLOOKUP(A74,'10.IMP DEB CRED'!$A$1:$H$1000,8,FALSE))))))))))</f>
        <v>3</v>
      </c>
      <c r="J74">
        <f t="shared" si="4"/>
        <v>-10542611</v>
      </c>
    </row>
    <row r="75" spans="1:10" x14ac:dyDescent="0.2">
      <c r="A75" s="78">
        <v>74</v>
      </c>
      <c r="B75" s="158">
        <v>45336</v>
      </c>
      <c r="C75" s="62" t="s">
        <v>985</v>
      </c>
      <c r="D75" s="62" t="s">
        <v>899</v>
      </c>
      <c r="E75" s="62" t="s">
        <v>986</v>
      </c>
      <c r="F75" s="159">
        <v>-24962</v>
      </c>
      <c r="G75" s="159">
        <v>-3021809.96</v>
      </c>
      <c r="H75" s="52"/>
      <c r="I75" s="27">
        <f>IF(B75="","",IFERROR(VLOOKUP(A75,'1.DEPOSITOS'!$A$1:$H$1000,8,FALSE),IFERROR(VLOOKUP(A75,'2.DEBITOS Y CHEQUES'!$A$1:$H$1000,8,FALSE),IFERROR(VLOOKUP(A75,'3.AFIP'!$A$1:$H$1000,8,FALSE),IFERROR(VLOOKUP(A75,'4.SIRCREB'!$A$1:$H$1000,8,FALSE),IFERROR(VLOOKUP(A75,'5.FONDO Y SUELDOS'!$A$1:$H$1000,8,FALSE),IFERROR(VLOOKUP(A75,'11.LEASING'!$A$1:$H$1000,8,FALSE),IFERROR(VLOOKUP(A75,'8.GASTOS'!$A$1:$H$1000,8,FALSE),(VLOOKUP(A75,'10.IMP DEB CRED'!$A$1:$H$1000,8,FALSE))))))))))</f>
        <v>2</v>
      </c>
      <c r="J75">
        <f t="shared" si="4"/>
        <v>-10542611</v>
      </c>
    </row>
    <row r="76" spans="1:10" x14ac:dyDescent="0.2">
      <c r="A76" s="78">
        <v>75</v>
      </c>
      <c r="B76" s="158">
        <v>45336</v>
      </c>
      <c r="C76" s="62" t="s">
        <v>987</v>
      </c>
      <c r="D76" s="62" t="s">
        <v>902</v>
      </c>
      <c r="E76" s="62" t="s">
        <v>27</v>
      </c>
      <c r="F76" s="159">
        <v>-675000</v>
      </c>
      <c r="G76" s="159">
        <v>-2996847.96</v>
      </c>
      <c r="H76" s="52"/>
      <c r="I76" s="27">
        <f>IF(B76="","",IFERROR(VLOOKUP(A76,'1.DEPOSITOS'!$A$1:$H$1000,8,FALSE),IFERROR(VLOOKUP(A76,'2.DEBITOS Y CHEQUES'!$A$1:$H$1000,8,FALSE),IFERROR(VLOOKUP(A76,'3.AFIP'!$A$1:$H$1000,8,FALSE),IFERROR(VLOOKUP(A76,'4.SIRCREB'!$A$1:$H$1000,8,FALSE),IFERROR(VLOOKUP(A76,'5.FONDO Y SUELDOS'!$A$1:$H$1000,8,FALSE),IFERROR(VLOOKUP(A76,'11.LEASING'!$A$1:$H$1000,8,FALSE),IFERROR(VLOOKUP(A76,'8.GASTOS'!$A$1:$H$1000,8,FALSE),(VLOOKUP(A76,'10.IMP DEB CRED'!$A$1:$H$1000,8,FALSE))))))))))</f>
        <v>2</v>
      </c>
      <c r="J76">
        <f t="shared" si="4"/>
        <v>-10542611</v>
      </c>
    </row>
    <row r="77" spans="1:10" x14ac:dyDescent="0.2">
      <c r="A77" s="78">
        <v>76</v>
      </c>
      <c r="B77" s="158">
        <v>45336</v>
      </c>
      <c r="C77" s="62" t="s">
        <v>988</v>
      </c>
      <c r="D77" s="62" t="s">
        <v>902</v>
      </c>
      <c r="E77" s="62" t="s">
        <v>27</v>
      </c>
      <c r="F77" s="159">
        <v>-675000</v>
      </c>
      <c r="G77" s="159">
        <v>-2321847.96</v>
      </c>
      <c r="H77" s="52"/>
      <c r="I77" s="27">
        <f>IF(B77="","",IFERROR(VLOOKUP(A77,'1.DEPOSITOS'!$A$1:$H$1000,8,FALSE),IFERROR(VLOOKUP(A77,'2.DEBITOS Y CHEQUES'!$A$1:$H$1000,8,FALSE),IFERROR(VLOOKUP(A77,'3.AFIP'!$A$1:$H$1000,8,FALSE),IFERROR(VLOOKUP(A77,'4.SIRCREB'!$A$1:$H$1000,8,FALSE),IFERROR(VLOOKUP(A77,'5.FONDO Y SUELDOS'!$A$1:$H$1000,8,FALSE),IFERROR(VLOOKUP(A77,'11.LEASING'!$A$1:$H$1000,8,FALSE),IFERROR(VLOOKUP(A77,'8.GASTOS'!$A$1:$H$1000,8,FALSE),(VLOOKUP(A77,'10.IMP DEB CRED'!$A$1:$H$1000,8,FALSE))))))))))</f>
        <v>2</v>
      </c>
      <c r="J77">
        <f t="shared" si="4"/>
        <v>-10542611</v>
      </c>
    </row>
    <row r="78" spans="1:10" x14ac:dyDescent="0.2">
      <c r="A78" s="78">
        <v>77</v>
      </c>
      <c r="B78" s="158">
        <v>45336</v>
      </c>
      <c r="C78" s="62" t="s">
        <v>989</v>
      </c>
      <c r="D78" s="62" t="s">
        <v>882</v>
      </c>
      <c r="E78" s="62" t="s">
        <v>19</v>
      </c>
      <c r="F78" s="159">
        <v>-303642.03000000003</v>
      </c>
      <c r="G78" s="159">
        <v>-1646847.96</v>
      </c>
      <c r="H78" s="52"/>
      <c r="I78" s="27">
        <f>IF(B78="","",IFERROR(VLOOKUP(A78,'1.DEPOSITOS'!$A$1:$H$1000,8,FALSE),IFERROR(VLOOKUP(A78,'2.DEBITOS Y CHEQUES'!$A$1:$H$1000,8,FALSE),IFERROR(VLOOKUP(A78,'3.AFIP'!$A$1:$H$1000,8,FALSE),IFERROR(VLOOKUP(A78,'4.SIRCREB'!$A$1:$H$1000,8,FALSE),IFERROR(VLOOKUP(A78,'5.FONDO Y SUELDOS'!$A$1:$H$1000,8,FALSE),IFERROR(VLOOKUP(A78,'11.LEASING'!$A$1:$H$1000,8,FALSE),IFERROR(VLOOKUP(A78,'8.GASTOS'!$A$1:$H$1000,8,FALSE),(VLOOKUP(A78,'10.IMP DEB CRED'!$A$1:$H$1000,8,FALSE))))))))))</f>
        <v>2</v>
      </c>
      <c r="J78">
        <f t="shared" si="4"/>
        <v>-10542611</v>
      </c>
    </row>
    <row r="79" spans="1:10" x14ac:dyDescent="0.2">
      <c r="A79" s="78">
        <v>78</v>
      </c>
      <c r="B79" s="158">
        <v>45336</v>
      </c>
      <c r="C79" s="62" t="s">
        <v>990</v>
      </c>
      <c r="D79" s="62" t="s">
        <v>882</v>
      </c>
      <c r="E79" s="62" t="s">
        <v>19</v>
      </c>
      <c r="F79" s="159">
        <v>-806751.32</v>
      </c>
      <c r="G79" s="159">
        <v>-1343205.93</v>
      </c>
      <c r="H79" s="52"/>
      <c r="I79" s="27">
        <f>IF(B79="","",IFERROR(VLOOKUP(A79,'1.DEPOSITOS'!$A$1:$H$1000,8,FALSE),IFERROR(VLOOKUP(A79,'2.DEBITOS Y CHEQUES'!$A$1:$H$1000,8,FALSE),IFERROR(VLOOKUP(A79,'3.AFIP'!$A$1:$H$1000,8,FALSE),IFERROR(VLOOKUP(A79,'4.SIRCREB'!$A$1:$H$1000,8,FALSE),IFERROR(VLOOKUP(A79,'5.FONDO Y SUELDOS'!$A$1:$H$1000,8,FALSE),IFERROR(VLOOKUP(A79,'11.LEASING'!$A$1:$H$1000,8,FALSE),IFERROR(VLOOKUP(A79,'8.GASTOS'!$A$1:$H$1000,8,FALSE),(VLOOKUP(A79,'10.IMP DEB CRED'!$A$1:$H$1000,8,FALSE))))))))))</f>
        <v>2</v>
      </c>
      <c r="J79">
        <f t="shared" si="4"/>
        <v>-10542611</v>
      </c>
    </row>
    <row r="80" spans="1:10" x14ac:dyDescent="0.2">
      <c r="A80" s="78">
        <v>79</v>
      </c>
      <c r="B80" s="158">
        <v>45336</v>
      </c>
      <c r="C80" s="62" t="s">
        <v>991</v>
      </c>
      <c r="D80" s="62" t="s">
        <v>882</v>
      </c>
      <c r="E80" s="62" t="s">
        <v>19</v>
      </c>
      <c r="F80" s="159">
        <v>-806751.32</v>
      </c>
      <c r="G80" s="159">
        <v>-536454.61</v>
      </c>
      <c r="H80" s="52"/>
      <c r="I80" s="27">
        <f>IF(B80="","",IFERROR(VLOOKUP(A80,'1.DEPOSITOS'!$A$1:$H$1000,8,FALSE),IFERROR(VLOOKUP(A80,'2.DEBITOS Y CHEQUES'!$A$1:$H$1000,8,FALSE),IFERROR(VLOOKUP(A80,'3.AFIP'!$A$1:$H$1000,8,FALSE),IFERROR(VLOOKUP(A80,'4.SIRCREB'!$A$1:$H$1000,8,FALSE),IFERROR(VLOOKUP(A80,'5.FONDO Y SUELDOS'!$A$1:$H$1000,8,FALSE),IFERROR(VLOOKUP(A80,'11.LEASING'!$A$1:$H$1000,8,FALSE),IFERROR(VLOOKUP(A80,'8.GASTOS'!$A$1:$H$1000,8,FALSE),(VLOOKUP(A80,'10.IMP DEB CRED'!$A$1:$H$1000,8,FALSE))))))))))</f>
        <v>2</v>
      </c>
      <c r="J80">
        <f t="shared" si="4"/>
        <v>-10542611</v>
      </c>
    </row>
    <row r="81" spans="1:11" x14ac:dyDescent="0.2">
      <c r="A81" s="78">
        <v>80</v>
      </c>
      <c r="B81" s="158">
        <v>45336</v>
      </c>
      <c r="C81" s="62" t="s">
        <v>992</v>
      </c>
      <c r="D81" s="62" t="s">
        <v>882</v>
      </c>
      <c r="E81" s="62" t="s">
        <v>19</v>
      </c>
      <c r="F81" s="159">
        <v>-806751.32</v>
      </c>
      <c r="G81" s="159">
        <v>270296.71000000002</v>
      </c>
      <c r="H81" s="52"/>
      <c r="I81" s="27">
        <f>IF(B81="","",IFERROR(VLOOKUP(A81,'1.DEPOSITOS'!$A$1:$H$1000,8,FALSE),IFERROR(VLOOKUP(A81,'2.DEBITOS Y CHEQUES'!$A$1:$H$1000,8,FALSE),IFERROR(VLOOKUP(A81,'3.AFIP'!$A$1:$H$1000,8,FALSE),IFERROR(VLOOKUP(A81,'4.SIRCREB'!$A$1:$H$1000,8,FALSE),IFERROR(VLOOKUP(A81,'5.FONDO Y SUELDOS'!$A$1:$H$1000,8,FALSE),IFERROR(VLOOKUP(A81,'11.LEASING'!$A$1:$H$1000,8,FALSE),IFERROR(VLOOKUP(A81,'8.GASTOS'!$A$1:$H$1000,8,FALSE),(VLOOKUP(A81,'10.IMP DEB CRED'!$A$1:$H$1000,8,FALSE))))))))))</f>
        <v>2</v>
      </c>
      <c r="J81">
        <f t="shared" si="4"/>
        <v>-10542611</v>
      </c>
    </row>
    <row r="82" spans="1:11" x14ac:dyDescent="0.2">
      <c r="A82" s="78">
        <v>81</v>
      </c>
      <c r="B82" s="158">
        <v>45336</v>
      </c>
      <c r="C82" s="62" t="s">
        <v>993</v>
      </c>
      <c r="D82" s="62" t="s">
        <v>882</v>
      </c>
      <c r="E82" s="62" t="s">
        <v>19</v>
      </c>
      <c r="F82" s="159">
        <v>-806751.32</v>
      </c>
      <c r="G82" s="159">
        <v>1077048.03</v>
      </c>
      <c r="H82" s="52"/>
      <c r="I82" s="27">
        <f>IF(B82="","",IFERROR(VLOOKUP(A82,'1.DEPOSITOS'!$A$1:$H$1000,8,FALSE),IFERROR(VLOOKUP(A82,'2.DEBITOS Y CHEQUES'!$A$1:$H$1000,8,FALSE),IFERROR(VLOOKUP(A82,'3.AFIP'!$A$1:$H$1000,8,FALSE),IFERROR(VLOOKUP(A82,'4.SIRCREB'!$A$1:$H$1000,8,FALSE),IFERROR(VLOOKUP(A82,'5.FONDO Y SUELDOS'!$A$1:$H$1000,8,FALSE),IFERROR(VLOOKUP(A82,'11.LEASING'!$A$1:$H$1000,8,FALSE),IFERROR(VLOOKUP(A82,'8.GASTOS'!$A$1:$H$1000,8,FALSE),(VLOOKUP(A82,'10.IMP DEB CRED'!$A$1:$H$1000,8,FALSE))))))))))</f>
        <v>2</v>
      </c>
      <c r="J82">
        <f t="shared" si="4"/>
        <v>-10542611</v>
      </c>
    </row>
    <row r="83" spans="1:11" x14ac:dyDescent="0.2">
      <c r="A83" s="78">
        <v>82</v>
      </c>
      <c r="B83" s="158">
        <v>45336</v>
      </c>
      <c r="C83" s="62" t="s">
        <v>994</v>
      </c>
      <c r="D83" s="62" t="s">
        <v>882</v>
      </c>
      <c r="E83" s="62" t="s">
        <v>19</v>
      </c>
      <c r="F83" s="159">
        <v>-114345</v>
      </c>
      <c r="G83" s="159">
        <v>1883799.35</v>
      </c>
      <c r="H83" s="52"/>
      <c r="I83" s="27">
        <f>IF(B83="","",IFERROR(VLOOKUP(A83,'1.DEPOSITOS'!$A$1:$H$1000,8,FALSE),IFERROR(VLOOKUP(A83,'2.DEBITOS Y CHEQUES'!$A$1:$H$1000,8,FALSE),IFERROR(VLOOKUP(A83,'3.AFIP'!$A$1:$H$1000,8,FALSE),IFERROR(VLOOKUP(A83,'4.SIRCREB'!$A$1:$H$1000,8,FALSE),IFERROR(VLOOKUP(A83,'5.FONDO Y SUELDOS'!$A$1:$H$1000,8,FALSE),IFERROR(VLOOKUP(A83,'11.LEASING'!$A$1:$H$1000,8,FALSE),IFERROR(VLOOKUP(A83,'8.GASTOS'!$A$1:$H$1000,8,FALSE),(VLOOKUP(A83,'10.IMP DEB CRED'!$A$1:$H$1000,8,FALSE))))))))))</f>
        <v>2</v>
      </c>
      <c r="J83">
        <f t="shared" si="4"/>
        <v>-10542611</v>
      </c>
    </row>
    <row r="84" spans="1:11" x14ac:dyDescent="0.2">
      <c r="A84" s="78">
        <v>83</v>
      </c>
      <c r="B84" s="158">
        <v>45336</v>
      </c>
      <c r="C84" s="62" t="s">
        <v>995</v>
      </c>
      <c r="D84" s="62" t="s">
        <v>882</v>
      </c>
      <c r="E84" s="62" t="s">
        <v>19</v>
      </c>
      <c r="F84" s="159">
        <v>-67073.66</v>
      </c>
      <c r="G84" s="159">
        <v>1998144.35</v>
      </c>
      <c r="H84" s="52"/>
      <c r="I84" s="27">
        <f>IF(B84="","",IFERROR(VLOOKUP(A84,'1.DEPOSITOS'!$A$1:$H$1000,8,FALSE),IFERROR(VLOOKUP(A84,'2.DEBITOS Y CHEQUES'!$A$1:$H$1000,8,FALSE),IFERROR(VLOOKUP(A84,'3.AFIP'!$A$1:$H$1000,8,FALSE),IFERROR(VLOOKUP(A84,'4.SIRCREB'!$A$1:$H$1000,8,FALSE),IFERROR(VLOOKUP(A84,'5.FONDO Y SUELDOS'!$A$1:$H$1000,8,FALSE),IFERROR(VLOOKUP(A84,'11.LEASING'!$A$1:$H$1000,8,FALSE),IFERROR(VLOOKUP(A84,'8.GASTOS'!$A$1:$H$1000,8,FALSE),(VLOOKUP(A84,'10.IMP DEB CRED'!$A$1:$H$1000,8,FALSE))))))))))</f>
        <v>2</v>
      </c>
      <c r="J84">
        <f t="shared" si="4"/>
        <v>-10542611</v>
      </c>
    </row>
    <row r="85" spans="1:11" x14ac:dyDescent="0.2">
      <c r="A85" s="78">
        <v>84</v>
      </c>
      <c r="B85" s="158">
        <v>45336</v>
      </c>
      <c r="C85" s="62" t="s">
        <v>996</v>
      </c>
      <c r="D85" s="62" t="s">
        <v>899</v>
      </c>
      <c r="E85" s="62" t="s">
        <v>997</v>
      </c>
      <c r="F85" s="159">
        <v>-10625</v>
      </c>
      <c r="G85" s="159">
        <v>2065218.01</v>
      </c>
      <c r="H85" s="52"/>
      <c r="I85" s="27">
        <f>IF(B85="","",IFERROR(VLOOKUP(A85,'1.DEPOSITOS'!$A$1:$H$1000,8,FALSE),IFERROR(VLOOKUP(A85,'2.DEBITOS Y CHEQUES'!$A$1:$H$1000,8,FALSE),IFERROR(VLOOKUP(A85,'3.AFIP'!$A$1:$H$1000,8,FALSE),IFERROR(VLOOKUP(A85,'4.SIRCREB'!$A$1:$H$1000,8,FALSE),IFERROR(VLOOKUP(A85,'5.FONDO Y SUELDOS'!$A$1:$H$1000,8,FALSE),IFERROR(VLOOKUP(A85,'11.LEASING'!$A$1:$H$1000,8,FALSE),IFERROR(VLOOKUP(A85,'8.GASTOS'!$A$1:$H$1000,8,FALSE),(VLOOKUP(A85,'10.IMP DEB CRED'!$A$1:$H$1000,8,FALSE))))))))))</f>
        <v>2</v>
      </c>
      <c r="J85">
        <f t="shared" si="4"/>
        <v>-10542611</v>
      </c>
    </row>
    <row r="86" spans="1:11" x14ac:dyDescent="0.2">
      <c r="A86" s="78">
        <v>85</v>
      </c>
      <c r="B86" s="158">
        <v>45331</v>
      </c>
      <c r="C86" s="62" t="s">
        <v>998</v>
      </c>
      <c r="D86" s="62" t="s">
        <v>889</v>
      </c>
      <c r="E86" s="62" t="s">
        <v>15</v>
      </c>
      <c r="F86" s="159">
        <v>-28248.31</v>
      </c>
      <c r="G86" s="159">
        <v>2075843.01</v>
      </c>
      <c r="H86" s="52"/>
      <c r="I86" s="27">
        <f>IF(B86="","",IFERROR(VLOOKUP(A86,'1.DEPOSITOS'!$A$1:$H$1000,8,FALSE),IFERROR(VLOOKUP(A86,'2.DEBITOS Y CHEQUES'!$A$1:$H$1000,8,FALSE),IFERROR(VLOOKUP(A86,'3.AFIP'!$A$1:$H$1000,8,FALSE),IFERROR(VLOOKUP(A86,'4.SIRCREB'!$A$1:$H$1000,8,FALSE),IFERROR(VLOOKUP(A86,'5.FONDO Y SUELDOS'!$A$1:$H$1000,8,FALSE),IFERROR(VLOOKUP(A86,'11.LEASING'!$A$1:$H$1000,8,FALSE),IFERROR(VLOOKUP(A86,'8.GASTOS'!$A$1:$H$1000,8,FALSE),(VLOOKUP(A86,'10.IMP DEB CRED'!$A$1:$H$1000,8,FALSE))))))))))</f>
        <v>10</v>
      </c>
      <c r="J86">
        <f t="shared" si="4"/>
        <v>0</v>
      </c>
    </row>
    <row r="87" spans="1:11" x14ac:dyDescent="0.2">
      <c r="A87" s="78">
        <v>86</v>
      </c>
      <c r="B87" s="158">
        <v>45331</v>
      </c>
      <c r="C87" s="62" t="s">
        <v>999</v>
      </c>
      <c r="D87" s="62" t="s">
        <v>902</v>
      </c>
      <c r="E87" s="62" t="s">
        <v>27</v>
      </c>
      <c r="F87" s="159">
        <v>-9196</v>
      </c>
      <c r="G87" s="159">
        <v>2104091.3199999998</v>
      </c>
      <c r="H87" s="52"/>
      <c r="I87" s="27">
        <f>IF(B87="","",IFERROR(VLOOKUP(A87,'1.DEPOSITOS'!$A$1:$H$1000,8,FALSE),IFERROR(VLOOKUP(A87,'2.DEBITOS Y CHEQUES'!$A$1:$H$1000,8,FALSE),IFERROR(VLOOKUP(A87,'3.AFIP'!$A$1:$H$1000,8,FALSE),IFERROR(VLOOKUP(A87,'4.SIRCREB'!$A$1:$H$1000,8,FALSE),IFERROR(VLOOKUP(A87,'5.FONDO Y SUELDOS'!$A$1:$H$1000,8,FALSE),IFERROR(VLOOKUP(A87,'11.LEASING'!$A$1:$H$1000,8,FALSE),IFERROR(VLOOKUP(A87,'8.GASTOS'!$A$1:$H$1000,8,FALSE),(VLOOKUP(A87,'10.IMP DEB CRED'!$A$1:$H$1000,8,FALSE))))))))))</f>
        <v>2</v>
      </c>
      <c r="J87">
        <f t="shared" si="4"/>
        <v>0</v>
      </c>
    </row>
    <row r="88" spans="1:11" x14ac:dyDescent="0.2">
      <c r="A88" s="78">
        <v>87</v>
      </c>
      <c r="B88" s="158">
        <v>45331</v>
      </c>
      <c r="C88" s="62" t="s">
        <v>1000</v>
      </c>
      <c r="D88" s="62" t="s">
        <v>1001</v>
      </c>
      <c r="E88" s="62" t="s">
        <v>605</v>
      </c>
      <c r="F88" s="159">
        <v>-121</v>
      </c>
      <c r="G88" s="159">
        <v>2113287.3199999998</v>
      </c>
      <c r="H88" s="52"/>
      <c r="I88" s="27">
        <f>IF(B88="","",IFERROR(VLOOKUP(A88,'1.DEPOSITOS'!$A$1:$H$1000,8,FALSE),IFERROR(VLOOKUP(A88,'2.DEBITOS Y CHEQUES'!$A$1:$H$1000,8,FALSE),IFERROR(VLOOKUP(A88,'3.AFIP'!$A$1:$H$1000,8,FALSE),IFERROR(VLOOKUP(A88,'4.SIRCREB'!$A$1:$H$1000,8,FALSE),IFERROR(VLOOKUP(A88,'5.FONDO Y SUELDOS'!$A$1:$H$1000,8,FALSE),IFERROR(VLOOKUP(A88,'11.LEASING'!$A$1:$H$1000,8,FALSE),IFERROR(VLOOKUP(A88,'8.GASTOS'!$A$1:$H$1000,8,FALSE),(VLOOKUP(A88,'10.IMP DEB CRED'!$A$1:$H$1000,8,FALSE))))))))))</f>
        <v>8</v>
      </c>
      <c r="J88">
        <f t="shared" si="4"/>
        <v>0</v>
      </c>
    </row>
    <row r="89" spans="1:11" x14ac:dyDescent="0.2">
      <c r="A89" s="78">
        <v>88</v>
      </c>
      <c r="B89" s="158">
        <v>45331</v>
      </c>
      <c r="C89" s="62" t="s">
        <v>1000</v>
      </c>
      <c r="D89" s="62" t="s">
        <v>909</v>
      </c>
      <c r="E89" s="62" t="s">
        <v>910</v>
      </c>
      <c r="F89" s="159">
        <v>-400000</v>
      </c>
      <c r="G89" s="159">
        <v>2113408.3199999998</v>
      </c>
      <c r="H89" s="52"/>
      <c r="I89" s="27">
        <f>IF(B89="","",IFERROR(VLOOKUP(A89,'1.DEPOSITOS'!$A$1:$H$1000,8,FALSE),IFERROR(VLOOKUP(A89,'2.DEBITOS Y CHEQUES'!$A$1:$H$1000,8,FALSE),IFERROR(VLOOKUP(A89,'3.AFIP'!$A$1:$H$1000,8,FALSE),IFERROR(VLOOKUP(A89,'4.SIRCREB'!$A$1:$H$1000,8,FALSE),IFERROR(VLOOKUP(A89,'5.FONDO Y SUELDOS'!$A$1:$H$1000,8,FALSE),IFERROR(VLOOKUP(A89,'11.LEASING'!$A$1:$H$1000,8,FALSE),IFERROR(VLOOKUP(A89,'8.GASTOS'!$A$1:$H$1000,8,FALSE),(VLOOKUP(A89,'10.IMP DEB CRED'!$A$1:$H$1000,8,FALSE))))))))))</f>
        <v>2</v>
      </c>
      <c r="J89">
        <f t="shared" si="4"/>
        <v>0</v>
      </c>
    </row>
    <row r="90" spans="1:11" x14ac:dyDescent="0.2">
      <c r="A90" s="78">
        <v>89</v>
      </c>
      <c r="B90" s="158">
        <v>45331</v>
      </c>
      <c r="C90" s="62" t="s">
        <v>1002</v>
      </c>
      <c r="D90" s="62" t="s">
        <v>1001</v>
      </c>
      <c r="E90" s="62" t="s">
        <v>605</v>
      </c>
      <c r="F90" s="159">
        <v>-121</v>
      </c>
      <c r="G90" s="159">
        <v>2513408.3199999998</v>
      </c>
      <c r="H90" s="52"/>
      <c r="I90" s="27">
        <f>IF(B90="","",IFERROR(VLOOKUP(A90,'1.DEPOSITOS'!$A$1:$H$1000,8,FALSE),IFERROR(VLOOKUP(A90,'2.DEBITOS Y CHEQUES'!$A$1:$H$1000,8,FALSE),IFERROR(VLOOKUP(A90,'3.AFIP'!$A$1:$H$1000,8,FALSE),IFERROR(VLOOKUP(A90,'4.SIRCREB'!$A$1:$H$1000,8,FALSE),IFERROR(VLOOKUP(A90,'5.FONDO Y SUELDOS'!$A$1:$H$1000,8,FALSE),IFERROR(VLOOKUP(A90,'11.LEASING'!$A$1:$H$1000,8,FALSE),IFERROR(VLOOKUP(A90,'8.GASTOS'!$A$1:$H$1000,8,FALSE),(VLOOKUP(A90,'10.IMP DEB CRED'!$A$1:$H$1000,8,FALSE))))))))))</f>
        <v>8</v>
      </c>
      <c r="J90">
        <f t="shared" si="4"/>
        <v>0</v>
      </c>
    </row>
    <row r="91" spans="1:11" x14ac:dyDescent="0.2">
      <c r="A91" s="78">
        <v>90</v>
      </c>
      <c r="B91" s="158">
        <v>45331</v>
      </c>
      <c r="C91" s="62" t="s">
        <v>1002</v>
      </c>
      <c r="D91" s="62" t="s">
        <v>909</v>
      </c>
      <c r="E91" s="62" t="s">
        <v>910</v>
      </c>
      <c r="F91" s="159">
        <v>-1000000</v>
      </c>
      <c r="G91" s="159">
        <v>2513529.3199999998</v>
      </c>
      <c r="H91" s="52"/>
      <c r="I91" s="27">
        <f>IF(B91="","",IFERROR(VLOOKUP(A91,'1.DEPOSITOS'!$A$1:$H$1000,8,FALSE),IFERROR(VLOOKUP(A91,'2.DEBITOS Y CHEQUES'!$A$1:$H$1000,8,FALSE),IFERROR(VLOOKUP(A91,'3.AFIP'!$A$1:$H$1000,8,FALSE),IFERROR(VLOOKUP(A91,'4.SIRCREB'!$A$1:$H$1000,8,FALSE),IFERROR(VLOOKUP(A91,'5.FONDO Y SUELDOS'!$A$1:$H$1000,8,FALSE),IFERROR(VLOOKUP(A91,'11.LEASING'!$A$1:$H$1000,8,FALSE),IFERROR(VLOOKUP(A91,'8.GASTOS'!$A$1:$H$1000,8,FALSE),(VLOOKUP(A91,'10.IMP DEB CRED'!$A$1:$H$1000,8,FALSE))))))))))</f>
        <v>2</v>
      </c>
      <c r="J91">
        <f t="shared" si="4"/>
        <v>0</v>
      </c>
    </row>
    <row r="92" spans="1:11" x14ac:dyDescent="0.2">
      <c r="A92" s="78">
        <v>91</v>
      </c>
      <c r="B92" s="158">
        <v>45331</v>
      </c>
      <c r="C92" s="62" t="s">
        <v>1003</v>
      </c>
      <c r="D92" s="62" t="s">
        <v>915</v>
      </c>
      <c r="E92" s="62" t="s">
        <v>604</v>
      </c>
      <c r="F92" s="159">
        <v>-121</v>
      </c>
      <c r="G92" s="159">
        <v>3513529.32</v>
      </c>
      <c r="H92" s="52"/>
      <c r="I92" s="27">
        <f>IF(B92="","",IFERROR(VLOOKUP(A92,'1.DEPOSITOS'!$A$1:$H$1000,8,FALSE),IFERROR(VLOOKUP(A92,'2.DEBITOS Y CHEQUES'!$A$1:$H$1000,8,FALSE),IFERROR(VLOOKUP(A92,'3.AFIP'!$A$1:$H$1000,8,FALSE),IFERROR(VLOOKUP(A92,'4.SIRCREB'!$A$1:$H$1000,8,FALSE),IFERROR(VLOOKUP(A92,'5.FONDO Y SUELDOS'!$A$1:$H$1000,8,FALSE),IFERROR(VLOOKUP(A92,'11.LEASING'!$A$1:$H$1000,8,FALSE),IFERROR(VLOOKUP(A92,'8.GASTOS'!$A$1:$H$1000,8,FALSE),(VLOOKUP(A92,'10.IMP DEB CRED'!$A$1:$H$1000,8,FALSE))))))))))</f>
        <v>8</v>
      </c>
      <c r="J92">
        <f t="shared" si="4"/>
        <v>0</v>
      </c>
      <c r="K92" s="67"/>
    </row>
    <row r="93" spans="1:11" x14ac:dyDescent="0.2">
      <c r="A93" s="78">
        <v>92</v>
      </c>
      <c r="B93" s="158">
        <v>45331</v>
      </c>
      <c r="C93" s="62" t="s">
        <v>1003</v>
      </c>
      <c r="D93" s="62" t="s">
        <v>895</v>
      </c>
      <c r="E93" s="62" t="s">
        <v>896</v>
      </c>
      <c r="F93" s="159">
        <v>-699000</v>
      </c>
      <c r="G93" s="159">
        <v>3513650.32</v>
      </c>
      <c r="H93" s="52"/>
      <c r="I93" s="27">
        <f>IF(B93="","",IFERROR(VLOOKUP(A93,'1.DEPOSITOS'!$A$1:$H$1000,8,FALSE),IFERROR(VLOOKUP(A93,'2.DEBITOS Y CHEQUES'!$A$1:$H$1000,8,FALSE),IFERROR(VLOOKUP(A93,'3.AFIP'!$A$1:$H$1000,8,FALSE),IFERROR(VLOOKUP(A93,'4.SIRCREB'!$A$1:$H$1000,8,FALSE),IFERROR(VLOOKUP(A93,'5.FONDO Y SUELDOS'!$A$1:$H$1000,8,FALSE),IFERROR(VLOOKUP(A93,'11.LEASING'!$A$1:$H$1000,8,FALSE),IFERROR(VLOOKUP(A93,'8.GASTOS'!$A$1:$H$1000,8,FALSE),(VLOOKUP(A93,'10.IMP DEB CRED'!$A$1:$H$1000,8,FALSE))))))))))</f>
        <v>2</v>
      </c>
      <c r="J93">
        <f t="shared" si="4"/>
        <v>0</v>
      </c>
      <c r="K93" s="67"/>
    </row>
    <row r="94" spans="1:11" x14ac:dyDescent="0.2">
      <c r="A94" s="78">
        <v>93</v>
      </c>
      <c r="B94" s="158">
        <v>45331</v>
      </c>
      <c r="C94" s="62" t="s">
        <v>1004</v>
      </c>
      <c r="D94" s="62" t="s">
        <v>1001</v>
      </c>
      <c r="E94" s="62" t="s">
        <v>605</v>
      </c>
      <c r="F94" s="159">
        <v>-121</v>
      </c>
      <c r="G94" s="159">
        <v>4212650.32</v>
      </c>
      <c r="H94" s="52"/>
      <c r="I94" s="27">
        <f>IF(B94="","",IFERROR(VLOOKUP(A94,'1.DEPOSITOS'!$A$1:$H$1000,8,FALSE),IFERROR(VLOOKUP(A94,'2.DEBITOS Y CHEQUES'!$A$1:$H$1000,8,FALSE),IFERROR(VLOOKUP(A94,'3.AFIP'!$A$1:$H$1000,8,FALSE),IFERROR(VLOOKUP(A94,'4.SIRCREB'!$A$1:$H$1000,8,FALSE),IFERROR(VLOOKUP(A94,'5.FONDO Y SUELDOS'!$A$1:$H$1000,8,FALSE),IFERROR(VLOOKUP(A94,'11.LEASING'!$A$1:$H$1000,8,FALSE),IFERROR(VLOOKUP(A94,'8.GASTOS'!$A$1:$H$1000,8,FALSE),(VLOOKUP(A94,'10.IMP DEB CRED'!$A$1:$H$1000,8,FALSE))))))))))</f>
        <v>8</v>
      </c>
      <c r="J94">
        <f t="shared" si="4"/>
        <v>0</v>
      </c>
      <c r="K94" s="67"/>
    </row>
    <row r="95" spans="1:11" x14ac:dyDescent="0.2">
      <c r="A95" s="78">
        <v>94</v>
      </c>
      <c r="B95" s="158">
        <v>45331</v>
      </c>
      <c r="C95" s="62" t="s">
        <v>1004</v>
      </c>
      <c r="D95" s="62" t="s">
        <v>909</v>
      </c>
      <c r="E95" s="62" t="s">
        <v>910</v>
      </c>
      <c r="F95" s="159">
        <v>-640000</v>
      </c>
      <c r="G95" s="159">
        <v>4212771.32</v>
      </c>
      <c r="H95" s="52"/>
      <c r="I95" s="27">
        <f>IF(B95="","",IFERROR(VLOOKUP(A95,'1.DEPOSITOS'!$A$1:$H$1000,8,FALSE),IFERROR(VLOOKUP(A95,'2.DEBITOS Y CHEQUES'!$A$1:$H$1000,8,FALSE),IFERROR(VLOOKUP(A95,'3.AFIP'!$A$1:$H$1000,8,FALSE),IFERROR(VLOOKUP(A95,'4.SIRCREB'!$A$1:$H$1000,8,FALSE),IFERROR(VLOOKUP(A95,'5.FONDO Y SUELDOS'!$A$1:$H$1000,8,FALSE),IFERROR(VLOOKUP(A95,'11.LEASING'!$A$1:$H$1000,8,FALSE),IFERROR(VLOOKUP(A95,'8.GASTOS'!$A$1:$H$1000,8,FALSE),(VLOOKUP(A95,'10.IMP DEB CRED'!$A$1:$H$1000,8,FALSE))))))))))</f>
        <v>2</v>
      </c>
      <c r="J95">
        <f t="shared" si="4"/>
        <v>0</v>
      </c>
      <c r="K95" s="67"/>
    </row>
    <row r="96" spans="1:11" x14ac:dyDescent="0.2">
      <c r="A96" s="78">
        <v>95</v>
      </c>
      <c r="B96" s="158">
        <v>45331</v>
      </c>
      <c r="C96" s="62" t="s">
        <v>1005</v>
      </c>
      <c r="D96" s="62" t="s">
        <v>895</v>
      </c>
      <c r="E96" s="62" t="s">
        <v>896</v>
      </c>
      <c r="F96" s="159">
        <v>-68000</v>
      </c>
      <c r="G96" s="159">
        <v>4852771.32</v>
      </c>
      <c r="H96" s="52"/>
      <c r="I96" s="27">
        <f>IF(B96="","",IFERROR(VLOOKUP(A96,'1.DEPOSITOS'!$A$1:$H$1000,8,FALSE),IFERROR(VLOOKUP(A96,'2.DEBITOS Y CHEQUES'!$A$1:$H$1000,8,FALSE),IFERROR(VLOOKUP(A96,'3.AFIP'!$A$1:$H$1000,8,FALSE),IFERROR(VLOOKUP(A96,'4.SIRCREB'!$A$1:$H$1000,8,FALSE),IFERROR(VLOOKUP(A96,'5.FONDO Y SUELDOS'!$A$1:$H$1000,8,FALSE),IFERROR(VLOOKUP(A96,'11.LEASING'!$A$1:$H$1000,8,FALSE),IFERROR(VLOOKUP(A96,'8.GASTOS'!$A$1:$H$1000,8,FALSE),(VLOOKUP(A96,'10.IMP DEB CRED'!$A$1:$H$1000,8,FALSE))))))))))</f>
        <v>2</v>
      </c>
      <c r="J96">
        <f t="shared" si="4"/>
        <v>0</v>
      </c>
      <c r="K96" s="67"/>
    </row>
    <row r="97" spans="1:11" x14ac:dyDescent="0.2">
      <c r="A97" s="78">
        <v>96</v>
      </c>
      <c r="B97" s="158">
        <v>45331</v>
      </c>
      <c r="C97" s="62" t="s">
        <v>1006</v>
      </c>
      <c r="D97" s="62" t="s">
        <v>940</v>
      </c>
      <c r="E97" s="62" t="s">
        <v>34</v>
      </c>
      <c r="F97" s="159">
        <v>-1.26</v>
      </c>
      <c r="G97" s="159">
        <v>4920771.32</v>
      </c>
      <c r="H97" s="52"/>
      <c r="I97" s="27">
        <f>IF(B97="","",IFERROR(VLOOKUP(A97,'1.DEPOSITOS'!$A$1:$H$1000,8,FALSE),IFERROR(VLOOKUP(A97,'2.DEBITOS Y CHEQUES'!$A$1:$H$1000,8,FALSE),IFERROR(VLOOKUP(A97,'3.AFIP'!$A$1:$H$1000,8,FALSE),IFERROR(VLOOKUP(A97,'4.SIRCREB'!$A$1:$H$1000,8,FALSE),IFERROR(VLOOKUP(A97,'5.FONDO Y SUELDOS'!$A$1:$H$1000,8,FALSE),IFERROR(VLOOKUP(A97,'11.LEASING'!$A$1:$H$1000,8,FALSE),IFERROR(VLOOKUP(A97,'8.GASTOS'!$A$1:$H$1000,8,FALSE),(VLOOKUP(A97,'10.IMP DEB CRED'!$A$1:$H$1000,8,FALSE))))))))))</f>
        <v>8</v>
      </c>
      <c r="J97">
        <f t="shared" si="4"/>
        <v>0</v>
      </c>
      <c r="K97" s="67"/>
    </row>
    <row r="98" spans="1:11" x14ac:dyDescent="0.2">
      <c r="A98" s="78">
        <v>97</v>
      </c>
      <c r="B98" s="158">
        <v>45331</v>
      </c>
      <c r="C98" s="62" t="s">
        <v>1007</v>
      </c>
      <c r="D98" s="62" t="s">
        <v>942</v>
      </c>
      <c r="E98" s="62" t="s">
        <v>33</v>
      </c>
      <c r="F98" s="159">
        <v>-6</v>
      </c>
      <c r="G98" s="159">
        <v>4920772.58</v>
      </c>
      <c r="H98" s="52"/>
      <c r="I98" s="27">
        <f>IF(B98="","",IFERROR(VLOOKUP(A98,'1.DEPOSITOS'!$A$1:$H$1000,8,FALSE),IFERROR(VLOOKUP(A98,'2.DEBITOS Y CHEQUES'!$A$1:$H$1000,8,FALSE),IFERROR(VLOOKUP(A98,'3.AFIP'!$A$1:$H$1000,8,FALSE),IFERROR(VLOOKUP(A98,'4.SIRCREB'!$A$1:$H$1000,8,FALSE),IFERROR(VLOOKUP(A98,'5.FONDO Y SUELDOS'!$A$1:$H$1000,8,FALSE),IFERROR(VLOOKUP(A98,'11.LEASING'!$A$1:$H$1000,8,FALSE),IFERROR(VLOOKUP(A98,'8.GASTOS'!$A$1:$H$1000,8,FALSE),(VLOOKUP(A98,'10.IMP DEB CRED'!$A$1:$H$1000,8,FALSE))))))))))</f>
        <v>8</v>
      </c>
      <c r="J98">
        <f t="shared" si="4"/>
        <v>0</v>
      </c>
      <c r="K98" s="67"/>
    </row>
    <row r="99" spans="1:11" x14ac:dyDescent="0.2">
      <c r="A99" s="78">
        <v>98</v>
      </c>
      <c r="B99" s="158">
        <v>45331</v>
      </c>
      <c r="C99" s="62" t="s">
        <v>1008</v>
      </c>
      <c r="D99" s="62" t="s">
        <v>944</v>
      </c>
      <c r="E99" s="62" t="s">
        <v>12</v>
      </c>
      <c r="F99" s="159">
        <v>-103570</v>
      </c>
      <c r="G99" s="159">
        <v>4920778.58</v>
      </c>
      <c r="H99" s="52"/>
      <c r="I99" s="27">
        <f>IF(B99="","",IFERROR(VLOOKUP(A99,'1.DEPOSITOS'!$A$1:$H$1000,8,FALSE),IFERROR(VLOOKUP(A99,'2.DEBITOS Y CHEQUES'!$A$1:$H$1000,8,FALSE),IFERROR(VLOOKUP(A99,'3.AFIP'!$A$1:$H$1000,8,FALSE),IFERROR(VLOOKUP(A99,'4.SIRCREB'!$A$1:$H$1000,8,FALSE),IFERROR(VLOOKUP(A99,'5.FONDO Y SUELDOS'!$A$1:$H$1000,8,FALSE),IFERROR(VLOOKUP(A99,'11.LEASING'!$A$1:$H$1000,8,FALSE),IFERROR(VLOOKUP(A99,'8.GASTOS'!$A$1:$H$1000,8,FALSE),(VLOOKUP(A99,'10.IMP DEB CRED'!$A$1:$H$1000,8,FALSE))))))))))</f>
        <v>0</v>
      </c>
      <c r="J99">
        <f t="shared" si="4"/>
        <v>0</v>
      </c>
    </row>
    <row r="100" spans="1:11" x14ac:dyDescent="0.2">
      <c r="A100" s="78">
        <v>99</v>
      </c>
      <c r="B100" s="158">
        <v>45331</v>
      </c>
      <c r="C100" s="62" t="s">
        <v>1009</v>
      </c>
      <c r="D100" s="62" t="s">
        <v>940</v>
      </c>
      <c r="E100" s="62" t="s">
        <v>34</v>
      </c>
      <c r="F100" s="159">
        <v>-1.26</v>
      </c>
      <c r="G100" s="159">
        <v>5024348.58</v>
      </c>
      <c r="H100" s="52"/>
      <c r="I100" s="27">
        <f>IF(B100="","",IFERROR(VLOOKUP(A100,'1.DEPOSITOS'!$A$1:$H$1000,8,FALSE),IFERROR(VLOOKUP(A100,'2.DEBITOS Y CHEQUES'!$A$1:$H$1000,8,FALSE),IFERROR(VLOOKUP(A100,'3.AFIP'!$A$1:$H$1000,8,FALSE),IFERROR(VLOOKUP(A100,'4.SIRCREB'!$A$1:$H$1000,8,FALSE),IFERROR(VLOOKUP(A100,'5.FONDO Y SUELDOS'!$A$1:$H$1000,8,FALSE),IFERROR(VLOOKUP(A100,'11.LEASING'!$A$1:$H$1000,8,FALSE),IFERROR(VLOOKUP(A100,'8.GASTOS'!$A$1:$H$1000,8,FALSE),(VLOOKUP(A100,'10.IMP DEB CRED'!$A$1:$H$1000,8,FALSE))))))))))</f>
        <v>8</v>
      </c>
      <c r="J100">
        <f t="shared" si="4"/>
        <v>0</v>
      </c>
    </row>
    <row r="101" spans="1:11" x14ac:dyDescent="0.2">
      <c r="A101" s="78">
        <v>100</v>
      </c>
      <c r="B101" s="158">
        <v>45331</v>
      </c>
      <c r="C101" s="62" t="s">
        <v>1010</v>
      </c>
      <c r="D101" s="62" t="s">
        <v>942</v>
      </c>
      <c r="E101" s="62" t="s">
        <v>33</v>
      </c>
      <c r="F101" s="159">
        <v>-6</v>
      </c>
      <c r="G101" s="159">
        <v>5024349.84</v>
      </c>
      <c r="H101" s="52"/>
      <c r="I101" s="27">
        <f>IF(B101="","",IFERROR(VLOOKUP(A101,'1.DEPOSITOS'!$A$1:$H$1000,8,FALSE),IFERROR(VLOOKUP(A101,'2.DEBITOS Y CHEQUES'!$A$1:$H$1000,8,FALSE),IFERROR(VLOOKUP(A101,'3.AFIP'!$A$1:$H$1000,8,FALSE),IFERROR(VLOOKUP(A101,'4.SIRCREB'!$A$1:$H$1000,8,FALSE),IFERROR(VLOOKUP(A101,'5.FONDO Y SUELDOS'!$A$1:$H$1000,8,FALSE),IFERROR(VLOOKUP(A101,'11.LEASING'!$A$1:$H$1000,8,FALSE),IFERROR(VLOOKUP(A101,'8.GASTOS'!$A$1:$H$1000,8,FALSE),(VLOOKUP(A101,'10.IMP DEB CRED'!$A$1:$H$1000,8,FALSE))))))))))</f>
        <v>8</v>
      </c>
      <c r="J101">
        <f t="shared" si="4"/>
        <v>0</v>
      </c>
    </row>
    <row r="102" spans="1:11" x14ac:dyDescent="0.2">
      <c r="A102" s="78">
        <v>101</v>
      </c>
      <c r="B102" s="158">
        <v>45331</v>
      </c>
      <c r="C102" s="62" t="s">
        <v>1011</v>
      </c>
      <c r="D102" s="62" t="s">
        <v>944</v>
      </c>
      <c r="E102" s="62" t="s">
        <v>12</v>
      </c>
      <c r="F102" s="159">
        <v>-5670</v>
      </c>
      <c r="G102" s="159">
        <v>5024355.84</v>
      </c>
      <c r="H102" s="52"/>
      <c r="I102" s="27">
        <f>IF(B102="","",IFERROR(VLOOKUP(A102,'1.DEPOSITOS'!$A$1:$H$1000,8,FALSE),IFERROR(VLOOKUP(A102,'2.DEBITOS Y CHEQUES'!$A$1:$H$1000,8,FALSE),IFERROR(VLOOKUP(A102,'3.AFIP'!$A$1:$H$1000,8,FALSE),IFERROR(VLOOKUP(A102,'4.SIRCREB'!$A$1:$H$1000,8,FALSE),IFERROR(VLOOKUP(A102,'5.FONDO Y SUELDOS'!$A$1:$H$1000,8,FALSE),IFERROR(VLOOKUP(A102,'11.LEASING'!$A$1:$H$1000,8,FALSE),IFERROR(VLOOKUP(A102,'8.GASTOS'!$A$1:$H$1000,8,FALSE),(VLOOKUP(A102,'10.IMP DEB CRED'!$A$1:$H$1000,8,FALSE))))))))))</f>
        <v>0</v>
      </c>
      <c r="J102">
        <f t="shared" si="4"/>
        <v>0</v>
      </c>
    </row>
    <row r="103" spans="1:11" x14ac:dyDescent="0.2">
      <c r="A103" s="78">
        <v>102</v>
      </c>
      <c r="B103" s="158">
        <v>45331</v>
      </c>
      <c r="C103" s="62" t="s">
        <v>1012</v>
      </c>
      <c r="D103" s="62" t="s">
        <v>949</v>
      </c>
      <c r="E103" s="62" t="s">
        <v>1013</v>
      </c>
      <c r="F103" s="159">
        <v>10000000</v>
      </c>
      <c r="G103" s="159">
        <v>5030025.84</v>
      </c>
      <c r="H103" s="52"/>
      <c r="I103" s="27">
        <f>IF(B103="","",IFERROR(VLOOKUP(A103,'1.DEPOSITOS'!$A$1:$H$1000,8,FALSE),IFERROR(VLOOKUP(A103,'2.DEBITOS Y CHEQUES'!$A$1:$H$1000,8,FALSE),IFERROR(VLOOKUP(A103,'3.AFIP'!$A$1:$H$1000,8,FALSE),IFERROR(VLOOKUP(A103,'4.SIRCREB'!$A$1:$H$1000,8,FALSE),IFERROR(VLOOKUP(A103,'5.FONDO Y SUELDOS'!$A$1:$H$1000,8,FALSE),IFERROR(VLOOKUP(A103,'11.LEASING'!$A$1:$H$1000,8,FALSE),IFERROR(VLOOKUP(A103,'8.GASTOS'!$A$1:$H$1000,8,FALSE),(VLOOKUP(A103,'10.IMP DEB CRED'!$A$1:$H$1000,8,FALSE))))))))))</f>
        <v>1</v>
      </c>
      <c r="J103">
        <f t="shared" si="4"/>
        <v>0</v>
      </c>
    </row>
    <row r="104" spans="1:11" x14ac:dyDescent="0.2">
      <c r="A104" s="78">
        <v>103</v>
      </c>
      <c r="B104" s="158">
        <v>45331</v>
      </c>
      <c r="C104" s="62" t="s">
        <v>1014</v>
      </c>
      <c r="D104" s="62" t="s">
        <v>902</v>
      </c>
      <c r="E104" s="62" t="s">
        <v>27</v>
      </c>
      <c r="F104" s="159">
        <v>-467746.7</v>
      </c>
      <c r="G104" s="159">
        <v>-4969974.16</v>
      </c>
      <c r="H104" s="52"/>
      <c r="I104" s="27">
        <f>IF(B104="","",IFERROR(VLOOKUP(A104,'1.DEPOSITOS'!$A$1:$H$1000,8,FALSE),IFERROR(VLOOKUP(A104,'2.DEBITOS Y CHEQUES'!$A$1:$H$1000,8,FALSE),IFERROR(VLOOKUP(A104,'3.AFIP'!$A$1:$H$1000,8,FALSE),IFERROR(VLOOKUP(A104,'4.SIRCREB'!$A$1:$H$1000,8,FALSE),IFERROR(VLOOKUP(A104,'5.FONDO Y SUELDOS'!$A$1:$H$1000,8,FALSE),IFERROR(VLOOKUP(A104,'11.LEASING'!$A$1:$H$1000,8,FALSE),IFERROR(VLOOKUP(A104,'8.GASTOS'!$A$1:$H$1000,8,FALSE),(VLOOKUP(A104,'10.IMP DEB CRED'!$A$1:$H$1000,8,FALSE))))))))))</f>
        <v>2</v>
      </c>
      <c r="J104">
        <f t="shared" si="4"/>
        <v>0</v>
      </c>
    </row>
    <row r="105" spans="1:11" x14ac:dyDescent="0.2">
      <c r="A105" s="78">
        <v>104</v>
      </c>
      <c r="B105" s="158">
        <v>45331</v>
      </c>
      <c r="C105" s="62" t="s">
        <v>1015</v>
      </c>
      <c r="D105" s="62" t="s">
        <v>902</v>
      </c>
      <c r="E105" s="62" t="s">
        <v>27</v>
      </c>
      <c r="F105" s="159">
        <v>-284662.56</v>
      </c>
      <c r="G105" s="159">
        <v>-4502227.46</v>
      </c>
      <c r="H105" s="52"/>
      <c r="I105" s="27">
        <f>IF(B105="","",IFERROR(VLOOKUP(A105,'1.DEPOSITOS'!$A$1:$H$1000,8,FALSE),IFERROR(VLOOKUP(A105,'2.DEBITOS Y CHEQUES'!$A$1:$H$1000,8,FALSE),IFERROR(VLOOKUP(A105,'3.AFIP'!$A$1:$H$1000,8,FALSE),IFERROR(VLOOKUP(A105,'4.SIRCREB'!$A$1:$H$1000,8,FALSE),IFERROR(VLOOKUP(A105,'5.FONDO Y SUELDOS'!$A$1:$H$1000,8,FALSE),IFERROR(VLOOKUP(A105,'11.LEASING'!$A$1:$H$1000,8,FALSE),IFERROR(VLOOKUP(A105,'8.GASTOS'!$A$1:$H$1000,8,FALSE),(VLOOKUP(A105,'10.IMP DEB CRED'!$A$1:$H$1000,8,FALSE))))))))))</f>
        <v>2</v>
      </c>
      <c r="J105">
        <f t="shared" si="4"/>
        <v>0</v>
      </c>
    </row>
    <row r="106" spans="1:11" x14ac:dyDescent="0.2">
      <c r="A106" s="78">
        <v>105</v>
      </c>
      <c r="B106" s="158">
        <v>45331</v>
      </c>
      <c r="C106" s="62" t="s">
        <v>1016</v>
      </c>
      <c r="D106" s="62" t="s">
        <v>882</v>
      </c>
      <c r="E106" s="62" t="s">
        <v>19</v>
      </c>
      <c r="F106" s="159">
        <v>-356803.01</v>
      </c>
      <c r="G106" s="159">
        <v>-4217564.9000000004</v>
      </c>
      <c r="H106" s="52"/>
      <c r="I106" s="27">
        <f>IF(B106="","",IFERROR(VLOOKUP(A106,'1.DEPOSITOS'!$A$1:$H$1000,8,FALSE),IFERROR(VLOOKUP(A106,'2.DEBITOS Y CHEQUES'!$A$1:$H$1000,8,FALSE),IFERROR(VLOOKUP(A106,'3.AFIP'!$A$1:$H$1000,8,FALSE),IFERROR(VLOOKUP(A106,'4.SIRCREB'!$A$1:$H$1000,8,FALSE),IFERROR(VLOOKUP(A106,'5.FONDO Y SUELDOS'!$A$1:$H$1000,8,FALSE),IFERROR(VLOOKUP(A106,'11.LEASING'!$A$1:$H$1000,8,FALSE),IFERROR(VLOOKUP(A106,'8.GASTOS'!$A$1:$H$1000,8,FALSE),(VLOOKUP(A106,'10.IMP DEB CRED'!$A$1:$H$1000,8,FALSE))))))))))</f>
        <v>2</v>
      </c>
      <c r="J106">
        <f t="shared" si="4"/>
        <v>0</v>
      </c>
    </row>
    <row r="107" spans="1:11" x14ac:dyDescent="0.2">
      <c r="A107" s="78">
        <v>106</v>
      </c>
      <c r="B107" s="158">
        <v>45331</v>
      </c>
      <c r="C107" s="62" t="s">
        <v>1017</v>
      </c>
      <c r="D107" s="62" t="s">
        <v>882</v>
      </c>
      <c r="E107" s="62" t="s">
        <v>19</v>
      </c>
      <c r="F107" s="159">
        <v>-672898.65</v>
      </c>
      <c r="G107" s="159">
        <v>-3860761.89</v>
      </c>
      <c r="H107" s="52"/>
      <c r="I107" s="27">
        <f>IF(B107="","",IFERROR(VLOOKUP(A107,'1.DEPOSITOS'!$A$1:$H$1000,8,FALSE),IFERROR(VLOOKUP(A107,'2.DEBITOS Y CHEQUES'!$A$1:$H$1000,8,FALSE),IFERROR(VLOOKUP(A107,'3.AFIP'!$A$1:$H$1000,8,FALSE),IFERROR(VLOOKUP(A107,'4.SIRCREB'!$A$1:$H$1000,8,FALSE),IFERROR(VLOOKUP(A107,'5.FONDO Y SUELDOS'!$A$1:$H$1000,8,FALSE),IFERROR(VLOOKUP(A107,'11.LEASING'!$A$1:$H$1000,8,FALSE),IFERROR(VLOOKUP(A107,'8.GASTOS'!$A$1:$H$1000,8,FALSE),(VLOOKUP(A107,'10.IMP DEB CRED'!$A$1:$H$1000,8,FALSE))))))))))</f>
        <v>2</v>
      </c>
      <c r="J107">
        <f t="shared" si="4"/>
        <v>0</v>
      </c>
    </row>
    <row r="108" spans="1:11" x14ac:dyDescent="0.2">
      <c r="A108" s="78">
        <v>107</v>
      </c>
      <c r="B108" s="158">
        <v>45330</v>
      </c>
      <c r="C108" s="62" t="s">
        <v>1018</v>
      </c>
      <c r="D108" s="62" t="s">
        <v>889</v>
      </c>
      <c r="E108" s="62" t="s">
        <v>15</v>
      </c>
      <c r="F108" s="159">
        <v>-28311.08</v>
      </c>
      <c r="G108" s="159">
        <v>-3187863.24</v>
      </c>
      <c r="H108" s="52"/>
      <c r="I108" s="27">
        <f>IF(B108="","",IFERROR(VLOOKUP(A108,'1.DEPOSITOS'!$A$1:$H$1000,8,FALSE),IFERROR(VLOOKUP(A108,'2.DEBITOS Y CHEQUES'!$A$1:$H$1000,8,FALSE),IFERROR(VLOOKUP(A108,'3.AFIP'!$A$1:$H$1000,8,FALSE),IFERROR(VLOOKUP(A108,'4.SIRCREB'!$A$1:$H$1000,8,FALSE),IFERROR(VLOOKUP(A108,'5.FONDO Y SUELDOS'!$A$1:$H$1000,8,FALSE),IFERROR(VLOOKUP(A108,'11.LEASING'!$A$1:$H$1000,8,FALSE),IFERROR(VLOOKUP(A108,'8.GASTOS'!$A$1:$H$1000,8,FALSE),(VLOOKUP(A108,'10.IMP DEB CRED'!$A$1:$H$1000,8,FALSE))))))))))</f>
        <v>10</v>
      </c>
      <c r="J108">
        <f t="shared" si="4"/>
        <v>-3187863.24</v>
      </c>
    </row>
    <row r="109" spans="1:11" x14ac:dyDescent="0.2">
      <c r="A109" s="78">
        <v>108</v>
      </c>
      <c r="B109" s="158">
        <v>45330</v>
      </c>
      <c r="C109" s="62" t="s">
        <v>1019</v>
      </c>
      <c r="D109" s="62" t="s">
        <v>920</v>
      </c>
      <c r="E109" s="62" t="s">
        <v>22</v>
      </c>
      <c r="F109" s="159">
        <v>-10145.709999999999</v>
      </c>
      <c r="G109" s="159">
        <v>-3159552.16</v>
      </c>
      <c r="H109" s="52"/>
      <c r="I109" s="27">
        <f>IF(B109="","",IFERROR(VLOOKUP(A109,'1.DEPOSITOS'!$A$1:$H$1000,8,FALSE),IFERROR(VLOOKUP(A109,'2.DEBITOS Y CHEQUES'!$A$1:$H$1000,8,FALSE),IFERROR(VLOOKUP(A109,'3.AFIP'!$A$1:$H$1000,8,FALSE),IFERROR(VLOOKUP(A109,'4.SIRCREB'!$A$1:$H$1000,8,FALSE),IFERROR(VLOOKUP(A109,'5.FONDO Y SUELDOS'!$A$1:$H$1000,8,FALSE),IFERROR(VLOOKUP(A109,'11.LEASING'!$A$1:$H$1000,8,FALSE),IFERROR(VLOOKUP(A109,'8.GASTOS'!$A$1:$H$1000,8,FALSE),(VLOOKUP(A109,'10.IMP DEB CRED'!$A$1:$H$1000,8,FALSE))))))))))</f>
        <v>10</v>
      </c>
      <c r="J109">
        <f t="shared" si="4"/>
        <v>-3187863.24</v>
      </c>
    </row>
    <row r="110" spans="1:11" x14ac:dyDescent="0.2">
      <c r="A110" s="78">
        <v>109</v>
      </c>
      <c r="B110" s="158">
        <v>45330</v>
      </c>
      <c r="C110" s="62" t="s">
        <v>1020</v>
      </c>
      <c r="D110" s="62" t="s">
        <v>922</v>
      </c>
      <c r="E110" s="62" t="s">
        <v>14</v>
      </c>
      <c r="F110" s="159">
        <v>-33819.040000000001</v>
      </c>
      <c r="G110" s="159">
        <v>-3149406.45</v>
      </c>
      <c r="H110" s="52"/>
      <c r="I110" s="27">
        <f>IF(B110="","",IFERROR(VLOOKUP(A110,'1.DEPOSITOS'!$A$1:$H$1000,8,FALSE),IFERROR(VLOOKUP(A110,'2.DEBITOS Y CHEQUES'!$A$1:$H$1000,8,FALSE),IFERROR(VLOOKUP(A110,'3.AFIP'!$A$1:$H$1000,8,FALSE),IFERROR(VLOOKUP(A110,'4.SIRCREB'!$A$1:$H$1000,8,FALSE),IFERROR(VLOOKUP(A110,'5.FONDO Y SUELDOS'!$A$1:$H$1000,8,FALSE),IFERROR(VLOOKUP(A110,'11.LEASING'!$A$1:$H$1000,8,FALSE),IFERROR(VLOOKUP(A110,'8.GASTOS'!$A$1:$H$1000,8,FALSE),(VLOOKUP(A110,'10.IMP DEB CRED'!$A$1:$H$1000,8,FALSE))))))))))</f>
        <v>4</v>
      </c>
      <c r="J110">
        <f t="shared" si="4"/>
        <v>-3187863.24</v>
      </c>
    </row>
    <row r="111" spans="1:11" x14ac:dyDescent="0.2">
      <c r="A111" s="78">
        <v>110</v>
      </c>
      <c r="B111" s="158">
        <v>45330</v>
      </c>
      <c r="C111" s="62" t="s">
        <v>1021</v>
      </c>
      <c r="D111" s="62" t="s">
        <v>902</v>
      </c>
      <c r="E111" s="62" t="s">
        <v>27</v>
      </c>
      <c r="F111" s="159">
        <v>-1100309.78</v>
      </c>
      <c r="G111" s="159">
        <v>-3115587.41</v>
      </c>
      <c r="H111" s="52"/>
      <c r="I111" s="27">
        <f>IF(B111="","",IFERROR(VLOOKUP(A111,'1.DEPOSITOS'!$A$1:$H$1000,8,FALSE),IFERROR(VLOOKUP(A111,'2.DEBITOS Y CHEQUES'!$A$1:$H$1000,8,FALSE),IFERROR(VLOOKUP(A111,'3.AFIP'!$A$1:$H$1000,8,FALSE),IFERROR(VLOOKUP(A111,'4.SIRCREB'!$A$1:$H$1000,8,FALSE),IFERROR(VLOOKUP(A111,'5.FONDO Y SUELDOS'!$A$1:$H$1000,8,FALSE),IFERROR(VLOOKUP(A111,'11.LEASING'!$A$1:$H$1000,8,FALSE),IFERROR(VLOOKUP(A111,'8.GASTOS'!$A$1:$H$1000,8,FALSE),(VLOOKUP(A111,'10.IMP DEB CRED'!$A$1:$H$1000,8,FALSE))))))))))</f>
        <v>2</v>
      </c>
      <c r="J111">
        <f t="shared" si="4"/>
        <v>-3187863.24</v>
      </c>
    </row>
    <row r="112" spans="1:11" x14ac:dyDescent="0.2">
      <c r="A112" s="78">
        <v>111</v>
      </c>
      <c r="B112" s="158">
        <v>45330</v>
      </c>
      <c r="C112" s="62" t="s">
        <v>1022</v>
      </c>
      <c r="D112" s="62" t="s">
        <v>1023</v>
      </c>
      <c r="E112" s="62" t="s">
        <v>16</v>
      </c>
      <c r="F112" s="159">
        <v>-1056832.02</v>
      </c>
      <c r="G112" s="159">
        <v>-2015277.63</v>
      </c>
      <c r="H112" s="52"/>
      <c r="I112" s="27">
        <f>IF(B112="","",IFERROR(VLOOKUP(A112,'1.DEPOSITOS'!$A$1:$H$1000,8,FALSE),IFERROR(VLOOKUP(A112,'2.DEBITOS Y CHEQUES'!$A$1:$H$1000,8,FALSE),IFERROR(VLOOKUP(A112,'3.AFIP'!$A$1:$H$1000,8,FALSE),IFERROR(VLOOKUP(A112,'4.SIRCREB'!$A$1:$H$1000,8,FALSE),IFERROR(VLOOKUP(A112,'5.FONDO Y SUELDOS'!$A$1:$H$1000,8,FALSE),IFERROR(VLOOKUP(A112,'11.LEASING'!$A$1:$H$1000,8,FALSE),IFERROR(VLOOKUP(A112,'8.GASTOS'!$A$1:$H$1000,8,FALSE),(VLOOKUP(A112,'10.IMP DEB CRED'!$A$1:$H$1000,8,FALSE))))))))))</f>
        <v>0</v>
      </c>
      <c r="J112">
        <f t="shared" si="4"/>
        <v>-3187863.24</v>
      </c>
    </row>
    <row r="113" spans="1:10" x14ac:dyDescent="0.2">
      <c r="A113" s="78">
        <v>112</v>
      </c>
      <c r="B113" s="158">
        <v>45330</v>
      </c>
      <c r="C113" s="62" t="s">
        <v>1024</v>
      </c>
      <c r="D113" s="62" t="s">
        <v>1025</v>
      </c>
      <c r="E113" s="62" t="s">
        <v>18</v>
      </c>
      <c r="F113" s="159">
        <v>1690952</v>
      </c>
      <c r="G113" s="159">
        <v>-958445.61</v>
      </c>
      <c r="H113" s="52"/>
      <c r="I113" s="27">
        <f>IF(B113="","",IFERROR(VLOOKUP(A113,'1.DEPOSITOS'!$A$1:$H$1000,8,FALSE),IFERROR(VLOOKUP(A113,'2.DEBITOS Y CHEQUES'!$A$1:$H$1000,8,FALSE),IFERROR(VLOOKUP(A113,'3.AFIP'!$A$1:$H$1000,8,FALSE),IFERROR(VLOOKUP(A113,'4.SIRCREB'!$A$1:$H$1000,8,FALSE),IFERROR(VLOOKUP(A113,'5.FONDO Y SUELDOS'!$A$1:$H$1000,8,FALSE),IFERROR(VLOOKUP(A113,'11.LEASING'!$A$1:$H$1000,8,FALSE),IFERROR(VLOOKUP(A113,'8.GASTOS'!$A$1:$H$1000,8,FALSE),(VLOOKUP(A113,'10.IMP DEB CRED'!$A$1:$H$1000,8,FALSE))))))))))</f>
        <v>1</v>
      </c>
      <c r="J113">
        <f t="shared" si="4"/>
        <v>-3187863.24</v>
      </c>
    </row>
    <row r="114" spans="1:10" x14ac:dyDescent="0.2">
      <c r="A114" s="78">
        <v>113</v>
      </c>
      <c r="B114" s="158">
        <v>45330</v>
      </c>
      <c r="C114" s="62" t="s">
        <v>1026</v>
      </c>
      <c r="D114" s="62" t="s">
        <v>882</v>
      </c>
      <c r="E114" s="62" t="s">
        <v>19</v>
      </c>
      <c r="F114" s="159">
        <v>-457257.5</v>
      </c>
      <c r="G114" s="159">
        <v>-2649397.61</v>
      </c>
      <c r="H114" s="52"/>
      <c r="I114" s="27">
        <f>IF(B114="","",IFERROR(VLOOKUP(A114,'1.DEPOSITOS'!$A$1:$H$1000,8,FALSE),IFERROR(VLOOKUP(A114,'2.DEBITOS Y CHEQUES'!$A$1:$H$1000,8,FALSE),IFERROR(VLOOKUP(A114,'3.AFIP'!$A$1:$H$1000,8,FALSE),IFERROR(VLOOKUP(A114,'4.SIRCREB'!$A$1:$H$1000,8,FALSE),IFERROR(VLOOKUP(A114,'5.FONDO Y SUELDOS'!$A$1:$H$1000,8,FALSE),IFERROR(VLOOKUP(A114,'11.LEASING'!$A$1:$H$1000,8,FALSE),IFERROR(VLOOKUP(A114,'8.GASTOS'!$A$1:$H$1000,8,FALSE),(VLOOKUP(A114,'10.IMP DEB CRED'!$A$1:$H$1000,8,FALSE))))))))))</f>
        <v>2</v>
      </c>
      <c r="J114">
        <f t="shared" si="4"/>
        <v>-3187863.24</v>
      </c>
    </row>
    <row r="115" spans="1:10" x14ac:dyDescent="0.2">
      <c r="A115" s="78">
        <v>114</v>
      </c>
      <c r="B115" s="158">
        <v>45330</v>
      </c>
      <c r="C115" s="62" t="s">
        <v>1027</v>
      </c>
      <c r="D115" s="62" t="s">
        <v>882</v>
      </c>
      <c r="E115" s="62" t="s">
        <v>19</v>
      </c>
      <c r="F115" s="159">
        <v>-51600</v>
      </c>
      <c r="G115" s="159">
        <v>-2192140.11</v>
      </c>
      <c r="H115" s="52"/>
      <c r="I115" s="27">
        <f>IF(B115="","",IFERROR(VLOOKUP(A115,'1.DEPOSITOS'!$A$1:$H$1000,8,FALSE),IFERROR(VLOOKUP(A115,'2.DEBITOS Y CHEQUES'!$A$1:$H$1000,8,FALSE),IFERROR(VLOOKUP(A115,'3.AFIP'!$A$1:$H$1000,8,FALSE),IFERROR(VLOOKUP(A115,'4.SIRCREB'!$A$1:$H$1000,8,FALSE),IFERROR(VLOOKUP(A115,'5.FONDO Y SUELDOS'!$A$1:$H$1000,8,FALSE),IFERROR(VLOOKUP(A115,'11.LEASING'!$A$1:$H$1000,8,FALSE),IFERROR(VLOOKUP(A115,'8.GASTOS'!$A$1:$H$1000,8,FALSE),(VLOOKUP(A115,'10.IMP DEB CRED'!$A$1:$H$1000,8,FALSE))))))))))</f>
        <v>2</v>
      </c>
      <c r="J115">
        <f t="shared" si="4"/>
        <v>-3187863.24</v>
      </c>
    </row>
    <row r="116" spans="1:10" x14ac:dyDescent="0.2">
      <c r="A116" s="78">
        <v>115</v>
      </c>
      <c r="B116" s="158">
        <v>45330</v>
      </c>
      <c r="C116" s="62" t="s">
        <v>1028</v>
      </c>
      <c r="D116" s="62" t="s">
        <v>882</v>
      </c>
      <c r="E116" s="62" t="s">
        <v>19</v>
      </c>
      <c r="F116" s="159">
        <v>-672898.65</v>
      </c>
      <c r="G116" s="159">
        <v>-2140540.11</v>
      </c>
      <c r="H116" s="52"/>
      <c r="I116" s="27">
        <f>IF(B116="","",IFERROR(VLOOKUP(A116,'1.DEPOSITOS'!$A$1:$H$1000,8,FALSE),IFERROR(VLOOKUP(A116,'2.DEBITOS Y CHEQUES'!$A$1:$H$1000,8,FALSE),IFERROR(VLOOKUP(A116,'3.AFIP'!$A$1:$H$1000,8,FALSE),IFERROR(VLOOKUP(A116,'4.SIRCREB'!$A$1:$H$1000,8,FALSE),IFERROR(VLOOKUP(A116,'5.FONDO Y SUELDOS'!$A$1:$H$1000,8,FALSE),IFERROR(VLOOKUP(A116,'11.LEASING'!$A$1:$H$1000,8,FALSE),IFERROR(VLOOKUP(A116,'8.GASTOS'!$A$1:$H$1000,8,FALSE),(VLOOKUP(A116,'10.IMP DEB CRED'!$A$1:$H$1000,8,FALSE))))))))))</f>
        <v>2</v>
      </c>
      <c r="J116">
        <f t="shared" si="4"/>
        <v>-3187863.24</v>
      </c>
    </row>
    <row r="117" spans="1:10" x14ac:dyDescent="0.2">
      <c r="A117" s="78">
        <v>116</v>
      </c>
      <c r="B117" s="158">
        <v>45330</v>
      </c>
      <c r="C117" s="62" t="s">
        <v>1029</v>
      </c>
      <c r="D117" s="62" t="s">
        <v>882</v>
      </c>
      <c r="E117" s="62" t="s">
        <v>19</v>
      </c>
      <c r="F117" s="159">
        <v>-672898.65</v>
      </c>
      <c r="G117" s="159">
        <v>-1467641.46</v>
      </c>
      <c r="H117" s="52"/>
      <c r="I117" s="27">
        <f>IF(B117="","",IFERROR(VLOOKUP(A117,'1.DEPOSITOS'!$A$1:$H$1000,8,FALSE),IFERROR(VLOOKUP(A117,'2.DEBITOS Y CHEQUES'!$A$1:$H$1000,8,FALSE),IFERROR(VLOOKUP(A117,'3.AFIP'!$A$1:$H$1000,8,FALSE),IFERROR(VLOOKUP(A117,'4.SIRCREB'!$A$1:$H$1000,8,FALSE),IFERROR(VLOOKUP(A117,'5.FONDO Y SUELDOS'!$A$1:$H$1000,8,FALSE),IFERROR(VLOOKUP(A117,'11.LEASING'!$A$1:$H$1000,8,FALSE),IFERROR(VLOOKUP(A117,'8.GASTOS'!$A$1:$H$1000,8,FALSE),(VLOOKUP(A117,'10.IMP DEB CRED'!$A$1:$H$1000,8,FALSE))))))))))</f>
        <v>2</v>
      </c>
      <c r="J117">
        <f t="shared" si="4"/>
        <v>-3187863.24</v>
      </c>
    </row>
    <row r="118" spans="1:10" x14ac:dyDescent="0.2">
      <c r="A118" s="78">
        <v>117</v>
      </c>
      <c r="B118" s="158">
        <v>45330</v>
      </c>
      <c r="C118" s="62" t="s">
        <v>1030</v>
      </c>
      <c r="D118" s="62" t="s">
        <v>882</v>
      </c>
      <c r="E118" s="62" t="s">
        <v>19</v>
      </c>
      <c r="F118" s="159">
        <v>-672898.65</v>
      </c>
      <c r="G118" s="159">
        <v>-794742.81</v>
      </c>
      <c r="H118" s="52"/>
      <c r="I118" s="27">
        <f>IF(B118="","",IFERROR(VLOOKUP(A118,'1.DEPOSITOS'!$A$1:$H$1000,8,FALSE),IFERROR(VLOOKUP(A118,'2.DEBITOS Y CHEQUES'!$A$1:$H$1000,8,FALSE),IFERROR(VLOOKUP(A118,'3.AFIP'!$A$1:$H$1000,8,FALSE),IFERROR(VLOOKUP(A118,'4.SIRCREB'!$A$1:$H$1000,8,FALSE),IFERROR(VLOOKUP(A118,'5.FONDO Y SUELDOS'!$A$1:$H$1000,8,FALSE),IFERROR(VLOOKUP(A118,'11.LEASING'!$A$1:$H$1000,8,FALSE),IFERROR(VLOOKUP(A118,'8.GASTOS'!$A$1:$H$1000,8,FALSE),(VLOOKUP(A118,'10.IMP DEB CRED'!$A$1:$H$1000,8,FALSE))))))))))</f>
        <v>2</v>
      </c>
      <c r="J118">
        <f t="shared" si="4"/>
        <v>-3187863.24</v>
      </c>
    </row>
    <row r="119" spans="1:10" x14ac:dyDescent="0.2">
      <c r="A119" s="78">
        <v>118</v>
      </c>
      <c r="B119" s="158">
        <v>45329</v>
      </c>
      <c r="C119" s="62" t="s">
        <v>1031</v>
      </c>
      <c r="D119" s="62" t="s">
        <v>1032</v>
      </c>
      <c r="E119" s="62" t="s">
        <v>1033</v>
      </c>
      <c r="F119" s="159">
        <v>-19959.04</v>
      </c>
      <c r="G119" s="159">
        <v>-121844.16</v>
      </c>
      <c r="H119" s="52"/>
      <c r="I119" s="27">
        <f>IF(B119="","",IFERROR(VLOOKUP(A119,'1.DEPOSITOS'!$A$1:$H$1000,8,FALSE),IFERROR(VLOOKUP(A119,'2.DEBITOS Y CHEQUES'!$A$1:$H$1000,8,FALSE),IFERROR(VLOOKUP(A119,'3.AFIP'!$A$1:$H$1000,8,FALSE),IFERROR(VLOOKUP(A119,'4.SIRCREB'!$A$1:$H$1000,8,FALSE),IFERROR(VLOOKUP(A119,'5.FONDO Y SUELDOS'!$A$1:$H$1000,8,FALSE),IFERROR(VLOOKUP(A119,'11.LEASING'!$A$1:$H$1000,8,FALSE),IFERROR(VLOOKUP(A119,'8.GASTOS'!$A$1:$H$1000,8,FALSE),(VLOOKUP(A119,'10.IMP DEB CRED'!$A$1:$H$1000,8,FALSE))))))))))</f>
        <v>2</v>
      </c>
      <c r="J119">
        <f t="shared" si="4"/>
        <v>-121844.16</v>
      </c>
    </row>
    <row r="120" spans="1:10" x14ac:dyDescent="0.2">
      <c r="A120" s="78">
        <v>119</v>
      </c>
      <c r="B120" s="158">
        <v>45329</v>
      </c>
      <c r="C120" s="62" t="s">
        <v>1034</v>
      </c>
      <c r="D120" s="62" t="s">
        <v>889</v>
      </c>
      <c r="E120" s="62" t="s">
        <v>15</v>
      </c>
      <c r="F120" s="159">
        <v>-227.86</v>
      </c>
      <c r="G120" s="159">
        <v>-101885.12</v>
      </c>
      <c r="H120" s="52"/>
      <c r="I120" s="27">
        <f>IF(B120="","",IFERROR(VLOOKUP(A120,'1.DEPOSITOS'!$A$1:$H$1000,8,FALSE),IFERROR(VLOOKUP(A120,'2.DEBITOS Y CHEQUES'!$A$1:$H$1000,8,FALSE),IFERROR(VLOOKUP(A120,'3.AFIP'!$A$1:$H$1000,8,FALSE),IFERROR(VLOOKUP(A120,'4.SIRCREB'!$A$1:$H$1000,8,FALSE),IFERROR(VLOOKUP(A120,'5.FONDO Y SUELDOS'!$A$1:$H$1000,8,FALSE),IFERROR(VLOOKUP(A120,'11.LEASING'!$A$1:$H$1000,8,FALSE),IFERROR(VLOOKUP(A120,'8.GASTOS'!$A$1:$H$1000,8,FALSE),(VLOOKUP(A120,'10.IMP DEB CRED'!$A$1:$H$1000,8,FALSE))))))))))</f>
        <v>10</v>
      </c>
      <c r="J120">
        <f t="shared" si="4"/>
        <v>-121844.16</v>
      </c>
    </row>
    <row r="121" spans="1:10" x14ac:dyDescent="0.2">
      <c r="A121" s="78">
        <v>120</v>
      </c>
      <c r="B121" s="158">
        <v>45329</v>
      </c>
      <c r="C121" s="62" t="s">
        <v>1035</v>
      </c>
      <c r="D121" s="62" t="s">
        <v>938</v>
      </c>
      <c r="E121" s="62" t="s">
        <v>4</v>
      </c>
      <c r="F121" s="159">
        <v>-37977.040000000001</v>
      </c>
      <c r="G121" s="159">
        <v>-101657.26</v>
      </c>
      <c r="H121" s="52"/>
      <c r="I121" s="27">
        <f>IF(B121="","",IFERROR(VLOOKUP(A121,'1.DEPOSITOS'!$A$1:$H$1000,8,FALSE),IFERROR(VLOOKUP(A121,'2.DEBITOS Y CHEQUES'!$A$1:$H$1000,8,FALSE),IFERROR(VLOOKUP(A121,'3.AFIP'!$A$1:$H$1000,8,FALSE),IFERROR(VLOOKUP(A121,'4.SIRCREB'!$A$1:$H$1000,8,FALSE),IFERROR(VLOOKUP(A121,'5.FONDO Y SUELDOS'!$A$1:$H$1000,8,FALSE),IFERROR(VLOOKUP(A121,'11.LEASING'!$A$1:$H$1000,8,FALSE),IFERROR(VLOOKUP(A121,'8.GASTOS'!$A$1:$H$1000,8,FALSE),(VLOOKUP(A121,'10.IMP DEB CRED'!$A$1:$H$1000,8,FALSE))))))))))</f>
        <v>3</v>
      </c>
      <c r="J121">
        <f t="shared" si="4"/>
        <v>-121844.16</v>
      </c>
    </row>
    <row r="122" spans="1:10" x14ac:dyDescent="0.2">
      <c r="A122" s="78">
        <v>121</v>
      </c>
      <c r="B122" s="158">
        <v>45329</v>
      </c>
      <c r="C122" s="62" t="s">
        <v>1036</v>
      </c>
      <c r="D122" s="62" t="s">
        <v>949</v>
      </c>
      <c r="E122" s="62" t="s">
        <v>1037</v>
      </c>
      <c r="F122" s="159">
        <v>5363186.09</v>
      </c>
      <c r="G122" s="159">
        <v>-63680.22</v>
      </c>
      <c r="H122" s="52"/>
      <c r="I122" s="27">
        <f>IF(B122="","",IFERROR(VLOOKUP(A122,'1.DEPOSITOS'!$A$1:$H$1000,8,FALSE),IFERROR(VLOOKUP(A122,'2.DEBITOS Y CHEQUES'!$A$1:$H$1000,8,FALSE),IFERROR(VLOOKUP(A122,'3.AFIP'!$A$1:$H$1000,8,FALSE),IFERROR(VLOOKUP(A122,'4.SIRCREB'!$A$1:$H$1000,8,FALSE),IFERROR(VLOOKUP(A122,'5.FONDO Y SUELDOS'!$A$1:$H$1000,8,FALSE),IFERROR(VLOOKUP(A122,'11.LEASING'!$A$1:$H$1000,8,FALSE),IFERROR(VLOOKUP(A122,'8.GASTOS'!$A$1:$H$1000,8,FALSE),(VLOOKUP(A122,'10.IMP DEB CRED'!$A$1:$H$1000,8,FALSE))))))))))</f>
        <v>1</v>
      </c>
      <c r="J122">
        <f t="shared" si="4"/>
        <v>-121844.16</v>
      </c>
    </row>
    <row r="123" spans="1:10" x14ac:dyDescent="0.2">
      <c r="A123" s="78">
        <v>122</v>
      </c>
      <c r="B123" s="158">
        <v>45328</v>
      </c>
      <c r="C123" s="62" t="s">
        <v>1038</v>
      </c>
      <c r="D123" s="62" t="s">
        <v>889</v>
      </c>
      <c r="E123" s="62" t="s">
        <v>15</v>
      </c>
      <c r="F123" s="159">
        <v>-23050.3</v>
      </c>
      <c r="G123" s="159">
        <v>-5426866.3099999996</v>
      </c>
      <c r="H123" s="52"/>
      <c r="I123" s="27">
        <f>IF(B123="","",IFERROR(VLOOKUP(A123,'1.DEPOSITOS'!$A$1:$H$1000,8,FALSE),IFERROR(VLOOKUP(A123,'2.DEBITOS Y CHEQUES'!$A$1:$H$1000,8,FALSE),IFERROR(VLOOKUP(A123,'3.AFIP'!$A$1:$H$1000,8,FALSE),IFERROR(VLOOKUP(A123,'4.SIRCREB'!$A$1:$H$1000,8,FALSE),IFERROR(VLOOKUP(A123,'5.FONDO Y SUELDOS'!$A$1:$H$1000,8,FALSE),IFERROR(VLOOKUP(A123,'11.LEASING'!$A$1:$H$1000,8,FALSE),IFERROR(VLOOKUP(A123,'8.GASTOS'!$A$1:$H$1000,8,FALSE),(VLOOKUP(A123,'10.IMP DEB CRED'!$A$1:$H$1000,8,FALSE))))))))))</f>
        <v>10</v>
      </c>
      <c r="J123">
        <f t="shared" si="4"/>
        <v>-5426866.3099999996</v>
      </c>
    </row>
    <row r="124" spans="1:10" x14ac:dyDescent="0.2">
      <c r="A124" s="78">
        <v>123</v>
      </c>
      <c r="B124" s="158">
        <v>45328</v>
      </c>
      <c r="C124" s="62" t="s">
        <v>1039</v>
      </c>
      <c r="D124" s="62" t="s">
        <v>1040</v>
      </c>
      <c r="E124" s="62" t="s">
        <v>1041</v>
      </c>
      <c r="F124" s="159">
        <v>-548063.30000000005</v>
      </c>
      <c r="G124" s="159">
        <v>-5403816.0099999998</v>
      </c>
      <c r="H124" s="52"/>
      <c r="I124" s="27">
        <f>IF(B124="","",IFERROR(VLOOKUP(A124,'1.DEPOSITOS'!$A$1:$H$1000,8,FALSE),IFERROR(VLOOKUP(A124,'2.DEBITOS Y CHEQUES'!$A$1:$H$1000,8,FALSE),IFERROR(VLOOKUP(A124,'3.AFIP'!$A$1:$H$1000,8,FALSE),IFERROR(VLOOKUP(A124,'4.SIRCREB'!$A$1:$H$1000,8,FALSE),IFERROR(VLOOKUP(A124,'5.FONDO Y SUELDOS'!$A$1:$H$1000,8,FALSE),IFERROR(VLOOKUP(A124,'11.LEASING'!$A$1:$H$1000,8,FALSE),IFERROR(VLOOKUP(A124,'8.GASTOS'!$A$1:$H$1000,8,FALSE),(VLOOKUP(A124,'10.IMP DEB CRED'!$A$1:$H$1000,8,FALSE))))))))))</f>
        <v>2</v>
      </c>
      <c r="J124">
        <f t="shared" si="4"/>
        <v>-5426866.3099999996</v>
      </c>
    </row>
    <row r="125" spans="1:10" x14ac:dyDescent="0.2">
      <c r="A125" s="78">
        <v>124</v>
      </c>
      <c r="B125" s="158">
        <v>45328</v>
      </c>
      <c r="C125" s="62" t="s">
        <v>1042</v>
      </c>
      <c r="D125" s="62" t="s">
        <v>915</v>
      </c>
      <c r="E125" s="62" t="s">
        <v>604</v>
      </c>
      <c r="F125" s="159">
        <v>-121</v>
      </c>
      <c r="G125" s="159">
        <v>-4855752.71</v>
      </c>
      <c r="H125" s="52"/>
      <c r="I125" s="27">
        <f>IF(B125="","",IFERROR(VLOOKUP(A125,'1.DEPOSITOS'!$A$1:$H$1000,8,FALSE),IFERROR(VLOOKUP(A125,'2.DEBITOS Y CHEQUES'!$A$1:$H$1000,8,FALSE),IFERROR(VLOOKUP(A125,'3.AFIP'!$A$1:$H$1000,8,FALSE),IFERROR(VLOOKUP(A125,'4.SIRCREB'!$A$1:$H$1000,8,FALSE),IFERROR(VLOOKUP(A125,'5.FONDO Y SUELDOS'!$A$1:$H$1000,8,FALSE),IFERROR(VLOOKUP(A125,'11.LEASING'!$A$1:$H$1000,8,FALSE),IFERROR(VLOOKUP(A125,'8.GASTOS'!$A$1:$H$1000,8,FALSE),(VLOOKUP(A125,'10.IMP DEB CRED'!$A$1:$H$1000,8,FALSE))))))))))</f>
        <v>8</v>
      </c>
      <c r="J125">
        <f t="shared" si="4"/>
        <v>-5426866.3099999996</v>
      </c>
    </row>
    <row r="126" spans="1:10" x14ac:dyDescent="0.2">
      <c r="A126" s="78">
        <v>125</v>
      </c>
      <c r="B126" s="158">
        <v>45328</v>
      </c>
      <c r="C126" s="62" t="s">
        <v>1042</v>
      </c>
      <c r="D126" s="62" t="s">
        <v>895</v>
      </c>
      <c r="E126" s="62" t="s">
        <v>896</v>
      </c>
      <c r="F126" s="159">
        <v>-500000</v>
      </c>
      <c r="G126" s="159">
        <v>-4855631.71</v>
      </c>
      <c r="H126" s="52"/>
      <c r="I126" s="27">
        <f>IF(B126="","",IFERROR(VLOOKUP(A126,'1.DEPOSITOS'!$A$1:$H$1000,8,FALSE),IFERROR(VLOOKUP(A126,'2.DEBITOS Y CHEQUES'!$A$1:$H$1000,8,FALSE),IFERROR(VLOOKUP(A126,'3.AFIP'!$A$1:$H$1000,8,FALSE),IFERROR(VLOOKUP(A126,'4.SIRCREB'!$A$1:$H$1000,8,FALSE),IFERROR(VLOOKUP(A126,'5.FONDO Y SUELDOS'!$A$1:$H$1000,8,FALSE),IFERROR(VLOOKUP(A126,'11.LEASING'!$A$1:$H$1000,8,FALSE),IFERROR(VLOOKUP(A126,'8.GASTOS'!$A$1:$H$1000,8,FALSE),(VLOOKUP(A126,'10.IMP DEB CRED'!$A$1:$H$1000,8,FALSE))))))))))</f>
        <v>2</v>
      </c>
      <c r="J126">
        <f t="shared" si="4"/>
        <v>-5426866.3099999996</v>
      </c>
    </row>
    <row r="127" spans="1:10" x14ac:dyDescent="0.2">
      <c r="A127" s="78">
        <v>126</v>
      </c>
      <c r="B127" s="158">
        <v>45328</v>
      </c>
      <c r="C127" s="62" t="s">
        <v>1043</v>
      </c>
      <c r="D127" s="62" t="s">
        <v>915</v>
      </c>
      <c r="E127" s="62" t="s">
        <v>604</v>
      </c>
      <c r="F127" s="159">
        <v>-121</v>
      </c>
      <c r="G127" s="159">
        <v>-4355631.71</v>
      </c>
      <c r="H127" s="52"/>
      <c r="I127" s="27">
        <f>IF(B127="","",IFERROR(VLOOKUP(A127,'1.DEPOSITOS'!$A$1:$H$1000,8,FALSE),IFERROR(VLOOKUP(A127,'2.DEBITOS Y CHEQUES'!$A$1:$H$1000,8,FALSE),IFERROR(VLOOKUP(A127,'3.AFIP'!$A$1:$H$1000,8,FALSE),IFERROR(VLOOKUP(A127,'4.SIRCREB'!$A$1:$H$1000,8,FALSE),IFERROR(VLOOKUP(A127,'5.FONDO Y SUELDOS'!$A$1:$H$1000,8,FALSE),IFERROR(VLOOKUP(A127,'11.LEASING'!$A$1:$H$1000,8,FALSE),IFERROR(VLOOKUP(A127,'8.GASTOS'!$A$1:$H$1000,8,FALSE),(VLOOKUP(A127,'10.IMP DEB CRED'!$A$1:$H$1000,8,FALSE))))))))))</f>
        <v>8</v>
      </c>
      <c r="J127">
        <f t="shared" si="4"/>
        <v>-5426866.3099999996</v>
      </c>
    </row>
    <row r="128" spans="1:10" x14ac:dyDescent="0.2">
      <c r="A128" s="78">
        <v>127</v>
      </c>
      <c r="B128" s="158">
        <v>45328</v>
      </c>
      <c r="C128" s="62" t="s">
        <v>1043</v>
      </c>
      <c r="D128" s="62" t="s">
        <v>895</v>
      </c>
      <c r="E128" s="62" t="s">
        <v>896</v>
      </c>
      <c r="F128" s="159">
        <v>-466280</v>
      </c>
      <c r="G128" s="159">
        <v>-4355510.71</v>
      </c>
      <c r="H128" s="52"/>
      <c r="I128" s="27">
        <f>IF(B128="","",IFERROR(VLOOKUP(A128,'1.DEPOSITOS'!$A$1:$H$1000,8,FALSE),IFERROR(VLOOKUP(A128,'2.DEBITOS Y CHEQUES'!$A$1:$H$1000,8,FALSE),IFERROR(VLOOKUP(A128,'3.AFIP'!$A$1:$H$1000,8,FALSE),IFERROR(VLOOKUP(A128,'4.SIRCREB'!$A$1:$H$1000,8,FALSE),IFERROR(VLOOKUP(A128,'5.FONDO Y SUELDOS'!$A$1:$H$1000,8,FALSE),IFERROR(VLOOKUP(A128,'11.LEASING'!$A$1:$H$1000,8,FALSE),IFERROR(VLOOKUP(A128,'8.GASTOS'!$A$1:$H$1000,8,FALSE),(VLOOKUP(A128,'10.IMP DEB CRED'!$A$1:$H$1000,8,FALSE))))))))))</f>
        <v>2</v>
      </c>
      <c r="J128">
        <f t="shared" si="4"/>
        <v>-5426866.3099999996</v>
      </c>
    </row>
    <row r="129" spans="1:10" x14ac:dyDescent="0.2">
      <c r="A129" s="78">
        <v>128</v>
      </c>
      <c r="B129" s="158">
        <v>45328</v>
      </c>
      <c r="C129" s="62" t="s">
        <v>1044</v>
      </c>
      <c r="D129" s="62" t="s">
        <v>915</v>
      </c>
      <c r="E129" s="62" t="s">
        <v>604</v>
      </c>
      <c r="F129" s="159">
        <v>-121</v>
      </c>
      <c r="G129" s="159">
        <v>-3889230.71</v>
      </c>
      <c r="H129" s="52"/>
      <c r="I129" s="27">
        <f>IF(B129="","",IFERROR(VLOOKUP(A129,'1.DEPOSITOS'!$A$1:$H$1000,8,FALSE),IFERROR(VLOOKUP(A129,'2.DEBITOS Y CHEQUES'!$A$1:$H$1000,8,FALSE),IFERROR(VLOOKUP(A129,'3.AFIP'!$A$1:$H$1000,8,FALSE),IFERROR(VLOOKUP(A129,'4.SIRCREB'!$A$1:$H$1000,8,FALSE),IFERROR(VLOOKUP(A129,'5.FONDO Y SUELDOS'!$A$1:$H$1000,8,FALSE),IFERROR(VLOOKUP(A129,'11.LEASING'!$A$1:$H$1000,8,FALSE),IFERROR(VLOOKUP(A129,'8.GASTOS'!$A$1:$H$1000,8,FALSE),(VLOOKUP(A129,'10.IMP DEB CRED'!$A$1:$H$1000,8,FALSE))))))))))</f>
        <v>8</v>
      </c>
      <c r="J129">
        <f t="shared" si="4"/>
        <v>-5426866.3099999996</v>
      </c>
    </row>
    <row r="130" spans="1:10" x14ac:dyDescent="0.2">
      <c r="A130" s="78">
        <v>129</v>
      </c>
      <c r="B130" s="158">
        <v>45328</v>
      </c>
      <c r="C130" s="62" t="s">
        <v>1044</v>
      </c>
      <c r="D130" s="62" t="s">
        <v>895</v>
      </c>
      <c r="E130" s="62" t="s">
        <v>896</v>
      </c>
      <c r="F130" s="159">
        <v>-949600</v>
      </c>
      <c r="G130" s="159">
        <v>-3889109.71</v>
      </c>
      <c r="H130" s="52"/>
      <c r="I130" s="27">
        <f>IF(B130="","",IFERROR(VLOOKUP(A130,'1.DEPOSITOS'!$A$1:$H$1000,8,FALSE),IFERROR(VLOOKUP(A130,'2.DEBITOS Y CHEQUES'!$A$1:$H$1000,8,FALSE),IFERROR(VLOOKUP(A130,'3.AFIP'!$A$1:$H$1000,8,FALSE),IFERROR(VLOOKUP(A130,'4.SIRCREB'!$A$1:$H$1000,8,FALSE),IFERROR(VLOOKUP(A130,'5.FONDO Y SUELDOS'!$A$1:$H$1000,8,FALSE),IFERROR(VLOOKUP(A130,'11.LEASING'!$A$1:$H$1000,8,FALSE),IFERROR(VLOOKUP(A130,'8.GASTOS'!$A$1:$H$1000,8,FALSE),(VLOOKUP(A130,'10.IMP DEB CRED'!$A$1:$H$1000,8,FALSE))))))))))</f>
        <v>2</v>
      </c>
      <c r="J130">
        <f t="shared" si="4"/>
        <v>-5426866.3099999996</v>
      </c>
    </row>
    <row r="131" spans="1:10" x14ac:dyDescent="0.2">
      <c r="A131" s="78">
        <v>130</v>
      </c>
      <c r="B131" s="158">
        <v>45328</v>
      </c>
      <c r="C131" s="62" t="s">
        <v>1045</v>
      </c>
      <c r="D131" s="62" t="s">
        <v>902</v>
      </c>
      <c r="E131" s="62" t="s">
        <v>27</v>
      </c>
      <c r="F131" s="159">
        <v>-200860</v>
      </c>
      <c r="G131" s="159">
        <v>-2939509.71</v>
      </c>
      <c r="H131" s="52"/>
      <c r="I131" s="27">
        <f>IF(B131="","",IFERROR(VLOOKUP(A131,'1.DEPOSITOS'!$A$1:$H$1000,8,FALSE),IFERROR(VLOOKUP(A131,'2.DEBITOS Y CHEQUES'!$A$1:$H$1000,8,FALSE),IFERROR(VLOOKUP(A131,'3.AFIP'!$A$1:$H$1000,8,FALSE),IFERROR(VLOOKUP(A131,'4.SIRCREB'!$A$1:$H$1000,8,FALSE),IFERROR(VLOOKUP(A131,'5.FONDO Y SUELDOS'!$A$1:$H$1000,8,FALSE),IFERROR(VLOOKUP(A131,'11.LEASING'!$A$1:$H$1000,8,FALSE),IFERROR(VLOOKUP(A131,'8.GASTOS'!$A$1:$H$1000,8,FALSE),(VLOOKUP(A131,'10.IMP DEB CRED'!$A$1:$H$1000,8,FALSE))))))))))</f>
        <v>2</v>
      </c>
      <c r="J131">
        <f t="shared" ref="J131:J194" si="5">IF(B131="","",IF(_xlfn.XLOOKUP(_xlfn.MINIFS(A:A,B:B,B131),A:A,G:G,,0)&lt;0,_xlfn.XLOOKUP(_xlfn.MINIFS(A:A,B:B,B131),A:A,G:G,,0),0))</f>
        <v>-5426866.3099999996</v>
      </c>
    </row>
    <row r="132" spans="1:10" x14ac:dyDescent="0.2">
      <c r="A132" s="78">
        <v>131</v>
      </c>
      <c r="B132" s="158">
        <v>45328</v>
      </c>
      <c r="C132" s="62" t="s">
        <v>1046</v>
      </c>
      <c r="D132" s="62" t="s">
        <v>882</v>
      </c>
      <c r="E132" s="62" t="s">
        <v>19</v>
      </c>
      <c r="F132" s="159">
        <v>-24744.09</v>
      </c>
      <c r="G132" s="159">
        <v>-2738649.71</v>
      </c>
      <c r="H132" s="52"/>
      <c r="I132" s="27">
        <f>IF(B132="","",IFERROR(VLOOKUP(A132,'1.DEPOSITOS'!$A$1:$H$1000,8,FALSE),IFERROR(VLOOKUP(A132,'2.DEBITOS Y CHEQUES'!$A$1:$H$1000,8,FALSE),IFERROR(VLOOKUP(A132,'3.AFIP'!$A$1:$H$1000,8,FALSE),IFERROR(VLOOKUP(A132,'4.SIRCREB'!$A$1:$H$1000,8,FALSE),IFERROR(VLOOKUP(A132,'5.FONDO Y SUELDOS'!$A$1:$H$1000,8,FALSE),IFERROR(VLOOKUP(A132,'11.LEASING'!$A$1:$H$1000,8,FALSE),IFERROR(VLOOKUP(A132,'8.GASTOS'!$A$1:$H$1000,8,FALSE),(VLOOKUP(A132,'10.IMP DEB CRED'!$A$1:$H$1000,8,FALSE))))))))))</f>
        <v>2</v>
      </c>
      <c r="J132">
        <f t="shared" si="5"/>
        <v>-5426866.3099999996</v>
      </c>
    </row>
    <row r="133" spans="1:10" x14ac:dyDescent="0.2">
      <c r="A133" s="78">
        <v>132</v>
      </c>
      <c r="B133" s="158">
        <v>45328</v>
      </c>
      <c r="C133" s="62" t="s">
        <v>1047</v>
      </c>
      <c r="D133" s="62" t="s">
        <v>882</v>
      </c>
      <c r="E133" s="62" t="s">
        <v>19</v>
      </c>
      <c r="F133" s="159">
        <v>-673705.54</v>
      </c>
      <c r="G133" s="159">
        <v>-2713905.62</v>
      </c>
      <c r="H133" s="52"/>
      <c r="I133" s="27">
        <f>IF(B133="","",IFERROR(VLOOKUP(A133,'1.DEPOSITOS'!$A$1:$H$1000,8,FALSE),IFERROR(VLOOKUP(A133,'2.DEBITOS Y CHEQUES'!$A$1:$H$1000,8,FALSE),IFERROR(VLOOKUP(A133,'3.AFIP'!$A$1:$H$1000,8,FALSE),IFERROR(VLOOKUP(A133,'4.SIRCREB'!$A$1:$H$1000,8,FALSE),IFERROR(VLOOKUP(A133,'5.FONDO Y SUELDOS'!$A$1:$H$1000,8,FALSE),IFERROR(VLOOKUP(A133,'11.LEASING'!$A$1:$H$1000,8,FALSE),IFERROR(VLOOKUP(A133,'8.GASTOS'!$A$1:$H$1000,8,FALSE),(VLOOKUP(A133,'10.IMP DEB CRED'!$A$1:$H$1000,8,FALSE))))))))))</f>
        <v>2</v>
      </c>
      <c r="J133">
        <f t="shared" si="5"/>
        <v>-5426866.3099999996</v>
      </c>
    </row>
    <row r="134" spans="1:10" x14ac:dyDescent="0.2">
      <c r="A134" s="78">
        <v>133</v>
      </c>
      <c r="B134" s="158">
        <v>45328</v>
      </c>
      <c r="C134" s="62" t="s">
        <v>1048</v>
      </c>
      <c r="D134" s="62" t="s">
        <v>882</v>
      </c>
      <c r="E134" s="62" t="s">
        <v>19</v>
      </c>
      <c r="F134" s="159">
        <v>-478100</v>
      </c>
      <c r="G134" s="159">
        <v>-2040200.08</v>
      </c>
      <c r="H134" s="52"/>
      <c r="I134" s="27">
        <f>IF(B134="","",IFERROR(VLOOKUP(A134,'1.DEPOSITOS'!$A$1:$H$1000,8,FALSE),IFERROR(VLOOKUP(A134,'2.DEBITOS Y CHEQUES'!$A$1:$H$1000,8,FALSE),IFERROR(VLOOKUP(A134,'3.AFIP'!$A$1:$H$1000,8,FALSE),IFERROR(VLOOKUP(A134,'4.SIRCREB'!$A$1:$H$1000,8,FALSE),IFERROR(VLOOKUP(A134,'5.FONDO Y SUELDOS'!$A$1:$H$1000,8,FALSE),IFERROR(VLOOKUP(A134,'11.LEASING'!$A$1:$H$1000,8,FALSE),IFERROR(VLOOKUP(A134,'8.GASTOS'!$A$1:$H$1000,8,FALSE),(VLOOKUP(A134,'10.IMP DEB CRED'!$A$1:$H$1000,8,FALSE))))))))))</f>
        <v>2</v>
      </c>
      <c r="J134">
        <f t="shared" si="5"/>
        <v>-5426866.3099999996</v>
      </c>
    </row>
    <row r="135" spans="1:10" x14ac:dyDescent="0.2">
      <c r="A135" s="78">
        <v>134</v>
      </c>
      <c r="B135" s="158">
        <v>45327</v>
      </c>
      <c r="C135" s="62" t="s">
        <v>1049</v>
      </c>
      <c r="D135" s="62" t="s">
        <v>889</v>
      </c>
      <c r="E135" s="62" t="s">
        <v>15</v>
      </c>
      <c r="F135" s="159">
        <v>-18485.98</v>
      </c>
      <c r="G135" s="159">
        <v>-1562100.08</v>
      </c>
      <c r="H135" s="52"/>
      <c r="I135" s="27">
        <f>IF(B135="","",IFERROR(VLOOKUP(A135,'1.DEPOSITOS'!$A$1:$H$1000,8,FALSE),IFERROR(VLOOKUP(A135,'2.DEBITOS Y CHEQUES'!$A$1:$H$1000,8,FALSE),IFERROR(VLOOKUP(A135,'3.AFIP'!$A$1:$H$1000,8,FALSE),IFERROR(VLOOKUP(A135,'4.SIRCREB'!$A$1:$H$1000,8,FALSE),IFERROR(VLOOKUP(A135,'5.FONDO Y SUELDOS'!$A$1:$H$1000,8,FALSE),IFERROR(VLOOKUP(A135,'11.LEASING'!$A$1:$H$1000,8,FALSE),IFERROR(VLOOKUP(A135,'8.GASTOS'!$A$1:$H$1000,8,FALSE),(VLOOKUP(A135,'10.IMP DEB CRED'!$A$1:$H$1000,8,FALSE))))))))))</f>
        <v>10</v>
      </c>
      <c r="J135">
        <f t="shared" si="5"/>
        <v>-1562100.08</v>
      </c>
    </row>
    <row r="136" spans="1:10" x14ac:dyDescent="0.2">
      <c r="A136" s="78">
        <v>135</v>
      </c>
      <c r="B136" s="158">
        <v>45327</v>
      </c>
      <c r="C136" s="62" t="s">
        <v>1050</v>
      </c>
      <c r="D136" s="62" t="s">
        <v>920</v>
      </c>
      <c r="E136" s="62" t="s">
        <v>22</v>
      </c>
      <c r="F136" s="159">
        <v>-31823.52</v>
      </c>
      <c r="G136" s="159">
        <v>-1543614.1</v>
      </c>
      <c r="H136" s="52"/>
      <c r="I136" s="27">
        <f>IF(B136="","",IFERROR(VLOOKUP(A136,'1.DEPOSITOS'!$A$1:$H$1000,8,FALSE),IFERROR(VLOOKUP(A136,'2.DEBITOS Y CHEQUES'!$A$1:$H$1000,8,FALSE),IFERROR(VLOOKUP(A136,'3.AFIP'!$A$1:$H$1000,8,FALSE),IFERROR(VLOOKUP(A136,'4.SIRCREB'!$A$1:$H$1000,8,FALSE),IFERROR(VLOOKUP(A136,'5.FONDO Y SUELDOS'!$A$1:$H$1000,8,FALSE),IFERROR(VLOOKUP(A136,'11.LEASING'!$A$1:$H$1000,8,FALSE),IFERROR(VLOOKUP(A136,'8.GASTOS'!$A$1:$H$1000,8,FALSE),(VLOOKUP(A136,'10.IMP DEB CRED'!$A$1:$H$1000,8,FALSE))))))))))</f>
        <v>10</v>
      </c>
      <c r="J136">
        <f t="shared" si="5"/>
        <v>-1562100.08</v>
      </c>
    </row>
    <row r="137" spans="1:10" x14ac:dyDescent="0.2">
      <c r="A137" s="78">
        <v>136</v>
      </c>
      <c r="B137" s="158">
        <v>45327</v>
      </c>
      <c r="C137" s="62" t="s">
        <v>1051</v>
      </c>
      <c r="D137" s="62" t="s">
        <v>922</v>
      </c>
      <c r="E137" s="62" t="s">
        <v>14</v>
      </c>
      <c r="F137" s="159">
        <v>-106078.39999999999</v>
      </c>
      <c r="G137" s="159">
        <v>-1511790.58</v>
      </c>
      <c r="H137" s="52"/>
      <c r="I137" s="27">
        <f>IF(B137="","",IFERROR(VLOOKUP(A137,'1.DEPOSITOS'!$A$1:$H$1000,8,FALSE),IFERROR(VLOOKUP(A137,'2.DEBITOS Y CHEQUES'!$A$1:$H$1000,8,FALSE),IFERROR(VLOOKUP(A137,'3.AFIP'!$A$1:$H$1000,8,FALSE),IFERROR(VLOOKUP(A137,'4.SIRCREB'!$A$1:$H$1000,8,FALSE),IFERROR(VLOOKUP(A137,'5.FONDO Y SUELDOS'!$A$1:$H$1000,8,FALSE),IFERROR(VLOOKUP(A137,'11.LEASING'!$A$1:$H$1000,8,FALSE),IFERROR(VLOOKUP(A137,'8.GASTOS'!$A$1:$H$1000,8,FALSE),(VLOOKUP(A137,'10.IMP DEB CRED'!$A$1:$H$1000,8,FALSE))))))))))</f>
        <v>4</v>
      </c>
      <c r="J137">
        <f t="shared" si="5"/>
        <v>-1562100.08</v>
      </c>
    </row>
    <row r="138" spans="1:10" x14ac:dyDescent="0.2">
      <c r="A138" s="78">
        <v>137</v>
      </c>
      <c r="B138" s="158">
        <v>45327</v>
      </c>
      <c r="C138" s="62" t="s">
        <v>1052</v>
      </c>
      <c r="D138" s="62" t="s">
        <v>938</v>
      </c>
      <c r="E138" s="62" t="s">
        <v>4</v>
      </c>
      <c r="F138" s="159">
        <v>-37977.040000000001</v>
      </c>
      <c r="G138" s="159">
        <v>-1405712.18</v>
      </c>
      <c r="H138" s="52"/>
      <c r="I138" s="27">
        <f>IF(B138="","",IFERROR(VLOOKUP(A138,'1.DEPOSITOS'!$A$1:$H$1000,8,FALSE),IFERROR(VLOOKUP(A138,'2.DEBITOS Y CHEQUES'!$A$1:$H$1000,8,FALSE),IFERROR(VLOOKUP(A138,'3.AFIP'!$A$1:$H$1000,8,FALSE),IFERROR(VLOOKUP(A138,'4.SIRCREB'!$A$1:$H$1000,8,FALSE),IFERROR(VLOOKUP(A138,'5.FONDO Y SUELDOS'!$A$1:$H$1000,8,FALSE),IFERROR(VLOOKUP(A138,'11.LEASING'!$A$1:$H$1000,8,FALSE),IFERROR(VLOOKUP(A138,'8.GASTOS'!$A$1:$H$1000,8,FALSE),(VLOOKUP(A138,'10.IMP DEB CRED'!$A$1:$H$1000,8,FALSE))))))))))</f>
        <v>3</v>
      </c>
      <c r="J138">
        <f t="shared" si="5"/>
        <v>-1562100.08</v>
      </c>
    </row>
    <row r="139" spans="1:10" x14ac:dyDescent="0.2">
      <c r="A139" s="78">
        <v>138</v>
      </c>
      <c r="B139" s="158">
        <v>45327</v>
      </c>
      <c r="C139" s="62" t="s">
        <v>1053</v>
      </c>
      <c r="D139" s="62" t="s">
        <v>1054</v>
      </c>
      <c r="E139" s="62" t="s">
        <v>1055</v>
      </c>
      <c r="F139" s="159">
        <v>2651960</v>
      </c>
      <c r="G139" s="159">
        <v>-1367735.14</v>
      </c>
      <c r="H139" s="52"/>
      <c r="I139" s="27">
        <f>IF(B139="","",IFERROR(VLOOKUP(A139,'1.DEPOSITOS'!$A$1:$H$1000,8,FALSE),IFERROR(VLOOKUP(A139,'2.DEBITOS Y CHEQUES'!$A$1:$H$1000,8,FALSE),IFERROR(VLOOKUP(A139,'3.AFIP'!$A$1:$H$1000,8,FALSE),IFERROR(VLOOKUP(A139,'4.SIRCREB'!$A$1:$H$1000,8,FALSE),IFERROR(VLOOKUP(A139,'5.FONDO Y SUELDOS'!$A$1:$H$1000,8,FALSE),IFERROR(VLOOKUP(A139,'11.LEASING'!$A$1:$H$1000,8,FALSE),IFERROR(VLOOKUP(A139,'8.GASTOS'!$A$1:$H$1000,8,FALSE),(VLOOKUP(A139,'10.IMP DEB CRED'!$A$1:$H$1000,8,FALSE))))))))))</f>
        <v>1</v>
      </c>
      <c r="J139">
        <f t="shared" si="5"/>
        <v>-1562100.08</v>
      </c>
    </row>
    <row r="140" spans="1:10" x14ac:dyDescent="0.2">
      <c r="A140" s="78">
        <v>139</v>
      </c>
      <c r="B140" s="158">
        <v>45327</v>
      </c>
      <c r="C140" s="62" t="s">
        <v>1056</v>
      </c>
      <c r="D140" s="62" t="s">
        <v>1054</v>
      </c>
      <c r="E140" s="62" t="s">
        <v>1055</v>
      </c>
      <c r="F140" s="159">
        <v>2651960</v>
      </c>
      <c r="G140" s="159">
        <v>-4019695.14</v>
      </c>
      <c r="H140" s="52"/>
      <c r="I140" s="27">
        <f>IF(B140="","",IFERROR(VLOOKUP(A140,'1.DEPOSITOS'!$A$1:$H$1000,8,FALSE),IFERROR(VLOOKUP(A140,'2.DEBITOS Y CHEQUES'!$A$1:$H$1000,8,FALSE),IFERROR(VLOOKUP(A140,'3.AFIP'!$A$1:$H$1000,8,FALSE),IFERROR(VLOOKUP(A140,'4.SIRCREB'!$A$1:$H$1000,8,FALSE),IFERROR(VLOOKUP(A140,'5.FONDO Y SUELDOS'!$A$1:$H$1000,8,FALSE),IFERROR(VLOOKUP(A140,'11.LEASING'!$A$1:$H$1000,8,FALSE),IFERROR(VLOOKUP(A140,'8.GASTOS'!$A$1:$H$1000,8,FALSE),(VLOOKUP(A140,'10.IMP DEB CRED'!$A$1:$H$1000,8,FALSE))))))))))</f>
        <v>1</v>
      </c>
      <c r="J140">
        <f t="shared" si="5"/>
        <v>-1562100.08</v>
      </c>
    </row>
    <row r="141" spans="1:10" x14ac:dyDescent="0.2">
      <c r="A141" s="78">
        <v>140</v>
      </c>
      <c r="B141" s="158">
        <v>45327</v>
      </c>
      <c r="C141" s="62" t="s">
        <v>1057</v>
      </c>
      <c r="D141" s="62" t="s">
        <v>1058</v>
      </c>
      <c r="E141" s="62" t="s">
        <v>1059</v>
      </c>
      <c r="F141" s="159">
        <v>-159950</v>
      </c>
      <c r="G141" s="159">
        <v>-6671655.1399999997</v>
      </c>
      <c r="H141" s="52"/>
      <c r="I141" s="27">
        <f>IF(B141="","",IFERROR(VLOOKUP(A141,'1.DEPOSITOS'!$A$1:$H$1000,8,FALSE),IFERROR(VLOOKUP(A141,'2.DEBITOS Y CHEQUES'!$A$1:$H$1000,8,FALSE),IFERROR(VLOOKUP(A141,'3.AFIP'!$A$1:$H$1000,8,FALSE),IFERROR(VLOOKUP(A141,'4.SIRCREB'!$A$1:$H$1000,8,FALSE),IFERROR(VLOOKUP(A141,'5.FONDO Y SUELDOS'!$A$1:$H$1000,8,FALSE),IFERROR(VLOOKUP(A141,'11.LEASING'!$A$1:$H$1000,8,FALSE),IFERROR(VLOOKUP(A141,'8.GASTOS'!$A$1:$H$1000,8,FALSE),(VLOOKUP(A141,'10.IMP DEB CRED'!$A$1:$H$1000,8,FALSE))))))))))</f>
        <v>2</v>
      </c>
      <c r="J141">
        <f t="shared" si="5"/>
        <v>-1562100.08</v>
      </c>
    </row>
    <row r="142" spans="1:10" x14ac:dyDescent="0.2">
      <c r="A142" s="78">
        <v>141</v>
      </c>
      <c r="B142" s="158">
        <v>45327</v>
      </c>
      <c r="C142" s="62" t="s">
        <v>1060</v>
      </c>
      <c r="D142" s="62" t="s">
        <v>895</v>
      </c>
      <c r="E142" s="62" t="s">
        <v>896</v>
      </c>
      <c r="F142" s="159">
        <v>-12446.84</v>
      </c>
      <c r="G142" s="159">
        <v>-6511705.1399999997</v>
      </c>
      <c r="H142" s="52"/>
      <c r="I142" s="27">
        <f>IF(B142="","",IFERROR(VLOOKUP(A142,'1.DEPOSITOS'!$A$1:$H$1000,8,FALSE),IFERROR(VLOOKUP(A142,'2.DEBITOS Y CHEQUES'!$A$1:$H$1000,8,FALSE),IFERROR(VLOOKUP(A142,'3.AFIP'!$A$1:$H$1000,8,FALSE),IFERROR(VLOOKUP(A142,'4.SIRCREB'!$A$1:$H$1000,8,FALSE),IFERROR(VLOOKUP(A142,'5.FONDO Y SUELDOS'!$A$1:$H$1000,8,FALSE),IFERROR(VLOOKUP(A142,'11.LEASING'!$A$1:$H$1000,8,FALSE),IFERROR(VLOOKUP(A142,'8.GASTOS'!$A$1:$H$1000,8,FALSE),(VLOOKUP(A142,'10.IMP DEB CRED'!$A$1:$H$1000,8,FALSE))))))))))</f>
        <v>2</v>
      </c>
      <c r="J142">
        <f t="shared" si="5"/>
        <v>-1562100.08</v>
      </c>
    </row>
    <row r="143" spans="1:10" x14ac:dyDescent="0.2">
      <c r="A143" s="78">
        <v>142</v>
      </c>
      <c r="B143" s="158">
        <v>45327</v>
      </c>
      <c r="C143" s="62" t="s">
        <v>1061</v>
      </c>
      <c r="D143" s="62" t="s">
        <v>902</v>
      </c>
      <c r="E143" s="62" t="s">
        <v>27</v>
      </c>
      <c r="F143" s="159">
        <v>-1662366.2</v>
      </c>
      <c r="G143" s="159">
        <v>-6499258.2999999998</v>
      </c>
      <c r="H143" s="52"/>
      <c r="I143" s="27">
        <f>IF(B143="","",IFERROR(VLOOKUP(A143,'1.DEPOSITOS'!$A$1:$H$1000,8,FALSE),IFERROR(VLOOKUP(A143,'2.DEBITOS Y CHEQUES'!$A$1:$H$1000,8,FALSE),IFERROR(VLOOKUP(A143,'3.AFIP'!$A$1:$H$1000,8,FALSE),IFERROR(VLOOKUP(A143,'4.SIRCREB'!$A$1:$H$1000,8,FALSE),IFERROR(VLOOKUP(A143,'5.FONDO Y SUELDOS'!$A$1:$H$1000,8,FALSE),IFERROR(VLOOKUP(A143,'11.LEASING'!$A$1:$H$1000,8,FALSE),IFERROR(VLOOKUP(A143,'8.GASTOS'!$A$1:$H$1000,8,FALSE),(VLOOKUP(A143,'10.IMP DEB CRED'!$A$1:$H$1000,8,FALSE))))))))))</f>
        <v>2</v>
      </c>
      <c r="J143">
        <f t="shared" si="5"/>
        <v>-1562100.08</v>
      </c>
    </row>
    <row r="144" spans="1:10" x14ac:dyDescent="0.2">
      <c r="A144" s="78">
        <v>143</v>
      </c>
      <c r="B144" s="158">
        <v>45327</v>
      </c>
      <c r="C144" s="62" t="s">
        <v>1062</v>
      </c>
      <c r="D144" s="62" t="s">
        <v>882</v>
      </c>
      <c r="E144" s="62" t="s">
        <v>19</v>
      </c>
      <c r="F144" s="159">
        <v>-520938.82</v>
      </c>
      <c r="G144" s="159">
        <v>-4836892.0999999996</v>
      </c>
      <c r="H144" s="52"/>
      <c r="I144" s="27">
        <f>IF(B144="","",IFERROR(VLOOKUP(A144,'1.DEPOSITOS'!$A$1:$H$1000,8,FALSE),IFERROR(VLOOKUP(A144,'2.DEBITOS Y CHEQUES'!$A$1:$H$1000,8,FALSE),IFERROR(VLOOKUP(A144,'3.AFIP'!$A$1:$H$1000,8,FALSE),IFERROR(VLOOKUP(A144,'4.SIRCREB'!$A$1:$H$1000,8,FALSE),IFERROR(VLOOKUP(A144,'5.FONDO Y SUELDOS'!$A$1:$H$1000,8,FALSE),IFERROR(VLOOKUP(A144,'11.LEASING'!$A$1:$H$1000,8,FALSE),IFERROR(VLOOKUP(A144,'8.GASTOS'!$A$1:$H$1000,8,FALSE),(VLOOKUP(A144,'10.IMP DEB CRED'!$A$1:$H$1000,8,FALSE))))))))))</f>
        <v>2</v>
      </c>
      <c r="J144">
        <f t="shared" si="5"/>
        <v>-1562100.08</v>
      </c>
    </row>
    <row r="145" spans="1:10" x14ac:dyDescent="0.2">
      <c r="A145" s="78">
        <v>144</v>
      </c>
      <c r="B145" s="158">
        <v>45327</v>
      </c>
      <c r="C145" s="62" t="s">
        <v>1063</v>
      </c>
      <c r="D145" s="62" t="s">
        <v>882</v>
      </c>
      <c r="E145" s="62" t="s">
        <v>19</v>
      </c>
      <c r="F145" s="159">
        <v>-520938.82</v>
      </c>
      <c r="G145" s="159">
        <v>-4315953.28</v>
      </c>
      <c r="H145" s="52"/>
      <c r="I145" s="27">
        <f>IF(B145="","",IFERROR(VLOOKUP(A145,'1.DEPOSITOS'!$A$1:$H$1000,8,FALSE),IFERROR(VLOOKUP(A145,'2.DEBITOS Y CHEQUES'!$A$1:$H$1000,8,FALSE),IFERROR(VLOOKUP(A145,'3.AFIP'!$A$1:$H$1000,8,FALSE),IFERROR(VLOOKUP(A145,'4.SIRCREB'!$A$1:$H$1000,8,FALSE),IFERROR(VLOOKUP(A145,'5.FONDO Y SUELDOS'!$A$1:$H$1000,8,FALSE),IFERROR(VLOOKUP(A145,'11.LEASING'!$A$1:$H$1000,8,FALSE),IFERROR(VLOOKUP(A145,'8.GASTOS'!$A$1:$H$1000,8,FALSE),(VLOOKUP(A145,'10.IMP DEB CRED'!$A$1:$H$1000,8,FALSE))))))))))</f>
        <v>2</v>
      </c>
      <c r="J145">
        <f t="shared" si="5"/>
        <v>-1562100.08</v>
      </c>
    </row>
    <row r="146" spans="1:10" x14ac:dyDescent="0.2">
      <c r="A146" s="78">
        <v>145</v>
      </c>
      <c r="B146" s="158">
        <v>45327</v>
      </c>
      <c r="C146" s="62" t="s">
        <v>1064</v>
      </c>
      <c r="D146" s="62" t="s">
        <v>882</v>
      </c>
      <c r="E146" s="62" t="s">
        <v>19</v>
      </c>
      <c r="F146" s="159">
        <v>-47500</v>
      </c>
      <c r="G146" s="159">
        <v>-3795014.46</v>
      </c>
      <c r="H146" s="52"/>
      <c r="I146" s="27">
        <f>IF(B146="","",IFERROR(VLOOKUP(A146,'1.DEPOSITOS'!$A$1:$H$1000,8,FALSE),IFERROR(VLOOKUP(A146,'2.DEBITOS Y CHEQUES'!$A$1:$H$1000,8,FALSE),IFERROR(VLOOKUP(A146,'3.AFIP'!$A$1:$H$1000,8,FALSE),IFERROR(VLOOKUP(A146,'4.SIRCREB'!$A$1:$H$1000,8,FALSE),IFERROR(VLOOKUP(A146,'5.FONDO Y SUELDOS'!$A$1:$H$1000,8,FALSE),IFERROR(VLOOKUP(A146,'11.LEASING'!$A$1:$H$1000,8,FALSE),IFERROR(VLOOKUP(A146,'8.GASTOS'!$A$1:$H$1000,8,FALSE),(VLOOKUP(A146,'10.IMP DEB CRED'!$A$1:$H$1000,8,FALSE))))))))))</f>
        <v>2</v>
      </c>
      <c r="J146">
        <f t="shared" si="5"/>
        <v>-1562100.08</v>
      </c>
    </row>
    <row r="147" spans="1:10" x14ac:dyDescent="0.2">
      <c r="A147" s="78">
        <v>146</v>
      </c>
      <c r="B147" s="158">
        <v>45327</v>
      </c>
      <c r="C147" s="62" t="s">
        <v>1065</v>
      </c>
      <c r="D147" s="62" t="s">
        <v>899</v>
      </c>
      <c r="E147" s="62" t="s">
        <v>1066</v>
      </c>
      <c r="F147" s="159">
        <v>-6400</v>
      </c>
      <c r="G147" s="159">
        <v>-3747514.46</v>
      </c>
      <c r="H147" s="52"/>
      <c r="I147" s="27">
        <f>IF(B147="","",IFERROR(VLOOKUP(A147,'1.DEPOSITOS'!$A$1:$H$1000,8,FALSE),IFERROR(VLOOKUP(A147,'2.DEBITOS Y CHEQUES'!$A$1:$H$1000,8,FALSE),IFERROR(VLOOKUP(A147,'3.AFIP'!$A$1:$H$1000,8,FALSE),IFERROR(VLOOKUP(A147,'4.SIRCREB'!$A$1:$H$1000,8,FALSE),IFERROR(VLOOKUP(A147,'5.FONDO Y SUELDOS'!$A$1:$H$1000,8,FALSE),IFERROR(VLOOKUP(A147,'11.LEASING'!$A$1:$H$1000,8,FALSE),IFERROR(VLOOKUP(A147,'8.GASTOS'!$A$1:$H$1000,8,FALSE),(VLOOKUP(A147,'10.IMP DEB CRED'!$A$1:$H$1000,8,FALSE))))))))))</f>
        <v>2</v>
      </c>
      <c r="J147">
        <f t="shared" si="5"/>
        <v>-1562100.08</v>
      </c>
    </row>
    <row r="148" spans="1:10" x14ac:dyDescent="0.2">
      <c r="A148" s="78">
        <v>147</v>
      </c>
      <c r="B148" s="158">
        <v>45327</v>
      </c>
      <c r="C148" s="62" t="s">
        <v>1067</v>
      </c>
      <c r="D148" s="62" t="s">
        <v>899</v>
      </c>
      <c r="E148" s="62" t="s">
        <v>1066</v>
      </c>
      <c r="F148" s="159">
        <v>-6400</v>
      </c>
      <c r="G148" s="159">
        <v>-3741114.46</v>
      </c>
      <c r="H148" s="52"/>
      <c r="I148" s="27">
        <f>IF(B148="","",IFERROR(VLOOKUP(A148,'1.DEPOSITOS'!$A$1:$H$1000,8,FALSE),IFERROR(VLOOKUP(A148,'2.DEBITOS Y CHEQUES'!$A$1:$H$1000,8,FALSE),IFERROR(VLOOKUP(A148,'3.AFIP'!$A$1:$H$1000,8,FALSE),IFERROR(VLOOKUP(A148,'4.SIRCREB'!$A$1:$H$1000,8,FALSE),IFERROR(VLOOKUP(A148,'5.FONDO Y SUELDOS'!$A$1:$H$1000,8,FALSE),IFERROR(VLOOKUP(A148,'11.LEASING'!$A$1:$H$1000,8,FALSE),IFERROR(VLOOKUP(A148,'8.GASTOS'!$A$1:$H$1000,8,FALSE),(VLOOKUP(A148,'10.IMP DEB CRED'!$A$1:$H$1000,8,FALSE))))))))))</f>
        <v>2</v>
      </c>
      <c r="J148">
        <f t="shared" si="5"/>
        <v>-1562100.08</v>
      </c>
    </row>
    <row r="149" spans="1:10" x14ac:dyDescent="0.2">
      <c r="A149" s="78">
        <v>148</v>
      </c>
      <c r="B149" s="158">
        <v>45324</v>
      </c>
      <c r="C149" s="62" t="s">
        <v>1068</v>
      </c>
      <c r="D149" s="62" t="s">
        <v>889</v>
      </c>
      <c r="E149" s="62" t="s">
        <v>15</v>
      </c>
      <c r="F149" s="159">
        <v>-33670.26</v>
      </c>
      <c r="G149" s="159">
        <v>-3734714.46</v>
      </c>
      <c r="H149" s="52"/>
      <c r="I149" s="27">
        <f>IF(B149="","",IFERROR(VLOOKUP(A149,'1.DEPOSITOS'!$A$1:$H$1000,8,FALSE),IFERROR(VLOOKUP(A149,'2.DEBITOS Y CHEQUES'!$A$1:$H$1000,8,FALSE),IFERROR(VLOOKUP(A149,'3.AFIP'!$A$1:$H$1000,8,FALSE),IFERROR(VLOOKUP(A149,'4.SIRCREB'!$A$1:$H$1000,8,FALSE),IFERROR(VLOOKUP(A149,'5.FONDO Y SUELDOS'!$A$1:$H$1000,8,FALSE),IFERROR(VLOOKUP(A149,'11.LEASING'!$A$1:$H$1000,8,FALSE),IFERROR(VLOOKUP(A149,'8.GASTOS'!$A$1:$H$1000,8,FALSE),(VLOOKUP(A149,'10.IMP DEB CRED'!$A$1:$H$1000,8,FALSE))))))))))</f>
        <v>10</v>
      </c>
      <c r="J149">
        <f t="shared" si="5"/>
        <v>-3734714.46</v>
      </c>
    </row>
    <row r="150" spans="1:10" x14ac:dyDescent="0.2">
      <c r="A150" s="78">
        <v>149</v>
      </c>
      <c r="B150" s="158">
        <v>45324</v>
      </c>
      <c r="C150" s="62" t="s">
        <v>1069</v>
      </c>
      <c r="D150" s="62" t="s">
        <v>1070</v>
      </c>
      <c r="E150" s="62" t="s">
        <v>1071</v>
      </c>
      <c r="F150" s="159">
        <v>-352541.59</v>
      </c>
      <c r="G150" s="159">
        <v>-3701044.2</v>
      </c>
      <c r="H150" s="52"/>
      <c r="I150" s="27">
        <f>IF(B150="","",IFERROR(VLOOKUP(A150,'1.DEPOSITOS'!$A$1:$H$1000,8,FALSE),IFERROR(VLOOKUP(A150,'2.DEBITOS Y CHEQUES'!$A$1:$H$1000,8,FALSE),IFERROR(VLOOKUP(A150,'3.AFIP'!$A$1:$H$1000,8,FALSE),IFERROR(VLOOKUP(A150,'4.SIRCREB'!$A$1:$H$1000,8,FALSE),IFERROR(VLOOKUP(A150,'5.FONDO Y SUELDOS'!$A$1:$H$1000,8,FALSE),IFERROR(VLOOKUP(A150,'11.LEASING'!$A$1:$H$1000,8,FALSE),IFERROR(VLOOKUP(A150,'8.GASTOS'!$A$1:$H$1000,8,FALSE),(VLOOKUP(A150,'10.IMP DEB CRED'!$A$1:$H$1000,8,FALSE))))))))))</f>
        <v>2</v>
      </c>
      <c r="J150">
        <f t="shared" si="5"/>
        <v>-3734714.46</v>
      </c>
    </row>
    <row r="151" spans="1:10" x14ac:dyDescent="0.2">
      <c r="A151" s="78">
        <v>150</v>
      </c>
      <c r="B151" s="158">
        <v>45324</v>
      </c>
      <c r="C151" s="62" t="s">
        <v>1072</v>
      </c>
      <c r="D151" s="62" t="s">
        <v>1023</v>
      </c>
      <c r="E151" s="62" t="s">
        <v>16</v>
      </c>
      <c r="F151" s="159">
        <v>-37781.74</v>
      </c>
      <c r="G151" s="159">
        <v>-3348502.61</v>
      </c>
      <c r="H151" s="52"/>
      <c r="I151" s="27">
        <f>IF(B151="","",IFERROR(VLOOKUP(A151,'1.DEPOSITOS'!$A$1:$H$1000,8,FALSE),IFERROR(VLOOKUP(A151,'2.DEBITOS Y CHEQUES'!$A$1:$H$1000,8,FALSE),IFERROR(VLOOKUP(A151,'3.AFIP'!$A$1:$H$1000,8,FALSE),IFERROR(VLOOKUP(A151,'4.SIRCREB'!$A$1:$H$1000,8,FALSE),IFERROR(VLOOKUP(A151,'5.FONDO Y SUELDOS'!$A$1:$H$1000,8,FALSE),IFERROR(VLOOKUP(A151,'11.LEASING'!$A$1:$H$1000,8,FALSE),IFERROR(VLOOKUP(A151,'8.GASTOS'!$A$1:$H$1000,8,FALSE),(VLOOKUP(A151,'10.IMP DEB CRED'!$A$1:$H$1000,8,FALSE))))))))))</f>
        <v>0</v>
      </c>
      <c r="J151">
        <f t="shared" si="5"/>
        <v>-3734714.46</v>
      </c>
    </row>
    <row r="152" spans="1:10" x14ac:dyDescent="0.2">
      <c r="A152" s="78">
        <v>151</v>
      </c>
      <c r="B152" s="158">
        <v>45324</v>
      </c>
      <c r="C152" s="62" t="s">
        <v>1073</v>
      </c>
      <c r="D152" s="62" t="s">
        <v>909</v>
      </c>
      <c r="E152" s="62" t="s">
        <v>910</v>
      </c>
      <c r="F152" s="159">
        <v>-77059.929999999993</v>
      </c>
      <c r="G152" s="159">
        <v>-3310720.87</v>
      </c>
      <c r="H152" s="52"/>
      <c r="I152" s="27">
        <f>IF(B152="","",IFERROR(VLOOKUP(A152,'1.DEPOSITOS'!$A$1:$H$1000,8,FALSE),IFERROR(VLOOKUP(A152,'2.DEBITOS Y CHEQUES'!$A$1:$H$1000,8,FALSE),IFERROR(VLOOKUP(A152,'3.AFIP'!$A$1:$H$1000,8,FALSE),IFERROR(VLOOKUP(A152,'4.SIRCREB'!$A$1:$H$1000,8,FALSE),IFERROR(VLOOKUP(A152,'5.FONDO Y SUELDOS'!$A$1:$H$1000,8,FALSE),IFERROR(VLOOKUP(A152,'11.LEASING'!$A$1:$H$1000,8,FALSE),IFERROR(VLOOKUP(A152,'8.GASTOS'!$A$1:$H$1000,8,FALSE),(VLOOKUP(A152,'10.IMP DEB CRED'!$A$1:$H$1000,8,FALSE))))))))))</f>
        <v>2</v>
      </c>
      <c r="J152">
        <f t="shared" si="5"/>
        <v>-3734714.46</v>
      </c>
    </row>
    <row r="153" spans="1:10" x14ac:dyDescent="0.2">
      <c r="A153" s="78">
        <v>152</v>
      </c>
      <c r="B153" s="158">
        <v>45324</v>
      </c>
      <c r="C153" s="62" t="s">
        <v>1074</v>
      </c>
      <c r="D153" s="62" t="s">
        <v>940</v>
      </c>
      <c r="E153" s="62" t="s">
        <v>34</v>
      </c>
      <c r="F153" s="159">
        <v>-1.26</v>
      </c>
      <c r="G153" s="159">
        <v>-3233660.94</v>
      </c>
      <c r="H153" s="52"/>
      <c r="I153" s="27">
        <f>IF(B153="","",IFERROR(VLOOKUP(A153,'1.DEPOSITOS'!$A$1:$H$1000,8,FALSE),IFERROR(VLOOKUP(A153,'2.DEBITOS Y CHEQUES'!$A$1:$H$1000,8,FALSE),IFERROR(VLOOKUP(A153,'3.AFIP'!$A$1:$H$1000,8,FALSE),IFERROR(VLOOKUP(A153,'4.SIRCREB'!$A$1:$H$1000,8,FALSE),IFERROR(VLOOKUP(A153,'5.FONDO Y SUELDOS'!$A$1:$H$1000,8,FALSE),IFERROR(VLOOKUP(A153,'11.LEASING'!$A$1:$H$1000,8,FALSE),IFERROR(VLOOKUP(A153,'8.GASTOS'!$A$1:$H$1000,8,FALSE),(VLOOKUP(A153,'10.IMP DEB CRED'!$A$1:$H$1000,8,FALSE))))))))))</f>
        <v>8</v>
      </c>
      <c r="J153">
        <f t="shared" si="5"/>
        <v>-3734714.46</v>
      </c>
    </row>
    <row r="154" spans="1:10" x14ac:dyDescent="0.2">
      <c r="A154" s="78">
        <v>153</v>
      </c>
      <c r="B154" s="158">
        <v>45324</v>
      </c>
      <c r="C154" s="62" t="s">
        <v>1075</v>
      </c>
      <c r="D154" s="62" t="s">
        <v>942</v>
      </c>
      <c r="E154" s="62" t="s">
        <v>33</v>
      </c>
      <c r="F154" s="159">
        <v>-6</v>
      </c>
      <c r="G154" s="159">
        <v>-3233659.68</v>
      </c>
      <c r="H154" s="52"/>
      <c r="I154" s="27">
        <f>IF(B154="","",IFERROR(VLOOKUP(A154,'1.DEPOSITOS'!$A$1:$H$1000,8,FALSE),IFERROR(VLOOKUP(A154,'2.DEBITOS Y CHEQUES'!$A$1:$H$1000,8,FALSE),IFERROR(VLOOKUP(A154,'3.AFIP'!$A$1:$H$1000,8,FALSE),IFERROR(VLOOKUP(A154,'4.SIRCREB'!$A$1:$H$1000,8,FALSE),IFERROR(VLOOKUP(A154,'5.FONDO Y SUELDOS'!$A$1:$H$1000,8,FALSE),IFERROR(VLOOKUP(A154,'11.LEASING'!$A$1:$H$1000,8,FALSE),IFERROR(VLOOKUP(A154,'8.GASTOS'!$A$1:$H$1000,8,FALSE),(VLOOKUP(A154,'10.IMP DEB CRED'!$A$1:$H$1000,8,FALSE))))))))))</f>
        <v>8</v>
      </c>
      <c r="J154">
        <f t="shared" si="5"/>
        <v>-3734714.46</v>
      </c>
    </row>
    <row r="155" spans="1:10" x14ac:dyDescent="0.2">
      <c r="A155" s="78">
        <v>154</v>
      </c>
      <c r="B155" s="158">
        <v>45324</v>
      </c>
      <c r="C155" s="62" t="s">
        <v>1076</v>
      </c>
      <c r="D155" s="62" t="s">
        <v>944</v>
      </c>
      <c r="E155" s="62" t="s">
        <v>12</v>
      </c>
      <c r="F155" s="159">
        <v>-30260</v>
      </c>
      <c r="G155" s="159">
        <v>-3233653.68</v>
      </c>
      <c r="H155" s="52"/>
      <c r="I155" s="27">
        <f>IF(B155="","",IFERROR(VLOOKUP(A155,'1.DEPOSITOS'!$A$1:$H$1000,8,FALSE),IFERROR(VLOOKUP(A155,'2.DEBITOS Y CHEQUES'!$A$1:$H$1000,8,FALSE),IFERROR(VLOOKUP(A155,'3.AFIP'!$A$1:$H$1000,8,FALSE),IFERROR(VLOOKUP(A155,'4.SIRCREB'!$A$1:$H$1000,8,FALSE),IFERROR(VLOOKUP(A155,'5.FONDO Y SUELDOS'!$A$1:$H$1000,8,FALSE),IFERROR(VLOOKUP(A155,'11.LEASING'!$A$1:$H$1000,8,FALSE),IFERROR(VLOOKUP(A155,'8.GASTOS'!$A$1:$H$1000,8,FALSE),(VLOOKUP(A155,'10.IMP DEB CRED'!$A$1:$H$1000,8,FALSE))))))))))</f>
        <v>0</v>
      </c>
      <c r="J155">
        <f t="shared" si="5"/>
        <v>-3734714.46</v>
      </c>
    </row>
    <row r="156" spans="1:10" x14ac:dyDescent="0.2">
      <c r="A156" s="78">
        <v>155</v>
      </c>
      <c r="B156" s="158">
        <v>45324</v>
      </c>
      <c r="C156" s="62" t="s">
        <v>1077</v>
      </c>
      <c r="D156" s="62" t="s">
        <v>1078</v>
      </c>
      <c r="E156" s="62" t="s">
        <v>731</v>
      </c>
      <c r="F156" s="159">
        <v>-45229.78</v>
      </c>
      <c r="G156" s="159">
        <v>-3203393.68</v>
      </c>
      <c r="H156" s="52"/>
      <c r="I156" s="27">
        <f>IF(B156="","",IFERROR(VLOOKUP(A156,'1.DEPOSITOS'!$A$1:$H$1000,8,FALSE),IFERROR(VLOOKUP(A156,'2.DEBITOS Y CHEQUES'!$A$1:$H$1000,8,FALSE),IFERROR(VLOOKUP(A156,'3.AFIP'!$A$1:$H$1000,8,FALSE),IFERROR(VLOOKUP(A156,'4.SIRCREB'!$A$1:$H$1000,8,FALSE),IFERROR(VLOOKUP(A156,'5.FONDO Y SUELDOS'!$A$1:$H$1000,8,FALSE),IFERROR(VLOOKUP(A156,'11.LEASING'!$A$1:$H$1000,8,FALSE),IFERROR(VLOOKUP(A156,'8.GASTOS'!$A$1:$H$1000,8,FALSE),(VLOOKUP(A156,'10.IMP DEB CRED'!$A$1:$H$1000,8,FALSE))))))))))</f>
        <v>2</v>
      </c>
      <c r="J156">
        <f t="shared" si="5"/>
        <v>-3734714.46</v>
      </c>
    </row>
    <row r="157" spans="1:10" x14ac:dyDescent="0.2">
      <c r="A157" s="78">
        <v>156</v>
      </c>
      <c r="B157" s="158">
        <v>45324</v>
      </c>
      <c r="C157" s="62" t="s">
        <v>1079</v>
      </c>
      <c r="D157" s="62" t="s">
        <v>940</v>
      </c>
      <c r="E157" s="62" t="s">
        <v>34</v>
      </c>
      <c r="F157" s="159">
        <v>-42.84</v>
      </c>
      <c r="G157" s="159">
        <v>-3158163.9</v>
      </c>
      <c r="H157" s="52"/>
      <c r="I157" s="27">
        <f>IF(B157="","",IFERROR(VLOOKUP(A157,'1.DEPOSITOS'!$A$1:$H$1000,8,FALSE),IFERROR(VLOOKUP(A157,'2.DEBITOS Y CHEQUES'!$A$1:$H$1000,8,FALSE),IFERROR(VLOOKUP(A157,'3.AFIP'!$A$1:$H$1000,8,FALSE),IFERROR(VLOOKUP(A157,'4.SIRCREB'!$A$1:$H$1000,8,FALSE),IFERROR(VLOOKUP(A157,'5.FONDO Y SUELDOS'!$A$1:$H$1000,8,FALSE),IFERROR(VLOOKUP(A157,'11.LEASING'!$A$1:$H$1000,8,FALSE),IFERROR(VLOOKUP(A157,'8.GASTOS'!$A$1:$H$1000,8,FALSE),(VLOOKUP(A157,'10.IMP DEB CRED'!$A$1:$H$1000,8,FALSE))))))))))</f>
        <v>8</v>
      </c>
      <c r="J157">
        <f t="shared" si="5"/>
        <v>-3734714.46</v>
      </c>
    </row>
    <row r="158" spans="1:10" x14ac:dyDescent="0.2">
      <c r="A158" s="78">
        <v>157</v>
      </c>
      <c r="B158" s="158">
        <v>45324</v>
      </c>
      <c r="C158" s="62" t="s">
        <v>1080</v>
      </c>
      <c r="D158" s="62" t="s">
        <v>942</v>
      </c>
      <c r="E158" s="62" t="s">
        <v>33</v>
      </c>
      <c r="F158" s="159">
        <v>-204</v>
      </c>
      <c r="G158" s="159">
        <v>-3158121.06</v>
      </c>
      <c r="H158" s="52"/>
      <c r="I158" s="27">
        <f>IF(B158="","",IFERROR(VLOOKUP(A158,'1.DEPOSITOS'!$A$1:$H$1000,8,FALSE),IFERROR(VLOOKUP(A158,'2.DEBITOS Y CHEQUES'!$A$1:$H$1000,8,FALSE),IFERROR(VLOOKUP(A158,'3.AFIP'!$A$1:$H$1000,8,FALSE),IFERROR(VLOOKUP(A158,'4.SIRCREB'!$A$1:$H$1000,8,FALSE),IFERROR(VLOOKUP(A158,'5.FONDO Y SUELDOS'!$A$1:$H$1000,8,FALSE),IFERROR(VLOOKUP(A158,'11.LEASING'!$A$1:$H$1000,8,FALSE),IFERROR(VLOOKUP(A158,'8.GASTOS'!$A$1:$H$1000,8,FALSE),(VLOOKUP(A158,'10.IMP DEB CRED'!$A$1:$H$1000,8,FALSE))))))))))</f>
        <v>8</v>
      </c>
      <c r="J158">
        <f t="shared" si="5"/>
        <v>-3734714.46</v>
      </c>
    </row>
    <row r="159" spans="1:10" x14ac:dyDescent="0.2">
      <c r="A159" s="78">
        <v>158</v>
      </c>
      <c r="B159" s="158">
        <v>45324</v>
      </c>
      <c r="C159" s="62" t="s">
        <v>1081</v>
      </c>
      <c r="D159" s="62" t="s">
        <v>944</v>
      </c>
      <c r="E159" s="62" t="s">
        <v>12</v>
      </c>
      <c r="F159" s="159">
        <v>-4360100</v>
      </c>
      <c r="G159" s="159">
        <v>-3157917.06</v>
      </c>
      <c r="H159" s="52"/>
      <c r="I159" s="27">
        <f>IF(B159="","",IFERROR(VLOOKUP(A159,'1.DEPOSITOS'!$A$1:$H$1000,8,FALSE),IFERROR(VLOOKUP(A159,'2.DEBITOS Y CHEQUES'!$A$1:$H$1000,8,FALSE),IFERROR(VLOOKUP(A159,'3.AFIP'!$A$1:$H$1000,8,FALSE),IFERROR(VLOOKUP(A159,'4.SIRCREB'!$A$1:$H$1000,8,FALSE),IFERROR(VLOOKUP(A159,'5.FONDO Y SUELDOS'!$A$1:$H$1000,8,FALSE),IFERROR(VLOOKUP(A159,'11.LEASING'!$A$1:$H$1000,8,FALSE),IFERROR(VLOOKUP(A159,'8.GASTOS'!$A$1:$H$1000,8,FALSE),(VLOOKUP(A159,'10.IMP DEB CRED'!$A$1:$H$1000,8,FALSE))))))))))</f>
        <v>0</v>
      </c>
      <c r="J159">
        <f t="shared" si="5"/>
        <v>-3734714.46</v>
      </c>
    </row>
    <row r="160" spans="1:10" x14ac:dyDescent="0.2">
      <c r="A160" s="78">
        <v>159</v>
      </c>
      <c r="B160" s="158">
        <v>45324</v>
      </c>
      <c r="C160" s="62" t="s">
        <v>1082</v>
      </c>
      <c r="D160" s="62" t="s">
        <v>940</v>
      </c>
      <c r="E160" s="62" t="s">
        <v>34</v>
      </c>
      <c r="F160" s="159">
        <v>-3.78</v>
      </c>
      <c r="G160" s="159">
        <v>1202182.94</v>
      </c>
      <c r="H160" s="52"/>
      <c r="I160" s="27">
        <f>IF(B160="","",IFERROR(VLOOKUP(A160,'1.DEPOSITOS'!$A$1:$H$1000,8,FALSE),IFERROR(VLOOKUP(A160,'2.DEBITOS Y CHEQUES'!$A$1:$H$1000,8,FALSE),IFERROR(VLOOKUP(A160,'3.AFIP'!$A$1:$H$1000,8,FALSE),IFERROR(VLOOKUP(A160,'4.SIRCREB'!$A$1:$H$1000,8,FALSE),IFERROR(VLOOKUP(A160,'5.FONDO Y SUELDOS'!$A$1:$H$1000,8,FALSE),IFERROR(VLOOKUP(A160,'11.LEASING'!$A$1:$H$1000,8,FALSE),IFERROR(VLOOKUP(A160,'8.GASTOS'!$A$1:$H$1000,8,FALSE),(VLOOKUP(A160,'10.IMP DEB CRED'!$A$1:$H$1000,8,FALSE))))))))))</f>
        <v>8</v>
      </c>
      <c r="J160">
        <f t="shared" si="5"/>
        <v>-3734714.46</v>
      </c>
    </row>
    <row r="161" spans="1:10" x14ac:dyDescent="0.2">
      <c r="A161" s="78">
        <v>160</v>
      </c>
      <c r="B161" s="158">
        <v>45324</v>
      </c>
      <c r="C161" s="62" t="s">
        <v>1083</v>
      </c>
      <c r="D161" s="62" t="s">
        <v>942</v>
      </c>
      <c r="E161" s="62" t="s">
        <v>33</v>
      </c>
      <c r="F161" s="159">
        <v>-18</v>
      </c>
      <c r="G161" s="159">
        <v>1202186.72</v>
      </c>
      <c r="H161" s="52"/>
      <c r="I161" s="27">
        <f>IF(B161="","",IFERROR(VLOOKUP(A161,'1.DEPOSITOS'!$A$1:$H$1000,8,FALSE),IFERROR(VLOOKUP(A161,'2.DEBITOS Y CHEQUES'!$A$1:$H$1000,8,FALSE),IFERROR(VLOOKUP(A161,'3.AFIP'!$A$1:$H$1000,8,FALSE),IFERROR(VLOOKUP(A161,'4.SIRCREB'!$A$1:$H$1000,8,FALSE),IFERROR(VLOOKUP(A161,'5.FONDO Y SUELDOS'!$A$1:$H$1000,8,FALSE),IFERROR(VLOOKUP(A161,'11.LEASING'!$A$1:$H$1000,8,FALSE),IFERROR(VLOOKUP(A161,'8.GASTOS'!$A$1:$H$1000,8,FALSE),(VLOOKUP(A161,'10.IMP DEB CRED'!$A$1:$H$1000,8,FALSE))))))))))</f>
        <v>8</v>
      </c>
      <c r="J161">
        <f t="shared" si="5"/>
        <v>-3734714.46</v>
      </c>
    </row>
    <row r="162" spans="1:10" x14ac:dyDescent="0.2">
      <c r="A162" s="78">
        <v>161</v>
      </c>
      <c r="B162" s="158">
        <v>45324</v>
      </c>
      <c r="C162" s="62" t="s">
        <v>1084</v>
      </c>
      <c r="D162" s="62" t="s">
        <v>944</v>
      </c>
      <c r="E162" s="62" t="s">
        <v>12</v>
      </c>
      <c r="F162" s="159">
        <v>-287480</v>
      </c>
      <c r="G162" s="159">
        <v>1202204.72</v>
      </c>
      <c r="H162" s="52"/>
      <c r="I162" s="27">
        <f>IF(B162="","",IFERROR(VLOOKUP(A162,'1.DEPOSITOS'!$A$1:$H$1000,8,FALSE),IFERROR(VLOOKUP(A162,'2.DEBITOS Y CHEQUES'!$A$1:$H$1000,8,FALSE),IFERROR(VLOOKUP(A162,'3.AFIP'!$A$1:$H$1000,8,FALSE),IFERROR(VLOOKUP(A162,'4.SIRCREB'!$A$1:$H$1000,8,FALSE),IFERROR(VLOOKUP(A162,'5.FONDO Y SUELDOS'!$A$1:$H$1000,8,FALSE),IFERROR(VLOOKUP(A162,'11.LEASING'!$A$1:$H$1000,8,FALSE),IFERROR(VLOOKUP(A162,'8.GASTOS'!$A$1:$H$1000,8,FALSE),(VLOOKUP(A162,'10.IMP DEB CRED'!$A$1:$H$1000,8,FALSE))))))))))</f>
        <v>0</v>
      </c>
      <c r="J162">
        <f t="shared" si="5"/>
        <v>-3734714.46</v>
      </c>
    </row>
    <row r="163" spans="1:10" x14ac:dyDescent="0.2">
      <c r="A163" s="78">
        <v>162</v>
      </c>
      <c r="B163" s="158">
        <v>45324</v>
      </c>
      <c r="C163" s="62" t="s">
        <v>1085</v>
      </c>
      <c r="D163" s="62" t="s">
        <v>882</v>
      </c>
      <c r="E163" s="62" t="s">
        <v>19</v>
      </c>
      <c r="F163" s="159">
        <v>-420980</v>
      </c>
      <c r="G163" s="159">
        <v>1489684.72</v>
      </c>
      <c r="H163" s="52"/>
      <c r="I163" s="27">
        <f>IF(B163="","",IFERROR(VLOOKUP(A163,'1.DEPOSITOS'!$A$1:$H$1000,8,FALSE),IFERROR(VLOOKUP(A163,'2.DEBITOS Y CHEQUES'!$A$1:$H$1000,8,FALSE),IFERROR(VLOOKUP(A163,'3.AFIP'!$A$1:$H$1000,8,FALSE),IFERROR(VLOOKUP(A163,'4.SIRCREB'!$A$1:$H$1000,8,FALSE),IFERROR(VLOOKUP(A163,'5.FONDO Y SUELDOS'!$A$1:$H$1000,8,FALSE),IFERROR(VLOOKUP(A163,'11.LEASING'!$A$1:$H$1000,8,FALSE),IFERROR(VLOOKUP(A163,'8.GASTOS'!$A$1:$H$1000,8,FALSE),(VLOOKUP(A163,'10.IMP DEB CRED'!$A$1:$H$1000,8,FALSE))))))))))</f>
        <v>2</v>
      </c>
      <c r="J163">
        <f t="shared" si="5"/>
        <v>-3734714.46</v>
      </c>
    </row>
    <row r="164" spans="1:10" x14ac:dyDescent="0.2">
      <c r="A164" s="78">
        <v>163</v>
      </c>
      <c r="B164" s="158">
        <v>45323</v>
      </c>
      <c r="C164" s="62" t="s">
        <v>1086</v>
      </c>
      <c r="D164" s="62" t="s">
        <v>889</v>
      </c>
      <c r="E164" s="62" t="s">
        <v>15</v>
      </c>
      <c r="F164" s="159">
        <v>-12535.58</v>
      </c>
      <c r="G164" s="159">
        <v>1910664.72</v>
      </c>
      <c r="H164" s="52"/>
      <c r="I164" s="27">
        <f>IF(B164="","",IFERROR(VLOOKUP(A164,'1.DEPOSITOS'!$A$1:$H$1000,8,FALSE),IFERROR(VLOOKUP(A164,'2.DEBITOS Y CHEQUES'!$A$1:$H$1000,8,FALSE),IFERROR(VLOOKUP(A164,'3.AFIP'!$A$1:$H$1000,8,FALSE),IFERROR(VLOOKUP(A164,'4.SIRCREB'!$A$1:$H$1000,8,FALSE),IFERROR(VLOOKUP(A164,'5.FONDO Y SUELDOS'!$A$1:$H$1000,8,FALSE),IFERROR(VLOOKUP(A164,'11.LEASING'!$A$1:$H$1000,8,FALSE),IFERROR(VLOOKUP(A164,'8.GASTOS'!$A$1:$H$1000,8,FALSE),(VLOOKUP(A164,'10.IMP DEB CRED'!$A$1:$H$1000,8,FALSE))))))))))</f>
        <v>10</v>
      </c>
      <c r="J164">
        <f t="shared" si="5"/>
        <v>0</v>
      </c>
    </row>
    <row r="165" spans="1:10" x14ac:dyDescent="0.2">
      <c r="A165" s="78">
        <v>164</v>
      </c>
      <c r="B165" s="158">
        <v>45323</v>
      </c>
      <c r="C165" s="62" t="s">
        <v>1087</v>
      </c>
      <c r="D165" s="62" t="s">
        <v>972</v>
      </c>
      <c r="E165" s="62" t="s">
        <v>1088</v>
      </c>
      <c r="F165" s="159">
        <v>-176412.47</v>
      </c>
      <c r="G165" s="159">
        <v>1923200.3</v>
      </c>
      <c r="H165" s="52"/>
      <c r="I165" s="27">
        <f>IF(B165="","",IFERROR(VLOOKUP(A165,'1.DEPOSITOS'!$A$1:$H$1000,8,FALSE),IFERROR(VLOOKUP(A165,'2.DEBITOS Y CHEQUES'!$A$1:$H$1000,8,FALSE),IFERROR(VLOOKUP(A165,'3.AFIP'!$A$1:$H$1000,8,FALSE),IFERROR(VLOOKUP(A165,'4.SIRCREB'!$A$1:$H$1000,8,FALSE),IFERROR(VLOOKUP(A165,'5.FONDO Y SUELDOS'!$A$1:$H$1000,8,FALSE),IFERROR(VLOOKUP(A165,'11.LEASING'!$A$1:$H$1000,8,FALSE),IFERROR(VLOOKUP(A165,'8.GASTOS'!$A$1:$H$1000,8,FALSE),(VLOOKUP(A165,'10.IMP DEB CRED'!$A$1:$H$1000,8,FALSE))))))))))</f>
        <v>2</v>
      </c>
      <c r="J165">
        <f t="shared" si="5"/>
        <v>0</v>
      </c>
    </row>
    <row r="166" spans="1:10" x14ac:dyDescent="0.2">
      <c r="A166" s="78">
        <v>165</v>
      </c>
      <c r="B166" s="158">
        <v>45323</v>
      </c>
      <c r="C166" s="62" t="s">
        <v>1089</v>
      </c>
      <c r="D166" s="62" t="s">
        <v>882</v>
      </c>
      <c r="E166" s="62" t="s">
        <v>19</v>
      </c>
      <c r="F166" s="159">
        <v>-388356.5</v>
      </c>
      <c r="G166" s="159">
        <v>2099612.77</v>
      </c>
      <c r="H166" s="52"/>
      <c r="I166" s="27">
        <f>IF(B166="","",IFERROR(VLOOKUP(A166,'1.DEPOSITOS'!$A$1:$H$1000,8,FALSE),IFERROR(VLOOKUP(A166,'2.DEBITOS Y CHEQUES'!$A$1:$H$1000,8,FALSE),IFERROR(VLOOKUP(A166,'3.AFIP'!$A$1:$H$1000,8,FALSE),IFERROR(VLOOKUP(A166,'4.SIRCREB'!$A$1:$H$1000,8,FALSE),IFERROR(VLOOKUP(A166,'5.FONDO Y SUELDOS'!$A$1:$H$1000,8,FALSE),IFERROR(VLOOKUP(A166,'11.LEASING'!$A$1:$H$1000,8,FALSE),IFERROR(VLOOKUP(A166,'8.GASTOS'!$A$1:$H$1000,8,FALSE),(VLOOKUP(A166,'10.IMP DEB CRED'!$A$1:$H$1000,8,FALSE))))))))))</f>
        <v>2</v>
      </c>
      <c r="J166">
        <f t="shared" si="5"/>
        <v>0</v>
      </c>
    </row>
    <row r="167" spans="1:10" x14ac:dyDescent="0.2">
      <c r="A167" s="78">
        <v>166</v>
      </c>
      <c r="B167" s="158">
        <v>45323</v>
      </c>
      <c r="C167" s="62" t="s">
        <v>1090</v>
      </c>
      <c r="D167" s="62" t="s">
        <v>882</v>
      </c>
      <c r="E167" s="62" t="s">
        <v>19</v>
      </c>
      <c r="F167" s="159">
        <v>-75337.240000000005</v>
      </c>
      <c r="G167" s="159">
        <v>2487969.27</v>
      </c>
      <c r="H167" s="52"/>
      <c r="I167" s="27">
        <f>IF(B167="","",IFERROR(VLOOKUP(A167,'1.DEPOSITOS'!$A$1:$H$1000,8,FALSE),IFERROR(VLOOKUP(A167,'2.DEBITOS Y CHEQUES'!$A$1:$H$1000,8,FALSE),IFERROR(VLOOKUP(A167,'3.AFIP'!$A$1:$H$1000,8,FALSE),IFERROR(VLOOKUP(A167,'4.SIRCREB'!$A$1:$H$1000,8,FALSE),IFERROR(VLOOKUP(A167,'5.FONDO Y SUELDOS'!$A$1:$H$1000,8,FALSE),IFERROR(VLOOKUP(A167,'11.LEASING'!$A$1:$H$1000,8,FALSE),IFERROR(VLOOKUP(A167,'8.GASTOS'!$A$1:$H$1000,8,FALSE),(VLOOKUP(A167,'10.IMP DEB CRED'!$A$1:$H$1000,8,FALSE))))))))))</f>
        <v>2</v>
      </c>
      <c r="J167">
        <f t="shared" si="5"/>
        <v>0</v>
      </c>
    </row>
    <row r="168" spans="1:10" x14ac:dyDescent="0.2">
      <c r="A168" s="78">
        <v>167</v>
      </c>
      <c r="B168" s="158">
        <v>45323</v>
      </c>
      <c r="C168" s="62" t="s">
        <v>1091</v>
      </c>
      <c r="D168" s="62" t="s">
        <v>882</v>
      </c>
      <c r="E168" s="62" t="s">
        <v>19</v>
      </c>
      <c r="F168" s="159">
        <v>-509881.06</v>
      </c>
      <c r="G168" s="159">
        <v>2563306.5099999998</v>
      </c>
      <c r="H168" s="52"/>
      <c r="I168" s="27">
        <f>IF(B168="","",IFERROR(VLOOKUP(A168,'1.DEPOSITOS'!$A$1:$H$1000,8,FALSE),IFERROR(VLOOKUP(A168,'2.DEBITOS Y CHEQUES'!$A$1:$H$1000,8,FALSE),IFERROR(VLOOKUP(A168,'3.AFIP'!$A$1:$H$1000,8,FALSE),IFERROR(VLOOKUP(A168,'4.SIRCREB'!$A$1:$H$1000,8,FALSE),IFERROR(VLOOKUP(A168,'5.FONDO Y SUELDOS'!$A$1:$H$1000,8,FALSE),IFERROR(VLOOKUP(A168,'11.LEASING'!$A$1:$H$1000,8,FALSE),IFERROR(VLOOKUP(A168,'8.GASTOS'!$A$1:$H$1000,8,FALSE),(VLOOKUP(A168,'10.IMP DEB CRED'!$A$1:$H$1000,8,FALSE))))))))))</f>
        <v>2</v>
      </c>
      <c r="J168">
        <f t="shared" si="5"/>
        <v>0</v>
      </c>
    </row>
    <row r="169" spans="1:10" x14ac:dyDescent="0.2">
      <c r="A169" s="78">
        <v>168</v>
      </c>
      <c r="B169" s="158">
        <v>45323</v>
      </c>
      <c r="C169" s="62" t="s">
        <v>1092</v>
      </c>
      <c r="D169" s="62" t="s">
        <v>882</v>
      </c>
      <c r="E169" s="62" t="s">
        <v>19</v>
      </c>
      <c r="F169" s="159">
        <v>-844117.81</v>
      </c>
      <c r="G169" s="159">
        <v>3073187.57</v>
      </c>
      <c r="H169" s="52"/>
      <c r="I169" s="27">
        <f>IF(B169="","",IFERROR(VLOOKUP(A169,'1.DEPOSITOS'!$A$1:$H$1000,8,FALSE),IFERROR(VLOOKUP(A169,'2.DEBITOS Y CHEQUES'!$A$1:$H$1000,8,FALSE),IFERROR(VLOOKUP(A169,'3.AFIP'!$A$1:$H$1000,8,FALSE),IFERROR(VLOOKUP(A169,'4.SIRCREB'!$A$1:$H$1000,8,FALSE),IFERROR(VLOOKUP(A169,'5.FONDO Y SUELDOS'!$A$1:$H$1000,8,FALSE),IFERROR(VLOOKUP(A169,'11.LEASING'!$A$1:$H$1000,8,FALSE),IFERROR(VLOOKUP(A169,'8.GASTOS'!$A$1:$H$1000,8,FALSE),(VLOOKUP(A169,'10.IMP DEB CRED'!$A$1:$H$1000,8,FALSE))))))))))</f>
        <v>2</v>
      </c>
      <c r="J169">
        <f t="shared" si="5"/>
        <v>0</v>
      </c>
    </row>
    <row r="170" spans="1:10" x14ac:dyDescent="0.2">
      <c r="A170" s="78">
        <v>169</v>
      </c>
      <c r="B170" s="158">
        <v>45323</v>
      </c>
      <c r="C170" s="62" t="s">
        <v>1093</v>
      </c>
      <c r="D170" s="62" t="s">
        <v>1094</v>
      </c>
      <c r="E170" s="62" t="s">
        <v>568</v>
      </c>
      <c r="F170" s="159">
        <v>-84963.47</v>
      </c>
      <c r="G170" s="159">
        <v>3917305.38</v>
      </c>
      <c r="H170" s="52"/>
      <c r="I170" s="27">
        <f>IF(B170="","",IFERROR(VLOOKUP(A170,'1.DEPOSITOS'!$A$1:$H$1000,8,FALSE),IFERROR(VLOOKUP(A170,'2.DEBITOS Y CHEQUES'!$A$1:$H$1000,8,FALSE),IFERROR(VLOOKUP(A170,'3.AFIP'!$A$1:$H$1000,8,FALSE),IFERROR(VLOOKUP(A170,'4.SIRCREB'!$A$1:$H$1000,8,FALSE),IFERROR(VLOOKUP(A170,'5.FONDO Y SUELDOS'!$A$1:$H$1000,8,FALSE),IFERROR(VLOOKUP(A170,'11.LEASING'!$A$1:$H$1000,8,FALSE),IFERROR(VLOOKUP(A170,'8.GASTOS'!$A$1:$H$1000,8,FALSE),(VLOOKUP(A170,'10.IMP DEB CRED'!$A$1:$H$1000,8,FALSE))))))))))</f>
        <v>8</v>
      </c>
      <c r="J170">
        <f t="shared" si="5"/>
        <v>0</v>
      </c>
    </row>
    <row r="171" spans="1:10" x14ac:dyDescent="0.2">
      <c r="A171" s="78">
        <v>170</v>
      </c>
      <c r="B171" s="158">
        <v>45323</v>
      </c>
      <c r="C171" s="62" t="s">
        <v>1093</v>
      </c>
      <c r="D171" s="62" t="s">
        <v>1094</v>
      </c>
      <c r="E171" s="62" t="s">
        <v>567</v>
      </c>
      <c r="F171" s="159">
        <v>-1274.45</v>
      </c>
      <c r="G171" s="159">
        <v>4002268.85</v>
      </c>
      <c r="H171" s="52"/>
      <c r="I171" s="27">
        <f>IF(B171="","",IFERROR(VLOOKUP(A171,'1.DEPOSITOS'!$A$1:$H$1000,8,FALSE),IFERROR(VLOOKUP(A171,'2.DEBITOS Y CHEQUES'!$A$1:$H$1000,8,FALSE),IFERROR(VLOOKUP(A171,'3.AFIP'!$A$1:$H$1000,8,FALSE),IFERROR(VLOOKUP(A171,'4.SIRCREB'!$A$1:$H$1000,8,FALSE),IFERROR(VLOOKUP(A171,'5.FONDO Y SUELDOS'!$A$1:$H$1000,8,FALSE),IFERROR(VLOOKUP(A171,'11.LEASING'!$A$1:$H$1000,8,FALSE),IFERROR(VLOOKUP(A171,'8.GASTOS'!$A$1:$H$1000,8,FALSE),(VLOOKUP(A171,'10.IMP DEB CRED'!$A$1:$H$1000,8,FALSE))))))))))</f>
        <v>8</v>
      </c>
      <c r="J171">
        <f t="shared" si="5"/>
        <v>0</v>
      </c>
    </row>
    <row r="172" spans="1:10" x14ac:dyDescent="0.2">
      <c r="A172" s="78">
        <v>171</v>
      </c>
      <c r="B172" s="158">
        <v>45323</v>
      </c>
      <c r="C172" s="62" t="s">
        <v>1093</v>
      </c>
      <c r="D172" s="62" t="s">
        <v>1094</v>
      </c>
      <c r="E172" s="62" t="s">
        <v>34</v>
      </c>
      <c r="F172" s="159">
        <v>-8921.16</v>
      </c>
      <c r="G172" s="159">
        <v>4003543.3</v>
      </c>
      <c r="H172" s="52"/>
      <c r="I172" s="27">
        <f>IF(B172="","",IFERROR(VLOOKUP(A172,'1.DEPOSITOS'!$A$1:$H$1000,8,FALSE),IFERROR(VLOOKUP(A172,'2.DEBITOS Y CHEQUES'!$A$1:$H$1000,8,FALSE),IFERROR(VLOOKUP(A172,'3.AFIP'!$A$1:$H$1000,8,FALSE),IFERROR(VLOOKUP(A172,'4.SIRCREB'!$A$1:$H$1000,8,FALSE),IFERROR(VLOOKUP(A172,'5.FONDO Y SUELDOS'!$A$1:$H$1000,8,FALSE),IFERROR(VLOOKUP(A172,'11.LEASING'!$A$1:$H$1000,8,FALSE),IFERROR(VLOOKUP(A172,'8.GASTOS'!$A$1:$H$1000,8,FALSE),(VLOOKUP(A172,'10.IMP DEB CRED'!$A$1:$H$1000,8,FALSE))))))))))</f>
        <v>8</v>
      </c>
      <c r="J172">
        <f t="shared" si="5"/>
        <v>0</v>
      </c>
    </row>
    <row r="173" spans="1:10" x14ac:dyDescent="0.2">
      <c r="A173" s="78">
        <v>172</v>
      </c>
      <c r="B173" s="158"/>
      <c r="C173" s="62"/>
      <c r="D173" s="62"/>
      <c r="E173" s="62"/>
      <c r="F173" s="159"/>
      <c r="G173" s="159"/>
      <c r="H173" s="52"/>
      <c r="I173" s="27" t="str">
        <f>IF(B173="","",IFERROR(VLOOKUP(A173,'1.DEPOSITOS'!$A$1:$H$1000,8,FALSE),IFERROR(VLOOKUP(A173,'2.DEBITOS Y CHEQUES'!$A$1:$H$1000,8,FALSE),IFERROR(VLOOKUP(A173,'3.AFIP'!$A$1:$H$1000,8,FALSE),IFERROR(VLOOKUP(A173,'4.SIRCREB'!$A$1:$H$1000,8,FALSE),IFERROR(VLOOKUP(A173,'5.FONDO Y SUELDOS'!$A$1:$H$1000,8,FALSE),IFERROR(VLOOKUP(A173,'11.LEASING'!$A$1:$H$1000,8,FALSE),IFERROR(VLOOKUP(A173,'8.GASTOS'!$A$1:$H$1000,8,FALSE),(VLOOKUP(A173,'10.IMP DEB CRED'!$A$1:$H$1000,8,FALSE))))))))))</f>
        <v/>
      </c>
      <c r="J173" t="str">
        <f t="shared" si="5"/>
        <v/>
      </c>
    </row>
    <row r="174" spans="1:10" x14ac:dyDescent="0.2">
      <c r="A174" s="78">
        <v>173</v>
      </c>
      <c r="B174" s="158"/>
      <c r="C174" s="62"/>
      <c r="D174" s="62"/>
      <c r="E174" s="62"/>
      <c r="F174" s="159"/>
      <c r="G174" s="159"/>
      <c r="H174" s="52"/>
      <c r="I174" s="27" t="str">
        <f>IF(B174="","",IFERROR(VLOOKUP(A174,'1.DEPOSITOS'!$A$1:$H$1000,8,FALSE),IFERROR(VLOOKUP(A174,'2.DEBITOS Y CHEQUES'!$A$1:$H$1000,8,FALSE),IFERROR(VLOOKUP(A174,'3.AFIP'!$A$1:$H$1000,8,FALSE),IFERROR(VLOOKUP(A174,'4.SIRCREB'!$A$1:$H$1000,8,FALSE),IFERROR(VLOOKUP(A174,'5.FONDO Y SUELDOS'!$A$1:$H$1000,8,FALSE),IFERROR(VLOOKUP(A174,'11.LEASING'!$A$1:$H$1000,8,FALSE),IFERROR(VLOOKUP(A174,'8.GASTOS'!$A$1:$H$1000,8,FALSE),(VLOOKUP(A174,'10.IMP DEB CRED'!$A$1:$H$1000,8,FALSE))))))))))</f>
        <v/>
      </c>
      <c r="J174" t="str">
        <f t="shared" si="5"/>
        <v/>
      </c>
    </row>
    <row r="175" spans="1:10" x14ac:dyDescent="0.2">
      <c r="A175" s="78">
        <v>174</v>
      </c>
      <c r="B175" s="158"/>
      <c r="C175" s="62"/>
      <c r="D175" s="62"/>
      <c r="E175" s="62"/>
      <c r="F175" s="159"/>
      <c r="G175" s="159"/>
      <c r="H175" s="52"/>
      <c r="I175" s="27" t="str">
        <f>IF(B175="","",IFERROR(VLOOKUP(A175,'1.DEPOSITOS'!$A$1:$H$1000,8,FALSE),IFERROR(VLOOKUP(A175,'2.DEBITOS Y CHEQUES'!$A$1:$H$1000,8,FALSE),IFERROR(VLOOKUP(A175,'3.AFIP'!$A$1:$H$1000,8,FALSE),IFERROR(VLOOKUP(A175,'4.SIRCREB'!$A$1:$H$1000,8,FALSE),IFERROR(VLOOKUP(A175,'5.FONDO Y SUELDOS'!$A$1:$H$1000,8,FALSE),IFERROR(VLOOKUP(A175,'11.LEASING'!$A$1:$H$1000,8,FALSE),IFERROR(VLOOKUP(A175,'8.GASTOS'!$A$1:$H$1000,8,FALSE),(VLOOKUP(A175,'10.IMP DEB CRED'!$A$1:$H$1000,8,FALSE))))))))))</f>
        <v/>
      </c>
      <c r="J175" t="str">
        <f t="shared" si="5"/>
        <v/>
      </c>
    </row>
    <row r="176" spans="1:10" x14ac:dyDescent="0.2">
      <c r="A176" s="78">
        <v>175</v>
      </c>
      <c r="B176" s="158"/>
      <c r="C176" s="62"/>
      <c r="D176" s="62"/>
      <c r="E176" s="62"/>
      <c r="F176" s="159"/>
      <c r="G176" s="159"/>
      <c r="H176" s="52"/>
      <c r="I176" s="27" t="str">
        <f>IF(B176="","",IFERROR(VLOOKUP(A176,'1.DEPOSITOS'!$A$1:$H$1000,8,FALSE),IFERROR(VLOOKUP(A176,'2.DEBITOS Y CHEQUES'!$A$1:$H$1000,8,FALSE),IFERROR(VLOOKUP(A176,'3.AFIP'!$A$1:$H$1000,8,FALSE),IFERROR(VLOOKUP(A176,'4.SIRCREB'!$A$1:$H$1000,8,FALSE),IFERROR(VLOOKUP(A176,'5.FONDO Y SUELDOS'!$A$1:$H$1000,8,FALSE),IFERROR(VLOOKUP(A176,'11.LEASING'!$A$1:$H$1000,8,FALSE),IFERROR(VLOOKUP(A176,'8.GASTOS'!$A$1:$H$1000,8,FALSE),(VLOOKUP(A176,'10.IMP DEB CRED'!$A$1:$H$1000,8,FALSE))))))))))</f>
        <v/>
      </c>
      <c r="J176" t="str">
        <f t="shared" si="5"/>
        <v/>
      </c>
    </row>
    <row r="177" spans="1:10" x14ac:dyDescent="0.2">
      <c r="A177" s="78">
        <v>176</v>
      </c>
      <c r="B177" s="158"/>
      <c r="C177" s="62"/>
      <c r="D177" s="62"/>
      <c r="E177" s="62"/>
      <c r="F177" s="159"/>
      <c r="G177" s="159"/>
      <c r="H177" s="52"/>
      <c r="I177" s="27" t="str">
        <f>IF(B177="","",IFERROR(VLOOKUP(A177,'1.DEPOSITOS'!$A$1:$H$1000,8,FALSE),IFERROR(VLOOKUP(A177,'2.DEBITOS Y CHEQUES'!$A$1:$H$1000,8,FALSE),IFERROR(VLOOKUP(A177,'3.AFIP'!$A$1:$H$1000,8,FALSE),IFERROR(VLOOKUP(A177,'4.SIRCREB'!$A$1:$H$1000,8,FALSE),IFERROR(VLOOKUP(A177,'5.FONDO Y SUELDOS'!$A$1:$H$1000,8,FALSE),IFERROR(VLOOKUP(A177,'11.LEASING'!$A$1:$H$1000,8,FALSE),IFERROR(VLOOKUP(A177,'8.GASTOS'!$A$1:$H$1000,8,FALSE),(VLOOKUP(A177,'10.IMP DEB CRED'!$A$1:$H$1000,8,FALSE))))))))))</f>
        <v/>
      </c>
      <c r="J177" t="str">
        <f t="shared" si="5"/>
        <v/>
      </c>
    </row>
    <row r="178" spans="1:10" x14ac:dyDescent="0.2">
      <c r="A178" s="78">
        <v>177</v>
      </c>
      <c r="B178" s="158"/>
      <c r="C178" s="62"/>
      <c r="D178" s="62"/>
      <c r="E178" s="62"/>
      <c r="F178" s="159"/>
      <c r="G178" s="159"/>
      <c r="H178" s="52"/>
      <c r="I178" s="27" t="str">
        <f>IF(B178="","",IFERROR(VLOOKUP(A178,'1.DEPOSITOS'!$A$1:$H$1000,8,FALSE),IFERROR(VLOOKUP(A178,'2.DEBITOS Y CHEQUES'!$A$1:$H$1000,8,FALSE),IFERROR(VLOOKUP(A178,'3.AFIP'!$A$1:$H$1000,8,FALSE),IFERROR(VLOOKUP(A178,'4.SIRCREB'!$A$1:$H$1000,8,FALSE),IFERROR(VLOOKUP(A178,'5.FONDO Y SUELDOS'!$A$1:$H$1000,8,FALSE),IFERROR(VLOOKUP(A178,'11.LEASING'!$A$1:$H$1000,8,FALSE),IFERROR(VLOOKUP(A178,'8.GASTOS'!$A$1:$H$1000,8,FALSE),(VLOOKUP(A178,'10.IMP DEB CRED'!$A$1:$H$1000,8,FALSE))))))))))</f>
        <v/>
      </c>
      <c r="J178" t="str">
        <f t="shared" si="5"/>
        <v/>
      </c>
    </row>
    <row r="179" spans="1:10" x14ac:dyDescent="0.2">
      <c r="A179" s="78">
        <v>178</v>
      </c>
      <c r="B179" s="158"/>
      <c r="C179" s="62"/>
      <c r="D179" s="62"/>
      <c r="E179" s="62"/>
      <c r="F179" s="159"/>
      <c r="G179" s="159"/>
      <c r="H179" s="52"/>
      <c r="I179" s="27" t="str">
        <f>IF(B179="","",IFERROR(VLOOKUP(A179,'1.DEPOSITOS'!$A$1:$H$1000,8,FALSE),IFERROR(VLOOKUP(A179,'2.DEBITOS Y CHEQUES'!$A$1:$H$1000,8,FALSE),IFERROR(VLOOKUP(A179,'3.AFIP'!$A$1:$H$1000,8,FALSE),IFERROR(VLOOKUP(A179,'4.SIRCREB'!$A$1:$H$1000,8,FALSE),IFERROR(VLOOKUP(A179,'5.FONDO Y SUELDOS'!$A$1:$H$1000,8,FALSE),IFERROR(VLOOKUP(A179,'11.LEASING'!$A$1:$H$1000,8,FALSE),IFERROR(VLOOKUP(A179,'8.GASTOS'!$A$1:$H$1000,8,FALSE),(VLOOKUP(A179,'10.IMP DEB CRED'!$A$1:$H$1000,8,FALSE))))))))))</f>
        <v/>
      </c>
      <c r="J179" t="str">
        <f t="shared" si="5"/>
        <v/>
      </c>
    </row>
    <row r="180" spans="1:10" x14ac:dyDescent="0.2">
      <c r="A180" s="78">
        <v>179</v>
      </c>
      <c r="B180" s="158"/>
      <c r="C180" s="62"/>
      <c r="D180" s="62"/>
      <c r="E180" s="62"/>
      <c r="F180" s="159"/>
      <c r="G180" s="159"/>
      <c r="H180" s="52"/>
      <c r="I180" s="27" t="str">
        <f>IF(B180="","",IFERROR(VLOOKUP(A180,'1.DEPOSITOS'!$A$1:$H$1000,8,FALSE),IFERROR(VLOOKUP(A180,'2.DEBITOS Y CHEQUES'!$A$1:$H$1000,8,FALSE),IFERROR(VLOOKUP(A180,'3.AFIP'!$A$1:$H$1000,8,FALSE),IFERROR(VLOOKUP(A180,'4.SIRCREB'!$A$1:$H$1000,8,FALSE),IFERROR(VLOOKUP(A180,'5.FONDO Y SUELDOS'!$A$1:$H$1000,8,FALSE),IFERROR(VLOOKUP(A180,'11.LEASING'!$A$1:$H$1000,8,FALSE),IFERROR(VLOOKUP(A180,'8.GASTOS'!$A$1:$H$1000,8,FALSE),(VLOOKUP(A180,'10.IMP DEB CRED'!$A$1:$H$1000,8,FALSE))))))))))</f>
        <v/>
      </c>
      <c r="J180" t="str">
        <f t="shared" si="5"/>
        <v/>
      </c>
    </row>
    <row r="181" spans="1:10" x14ac:dyDescent="0.2">
      <c r="A181" s="78">
        <v>180</v>
      </c>
      <c r="B181" s="158"/>
      <c r="C181" s="62"/>
      <c r="D181" s="62"/>
      <c r="E181" s="62"/>
      <c r="F181" s="159"/>
      <c r="G181" s="159"/>
      <c r="H181" s="52"/>
      <c r="I181" s="27" t="str">
        <f>IF(B181="","",IFERROR(VLOOKUP(A181,'1.DEPOSITOS'!$A$1:$H$1000,8,FALSE),IFERROR(VLOOKUP(A181,'2.DEBITOS Y CHEQUES'!$A$1:$H$1000,8,FALSE),IFERROR(VLOOKUP(A181,'3.AFIP'!$A$1:$H$1000,8,FALSE),IFERROR(VLOOKUP(A181,'4.SIRCREB'!$A$1:$H$1000,8,FALSE),IFERROR(VLOOKUP(A181,'5.FONDO Y SUELDOS'!$A$1:$H$1000,8,FALSE),IFERROR(VLOOKUP(A181,'11.LEASING'!$A$1:$H$1000,8,FALSE),IFERROR(VLOOKUP(A181,'8.GASTOS'!$A$1:$H$1000,8,FALSE),(VLOOKUP(A181,'10.IMP DEB CRED'!$A$1:$H$1000,8,FALSE))))))))))</f>
        <v/>
      </c>
      <c r="J181" t="str">
        <f t="shared" si="5"/>
        <v/>
      </c>
    </row>
    <row r="182" spans="1:10" x14ac:dyDescent="0.2">
      <c r="A182" s="78">
        <v>181</v>
      </c>
      <c r="B182" s="158"/>
      <c r="C182" s="62"/>
      <c r="D182" s="62"/>
      <c r="E182" s="62"/>
      <c r="F182" s="159"/>
      <c r="G182" s="159"/>
      <c r="H182" s="52"/>
      <c r="I182" s="27" t="str">
        <f>IF(B182="","",IFERROR(VLOOKUP(A182,'1.DEPOSITOS'!$A$1:$H$1000,8,FALSE),IFERROR(VLOOKUP(A182,'2.DEBITOS Y CHEQUES'!$A$1:$H$1000,8,FALSE),IFERROR(VLOOKUP(A182,'3.AFIP'!$A$1:$H$1000,8,FALSE),IFERROR(VLOOKUP(A182,'4.SIRCREB'!$A$1:$H$1000,8,FALSE),IFERROR(VLOOKUP(A182,'5.FONDO Y SUELDOS'!$A$1:$H$1000,8,FALSE),IFERROR(VLOOKUP(A182,'11.LEASING'!$A$1:$H$1000,8,FALSE),IFERROR(VLOOKUP(A182,'8.GASTOS'!$A$1:$H$1000,8,FALSE),(VLOOKUP(A182,'10.IMP DEB CRED'!$A$1:$H$1000,8,FALSE))))))))))</f>
        <v/>
      </c>
      <c r="J182" t="str">
        <f t="shared" si="5"/>
        <v/>
      </c>
    </row>
    <row r="183" spans="1:10" x14ac:dyDescent="0.2">
      <c r="A183" s="78">
        <v>182</v>
      </c>
      <c r="B183" s="158"/>
      <c r="C183" s="62"/>
      <c r="D183" s="62"/>
      <c r="E183" s="62"/>
      <c r="F183" s="159"/>
      <c r="G183" s="159"/>
      <c r="H183" s="52"/>
      <c r="I183" s="27" t="str">
        <f>IF(B183="","",IFERROR(VLOOKUP(A183,'1.DEPOSITOS'!$A$1:$H$1000,8,FALSE),IFERROR(VLOOKUP(A183,'2.DEBITOS Y CHEQUES'!$A$1:$H$1000,8,FALSE),IFERROR(VLOOKUP(A183,'3.AFIP'!$A$1:$H$1000,8,FALSE),IFERROR(VLOOKUP(A183,'4.SIRCREB'!$A$1:$H$1000,8,FALSE),IFERROR(VLOOKUP(A183,'5.FONDO Y SUELDOS'!$A$1:$H$1000,8,FALSE),IFERROR(VLOOKUP(A183,'11.LEASING'!$A$1:$H$1000,8,FALSE),IFERROR(VLOOKUP(A183,'8.GASTOS'!$A$1:$H$1000,8,FALSE),(VLOOKUP(A183,'10.IMP DEB CRED'!$A$1:$H$1000,8,FALSE))))))))))</f>
        <v/>
      </c>
      <c r="J183" t="str">
        <f t="shared" si="5"/>
        <v/>
      </c>
    </row>
    <row r="184" spans="1:10" x14ac:dyDescent="0.2">
      <c r="A184" s="78">
        <v>183</v>
      </c>
      <c r="B184" s="158"/>
      <c r="C184" s="62"/>
      <c r="D184" s="62"/>
      <c r="E184" s="62"/>
      <c r="F184" s="159"/>
      <c r="G184" s="159"/>
      <c r="H184" s="52"/>
      <c r="I184" s="27" t="str">
        <f>IF(B184="","",IFERROR(VLOOKUP(A184,'1.DEPOSITOS'!$A$1:$H$1000,8,FALSE),IFERROR(VLOOKUP(A184,'2.DEBITOS Y CHEQUES'!$A$1:$H$1000,8,FALSE),IFERROR(VLOOKUP(A184,'3.AFIP'!$A$1:$H$1000,8,FALSE),IFERROR(VLOOKUP(A184,'4.SIRCREB'!$A$1:$H$1000,8,FALSE),IFERROR(VLOOKUP(A184,'5.FONDO Y SUELDOS'!$A$1:$H$1000,8,FALSE),IFERROR(VLOOKUP(A184,'11.LEASING'!$A$1:$H$1000,8,FALSE),IFERROR(VLOOKUP(A184,'8.GASTOS'!$A$1:$H$1000,8,FALSE),(VLOOKUP(A184,'10.IMP DEB CRED'!$A$1:$H$1000,8,FALSE))))))))))</f>
        <v/>
      </c>
      <c r="J184" t="str">
        <f t="shared" si="5"/>
        <v/>
      </c>
    </row>
    <row r="185" spans="1:10" x14ac:dyDescent="0.2">
      <c r="A185" s="78">
        <v>184</v>
      </c>
      <c r="B185" s="158"/>
      <c r="C185" s="62"/>
      <c r="D185" s="62"/>
      <c r="E185" s="62"/>
      <c r="F185" s="159"/>
      <c r="G185" s="159"/>
      <c r="H185" s="52"/>
      <c r="I185" s="27" t="str">
        <f>IF(B185="","",IFERROR(VLOOKUP(A185,'1.DEPOSITOS'!$A$1:$H$1000,8,FALSE),IFERROR(VLOOKUP(A185,'2.DEBITOS Y CHEQUES'!$A$1:$H$1000,8,FALSE),IFERROR(VLOOKUP(A185,'3.AFIP'!$A$1:$H$1000,8,FALSE),IFERROR(VLOOKUP(A185,'4.SIRCREB'!$A$1:$H$1000,8,FALSE),IFERROR(VLOOKUP(A185,'5.FONDO Y SUELDOS'!$A$1:$H$1000,8,FALSE),IFERROR(VLOOKUP(A185,'11.LEASING'!$A$1:$H$1000,8,FALSE),IFERROR(VLOOKUP(A185,'8.GASTOS'!$A$1:$H$1000,8,FALSE),(VLOOKUP(A185,'10.IMP DEB CRED'!$A$1:$H$1000,8,FALSE))))))))))</f>
        <v/>
      </c>
      <c r="J185" t="str">
        <f t="shared" si="5"/>
        <v/>
      </c>
    </row>
    <row r="186" spans="1:10" x14ac:dyDescent="0.2">
      <c r="A186" s="78">
        <v>185</v>
      </c>
      <c r="B186" s="158"/>
      <c r="C186" s="62"/>
      <c r="D186" s="62"/>
      <c r="E186" s="62"/>
      <c r="F186" s="159"/>
      <c r="G186" s="159"/>
      <c r="H186" s="52"/>
      <c r="I186" s="27" t="str">
        <f>IF(B186="","",IFERROR(VLOOKUP(A186,'1.DEPOSITOS'!$A$1:$H$1000,8,FALSE),IFERROR(VLOOKUP(A186,'2.DEBITOS Y CHEQUES'!$A$1:$H$1000,8,FALSE),IFERROR(VLOOKUP(A186,'3.AFIP'!$A$1:$H$1000,8,FALSE),IFERROR(VLOOKUP(A186,'4.SIRCREB'!$A$1:$H$1000,8,FALSE),IFERROR(VLOOKUP(A186,'5.FONDO Y SUELDOS'!$A$1:$H$1000,8,FALSE),IFERROR(VLOOKUP(A186,'11.LEASING'!$A$1:$H$1000,8,FALSE),IFERROR(VLOOKUP(A186,'8.GASTOS'!$A$1:$H$1000,8,FALSE),(VLOOKUP(A186,'10.IMP DEB CRED'!$A$1:$H$1000,8,FALSE))))))))))</f>
        <v/>
      </c>
      <c r="J186" t="str">
        <f t="shared" si="5"/>
        <v/>
      </c>
    </row>
    <row r="187" spans="1:10" x14ac:dyDescent="0.2">
      <c r="A187" s="78">
        <v>186</v>
      </c>
      <c r="B187" s="158"/>
      <c r="C187" s="62"/>
      <c r="D187" s="62"/>
      <c r="E187" s="62"/>
      <c r="F187" s="159"/>
      <c r="G187" s="159"/>
      <c r="H187" s="52"/>
      <c r="I187" s="27" t="str">
        <f>IF(B187="","",IFERROR(VLOOKUP(A187,'1.DEPOSITOS'!$A$1:$H$1000,8,FALSE),IFERROR(VLOOKUP(A187,'2.DEBITOS Y CHEQUES'!$A$1:$H$1000,8,FALSE),IFERROR(VLOOKUP(A187,'3.AFIP'!$A$1:$H$1000,8,FALSE),IFERROR(VLOOKUP(A187,'4.SIRCREB'!$A$1:$H$1000,8,FALSE),IFERROR(VLOOKUP(A187,'5.FONDO Y SUELDOS'!$A$1:$H$1000,8,FALSE),IFERROR(VLOOKUP(A187,'11.LEASING'!$A$1:$H$1000,8,FALSE),IFERROR(VLOOKUP(A187,'8.GASTOS'!$A$1:$H$1000,8,FALSE),(VLOOKUP(A187,'10.IMP DEB CRED'!$A$1:$H$1000,8,FALSE))))))))))</f>
        <v/>
      </c>
      <c r="J187" t="str">
        <f t="shared" si="5"/>
        <v/>
      </c>
    </row>
    <row r="188" spans="1:10" x14ac:dyDescent="0.2">
      <c r="A188" s="78">
        <v>187</v>
      </c>
      <c r="B188" s="158"/>
      <c r="C188" s="62"/>
      <c r="D188" s="62"/>
      <c r="E188" s="62"/>
      <c r="F188" s="159"/>
      <c r="G188" s="159"/>
      <c r="H188" s="52"/>
      <c r="I188" s="27" t="str">
        <f>IF(B188="","",IFERROR(VLOOKUP(A188,'1.DEPOSITOS'!$A$1:$H$1000,8,FALSE),IFERROR(VLOOKUP(A188,'2.DEBITOS Y CHEQUES'!$A$1:$H$1000,8,FALSE),IFERROR(VLOOKUP(A188,'3.AFIP'!$A$1:$H$1000,8,FALSE),IFERROR(VLOOKUP(A188,'4.SIRCREB'!$A$1:$H$1000,8,FALSE),IFERROR(VLOOKUP(A188,'5.FONDO Y SUELDOS'!$A$1:$H$1000,8,FALSE),IFERROR(VLOOKUP(A188,'11.LEASING'!$A$1:$H$1000,8,FALSE),IFERROR(VLOOKUP(A188,'8.GASTOS'!$A$1:$H$1000,8,FALSE),(VLOOKUP(A188,'10.IMP DEB CRED'!$A$1:$H$1000,8,FALSE))))))))))</f>
        <v/>
      </c>
      <c r="J188" t="str">
        <f t="shared" si="5"/>
        <v/>
      </c>
    </row>
    <row r="189" spans="1:10" x14ac:dyDescent="0.2">
      <c r="A189" s="78">
        <v>188</v>
      </c>
      <c r="B189" s="158"/>
      <c r="C189" s="62"/>
      <c r="D189" s="62"/>
      <c r="E189" s="62"/>
      <c r="F189" s="159"/>
      <c r="G189" s="159"/>
      <c r="H189" s="52"/>
      <c r="I189" s="27" t="str">
        <f>IF(B189="","",IFERROR(VLOOKUP(A189,'1.DEPOSITOS'!$A$1:$H$1000,8,FALSE),IFERROR(VLOOKUP(A189,'2.DEBITOS Y CHEQUES'!$A$1:$H$1000,8,FALSE),IFERROR(VLOOKUP(A189,'3.AFIP'!$A$1:$H$1000,8,FALSE),IFERROR(VLOOKUP(A189,'4.SIRCREB'!$A$1:$H$1000,8,FALSE),IFERROR(VLOOKUP(A189,'5.FONDO Y SUELDOS'!$A$1:$H$1000,8,FALSE),IFERROR(VLOOKUP(A189,'11.LEASING'!$A$1:$H$1000,8,FALSE),IFERROR(VLOOKUP(A189,'8.GASTOS'!$A$1:$H$1000,8,FALSE),(VLOOKUP(A189,'10.IMP DEB CRED'!$A$1:$H$1000,8,FALSE))))))))))</f>
        <v/>
      </c>
      <c r="J189" t="str">
        <f t="shared" si="5"/>
        <v/>
      </c>
    </row>
    <row r="190" spans="1:10" x14ac:dyDescent="0.2">
      <c r="A190" s="78">
        <v>189</v>
      </c>
      <c r="B190" s="158"/>
      <c r="C190" s="62"/>
      <c r="D190" s="62"/>
      <c r="E190" s="62"/>
      <c r="F190" s="159"/>
      <c r="G190" s="159"/>
      <c r="H190" s="51"/>
      <c r="I190" s="27" t="str">
        <f>IF(B190="","",IFERROR(VLOOKUP(A190,'1.DEPOSITOS'!$A$1:$H$1000,8,FALSE),IFERROR(VLOOKUP(A190,'2.DEBITOS Y CHEQUES'!$A$1:$H$1000,8,FALSE),IFERROR(VLOOKUP(A190,'3.AFIP'!$A$1:$H$1000,8,FALSE),IFERROR(VLOOKUP(A190,'4.SIRCREB'!$A$1:$H$1000,8,FALSE),IFERROR(VLOOKUP(A190,'5.FONDO Y SUELDOS'!$A$1:$H$1000,8,FALSE),IFERROR(VLOOKUP(A190,'11.LEASING'!$A$1:$H$1000,8,FALSE),IFERROR(VLOOKUP(A190,'8.GASTOS'!$A$1:$H$1000,8,FALSE),(VLOOKUP(A190,'10.IMP DEB CRED'!$A$1:$H$1000,8,FALSE))))))))))</f>
        <v/>
      </c>
      <c r="J190" t="str">
        <f t="shared" si="5"/>
        <v/>
      </c>
    </row>
    <row r="191" spans="1:10" x14ac:dyDescent="0.2">
      <c r="A191" s="78">
        <v>190</v>
      </c>
      <c r="B191" s="158"/>
      <c r="C191" s="62"/>
      <c r="D191" s="62"/>
      <c r="E191" s="62"/>
      <c r="F191" s="159"/>
      <c r="G191" s="159"/>
      <c r="H191" s="51"/>
      <c r="I191" s="27" t="str">
        <f>IF(B191="","",IFERROR(VLOOKUP(A191,'1.DEPOSITOS'!$A$1:$H$1000,8,FALSE),IFERROR(VLOOKUP(A191,'2.DEBITOS Y CHEQUES'!$A$1:$H$1000,8,FALSE),IFERROR(VLOOKUP(A191,'3.AFIP'!$A$1:$H$1000,8,FALSE),IFERROR(VLOOKUP(A191,'4.SIRCREB'!$A$1:$H$1000,8,FALSE),IFERROR(VLOOKUP(A191,'5.FONDO Y SUELDOS'!$A$1:$H$1000,8,FALSE),IFERROR(VLOOKUP(A191,'11.LEASING'!$A$1:$H$1000,8,FALSE),IFERROR(VLOOKUP(A191,'8.GASTOS'!$A$1:$H$1000,8,FALSE),(VLOOKUP(A191,'10.IMP DEB CRED'!$A$1:$H$1000,8,FALSE))))))))))</f>
        <v/>
      </c>
      <c r="J191" t="str">
        <f t="shared" si="5"/>
        <v/>
      </c>
    </row>
    <row r="192" spans="1:10" x14ac:dyDescent="0.2">
      <c r="A192" s="78">
        <v>191</v>
      </c>
      <c r="B192" s="158"/>
      <c r="C192" s="62"/>
      <c r="D192" s="62"/>
      <c r="E192" s="62"/>
      <c r="F192" s="159"/>
      <c r="G192" s="159"/>
      <c r="H192" s="51"/>
      <c r="I192" s="27" t="str">
        <f>IF(B192="","",IFERROR(VLOOKUP(A192,'1.DEPOSITOS'!$A$1:$H$1000,8,FALSE),IFERROR(VLOOKUP(A192,'2.DEBITOS Y CHEQUES'!$A$1:$H$1000,8,FALSE),IFERROR(VLOOKUP(A192,'3.AFIP'!$A$1:$H$1000,8,FALSE),IFERROR(VLOOKUP(A192,'4.SIRCREB'!$A$1:$H$1000,8,FALSE),IFERROR(VLOOKUP(A192,'5.FONDO Y SUELDOS'!$A$1:$H$1000,8,FALSE),IFERROR(VLOOKUP(A192,'11.LEASING'!$A$1:$H$1000,8,FALSE),IFERROR(VLOOKUP(A192,'8.GASTOS'!$A$1:$H$1000,8,FALSE),(VLOOKUP(A192,'10.IMP DEB CRED'!$A$1:$H$1000,8,FALSE))))))))))</f>
        <v/>
      </c>
      <c r="J192" t="str">
        <f t="shared" si="5"/>
        <v/>
      </c>
    </row>
    <row r="193" spans="1:10" x14ac:dyDescent="0.2">
      <c r="A193" s="78">
        <v>192</v>
      </c>
      <c r="B193" s="158"/>
      <c r="C193" s="62"/>
      <c r="D193" s="62"/>
      <c r="E193" s="62"/>
      <c r="F193" s="159"/>
      <c r="G193" s="159"/>
      <c r="H193" s="51"/>
      <c r="I193" s="27" t="str">
        <f>IF(B193="","",IFERROR(VLOOKUP(A193,'1.DEPOSITOS'!$A$1:$H$1000,8,FALSE),IFERROR(VLOOKUP(A193,'2.DEBITOS Y CHEQUES'!$A$1:$H$1000,8,FALSE),IFERROR(VLOOKUP(A193,'3.AFIP'!$A$1:$H$1000,8,FALSE),IFERROR(VLOOKUP(A193,'4.SIRCREB'!$A$1:$H$1000,8,FALSE),IFERROR(VLOOKUP(A193,'5.FONDO Y SUELDOS'!$A$1:$H$1000,8,FALSE),IFERROR(VLOOKUP(A193,'11.LEASING'!$A$1:$H$1000,8,FALSE),IFERROR(VLOOKUP(A193,'8.GASTOS'!$A$1:$H$1000,8,FALSE),(VLOOKUP(A193,'10.IMP DEB CRED'!$A$1:$H$1000,8,FALSE))))))))))</f>
        <v/>
      </c>
      <c r="J193" t="str">
        <f t="shared" si="5"/>
        <v/>
      </c>
    </row>
    <row r="194" spans="1:10" x14ac:dyDescent="0.2">
      <c r="A194" s="78">
        <v>193</v>
      </c>
      <c r="B194" s="158"/>
      <c r="C194" s="62"/>
      <c r="D194" s="62"/>
      <c r="E194" s="62"/>
      <c r="F194" s="159"/>
      <c r="G194" s="159"/>
      <c r="H194" s="51"/>
      <c r="I194" s="27" t="str">
        <f>IF(B194="","",IFERROR(VLOOKUP(A194,'1.DEPOSITOS'!$A$1:$H$1000,8,FALSE),IFERROR(VLOOKUP(A194,'2.DEBITOS Y CHEQUES'!$A$1:$H$1000,8,FALSE),IFERROR(VLOOKUP(A194,'3.AFIP'!$A$1:$H$1000,8,FALSE),IFERROR(VLOOKUP(A194,'4.SIRCREB'!$A$1:$H$1000,8,FALSE),IFERROR(VLOOKUP(A194,'5.FONDO Y SUELDOS'!$A$1:$H$1000,8,FALSE),IFERROR(VLOOKUP(A194,'11.LEASING'!$A$1:$H$1000,8,FALSE),IFERROR(VLOOKUP(A194,'8.GASTOS'!$A$1:$H$1000,8,FALSE),(VLOOKUP(A194,'10.IMP DEB CRED'!$A$1:$H$1000,8,FALSE))))))))))</f>
        <v/>
      </c>
      <c r="J194" t="str">
        <f t="shared" si="5"/>
        <v/>
      </c>
    </row>
    <row r="195" spans="1:10" x14ac:dyDescent="0.2">
      <c r="A195" s="78">
        <v>194</v>
      </c>
      <c r="B195" s="158"/>
      <c r="C195" s="62"/>
      <c r="D195" s="62"/>
      <c r="E195" s="62"/>
      <c r="F195" s="159"/>
      <c r="G195" s="159"/>
      <c r="H195" s="51"/>
      <c r="I195" s="27" t="str">
        <f>IF(B195="","",IFERROR(VLOOKUP(A195,'1.DEPOSITOS'!$A$1:$H$1000,8,FALSE),IFERROR(VLOOKUP(A195,'2.DEBITOS Y CHEQUES'!$A$1:$H$1000,8,FALSE),IFERROR(VLOOKUP(A195,'3.AFIP'!$A$1:$H$1000,8,FALSE),IFERROR(VLOOKUP(A195,'4.SIRCREB'!$A$1:$H$1000,8,FALSE),IFERROR(VLOOKUP(A195,'5.FONDO Y SUELDOS'!$A$1:$H$1000,8,FALSE),IFERROR(VLOOKUP(A195,'11.LEASING'!$A$1:$H$1000,8,FALSE),IFERROR(VLOOKUP(A195,'8.GASTOS'!$A$1:$H$1000,8,FALSE),(VLOOKUP(A195,'10.IMP DEB CRED'!$A$1:$H$1000,8,FALSE))))))))))</f>
        <v/>
      </c>
      <c r="J195" t="str">
        <f t="shared" ref="J195:J207" si="6">IF(B195="","",IF(_xlfn.XLOOKUP(_xlfn.MINIFS(A:A,B:B,B195),A:A,G:G,,0)&lt;0,_xlfn.XLOOKUP(_xlfn.MINIFS(A:A,B:B,B195),A:A,G:G,,0),0))</f>
        <v/>
      </c>
    </row>
    <row r="196" spans="1:10" x14ac:dyDescent="0.2">
      <c r="A196" s="78">
        <v>195</v>
      </c>
      <c r="B196" s="158"/>
      <c r="C196" s="62"/>
      <c r="D196" s="62"/>
      <c r="E196" s="62"/>
      <c r="F196" s="159"/>
      <c r="G196" s="159"/>
      <c r="H196" s="51"/>
      <c r="I196" s="27" t="str">
        <f>IF(B196="","",IFERROR(VLOOKUP(A196,'1.DEPOSITOS'!$A$1:$H$1000,8,FALSE),IFERROR(VLOOKUP(A196,'2.DEBITOS Y CHEQUES'!$A$1:$H$1000,8,FALSE),IFERROR(VLOOKUP(A196,'3.AFIP'!$A$1:$H$1000,8,FALSE),IFERROR(VLOOKUP(A196,'4.SIRCREB'!$A$1:$H$1000,8,FALSE),IFERROR(VLOOKUP(A196,'5.FONDO Y SUELDOS'!$A$1:$H$1000,8,FALSE),IFERROR(VLOOKUP(A196,'11.LEASING'!$A$1:$H$1000,8,FALSE),IFERROR(VLOOKUP(A196,'8.GASTOS'!$A$1:$H$1000,8,FALSE),(VLOOKUP(A196,'10.IMP DEB CRED'!$A$1:$H$1000,8,FALSE))))))))))</f>
        <v/>
      </c>
      <c r="J196" t="str">
        <f t="shared" si="6"/>
        <v/>
      </c>
    </row>
    <row r="197" spans="1:10" x14ac:dyDescent="0.2">
      <c r="A197" s="78">
        <v>196</v>
      </c>
      <c r="B197" s="158"/>
      <c r="C197" s="62"/>
      <c r="D197" s="62"/>
      <c r="E197" s="62"/>
      <c r="F197" s="159"/>
      <c r="G197" s="159"/>
      <c r="H197" s="51"/>
      <c r="I197" s="27" t="str">
        <f>IF(B197="","",IFERROR(VLOOKUP(A197,'1.DEPOSITOS'!$A$1:$H$1000,8,FALSE),IFERROR(VLOOKUP(A197,'2.DEBITOS Y CHEQUES'!$A$1:$H$1000,8,FALSE),IFERROR(VLOOKUP(A197,'3.AFIP'!$A$1:$H$1000,8,FALSE),IFERROR(VLOOKUP(A197,'4.SIRCREB'!$A$1:$H$1000,8,FALSE),IFERROR(VLOOKUP(A197,'5.FONDO Y SUELDOS'!$A$1:$H$1000,8,FALSE),IFERROR(VLOOKUP(A197,'11.LEASING'!$A$1:$H$1000,8,FALSE),IFERROR(VLOOKUP(A197,'8.GASTOS'!$A$1:$H$1000,8,FALSE),(VLOOKUP(A197,'10.IMP DEB CRED'!$A$1:$H$1000,8,FALSE))))))))))</f>
        <v/>
      </c>
      <c r="J197" t="str">
        <f t="shared" si="6"/>
        <v/>
      </c>
    </row>
    <row r="198" spans="1:10" x14ac:dyDescent="0.2">
      <c r="A198" s="78">
        <v>197</v>
      </c>
      <c r="B198" s="158"/>
      <c r="C198" s="62"/>
      <c r="D198" s="62"/>
      <c r="E198" s="62"/>
      <c r="F198" s="159"/>
      <c r="G198" s="159"/>
      <c r="H198" s="51"/>
      <c r="I198" s="27" t="str">
        <f>IF(B198="","",IFERROR(VLOOKUP(A198,'1.DEPOSITOS'!$A$1:$H$1000,8,FALSE),IFERROR(VLOOKUP(A198,'2.DEBITOS Y CHEQUES'!$A$1:$H$1000,8,FALSE),IFERROR(VLOOKUP(A198,'3.AFIP'!$A$1:$H$1000,8,FALSE),IFERROR(VLOOKUP(A198,'4.SIRCREB'!$A$1:$H$1000,8,FALSE),IFERROR(VLOOKUP(A198,'5.FONDO Y SUELDOS'!$A$1:$H$1000,8,FALSE),IFERROR(VLOOKUP(A198,'11.LEASING'!$A$1:$H$1000,8,FALSE),IFERROR(VLOOKUP(A198,'8.GASTOS'!$A$1:$H$1000,8,FALSE),(VLOOKUP(A198,'10.IMP DEB CRED'!$A$1:$H$1000,8,FALSE))))))))))</f>
        <v/>
      </c>
      <c r="J198" t="str">
        <f t="shared" si="6"/>
        <v/>
      </c>
    </row>
    <row r="199" spans="1:10" x14ac:dyDescent="0.2">
      <c r="A199" s="78">
        <v>198</v>
      </c>
      <c r="B199" s="158"/>
      <c r="C199" s="62"/>
      <c r="D199" s="62"/>
      <c r="E199" s="62"/>
      <c r="F199" s="159"/>
      <c r="G199" s="159"/>
      <c r="H199" s="51"/>
      <c r="I199" s="27" t="str">
        <f>IF(B199="","",IFERROR(VLOOKUP(A199,'1.DEPOSITOS'!$A$1:$H$1000,8,FALSE),IFERROR(VLOOKUP(A199,'2.DEBITOS Y CHEQUES'!$A$1:$H$1000,8,FALSE),IFERROR(VLOOKUP(A199,'3.AFIP'!$A$1:$H$1000,8,FALSE),IFERROR(VLOOKUP(A199,'4.SIRCREB'!$A$1:$H$1000,8,FALSE),IFERROR(VLOOKUP(A199,'5.FONDO Y SUELDOS'!$A$1:$H$1000,8,FALSE),IFERROR(VLOOKUP(A199,'11.LEASING'!$A$1:$H$1000,8,FALSE),IFERROR(VLOOKUP(A199,'8.GASTOS'!$A$1:$H$1000,8,FALSE),(VLOOKUP(A199,'10.IMP DEB CRED'!$A$1:$H$1000,8,FALSE))))))))))</f>
        <v/>
      </c>
      <c r="J199" t="str">
        <f t="shared" si="6"/>
        <v/>
      </c>
    </row>
    <row r="200" spans="1:10" x14ac:dyDescent="0.2">
      <c r="A200" s="78">
        <v>199</v>
      </c>
      <c r="B200" s="158"/>
      <c r="C200" s="62"/>
      <c r="D200" s="62"/>
      <c r="E200" s="62"/>
      <c r="F200" s="159"/>
      <c r="G200" s="159"/>
      <c r="H200" s="51"/>
      <c r="I200" s="27" t="str">
        <f>IF(B200="","",IFERROR(VLOOKUP(A200,'1.DEPOSITOS'!$A$1:$H$1000,8,FALSE),IFERROR(VLOOKUP(A200,'2.DEBITOS Y CHEQUES'!$A$1:$H$1000,8,FALSE),IFERROR(VLOOKUP(A200,'3.AFIP'!$A$1:$H$1000,8,FALSE),IFERROR(VLOOKUP(A200,'4.SIRCREB'!$A$1:$H$1000,8,FALSE),IFERROR(VLOOKUP(A200,'5.FONDO Y SUELDOS'!$A$1:$H$1000,8,FALSE),IFERROR(VLOOKUP(A200,'11.LEASING'!$A$1:$H$1000,8,FALSE),IFERROR(VLOOKUP(A200,'8.GASTOS'!$A$1:$H$1000,8,FALSE),(VLOOKUP(A200,'10.IMP DEB CRED'!$A$1:$H$1000,8,FALSE))))))))))</f>
        <v/>
      </c>
      <c r="J200" t="str">
        <f t="shared" si="6"/>
        <v/>
      </c>
    </row>
    <row r="201" spans="1:10" x14ac:dyDescent="0.2">
      <c r="A201" s="78">
        <v>200</v>
      </c>
      <c r="B201" s="158"/>
      <c r="C201" s="62"/>
      <c r="D201" s="62"/>
      <c r="E201" s="62"/>
      <c r="F201" s="159"/>
      <c r="G201" s="159"/>
      <c r="H201" s="51"/>
      <c r="I201" s="27" t="str">
        <f>IF(B201="","",IFERROR(VLOOKUP(A201,'1.DEPOSITOS'!$A$1:$H$1000,8,FALSE),IFERROR(VLOOKUP(A201,'2.DEBITOS Y CHEQUES'!$A$1:$H$1000,8,FALSE),IFERROR(VLOOKUP(A201,'3.AFIP'!$A$1:$H$1000,8,FALSE),IFERROR(VLOOKUP(A201,'4.SIRCREB'!$A$1:$H$1000,8,FALSE),IFERROR(VLOOKUP(A201,'5.FONDO Y SUELDOS'!$A$1:$H$1000,8,FALSE),IFERROR(VLOOKUP(A201,'11.LEASING'!$A$1:$H$1000,8,FALSE),IFERROR(VLOOKUP(A201,'8.GASTOS'!$A$1:$H$1000,8,FALSE),(VLOOKUP(A201,'10.IMP DEB CRED'!$A$1:$H$1000,8,FALSE))))))))))</f>
        <v/>
      </c>
      <c r="J201" t="str">
        <f t="shared" si="6"/>
        <v/>
      </c>
    </row>
    <row r="202" spans="1:10" x14ac:dyDescent="0.2">
      <c r="A202" s="78">
        <v>201</v>
      </c>
      <c r="B202" s="158"/>
      <c r="C202" s="62"/>
      <c r="D202" s="62"/>
      <c r="E202" s="62"/>
      <c r="F202" s="159"/>
      <c r="G202" s="159"/>
      <c r="H202" s="51"/>
      <c r="I202" s="27" t="str">
        <f>IF(B202="","",IFERROR(VLOOKUP(A202,'1.DEPOSITOS'!$A$1:$H$1000,8,FALSE),IFERROR(VLOOKUP(A202,'2.DEBITOS Y CHEQUES'!$A$1:$H$1000,8,FALSE),IFERROR(VLOOKUP(A202,'3.AFIP'!$A$1:$H$1000,8,FALSE),IFERROR(VLOOKUP(A202,'4.SIRCREB'!$A$1:$H$1000,8,FALSE),IFERROR(VLOOKUP(A202,'5.FONDO Y SUELDOS'!$A$1:$H$1000,8,FALSE),IFERROR(VLOOKUP(A202,'11.LEASING'!$A$1:$H$1000,8,FALSE),IFERROR(VLOOKUP(A202,'8.GASTOS'!$A$1:$H$1000,8,FALSE),(VLOOKUP(A202,'10.IMP DEB CRED'!$A$1:$H$1000,8,FALSE))))))))))</f>
        <v/>
      </c>
      <c r="J202" t="str">
        <f t="shared" si="6"/>
        <v/>
      </c>
    </row>
    <row r="203" spans="1:10" x14ac:dyDescent="0.2">
      <c r="A203" s="78">
        <v>202</v>
      </c>
      <c r="B203" s="158"/>
      <c r="C203" s="62"/>
      <c r="D203" s="62"/>
      <c r="E203" s="62"/>
      <c r="F203" s="159"/>
      <c r="G203" s="159"/>
      <c r="H203" s="51"/>
      <c r="I203" s="27" t="str">
        <f>IF(B203="","",IFERROR(VLOOKUP(A203,'1.DEPOSITOS'!$A$1:$H$1000,8,FALSE),IFERROR(VLOOKUP(A203,'2.DEBITOS Y CHEQUES'!$A$1:$H$1000,8,FALSE),IFERROR(VLOOKUP(A203,'3.AFIP'!$A$1:$H$1000,8,FALSE),IFERROR(VLOOKUP(A203,'4.SIRCREB'!$A$1:$H$1000,8,FALSE),IFERROR(VLOOKUP(A203,'5.FONDO Y SUELDOS'!$A$1:$H$1000,8,FALSE),IFERROR(VLOOKUP(A203,'11.LEASING'!$A$1:$H$1000,8,FALSE),IFERROR(VLOOKUP(A203,'8.GASTOS'!$A$1:$H$1000,8,FALSE),(VLOOKUP(A203,'10.IMP DEB CRED'!$A$1:$H$1000,8,FALSE))))))))))</f>
        <v/>
      </c>
      <c r="J203" t="str">
        <f t="shared" si="6"/>
        <v/>
      </c>
    </row>
    <row r="204" spans="1:10" x14ac:dyDescent="0.2">
      <c r="A204" s="78">
        <v>203</v>
      </c>
      <c r="B204" s="158"/>
      <c r="C204" s="62"/>
      <c r="D204" s="62"/>
      <c r="E204" s="62"/>
      <c r="F204" s="159"/>
      <c r="G204" s="159"/>
      <c r="H204" s="51"/>
      <c r="I204" s="27" t="str">
        <f>IF(B204="","",IFERROR(VLOOKUP(A204,'1.DEPOSITOS'!$A$1:$H$1000,8,FALSE),IFERROR(VLOOKUP(A204,'2.DEBITOS Y CHEQUES'!$A$1:$H$1000,8,FALSE),IFERROR(VLOOKUP(A204,'3.AFIP'!$A$1:$H$1000,8,FALSE),IFERROR(VLOOKUP(A204,'4.SIRCREB'!$A$1:$H$1000,8,FALSE),IFERROR(VLOOKUP(A204,'5.FONDO Y SUELDOS'!$A$1:$H$1000,8,FALSE),IFERROR(VLOOKUP(A204,'11.LEASING'!$A$1:$H$1000,8,FALSE),IFERROR(VLOOKUP(A204,'8.GASTOS'!$A$1:$H$1000,8,FALSE),(VLOOKUP(A204,'10.IMP DEB CRED'!$A$1:$H$1000,8,FALSE))))))))))</f>
        <v/>
      </c>
      <c r="J204" t="str">
        <f t="shared" si="6"/>
        <v/>
      </c>
    </row>
    <row r="205" spans="1:10" x14ac:dyDescent="0.2">
      <c r="A205" s="78">
        <v>204</v>
      </c>
      <c r="B205" s="158"/>
      <c r="C205" s="62"/>
      <c r="D205" s="62"/>
      <c r="E205" s="62"/>
      <c r="F205" s="159"/>
      <c r="G205" s="159"/>
      <c r="H205" s="51"/>
      <c r="I205" s="27" t="str">
        <f>IF(B205="","",IFERROR(VLOOKUP(A205,'1.DEPOSITOS'!$A$1:$H$1000,8,FALSE),IFERROR(VLOOKUP(A205,'2.DEBITOS Y CHEQUES'!$A$1:$H$1000,8,FALSE),IFERROR(VLOOKUP(A205,'3.AFIP'!$A$1:$H$1000,8,FALSE),IFERROR(VLOOKUP(A205,'4.SIRCREB'!$A$1:$H$1000,8,FALSE),IFERROR(VLOOKUP(A205,'5.FONDO Y SUELDOS'!$A$1:$H$1000,8,FALSE),IFERROR(VLOOKUP(A205,'11.LEASING'!$A$1:$H$1000,8,FALSE),IFERROR(VLOOKUP(A205,'8.GASTOS'!$A$1:$H$1000,8,FALSE),(VLOOKUP(A205,'10.IMP DEB CRED'!$A$1:$H$1000,8,FALSE))))))))))</f>
        <v/>
      </c>
      <c r="J205" t="str">
        <f t="shared" si="6"/>
        <v/>
      </c>
    </row>
    <row r="206" spans="1:10" x14ac:dyDescent="0.2">
      <c r="A206" s="78">
        <v>205</v>
      </c>
      <c r="B206" s="158"/>
      <c r="C206" s="62"/>
      <c r="D206" s="62"/>
      <c r="E206" s="62"/>
      <c r="F206" s="159"/>
      <c r="G206" s="159"/>
      <c r="H206" s="51"/>
      <c r="I206" s="27" t="str">
        <f>IF(B206="","",IFERROR(VLOOKUP(A206,'1.DEPOSITOS'!$A$1:$H$1000,8,FALSE),IFERROR(VLOOKUP(A206,'2.DEBITOS Y CHEQUES'!$A$1:$H$1000,8,FALSE),IFERROR(VLOOKUP(A206,'3.AFIP'!$A$1:$H$1000,8,FALSE),IFERROR(VLOOKUP(A206,'4.SIRCREB'!$A$1:$H$1000,8,FALSE),IFERROR(VLOOKUP(A206,'5.FONDO Y SUELDOS'!$A$1:$H$1000,8,FALSE),IFERROR(VLOOKUP(A206,'11.LEASING'!$A$1:$H$1000,8,FALSE),IFERROR(VLOOKUP(A206,'8.GASTOS'!$A$1:$H$1000,8,FALSE),(VLOOKUP(A206,'10.IMP DEB CRED'!$A$1:$H$1000,8,FALSE))))))))))</f>
        <v/>
      </c>
      <c r="J206" t="str">
        <f t="shared" si="6"/>
        <v/>
      </c>
    </row>
    <row r="207" spans="1:10" x14ac:dyDescent="0.2">
      <c r="A207" s="78">
        <v>206</v>
      </c>
      <c r="B207" s="158"/>
      <c r="C207" s="62"/>
      <c r="D207" s="62"/>
      <c r="E207" s="62"/>
      <c r="F207" s="159"/>
      <c r="G207" s="159"/>
      <c r="H207" s="51"/>
      <c r="I207" s="27" t="str">
        <f>IF(B207="","",IFERROR(VLOOKUP(A207,'1.DEPOSITOS'!$A$1:$H$1000,8,FALSE),IFERROR(VLOOKUP(A207,'2.DEBITOS Y CHEQUES'!$A$1:$H$1000,8,FALSE),IFERROR(VLOOKUP(A207,'3.AFIP'!$A$1:$H$1000,8,FALSE),IFERROR(VLOOKUP(A207,'4.SIRCREB'!$A$1:$H$1000,8,FALSE),IFERROR(VLOOKUP(A207,'5.FONDO Y SUELDOS'!$A$1:$H$1000,8,FALSE),IFERROR(VLOOKUP(A207,'11.LEASING'!$A$1:$H$1000,8,FALSE),IFERROR(VLOOKUP(A207,'8.GASTOS'!$A$1:$H$1000,8,FALSE),(VLOOKUP(A207,'10.IMP DEB CRED'!$A$1:$H$1000,8,FALSE))))))))))</f>
        <v/>
      </c>
      <c r="J207" t="str">
        <f t="shared" si="6"/>
        <v/>
      </c>
    </row>
    <row r="208" spans="1:10" x14ac:dyDescent="0.2">
      <c r="A208" s="78">
        <v>207</v>
      </c>
      <c r="B208" s="158"/>
      <c r="C208" s="62"/>
      <c r="D208" s="62"/>
      <c r="E208" s="62"/>
      <c r="F208" s="159"/>
      <c r="G208" s="159"/>
      <c r="H208" s="51"/>
      <c r="I208" s="27" t="str">
        <f>IF(B208="","",IFERROR(VLOOKUP(A208,'1.DEPOSITOS'!$A$1:$H$1000,8,FALSE),IFERROR(VLOOKUP(A208,'2.DEBITOS Y CHEQUES'!$A$1:$H$1000,8,FALSE),IFERROR(VLOOKUP(A208,'3.AFIP'!$A$1:$H$1000,8,FALSE),IFERROR(VLOOKUP(A208,'4.SIRCREB'!$A$1:$H$1000,8,FALSE),IFERROR(VLOOKUP(A208,'5.FONDO Y SUELDOS'!$A$1:$H$1000,8,FALSE),IFERROR(VLOOKUP(A208,'11.LEASING'!$A$1:$H$1000,8,FALSE),IFERROR(VLOOKUP(A208,'8.GASTOS'!$A$1:$H$1000,8,FALSE),(VLOOKUP(A208,'10.IMP DEB CRED'!$A$1:$H$1000,8,FALSE))))))))))</f>
        <v/>
      </c>
      <c r="J208" t="str">
        <f t="shared" ref="J208:J230" si="7">IF(B208="","",IF(_xlfn.XLOOKUP(_xlfn.MINIFS(A:A,B:B,B208),A:A,G:G,,0)&lt;0,_xlfn.XLOOKUP(_xlfn.MINIFS(A:A,B:B,B208),A:A,G:G,,0),0))</f>
        <v/>
      </c>
    </row>
    <row r="209" spans="1:10" x14ac:dyDescent="0.2">
      <c r="A209" s="78">
        <v>208</v>
      </c>
      <c r="B209" s="158"/>
      <c r="C209" s="62"/>
      <c r="D209" s="62"/>
      <c r="E209" s="62"/>
      <c r="F209" s="159"/>
      <c r="G209" s="159"/>
      <c r="H209" s="51"/>
      <c r="I209" s="27" t="str">
        <f>IF(B209="","",IFERROR(VLOOKUP(A209,'1.DEPOSITOS'!$A$1:$H$1000,8,FALSE),IFERROR(VLOOKUP(A209,'2.DEBITOS Y CHEQUES'!$A$1:$H$1000,8,FALSE),IFERROR(VLOOKUP(A209,'3.AFIP'!$A$1:$H$1000,8,FALSE),IFERROR(VLOOKUP(A209,'4.SIRCREB'!$A$1:$H$1000,8,FALSE),IFERROR(VLOOKUP(A209,'5.FONDO Y SUELDOS'!$A$1:$H$1000,8,FALSE),IFERROR(VLOOKUP(A209,'11.LEASING'!$A$1:$H$1000,8,FALSE),IFERROR(VLOOKUP(A209,'8.GASTOS'!$A$1:$H$1000,8,FALSE),(VLOOKUP(A209,'10.IMP DEB CRED'!$A$1:$H$1000,8,FALSE))))))))))</f>
        <v/>
      </c>
      <c r="J209" t="str">
        <f t="shared" si="7"/>
        <v/>
      </c>
    </row>
    <row r="210" spans="1:10" x14ac:dyDescent="0.2">
      <c r="A210" s="78">
        <v>209</v>
      </c>
      <c r="B210" s="158"/>
      <c r="C210" s="62"/>
      <c r="D210" s="62"/>
      <c r="E210" s="62"/>
      <c r="F210" s="159"/>
      <c r="G210" s="159"/>
      <c r="H210" s="51"/>
      <c r="I210" s="27" t="str">
        <f>IF(B210="","",IFERROR(VLOOKUP(A210,'1.DEPOSITOS'!$A$1:$H$1000,8,FALSE),IFERROR(VLOOKUP(A210,'2.DEBITOS Y CHEQUES'!$A$1:$H$1000,8,FALSE),IFERROR(VLOOKUP(A210,'3.AFIP'!$A$1:$H$1000,8,FALSE),IFERROR(VLOOKUP(A210,'4.SIRCREB'!$A$1:$H$1000,8,FALSE),IFERROR(VLOOKUP(A210,'5.FONDO Y SUELDOS'!$A$1:$H$1000,8,FALSE),IFERROR(VLOOKUP(A210,'11.LEASING'!$A$1:$H$1000,8,FALSE),IFERROR(VLOOKUP(A210,'8.GASTOS'!$A$1:$H$1000,8,FALSE),(VLOOKUP(A210,'10.IMP DEB CRED'!$A$1:$H$1000,8,FALSE))))))))))</f>
        <v/>
      </c>
      <c r="J210" t="str">
        <f t="shared" si="7"/>
        <v/>
      </c>
    </row>
    <row r="211" spans="1:10" x14ac:dyDescent="0.2">
      <c r="A211" s="78">
        <v>210</v>
      </c>
      <c r="B211" s="158"/>
      <c r="C211" s="62"/>
      <c r="D211" s="62"/>
      <c r="E211" s="62"/>
      <c r="F211" s="159"/>
      <c r="G211" s="159"/>
      <c r="H211" s="51"/>
      <c r="I211" s="27" t="str">
        <f>IF(B211="","",IFERROR(VLOOKUP(A211,'1.DEPOSITOS'!$A$1:$H$1000,8,FALSE),IFERROR(VLOOKUP(A211,'2.DEBITOS Y CHEQUES'!$A$1:$H$1000,8,FALSE),IFERROR(VLOOKUP(A211,'3.AFIP'!$A$1:$H$1000,8,FALSE),IFERROR(VLOOKUP(A211,'4.SIRCREB'!$A$1:$H$1000,8,FALSE),IFERROR(VLOOKUP(A211,'5.FONDO Y SUELDOS'!$A$1:$H$1000,8,FALSE),IFERROR(VLOOKUP(A211,'11.LEASING'!$A$1:$H$1000,8,FALSE),IFERROR(VLOOKUP(A211,'8.GASTOS'!$A$1:$H$1000,8,FALSE),(VLOOKUP(A211,'10.IMP DEB CRED'!$A$1:$H$1000,8,FALSE))))))))))</f>
        <v/>
      </c>
      <c r="J211" t="str">
        <f t="shared" si="7"/>
        <v/>
      </c>
    </row>
    <row r="212" spans="1:10" x14ac:dyDescent="0.2">
      <c r="A212" s="78">
        <v>211</v>
      </c>
      <c r="B212" s="158"/>
      <c r="C212" s="62"/>
      <c r="D212" s="62"/>
      <c r="E212" s="62"/>
      <c r="F212" s="159"/>
      <c r="G212" s="159"/>
      <c r="H212" s="51"/>
      <c r="I212" s="27" t="str">
        <f>IF(B212="","",IFERROR(VLOOKUP(A212,'1.DEPOSITOS'!$A$1:$H$1000,8,FALSE),IFERROR(VLOOKUP(A212,'2.DEBITOS Y CHEQUES'!$A$1:$H$1000,8,FALSE),IFERROR(VLOOKUP(A212,'3.AFIP'!$A$1:$H$1000,8,FALSE),IFERROR(VLOOKUP(A212,'4.SIRCREB'!$A$1:$H$1000,8,FALSE),IFERROR(VLOOKUP(A212,'5.FONDO Y SUELDOS'!$A$1:$H$1000,8,FALSE),IFERROR(VLOOKUP(A212,'11.LEASING'!$A$1:$H$1000,8,FALSE),IFERROR(VLOOKUP(A212,'8.GASTOS'!$A$1:$H$1000,8,FALSE),(VLOOKUP(A212,'10.IMP DEB CRED'!$A$1:$H$1000,8,FALSE))))))))))</f>
        <v/>
      </c>
      <c r="J212" t="str">
        <f t="shared" si="7"/>
        <v/>
      </c>
    </row>
    <row r="213" spans="1:10" x14ac:dyDescent="0.2">
      <c r="A213" s="78">
        <v>212</v>
      </c>
      <c r="B213" s="158"/>
      <c r="C213" s="62"/>
      <c r="D213" s="62"/>
      <c r="E213" s="62"/>
      <c r="F213" s="159"/>
      <c r="G213" s="159"/>
      <c r="H213" s="51"/>
      <c r="I213" s="27" t="str">
        <f>IF(B213="","",IFERROR(VLOOKUP(A213,'1.DEPOSITOS'!$A$1:$H$1000,8,FALSE),IFERROR(VLOOKUP(A213,'2.DEBITOS Y CHEQUES'!$A$1:$H$1000,8,FALSE),IFERROR(VLOOKUP(A213,'3.AFIP'!$A$1:$H$1000,8,FALSE),IFERROR(VLOOKUP(A213,'4.SIRCREB'!$A$1:$H$1000,8,FALSE),IFERROR(VLOOKUP(A213,'5.FONDO Y SUELDOS'!$A$1:$H$1000,8,FALSE),IFERROR(VLOOKUP(A213,'11.LEASING'!$A$1:$H$1000,8,FALSE),IFERROR(VLOOKUP(A213,'8.GASTOS'!$A$1:$H$1000,8,FALSE),(VLOOKUP(A213,'10.IMP DEB CRED'!$A$1:$H$1000,8,FALSE))))))))))</f>
        <v/>
      </c>
      <c r="J213" t="str">
        <f t="shared" si="7"/>
        <v/>
      </c>
    </row>
    <row r="214" spans="1:10" x14ac:dyDescent="0.2">
      <c r="A214" s="78">
        <v>213</v>
      </c>
      <c r="B214" s="158"/>
      <c r="C214" s="62"/>
      <c r="D214" s="62"/>
      <c r="E214" s="62"/>
      <c r="F214" s="159"/>
      <c r="G214" s="159"/>
      <c r="H214" s="51"/>
      <c r="I214" s="27" t="str">
        <f>IF(B214="","",IFERROR(VLOOKUP(A214,'1.DEPOSITOS'!$A$1:$H$1000,8,FALSE),IFERROR(VLOOKUP(A214,'2.DEBITOS Y CHEQUES'!$A$1:$H$1000,8,FALSE),IFERROR(VLOOKUP(A214,'3.AFIP'!$A$1:$H$1000,8,FALSE),IFERROR(VLOOKUP(A214,'4.SIRCREB'!$A$1:$H$1000,8,FALSE),IFERROR(VLOOKUP(A214,'5.FONDO Y SUELDOS'!$A$1:$H$1000,8,FALSE),IFERROR(VLOOKUP(A214,'11.LEASING'!$A$1:$H$1000,8,FALSE),IFERROR(VLOOKUP(A214,'8.GASTOS'!$A$1:$H$1000,8,FALSE),(VLOOKUP(A214,'10.IMP DEB CRED'!$A$1:$H$1000,8,FALSE))))))))))</f>
        <v/>
      </c>
      <c r="J214" t="str">
        <f t="shared" si="7"/>
        <v/>
      </c>
    </row>
    <row r="215" spans="1:10" x14ac:dyDescent="0.2">
      <c r="A215" s="78">
        <v>214</v>
      </c>
      <c r="B215" s="158"/>
      <c r="C215" s="62"/>
      <c r="D215" s="62"/>
      <c r="E215" s="62"/>
      <c r="F215" s="159"/>
      <c r="G215" s="159"/>
      <c r="H215" s="51"/>
      <c r="I215" s="27" t="str">
        <f>IF(B215="","",IFERROR(VLOOKUP(A215,'1.DEPOSITOS'!$A$1:$H$1000,8,FALSE),IFERROR(VLOOKUP(A215,'2.DEBITOS Y CHEQUES'!$A$1:$H$1000,8,FALSE),IFERROR(VLOOKUP(A215,'3.AFIP'!$A$1:$H$1000,8,FALSE),IFERROR(VLOOKUP(A215,'4.SIRCREB'!$A$1:$H$1000,8,FALSE),IFERROR(VLOOKUP(A215,'5.FONDO Y SUELDOS'!$A$1:$H$1000,8,FALSE),IFERROR(VLOOKUP(A215,'11.LEASING'!$A$1:$H$1000,8,FALSE),IFERROR(VLOOKUP(A215,'8.GASTOS'!$A$1:$H$1000,8,FALSE),(VLOOKUP(A215,'10.IMP DEB CRED'!$A$1:$H$1000,8,FALSE))))))))))</f>
        <v/>
      </c>
      <c r="J215" t="str">
        <f t="shared" si="7"/>
        <v/>
      </c>
    </row>
    <row r="216" spans="1:10" x14ac:dyDescent="0.2">
      <c r="A216" s="78">
        <v>215</v>
      </c>
      <c r="B216" s="158"/>
      <c r="C216" s="62"/>
      <c r="D216" s="62"/>
      <c r="E216" s="62"/>
      <c r="F216" s="159"/>
      <c r="G216" s="159"/>
      <c r="H216" s="51"/>
      <c r="I216" s="27" t="str">
        <f>IF(B216="","",IFERROR(VLOOKUP(A216,'1.DEPOSITOS'!$A$1:$H$1000,8,FALSE),IFERROR(VLOOKUP(A216,'2.DEBITOS Y CHEQUES'!$A$1:$H$1000,8,FALSE),IFERROR(VLOOKUP(A216,'3.AFIP'!$A$1:$H$1000,8,FALSE),IFERROR(VLOOKUP(A216,'4.SIRCREB'!$A$1:$H$1000,8,FALSE),IFERROR(VLOOKUP(A216,'5.FONDO Y SUELDOS'!$A$1:$H$1000,8,FALSE),IFERROR(VLOOKUP(A216,'11.LEASING'!$A$1:$H$1000,8,FALSE),IFERROR(VLOOKUP(A216,'8.GASTOS'!$A$1:$H$1000,8,FALSE),(VLOOKUP(A216,'10.IMP DEB CRED'!$A$1:$H$1000,8,FALSE))))))))))</f>
        <v/>
      </c>
      <c r="J216" t="str">
        <f t="shared" si="7"/>
        <v/>
      </c>
    </row>
    <row r="217" spans="1:10" x14ac:dyDescent="0.2">
      <c r="A217" s="78">
        <v>216</v>
      </c>
      <c r="B217" s="158"/>
      <c r="C217" s="62"/>
      <c r="D217" s="62"/>
      <c r="E217" s="62"/>
      <c r="F217" s="159"/>
      <c r="G217" s="159"/>
      <c r="H217" s="6"/>
      <c r="I217" s="27" t="str">
        <f>IF(B217="","",IFERROR(VLOOKUP(A217,'1.DEPOSITOS'!$A$1:$H$1000,8,FALSE),IFERROR(VLOOKUP(A217,'2.DEBITOS Y CHEQUES'!$A$1:$H$1000,8,FALSE),IFERROR(VLOOKUP(A217,'3.AFIP'!$A$1:$H$1000,8,FALSE),IFERROR(VLOOKUP(A217,'4.SIRCREB'!$A$1:$H$1000,8,FALSE),IFERROR(VLOOKUP(A217,'5.FONDO Y SUELDOS'!$A$1:$H$1000,8,FALSE),IFERROR(VLOOKUP(A217,'11.LEASING'!$A$1:$H$1000,8,FALSE),IFERROR(VLOOKUP(A217,'8.GASTOS'!$A$1:$H$1000,8,FALSE),(VLOOKUP(A217,'10.IMP DEB CRED'!$A$1:$H$1000,8,FALSE))))))))))</f>
        <v/>
      </c>
      <c r="J217" t="str">
        <f t="shared" si="7"/>
        <v/>
      </c>
    </row>
    <row r="218" spans="1:10" x14ac:dyDescent="0.2">
      <c r="A218" s="78">
        <v>217</v>
      </c>
      <c r="B218" s="158"/>
      <c r="C218" s="62"/>
      <c r="D218" s="62"/>
      <c r="E218" s="62"/>
      <c r="F218" s="159"/>
      <c r="G218" s="159"/>
      <c r="H218" s="6"/>
      <c r="I218" s="27" t="str">
        <f>IF(B218="","",IFERROR(VLOOKUP(A218,'1.DEPOSITOS'!$A$1:$H$1000,8,FALSE),IFERROR(VLOOKUP(A218,'2.DEBITOS Y CHEQUES'!$A$1:$H$1000,8,FALSE),IFERROR(VLOOKUP(A218,'3.AFIP'!$A$1:$H$1000,8,FALSE),IFERROR(VLOOKUP(A218,'4.SIRCREB'!$A$1:$H$1000,8,FALSE),IFERROR(VLOOKUP(A218,'5.FONDO Y SUELDOS'!$A$1:$H$1000,8,FALSE),IFERROR(VLOOKUP(A218,'11.LEASING'!$A$1:$H$1000,8,FALSE),IFERROR(VLOOKUP(A218,'8.GASTOS'!$A$1:$H$1000,8,FALSE),(VLOOKUP(A218,'10.IMP DEB CRED'!$A$1:$H$1000,8,FALSE))))))))))</f>
        <v/>
      </c>
      <c r="J218" t="str">
        <f t="shared" si="7"/>
        <v/>
      </c>
    </row>
    <row r="219" spans="1:10" x14ac:dyDescent="0.2">
      <c r="A219" s="78">
        <v>218</v>
      </c>
      <c r="B219" s="158"/>
      <c r="C219" s="62"/>
      <c r="D219" s="62"/>
      <c r="E219" s="62"/>
      <c r="F219" s="159"/>
      <c r="G219" s="159"/>
      <c r="H219" s="6"/>
      <c r="I219" s="27" t="str">
        <f>IF(B219="","",IFERROR(VLOOKUP(A219,'1.DEPOSITOS'!$A$1:$H$1000,8,FALSE),IFERROR(VLOOKUP(A219,'2.DEBITOS Y CHEQUES'!$A$1:$H$1000,8,FALSE),IFERROR(VLOOKUP(A219,'3.AFIP'!$A$1:$H$1000,8,FALSE),IFERROR(VLOOKUP(A219,'4.SIRCREB'!$A$1:$H$1000,8,FALSE),IFERROR(VLOOKUP(A219,'5.FONDO Y SUELDOS'!$A$1:$H$1000,8,FALSE),IFERROR(VLOOKUP(A219,'11.LEASING'!$A$1:$H$1000,8,FALSE),IFERROR(VLOOKUP(A219,'8.GASTOS'!$A$1:$H$1000,8,FALSE),(VLOOKUP(A219,'10.IMP DEB CRED'!$A$1:$H$1000,8,FALSE))))))))))</f>
        <v/>
      </c>
      <c r="J219" t="str">
        <f t="shared" si="7"/>
        <v/>
      </c>
    </row>
    <row r="220" spans="1:10" x14ac:dyDescent="0.2">
      <c r="A220" s="78">
        <v>219</v>
      </c>
      <c r="B220" s="158"/>
      <c r="C220" s="62"/>
      <c r="D220" s="62"/>
      <c r="E220" s="62"/>
      <c r="F220" s="159"/>
      <c r="G220" s="159"/>
      <c r="H220" s="6"/>
      <c r="I220" s="27" t="str">
        <f>IF(B220="","",IFERROR(VLOOKUP(A220,'1.DEPOSITOS'!$A$1:$H$1000,8,FALSE),IFERROR(VLOOKUP(A220,'2.DEBITOS Y CHEQUES'!$A$1:$H$1000,8,FALSE),IFERROR(VLOOKUP(A220,'3.AFIP'!$A$1:$H$1000,8,FALSE),IFERROR(VLOOKUP(A220,'4.SIRCREB'!$A$1:$H$1000,8,FALSE),IFERROR(VLOOKUP(A220,'5.FONDO Y SUELDOS'!$A$1:$H$1000,8,FALSE),IFERROR(VLOOKUP(A220,'11.LEASING'!$A$1:$H$1000,8,FALSE),IFERROR(VLOOKUP(A220,'8.GASTOS'!$A$1:$H$1000,8,FALSE),(VLOOKUP(A220,'10.IMP DEB CRED'!$A$1:$H$1000,8,FALSE))))))))))</f>
        <v/>
      </c>
      <c r="J220" t="str">
        <f t="shared" si="7"/>
        <v/>
      </c>
    </row>
    <row r="221" spans="1:10" x14ac:dyDescent="0.2">
      <c r="A221" s="78">
        <v>220</v>
      </c>
      <c r="B221" s="158"/>
      <c r="C221" s="62"/>
      <c r="D221" s="62"/>
      <c r="E221" s="62"/>
      <c r="F221" s="159"/>
      <c r="G221" s="159"/>
      <c r="I221" s="27" t="str">
        <f>IF(B221="","",IFERROR(VLOOKUP(A221,'1.DEPOSITOS'!$A$1:$H$1000,8,FALSE),IFERROR(VLOOKUP(A221,'2.DEBITOS Y CHEQUES'!$A$1:$H$1000,8,FALSE),IFERROR(VLOOKUP(A221,'3.AFIP'!$A$1:$H$1000,8,FALSE),IFERROR(VLOOKUP(A221,'4.SIRCREB'!$A$1:$H$1000,8,FALSE),IFERROR(VLOOKUP(A221,'5.FONDO Y SUELDOS'!$A$1:$H$1000,8,FALSE),IFERROR(VLOOKUP(A221,'11.LEASING'!$A$1:$H$1000,8,FALSE),IFERROR(VLOOKUP(A221,'8.GASTOS'!$A$1:$H$1000,8,FALSE),(VLOOKUP(A221,'10.IMP DEB CRED'!$A$1:$H$1000,8,FALSE))))))))))</f>
        <v/>
      </c>
      <c r="J221" t="str">
        <f t="shared" si="7"/>
        <v/>
      </c>
    </row>
    <row r="222" spans="1:10" x14ac:dyDescent="0.2">
      <c r="A222" s="78">
        <v>221</v>
      </c>
      <c r="B222" s="158"/>
      <c r="C222" s="62"/>
      <c r="D222" s="62"/>
      <c r="E222" s="62"/>
      <c r="F222" s="159"/>
      <c r="G222" s="159"/>
      <c r="I222" s="27" t="str">
        <f>IF(B222="","",IFERROR(VLOOKUP(A222,'1.DEPOSITOS'!$A$1:$H$1000,8,FALSE),IFERROR(VLOOKUP(A222,'2.DEBITOS Y CHEQUES'!$A$1:$H$1000,8,FALSE),IFERROR(VLOOKUP(A222,'3.AFIP'!$A$1:$H$1000,8,FALSE),IFERROR(VLOOKUP(A222,'4.SIRCREB'!$A$1:$H$1000,8,FALSE),IFERROR(VLOOKUP(A222,'5.FONDO Y SUELDOS'!$A$1:$H$1000,8,FALSE),IFERROR(VLOOKUP(A222,'11.LEASING'!$A$1:$H$1000,8,FALSE),IFERROR(VLOOKUP(A222,'8.GASTOS'!$A$1:$H$1000,8,FALSE),(VLOOKUP(A222,'10.IMP DEB CRED'!$A$1:$H$1000,8,FALSE))))))))))</f>
        <v/>
      </c>
      <c r="J222" t="str">
        <f t="shared" si="7"/>
        <v/>
      </c>
    </row>
    <row r="223" spans="1:10" x14ac:dyDescent="0.2">
      <c r="A223" s="78">
        <v>222</v>
      </c>
      <c r="B223" s="158"/>
      <c r="C223" s="62"/>
      <c r="D223" s="62"/>
      <c r="E223" s="62"/>
      <c r="F223" s="159"/>
      <c r="G223" s="159"/>
      <c r="I223" s="27" t="str">
        <f>IF(B223="","",IFERROR(VLOOKUP(A223,'1.DEPOSITOS'!$A$1:$H$1000,8,FALSE),IFERROR(VLOOKUP(A223,'2.DEBITOS Y CHEQUES'!$A$1:$H$1000,8,FALSE),IFERROR(VLOOKUP(A223,'3.AFIP'!$A$1:$H$1000,8,FALSE),IFERROR(VLOOKUP(A223,'4.SIRCREB'!$A$1:$H$1000,8,FALSE),IFERROR(VLOOKUP(A223,'5.FONDO Y SUELDOS'!$A$1:$H$1000,8,FALSE),IFERROR(VLOOKUP(A223,'11.LEASING'!$A$1:$H$1000,8,FALSE),IFERROR(VLOOKUP(A223,'8.GASTOS'!$A$1:$H$1000,8,FALSE),(VLOOKUP(A223,'10.IMP DEB CRED'!$A$1:$H$1000,8,FALSE))))))))))</f>
        <v/>
      </c>
      <c r="J223" t="str">
        <f t="shared" si="7"/>
        <v/>
      </c>
    </row>
    <row r="224" spans="1:10" x14ac:dyDescent="0.2">
      <c r="A224" s="78">
        <v>223</v>
      </c>
      <c r="B224" s="158"/>
      <c r="C224" s="62"/>
      <c r="D224" s="62"/>
      <c r="E224" s="62"/>
      <c r="F224" s="159"/>
      <c r="G224" s="159"/>
      <c r="I224" s="27" t="str">
        <f>IF(B224="","",IFERROR(VLOOKUP(A224,'1.DEPOSITOS'!$A$1:$H$1000,8,FALSE),IFERROR(VLOOKUP(A224,'2.DEBITOS Y CHEQUES'!$A$1:$H$1000,8,FALSE),IFERROR(VLOOKUP(A224,'3.AFIP'!$A$1:$H$1000,8,FALSE),IFERROR(VLOOKUP(A224,'4.SIRCREB'!$A$1:$H$1000,8,FALSE),IFERROR(VLOOKUP(A224,'5.FONDO Y SUELDOS'!$A$1:$H$1000,8,FALSE),IFERROR(VLOOKUP(A224,'11.LEASING'!$A$1:$H$1000,8,FALSE),IFERROR(VLOOKUP(A224,'8.GASTOS'!$A$1:$H$1000,8,FALSE),(VLOOKUP(A224,'10.IMP DEB CRED'!$A$1:$H$1000,8,FALSE))))))))))</f>
        <v/>
      </c>
      <c r="J224" t="str">
        <f t="shared" si="7"/>
        <v/>
      </c>
    </row>
    <row r="225" spans="1:10" x14ac:dyDescent="0.2">
      <c r="A225" s="78">
        <v>224</v>
      </c>
      <c r="B225" s="158"/>
      <c r="C225" s="62"/>
      <c r="D225" s="62"/>
      <c r="E225" s="62"/>
      <c r="F225" s="159"/>
      <c r="G225" s="159"/>
      <c r="I225" s="27" t="str">
        <f>IF(B225="","",IFERROR(VLOOKUP(A225,'1.DEPOSITOS'!$A$1:$H$1000,8,FALSE),IFERROR(VLOOKUP(A225,'2.DEBITOS Y CHEQUES'!$A$1:$H$1000,8,FALSE),IFERROR(VLOOKUP(A225,'3.AFIP'!$A$1:$H$1000,8,FALSE),IFERROR(VLOOKUP(A225,'4.SIRCREB'!$A$1:$H$1000,8,FALSE),IFERROR(VLOOKUP(A225,'5.FONDO Y SUELDOS'!$A$1:$H$1000,8,FALSE),IFERROR(VLOOKUP(A225,'11.LEASING'!$A$1:$H$1000,8,FALSE),IFERROR(VLOOKUP(A225,'8.GASTOS'!$A$1:$H$1000,8,FALSE),(VLOOKUP(A225,'10.IMP DEB CRED'!$A$1:$H$1000,8,FALSE))))))))))</f>
        <v/>
      </c>
      <c r="J225" t="str">
        <f t="shared" si="7"/>
        <v/>
      </c>
    </row>
    <row r="226" spans="1:10" x14ac:dyDescent="0.2">
      <c r="A226" s="78">
        <v>225</v>
      </c>
      <c r="B226" s="158"/>
      <c r="C226" s="62"/>
      <c r="D226" s="62"/>
      <c r="E226" s="62"/>
      <c r="F226" s="159"/>
      <c r="G226" s="159"/>
      <c r="I226" s="27" t="str">
        <f>IF(B226="","",IFERROR(VLOOKUP(A226,'1.DEPOSITOS'!$A$1:$H$1000,8,FALSE),IFERROR(VLOOKUP(A226,'2.DEBITOS Y CHEQUES'!$A$1:$H$1000,8,FALSE),IFERROR(VLOOKUP(A226,'3.AFIP'!$A$1:$H$1000,8,FALSE),IFERROR(VLOOKUP(A226,'4.SIRCREB'!$A$1:$H$1000,8,FALSE),IFERROR(VLOOKUP(A226,'5.FONDO Y SUELDOS'!$A$1:$H$1000,8,FALSE),IFERROR(VLOOKUP(A226,'11.LEASING'!$A$1:$H$1000,8,FALSE),IFERROR(VLOOKUP(A226,'8.GASTOS'!$A$1:$H$1000,8,FALSE),(VLOOKUP(A226,'10.IMP DEB CRED'!$A$1:$H$1000,8,FALSE))))))))))</f>
        <v/>
      </c>
      <c r="J226" t="str">
        <f t="shared" si="7"/>
        <v/>
      </c>
    </row>
    <row r="227" spans="1:10" x14ac:dyDescent="0.2">
      <c r="A227" s="78">
        <v>226</v>
      </c>
      <c r="B227" s="158"/>
      <c r="C227" s="62"/>
      <c r="D227" s="62"/>
      <c r="E227" s="62"/>
      <c r="F227" s="159"/>
      <c r="G227" s="159"/>
      <c r="I227" s="27" t="str">
        <f>IF(B227="","",IFERROR(VLOOKUP(A227,'1.DEPOSITOS'!$A$1:$H$1000,8,FALSE),IFERROR(VLOOKUP(A227,'2.DEBITOS Y CHEQUES'!$A$1:$H$1000,8,FALSE),IFERROR(VLOOKUP(A227,'3.AFIP'!$A$1:$H$1000,8,FALSE),IFERROR(VLOOKUP(A227,'4.SIRCREB'!$A$1:$H$1000,8,FALSE),IFERROR(VLOOKUP(A227,'5.FONDO Y SUELDOS'!$A$1:$H$1000,8,FALSE),IFERROR(VLOOKUP(A227,'11.LEASING'!$A$1:$H$1000,8,FALSE),IFERROR(VLOOKUP(A227,'8.GASTOS'!$A$1:$H$1000,8,FALSE),(VLOOKUP(A227,'10.IMP DEB CRED'!$A$1:$H$1000,8,FALSE))))))))))</f>
        <v/>
      </c>
      <c r="J227" t="str">
        <f t="shared" si="7"/>
        <v/>
      </c>
    </row>
    <row r="228" spans="1:10" x14ac:dyDescent="0.2">
      <c r="A228" s="78">
        <v>227</v>
      </c>
      <c r="B228" s="158"/>
      <c r="C228" s="62"/>
      <c r="D228" s="62"/>
      <c r="E228" s="62"/>
      <c r="F228" s="159"/>
      <c r="G228" s="159"/>
      <c r="I228" s="27" t="str">
        <f>IF(B228="","",IFERROR(VLOOKUP(A228,'1.DEPOSITOS'!$A$1:$H$1000,8,FALSE),IFERROR(VLOOKUP(A228,'2.DEBITOS Y CHEQUES'!$A$1:$H$1000,8,FALSE),IFERROR(VLOOKUP(A228,'3.AFIP'!$A$1:$H$1000,8,FALSE),IFERROR(VLOOKUP(A228,'4.SIRCREB'!$A$1:$H$1000,8,FALSE),IFERROR(VLOOKUP(A228,'5.FONDO Y SUELDOS'!$A$1:$H$1000,8,FALSE),IFERROR(VLOOKUP(A228,'11.LEASING'!$A$1:$H$1000,8,FALSE),IFERROR(VLOOKUP(A228,'8.GASTOS'!$A$1:$H$1000,8,FALSE),(VLOOKUP(A228,'10.IMP DEB CRED'!$A$1:$H$1000,8,FALSE))))))))))</f>
        <v/>
      </c>
      <c r="J228" t="str">
        <f t="shared" si="7"/>
        <v/>
      </c>
    </row>
    <row r="229" spans="1:10" x14ac:dyDescent="0.2">
      <c r="A229" s="78">
        <v>228</v>
      </c>
      <c r="B229" s="158"/>
      <c r="C229" s="62"/>
      <c r="D229" s="62"/>
      <c r="E229" s="62"/>
      <c r="F229" s="159"/>
      <c r="G229" s="159"/>
      <c r="I229" s="27" t="str">
        <f>IF(B229="","",IFERROR(VLOOKUP(A229,'1.DEPOSITOS'!$A$1:$H$1000,8,FALSE),IFERROR(VLOOKUP(A229,'2.DEBITOS Y CHEQUES'!$A$1:$H$1000,8,FALSE),IFERROR(VLOOKUP(A229,'3.AFIP'!$A$1:$H$1000,8,FALSE),IFERROR(VLOOKUP(A229,'4.SIRCREB'!$A$1:$H$1000,8,FALSE),IFERROR(VLOOKUP(A229,'5.FONDO Y SUELDOS'!$A$1:$H$1000,8,FALSE),IFERROR(VLOOKUP(A229,'11.LEASING'!$A$1:$H$1000,8,FALSE),IFERROR(VLOOKUP(A229,'8.GASTOS'!$A$1:$H$1000,8,FALSE),(VLOOKUP(A229,'10.IMP DEB CRED'!$A$1:$H$1000,8,FALSE))))))))))</f>
        <v/>
      </c>
      <c r="J229" t="str">
        <f t="shared" si="7"/>
        <v/>
      </c>
    </row>
    <row r="230" spans="1:10" x14ac:dyDescent="0.2">
      <c r="A230" s="78">
        <v>229</v>
      </c>
      <c r="B230" s="158"/>
      <c r="C230" s="62"/>
      <c r="D230" s="62"/>
      <c r="E230" s="62"/>
      <c r="F230" s="159"/>
      <c r="G230" s="159"/>
      <c r="I230" s="27" t="str">
        <f>IF(B230="","",IFERROR(VLOOKUP(A230,'1.DEPOSITOS'!$A$1:$H$1000,8,FALSE),IFERROR(VLOOKUP(A230,'2.DEBITOS Y CHEQUES'!$A$1:$H$1000,8,FALSE),IFERROR(VLOOKUP(A230,'3.AFIP'!$A$1:$H$1000,8,FALSE),IFERROR(VLOOKUP(A230,'4.SIRCREB'!$A$1:$H$1000,8,FALSE),IFERROR(VLOOKUP(A230,'5.FONDO Y SUELDOS'!$A$1:$H$1000,8,FALSE),IFERROR(VLOOKUP(A230,'11.LEASING'!$A$1:$H$1000,8,FALSE),IFERROR(VLOOKUP(A230,'8.GASTOS'!$A$1:$H$1000,8,FALSE),(VLOOKUP(A230,'10.IMP DEB CRED'!$A$1:$H$1000,8,FALSE))))))))))</f>
        <v/>
      </c>
      <c r="J230" t="str">
        <f t="shared" si="7"/>
        <v/>
      </c>
    </row>
    <row r="231" spans="1:10" x14ac:dyDescent="0.2">
      <c r="A231" s="78">
        <v>230</v>
      </c>
      <c r="B231" s="158"/>
      <c r="C231" s="62"/>
      <c r="D231" s="62"/>
      <c r="E231" s="62"/>
      <c r="F231" s="159"/>
      <c r="G231" s="159"/>
      <c r="I231" s="27" t="str">
        <f>IF(B231="","",IFERROR(VLOOKUP(A231,'1.DEPOSITOS'!$A$1:$H$1000,8,FALSE),IFERROR(VLOOKUP(A231,'2.DEBITOS Y CHEQUES'!$A$1:$H$1000,8,FALSE),IFERROR(VLOOKUP(A231,'3.AFIP'!$A$1:$H$1000,8,FALSE),IFERROR(VLOOKUP(A231,'4.SIRCREB'!$A$1:$H$1000,8,FALSE),IFERROR(VLOOKUP(A231,'5.FONDO Y SUELDOS'!$A$1:$H$1000,8,FALSE),IFERROR(VLOOKUP(A231,'11.LEASING'!$A$1:$H$1000,8,FALSE),IFERROR(VLOOKUP(A231,'8.GASTOS'!$A$1:$H$1000,8,FALSE),(VLOOKUP(A231,'10.IMP DEB CRED'!$A$1:$H$1000,8,FALSE))))))))))</f>
        <v/>
      </c>
      <c r="J231" t="str">
        <f t="shared" ref="J231:J294" si="8">IF(B231="","",IF(_xlfn.XLOOKUP(_xlfn.MINIFS(A:A,B:B,B231),A:A,G:G,,0)&lt;0,_xlfn.XLOOKUP(_xlfn.MINIFS(A:A,B:B,B231),A:A,G:G,,0),0))</f>
        <v/>
      </c>
    </row>
    <row r="232" spans="1:10" x14ac:dyDescent="0.2">
      <c r="A232" s="78">
        <v>231</v>
      </c>
      <c r="B232" s="158"/>
      <c r="C232" s="62"/>
      <c r="D232" s="62"/>
      <c r="E232" s="62"/>
      <c r="F232" s="159"/>
      <c r="G232" s="159"/>
      <c r="I232" s="27" t="str">
        <f>IF(B232="","",IFERROR(VLOOKUP(A232,'1.DEPOSITOS'!$A$1:$H$1000,8,FALSE),IFERROR(VLOOKUP(A232,'2.DEBITOS Y CHEQUES'!$A$1:$H$1000,8,FALSE),IFERROR(VLOOKUP(A232,'3.AFIP'!$A$1:$H$1000,8,FALSE),IFERROR(VLOOKUP(A232,'4.SIRCREB'!$A$1:$H$1000,8,FALSE),IFERROR(VLOOKUP(A232,'5.FONDO Y SUELDOS'!$A$1:$H$1000,8,FALSE),IFERROR(VLOOKUP(A232,'11.LEASING'!$A$1:$H$1000,8,FALSE),IFERROR(VLOOKUP(A232,'8.GASTOS'!$A$1:$H$1000,8,FALSE),(VLOOKUP(A232,'10.IMP DEB CRED'!$A$1:$H$1000,8,FALSE))))))))))</f>
        <v/>
      </c>
      <c r="J232" t="str">
        <f t="shared" si="8"/>
        <v/>
      </c>
    </row>
    <row r="233" spans="1:10" x14ac:dyDescent="0.2">
      <c r="A233" s="78">
        <v>232</v>
      </c>
      <c r="B233" s="158"/>
      <c r="C233" s="62"/>
      <c r="D233" s="62"/>
      <c r="E233" s="62"/>
      <c r="F233" s="159"/>
      <c r="G233" s="159"/>
      <c r="I233" s="27" t="str">
        <f>IF(B233="","",IFERROR(VLOOKUP(A233,'1.DEPOSITOS'!$A$1:$H$1000,8,FALSE),IFERROR(VLOOKUP(A233,'2.DEBITOS Y CHEQUES'!$A$1:$H$1000,8,FALSE),IFERROR(VLOOKUP(A233,'3.AFIP'!$A$1:$H$1000,8,FALSE),IFERROR(VLOOKUP(A233,'4.SIRCREB'!$A$1:$H$1000,8,FALSE),IFERROR(VLOOKUP(A233,'5.FONDO Y SUELDOS'!$A$1:$H$1000,8,FALSE),IFERROR(VLOOKUP(A233,'11.LEASING'!$A$1:$H$1000,8,FALSE),IFERROR(VLOOKUP(A233,'8.GASTOS'!$A$1:$H$1000,8,FALSE),(VLOOKUP(A233,'10.IMP DEB CRED'!$A$1:$H$1000,8,FALSE))))))))))</f>
        <v/>
      </c>
      <c r="J233" t="str">
        <f t="shared" si="8"/>
        <v/>
      </c>
    </row>
    <row r="234" spans="1:10" x14ac:dyDescent="0.2">
      <c r="A234" s="78">
        <v>233</v>
      </c>
      <c r="B234" s="158"/>
      <c r="C234" s="62"/>
      <c r="D234" s="62"/>
      <c r="E234" s="62"/>
      <c r="F234" s="159"/>
      <c r="G234" s="159"/>
      <c r="I234" s="27" t="str">
        <f>IF(B234="","",IFERROR(VLOOKUP(A234,'1.DEPOSITOS'!$A$1:$H$1000,8,FALSE),IFERROR(VLOOKUP(A234,'2.DEBITOS Y CHEQUES'!$A$1:$H$1000,8,FALSE),IFERROR(VLOOKUP(A234,'3.AFIP'!$A$1:$H$1000,8,FALSE),IFERROR(VLOOKUP(A234,'4.SIRCREB'!$A$1:$H$1000,8,FALSE),IFERROR(VLOOKUP(A234,'5.FONDO Y SUELDOS'!$A$1:$H$1000,8,FALSE),IFERROR(VLOOKUP(A234,'11.LEASING'!$A$1:$H$1000,8,FALSE),IFERROR(VLOOKUP(A234,'8.GASTOS'!$A$1:$H$1000,8,FALSE),(VLOOKUP(A234,'10.IMP DEB CRED'!$A$1:$H$1000,8,FALSE))))))))))</f>
        <v/>
      </c>
      <c r="J234" t="str">
        <f t="shared" si="8"/>
        <v/>
      </c>
    </row>
    <row r="235" spans="1:10" x14ac:dyDescent="0.2">
      <c r="A235" s="78">
        <v>234</v>
      </c>
      <c r="B235" s="158"/>
      <c r="C235" s="62"/>
      <c r="D235" s="62"/>
      <c r="E235" s="62"/>
      <c r="F235" s="159"/>
      <c r="G235" s="159"/>
      <c r="I235" s="27" t="str">
        <f>IF(B235="","",IFERROR(VLOOKUP(A235,'1.DEPOSITOS'!$A$1:$H$1000,8,FALSE),IFERROR(VLOOKUP(A235,'2.DEBITOS Y CHEQUES'!$A$1:$H$1000,8,FALSE),IFERROR(VLOOKUP(A235,'3.AFIP'!$A$1:$H$1000,8,FALSE),IFERROR(VLOOKUP(A235,'4.SIRCREB'!$A$1:$H$1000,8,FALSE),IFERROR(VLOOKUP(A235,'5.FONDO Y SUELDOS'!$A$1:$H$1000,8,FALSE),IFERROR(VLOOKUP(A235,'11.LEASING'!$A$1:$H$1000,8,FALSE),IFERROR(VLOOKUP(A235,'8.GASTOS'!$A$1:$H$1000,8,FALSE),(VLOOKUP(A235,'10.IMP DEB CRED'!$A$1:$H$1000,8,FALSE))))))))))</f>
        <v/>
      </c>
      <c r="J235" t="str">
        <f t="shared" si="8"/>
        <v/>
      </c>
    </row>
    <row r="236" spans="1:10" x14ac:dyDescent="0.2">
      <c r="A236" s="78">
        <v>235</v>
      </c>
      <c r="B236" s="158"/>
      <c r="C236" s="62"/>
      <c r="D236" s="62"/>
      <c r="E236" s="62"/>
      <c r="F236" s="159"/>
      <c r="G236" s="159"/>
      <c r="I236" s="27" t="str">
        <f>IF(B236="","",IFERROR(VLOOKUP(A236,'1.DEPOSITOS'!$A$1:$H$1000,8,FALSE),IFERROR(VLOOKUP(A236,'2.DEBITOS Y CHEQUES'!$A$1:$H$1000,8,FALSE),IFERROR(VLOOKUP(A236,'3.AFIP'!$A$1:$H$1000,8,FALSE),IFERROR(VLOOKUP(A236,'4.SIRCREB'!$A$1:$H$1000,8,FALSE),IFERROR(VLOOKUP(A236,'5.FONDO Y SUELDOS'!$A$1:$H$1000,8,FALSE),IFERROR(VLOOKUP(A236,'11.LEASING'!$A$1:$H$1000,8,FALSE),IFERROR(VLOOKUP(A236,'8.GASTOS'!$A$1:$H$1000,8,FALSE),(VLOOKUP(A236,'10.IMP DEB CRED'!$A$1:$H$1000,8,FALSE))))))))))</f>
        <v/>
      </c>
      <c r="J236" t="str">
        <f t="shared" si="8"/>
        <v/>
      </c>
    </row>
    <row r="237" spans="1:10" x14ac:dyDescent="0.2">
      <c r="A237" s="78">
        <v>236</v>
      </c>
      <c r="B237" s="158"/>
      <c r="C237" s="62"/>
      <c r="D237" s="62"/>
      <c r="E237" s="62"/>
      <c r="F237" s="159"/>
      <c r="G237" s="159"/>
      <c r="I237" s="27" t="str">
        <f>IF(B237="","",IFERROR(VLOOKUP(A237,'1.DEPOSITOS'!$A$1:$H$1000,8,FALSE),IFERROR(VLOOKUP(A237,'2.DEBITOS Y CHEQUES'!$A$1:$H$1000,8,FALSE),IFERROR(VLOOKUP(A237,'3.AFIP'!$A$1:$H$1000,8,FALSE),IFERROR(VLOOKUP(A237,'4.SIRCREB'!$A$1:$H$1000,8,FALSE),IFERROR(VLOOKUP(A237,'5.FONDO Y SUELDOS'!$A$1:$H$1000,8,FALSE),IFERROR(VLOOKUP(A237,'11.LEASING'!$A$1:$H$1000,8,FALSE),IFERROR(VLOOKUP(A237,'8.GASTOS'!$A$1:$H$1000,8,FALSE),(VLOOKUP(A237,'10.IMP DEB CRED'!$A$1:$H$1000,8,FALSE))))))))))</f>
        <v/>
      </c>
      <c r="J237" t="str">
        <f t="shared" si="8"/>
        <v/>
      </c>
    </row>
    <row r="238" spans="1:10" x14ac:dyDescent="0.2">
      <c r="A238" s="78">
        <v>237</v>
      </c>
      <c r="B238" s="158"/>
      <c r="C238" s="62"/>
      <c r="D238" s="62"/>
      <c r="E238" s="62"/>
      <c r="F238" s="159"/>
      <c r="G238" s="159"/>
      <c r="I238" s="27" t="str">
        <f>IF(B238="","",IFERROR(VLOOKUP(A238,'1.DEPOSITOS'!$A$1:$H$1000,8,FALSE),IFERROR(VLOOKUP(A238,'2.DEBITOS Y CHEQUES'!$A$1:$H$1000,8,FALSE),IFERROR(VLOOKUP(A238,'3.AFIP'!$A$1:$H$1000,8,FALSE),IFERROR(VLOOKUP(A238,'4.SIRCREB'!$A$1:$H$1000,8,FALSE),IFERROR(VLOOKUP(A238,'5.FONDO Y SUELDOS'!$A$1:$H$1000,8,FALSE),IFERROR(VLOOKUP(A238,'11.LEASING'!$A$1:$H$1000,8,FALSE),IFERROR(VLOOKUP(A238,'8.GASTOS'!$A$1:$H$1000,8,FALSE),(VLOOKUP(A238,'10.IMP DEB CRED'!$A$1:$H$1000,8,FALSE))))))))))</f>
        <v/>
      </c>
      <c r="J238" t="str">
        <f t="shared" si="8"/>
        <v/>
      </c>
    </row>
    <row r="239" spans="1:10" x14ac:dyDescent="0.2">
      <c r="A239" s="78">
        <v>238</v>
      </c>
      <c r="B239" s="158"/>
      <c r="C239" s="62"/>
      <c r="D239" s="62"/>
      <c r="E239" s="62"/>
      <c r="F239" s="159"/>
      <c r="G239" s="159"/>
      <c r="I239" s="27" t="str">
        <f>IF(B239="","",IFERROR(VLOOKUP(A239,'1.DEPOSITOS'!$A$1:$H$1000,8,FALSE),IFERROR(VLOOKUP(A239,'2.DEBITOS Y CHEQUES'!$A$1:$H$1000,8,FALSE),IFERROR(VLOOKUP(A239,'3.AFIP'!$A$1:$H$1000,8,FALSE),IFERROR(VLOOKUP(A239,'4.SIRCREB'!$A$1:$H$1000,8,FALSE),IFERROR(VLOOKUP(A239,'5.FONDO Y SUELDOS'!$A$1:$H$1000,8,FALSE),IFERROR(VLOOKUP(A239,'11.LEASING'!$A$1:$H$1000,8,FALSE),IFERROR(VLOOKUP(A239,'8.GASTOS'!$A$1:$H$1000,8,FALSE),(VLOOKUP(A239,'10.IMP DEB CRED'!$A$1:$H$1000,8,FALSE))))))))))</f>
        <v/>
      </c>
      <c r="J239" t="str">
        <f t="shared" si="8"/>
        <v/>
      </c>
    </row>
    <row r="240" spans="1:10" x14ac:dyDescent="0.2">
      <c r="A240" s="78">
        <v>239</v>
      </c>
      <c r="B240" s="158"/>
      <c r="C240" s="62"/>
      <c r="D240" s="62"/>
      <c r="E240" s="62"/>
      <c r="F240" s="159"/>
      <c r="G240" s="159"/>
      <c r="I240" s="27" t="str">
        <f>IF(B240="","",IFERROR(VLOOKUP(A240,'1.DEPOSITOS'!$A$1:$H$1000,8,FALSE),IFERROR(VLOOKUP(A240,'2.DEBITOS Y CHEQUES'!$A$1:$H$1000,8,FALSE),IFERROR(VLOOKUP(A240,'3.AFIP'!$A$1:$H$1000,8,FALSE),IFERROR(VLOOKUP(A240,'4.SIRCREB'!$A$1:$H$1000,8,FALSE),IFERROR(VLOOKUP(A240,'5.FONDO Y SUELDOS'!$A$1:$H$1000,8,FALSE),IFERROR(VLOOKUP(A240,'11.LEASING'!$A$1:$H$1000,8,FALSE),IFERROR(VLOOKUP(A240,'8.GASTOS'!$A$1:$H$1000,8,FALSE),(VLOOKUP(A240,'10.IMP DEB CRED'!$A$1:$H$1000,8,FALSE))))))))))</f>
        <v/>
      </c>
      <c r="J240" t="str">
        <f t="shared" si="8"/>
        <v/>
      </c>
    </row>
    <row r="241" spans="1:10" x14ac:dyDescent="0.2">
      <c r="A241" s="78">
        <v>240</v>
      </c>
      <c r="B241" s="158"/>
      <c r="C241" s="62"/>
      <c r="D241" s="62"/>
      <c r="E241" s="62"/>
      <c r="F241" s="159"/>
      <c r="G241" s="159"/>
      <c r="I241" s="27" t="str">
        <f>IF(B241="","",IFERROR(VLOOKUP(A241,'1.DEPOSITOS'!$A$1:$H$1000,8,FALSE),IFERROR(VLOOKUP(A241,'2.DEBITOS Y CHEQUES'!$A$1:$H$1000,8,FALSE),IFERROR(VLOOKUP(A241,'3.AFIP'!$A$1:$H$1000,8,FALSE),IFERROR(VLOOKUP(A241,'4.SIRCREB'!$A$1:$H$1000,8,FALSE),IFERROR(VLOOKUP(A241,'5.FONDO Y SUELDOS'!$A$1:$H$1000,8,FALSE),IFERROR(VLOOKUP(A241,'11.LEASING'!$A$1:$H$1000,8,FALSE),IFERROR(VLOOKUP(A241,'8.GASTOS'!$A$1:$H$1000,8,FALSE),(VLOOKUP(A241,'10.IMP DEB CRED'!$A$1:$H$1000,8,FALSE))))))))))</f>
        <v/>
      </c>
      <c r="J241" t="str">
        <f t="shared" si="8"/>
        <v/>
      </c>
    </row>
    <row r="242" spans="1:10" x14ac:dyDescent="0.2">
      <c r="A242" s="78">
        <v>241</v>
      </c>
      <c r="B242" s="158"/>
      <c r="C242" s="62"/>
      <c r="D242" s="62"/>
      <c r="E242" s="62"/>
      <c r="F242" s="159"/>
      <c r="G242" s="159"/>
      <c r="I242" s="27" t="str">
        <f>IF(B242="","",IFERROR(VLOOKUP(A242,'1.DEPOSITOS'!$A$1:$H$1000,8,FALSE),IFERROR(VLOOKUP(A242,'2.DEBITOS Y CHEQUES'!$A$1:$H$1000,8,FALSE),IFERROR(VLOOKUP(A242,'3.AFIP'!$A$1:$H$1000,8,FALSE),IFERROR(VLOOKUP(A242,'4.SIRCREB'!$A$1:$H$1000,8,FALSE),IFERROR(VLOOKUP(A242,'5.FONDO Y SUELDOS'!$A$1:$H$1000,8,FALSE),IFERROR(VLOOKUP(A242,'11.LEASING'!$A$1:$H$1000,8,FALSE),IFERROR(VLOOKUP(A242,'8.GASTOS'!$A$1:$H$1000,8,FALSE),(VLOOKUP(A242,'10.IMP DEB CRED'!$A$1:$H$1000,8,FALSE))))))))))</f>
        <v/>
      </c>
      <c r="J242" t="str">
        <f t="shared" si="8"/>
        <v/>
      </c>
    </row>
    <row r="243" spans="1:10" x14ac:dyDescent="0.2">
      <c r="A243" s="78">
        <v>242</v>
      </c>
      <c r="B243" s="158"/>
      <c r="C243" s="62"/>
      <c r="D243" s="62"/>
      <c r="E243" s="62"/>
      <c r="F243" s="159"/>
      <c r="G243" s="159"/>
      <c r="I243" s="27" t="str">
        <f>IF(B243="","",IFERROR(VLOOKUP(A243,'1.DEPOSITOS'!$A$1:$H$1000,8,FALSE),IFERROR(VLOOKUP(A243,'2.DEBITOS Y CHEQUES'!$A$1:$H$1000,8,FALSE),IFERROR(VLOOKUP(A243,'3.AFIP'!$A$1:$H$1000,8,FALSE),IFERROR(VLOOKUP(A243,'4.SIRCREB'!$A$1:$H$1000,8,FALSE),IFERROR(VLOOKUP(A243,'5.FONDO Y SUELDOS'!$A$1:$H$1000,8,FALSE),IFERROR(VLOOKUP(A243,'11.LEASING'!$A$1:$H$1000,8,FALSE),IFERROR(VLOOKUP(A243,'8.GASTOS'!$A$1:$H$1000,8,FALSE),(VLOOKUP(A243,'10.IMP DEB CRED'!$A$1:$H$1000,8,FALSE))))))))))</f>
        <v/>
      </c>
      <c r="J243" t="str">
        <f t="shared" si="8"/>
        <v/>
      </c>
    </row>
    <row r="244" spans="1:10" x14ac:dyDescent="0.2">
      <c r="A244" s="78">
        <v>243</v>
      </c>
      <c r="B244" s="158"/>
      <c r="C244" s="62"/>
      <c r="D244" s="62"/>
      <c r="E244" s="62"/>
      <c r="F244" s="159"/>
      <c r="G244" s="159"/>
      <c r="I244" s="27" t="str">
        <f>IF(B244="","",IFERROR(VLOOKUP(A244,'1.DEPOSITOS'!$A$1:$H$1000,8,FALSE),IFERROR(VLOOKUP(A244,'2.DEBITOS Y CHEQUES'!$A$1:$H$1000,8,FALSE),IFERROR(VLOOKUP(A244,'3.AFIP'!$A$1:$H$1000,8,FALSE),IFERROR(VLOOKUP(A244,'4.SIRCREB'!$A$1:$H$1000,8,FALSE),IFERROR(VLOOKUP(A244,'5.FONDO Y SUELDOS'!$A$1:$H$1000,8,FALSE),IFERROR(VLOOKUP(A244,'11.LEASING'!$A$1:$H$1000,8,FALSE),IFERROR(VLOOKUP(A244,'8.GASTOS'!$A$1:$H$1000,8,FALSE),(VLOOKUP(A244,'10.IMP DEB CRED'!$A$1:$H$1000,8,FALSE))))))))))</f>
        <v/>
      </c>
      <c r="J244" t="str">
        <f t="shared" si="8"/>
        <v/>
      </c>
    </row>
    <row r="245" spans="1:10" x14ac:dyDescent="0.2">
      <c r="A245" s="78">
        <v>244</v>
      </c>
      <c r="B245" s="158"/>
      <c r="C245" s="62"/>
      <c r="D245" s="62"/>
      <c r="E245" s="62"/>
      <c r="F245" s="159"/>
      <c r="G245" s="159"/>
      <c r="I245" s="27" t="str">
        <f>IF(B245="","",IFERROR(VLOOKUP(A245,'1.DEPOSITOS'!$A$1:$H$1000,8,FALSE),IFERROR(VLOOKUP(A245,'2.DEBITOS Y CHEQUES'!$A$1:$H$1000,8,FALSE),IFERROR(VLOOKUP(A245,'3.AFIP'!$A$1:$H$1000,8,FALSE),IFERROR(VLOOKUP(A245,'4.SIRCREB'!$A$1:$H$1000,8,FALSE),IFERROR(VLOOKUP(A245,'5.FONDO Y SUELDOS'!$A$1:$H$1000,8,FALSE),IFERROR(VLOOKUP(A245,'11.LEASING'!$A$1:$H$1000,8,FALSE),IFERROR(VLOOKUP(A245,'8.GASTOS'!$A$1:$H$1000,8,FALSE),(VLOOKUP(A245,'10.IMP DEB CRED'!$A$1:$H$1000,8,FALSE))))))))))</f>
        <v/>
      </c>
      <c r="J245" t="str">
        <f t="shared" si="8"/>
        <v/>
      </c>
    </row>
    <row r="246" spans="1:10" x14ac:dyDescent="0.2">
      <c r="A246" s="78">
        <v>245</v>
      </c>
      <c r="B246" s="158"/>
      <c r="C246" s="62"/>
      <c r="D246" s="62"/>
      <c r="E246" s="62"/>
      <c r="F246" s="159"/>
      <c r="G246" s="159"/>
      <c r="I246" s="27" t="str">
        <f>IF(B246="","",IFERROR(VLOOKUP(A246,'1.DEPOSITOS'!$A$1:$H$1000,8,FALSE),IFERROR(VLOOKUP(A246,'2.DEBITOS Y CHEQUES'!$A$1:$H$1000,8,FALSE),IFERROR(VLOOKUP(A246,'3.AFIP'!$A$1:$H$1000,8,FALSE),IFERROR(VLOOKUP(A246,'4.SIRCREB'!$A$1:$H$1000,8,FALSE),IFERROR(VLOOKUP(A246,'5.FONDO Y SUELDOS'!$A$1:$H$1000,8,FALSE),IFERROR(VLOOKUP(A246,'11.LEASING'!$A$1:$H$1000,8,FALSE),IFERROR(VLOOKUP(A246,'8.GASTOS'!$A$1:$H$1000,8,FALSE),(VLOOKUP(A246,'10.IMP DEB CRED'!$A$1:$H$1000,8,FALSE))))))))))</f>
        <v/>
      </c>
      <c r="J246" t="str">
        <f t="shared" si="8"/>
        <v/>
      </c>
    </row>
    <row r="247" spans="1:10" x14ac:dyDescent="0.2">
      <c r="A247" s="78">
        <v>246</v>
      </c>
      <c r="B247" s="158"/>
      <c r="C247" s="62"/>
      <c r="D247" s="62"/>
      <c r="E247" s="62"/>
      <c r="F247" s="159"/>
      <c r="G247" s="159"/>
      <c r="I247" s="27" t="str">
        <f>IF(B247="","",IFERROR(VLOOKUP(A247,'1.DEPOSITOS'!$A$1:$H$1000,8,FALSE),IFERROR(VLOOKUP(A247,'2.DEBITOS Y CHEQUES'!$A$1:$H$1000,8,FALSE),IFERROR(VLOOKUP(A247,'3.AFIP'!$A$1:$H$1000,8,FALSE),IFERROR(VLOOKUP(A247,'4.SIRCREB'!$A$1:$H$1000,8,FALSE),IFERROR(VLOOKUP(A247,'5.FONDO Y SUELDOS'!$A$1:$H$1000,8,FALSE),IFERROR(VLOOKUP(A247,'11.LEASING'!$A$1:$H$1000,8,FALSE),IFERROR(VLOOKUP(A247,'8.GASTOS'!$A$1:$H$1000,8,FALSE),(VLOOKUP(A247,'10.IMP DEB CRED'!$A$1:$H$1000,8,FALSE))))))))))</f>
        <v/>
      </c>
      <c r="J247" t="str">
        <f t="shared" si="8"/>
        <v/>
      </c>
    </row>
    <row r="248" spans="1:10" x14ac:dyDescent="0.2">
      <c r="A248" s="78">
        <v>247</v>
      </c>
      <c r="B248" s="158"/>
      <c r="C248" s="62"/>
      <c r="D248" s="62"/>
      <c r="E248" s="62"/>
      <c r="F248" s="159"/>
      <c r="G248" s="159"/>
      <c r="I248" s="27" t="str">
        <f>IF(B248="","",IFERROR(VLOOKUP(A248,'1.DEPOSITOS'!$A$1:$H$1000,8,FALSE),IFERROR(VLOOKUP(A248,'2.DEBITOS Y CHEQUES'!$A$1:$H$1000,8,FALSE),IFERROR(VLOOKUP(A248,'3.AFIP'!$A$1:$H$1000,8,FALSE),IFERROR(VLOOKUP(A248,'4.SIRCREB'!$A$1:$H$1000,8,FALSE),IFERROR(VLOOKUP(A248,'5.FONDO Y SUELDOS'!$A$1:$H$1000,8,FALSE),IFERROR(VLOOKUP(A248,'11.LEASING'!$A$1:$H$1000,8,FALSE),IFERROR(VLOOKUP(A248,'8.GASTOS'!$A$1:$H$1000,8,FALSE),(VLOOKUP(A248,'10.IMP DEB CRED'!$A$1:$H$1000,8,FALSE))))))))))</f>
        <v/>
      </c>
      <c r="J248" t="str">
        <f t="shared" si="8"/>
        <v/>
      </c>
    </row>
    <row r="249" spans="1:10" x14ac:dyDescent="0.2">
      <c r="A249" s="78">
        <v>248</v>
      </c>
      <c r="B249" s="158"/>
      <c r="C249" s="62"/>
      <c r="D249" s="62"/>
      <c r="E249" s="62"/>
      <c r="F249" s="159"/>
      <c r="G249" s="159"/>
      <c r="I249" s="27" t="str">
        <f>IF(B249="","",IFERROR(VLOOKUP(A249,'1.DEPOSITOS'!$A$1:$H$1000,8,FALSE),IFERROR(VLOOKUP(A249,'2.DEBITOS Y CHEQUES'!$A$1:$H$1000,8,FALSE),IFERROR(VLOOKUP(A249,'3.AFIP'!$A$1:$H$1000,8,FALSE),IFERROR(VLOOKUP(A249,'4.SIRCREB'!$A$1:$H$1000,8,FALSE),IFERROR(VLOOKUP(A249,'5.FONDO Y SUELDOS'!$A$1:$H$1000,8,FALSE),IFERROR(VLOOKUP(A249,'11.LEASING'!$A$1:$H$1000,8,FALSE),IFERROR(VLOOKUP(A249,'8.GASTOS'!$A$1:$H$1000,8,FALSE),(VLOOKUP(A249,'10.IMP DEB CRED'!$A$1:$H$1000,8,FALSE))))))))))</f>
        <v/>
      </c>
      <c r="J249" t="str">
        <f t="shared" si="8"/>
        <v/>
      </c>
    </row>
    <row r="250" spans="1:10" x14ac:dyDescent="0.2">
      <c r="A250" s="78">
        <v>249</v>
      </c>
      <c r="B250" s="158"/>
      <c r="C250" s="62"/>
      <c r="D250" s="62"/>
      <c r="E250" s="62"/>
      <c r="F250" s="159"/>
      <c r="G250" s="159"/>
      <c r="I250" s="27" t="str">
        <f>IF(B250="","",IFERROR(VLOOKUP(A250,'1.DEPOSITOS'!$A$1:$H$1000,8,FALSE),IFERROR(VLOOKUP(A250,'2.DEBITOS Y CHEQUES'!$A$1:$H$1000,8,FALSE),IFERROR(VLOOKUP(A250,'3.AFIP'!$A$1:$H$1000,8,FALSE),IFERROR(VLOOKUP(A250,'4.SIRCREB'!$A$1:$H$1000,8,FALSE),IFERROR(VLOOKUP(A250,'5.FONDO Y SUELDOS'!$A$1:$H$1000,8,FALSE),IFERROR(VLOOKUP(A250,'11.LEASING'!$A$1:$H$1000,8,FALSE),IFERROR(VLOOKUP(A250,'8.GASTOS'!$A$1:$H$1000,8,FALSE),(VLOOKUP(A250,'10.IMP DEB CRED'!$A$1:$H$1000,8,FALSE))))))))))</f>
        <v/>
      </c>
      <c r="J250" t="str">
        <f t="shared" si="8"/>
        <v/>
      </c>
    </row>
    <row r="251" spans="1:10" x14ac:dyDescent="0.2">
      <c r="A251" s="78">
        <v>250</v>
      </c>
      <c r="B251" s="158"/>
      <c r="C251" s="62"/>
      <c r="D251" s="62"/>
      <c r="E251" s="62"/>
      <c r="F251" s="159"/>
      <c r="G251" s="159"/>
      <c r="I251" s="27" t="str">
        <f>IF(B251="","",IFERROR(VLOOKUP(A251,'1.DEPOSITOS'!$A$1:$H$1000,8,FALSE),IFERROR(VLOOKUP(A251,'2.DEBITOS Y CHEQUES'!$A$1:$H$1000,8,FALSE),IFERROR(VLOOKUP(A251,'3.AFIP'!$A$1:$H$1000,8,FALSE),IFERROR(VLOOKUP(A251,'4.SIRCREB'!$A$1:$H$1000,8,FALSE),IFERROR(VLOOKUP(A251,'5.FONDO Y SUELDOS'!$A$1:$H$1000,8,FALSE),IFERROR(VLOOKUP(A251,'11.LEASING'!$A$1:$H$1000,8,FALSE),IFERROR(VLOOKUP(A251,'8.GASTOS'!$A$1:$H$1000,8,FALSE),(VLOOKUP(A251,'10.IMP DEB CRED'!$A$1:$H$1000,8,FALSE))))))))))</f>
        <v/>
      </c>
      <c r="J251" t="str">
        <f t="shared" si="8"/>
        <v/>
      </c>
    </row>
    <row r="252" spans="1:10" x14ac:dyDescent="0.2">
      <c r="A252" s="78">
        <v>251</v>
      </c>
      <c r="B252" s="158"/>
      <c r="C252" s="62"/>
      <c r="D252" s="62"/>
      <c r="E252" s="62"/>
      <c r="F252" s="159"/>
      <c r="G252" s="159"/>
      <c r="I252" s="27" t="str">
        <f>IF(B252="","",IFERROR(VLOOKUP(A252,'1.DEPOSITOS'!$A$1:$H$1000,8,FALSE),IFERROR(VLOOKUP(A252,'2.DEBITOS Y CHEQUES'!$A$1:$H$1000,8,FALSE),IFERROR(VLOOKUP(A252,'3.AFIP'!$A$1:$H$1000,8,FALSE),IFERROR(VLOOKUP(A252,'4.SIRCREB'!$A$1:$H$1000,8,FALSE),IFERROR(VLOOKUP(A252,'5.FONDO Y SUELDOS'!$A$1:$H$1000,8,FALSE),IFERROR(VLOOKUP(A252,'11.LEASING'!$A$1:$H$1000,8,FALSE),IFERROR(VLOOKUP(A252,'8.GASTOS'!$A$1:$H$1000,8,FALSE),(VLOOKUP(A252,'10.IMP DEB CRED'!$A$1:$H$1000,8,FALSE))))))))))</f>
        <v/>
      </c>
      <c r="J252" t="str">
        <f t="shared" si="8"/>
        <v/>
      </c>
    </row>
    <row r="253" spans="1:10" x14ac:dyDescent="0.2">
      <c r="A253" s="78">
        <v>252</v>
      </c>
      <c r="B253" s="158"/>
      <c r="C253" s="62"/>
      <c r="D253" s="62"/>
      <c r="E253" s="62"/>
      <c r="F253" s="159"/>
      <c r="G253" s="159"/>
      <c r="I253" s="27" t="str">
        <f>IF(B253="","",IFERROR(VLOOKUP(A253,'1.DEPOSITOS'!$A$1:$H$1000,8,FALSE),IFERROR(VLOOKUP(A253,'2.DEBITOS Y CHEQUES'!$A$1:$H$1000,8,FALSE),IFERROR(VLOOKUP(A253,'3.AFIP'!$A$1:$H$1000,8,FALSE),IFERROR(VLOOKUP(A253,'4.SIRCREB'!$A$1:$H$1000,8,FALSE),IFERROR(VLOOKUP(A253,'5.FONDO Y SUELDOS'!$A$1:$H$1000,8,FALSE),IFERROR(VLOOKUP(A253,'11.LEASING'!$A$1:$H$1000,8,FALSE),IFERROR(VLOOKUP(A253,'8.GASTOS'!$A$1:$H$1000,8,FALSE),(VLOOKUP(A253,'10.IMP DEB CRED'!$A$1:$H$1000,8,FALSE))))))))))</f>
        <v/>
      </c>
      <c r="J253" t="str">
        <f t="shared" si="8"/>
        <v/>
      </c>
    </row>
    <row r="254" spans="1:10" x14ac:dyDescent="0.2">
      <c r="A254" s="78">
        <v>253</v>
      </c>
      <c r="B254" s="158"/>
      <c r="C254" s="62"/>
      <c r="D254" s="62"/>
      <c r="E254" s="62"/>
      <c r="F254" s="159"/>
      <c r="G254" s="159"/>
      <c r="I254" s="27" t="str">
        <f>IF(B254="","",IFERROR(VLOOKUP(A254,'1.DEPOSITOS'!$A$1:$H$1000,8,FALSE),IFERROR(VLOOKUP(A254,'2.DEBITOS Y CHEQUES'!$A$1:$H$1000,8,FALSE),IFERROR(VLOOKUP(A254,'3.AFIP'!$A$1:$H$1000,8,FALSE),IFERROR(VLOOKUP(A254,'4.SIRCREB'!$A$1:$H$1000,8,FALSE),IFERROR(VLOOKUP(A254,'5.FONDO Y SUELDOS'!$A$1:$H$1000,8,FALSE),IFERROR(VLOOKUP(A254,'11.LEASING'!$A$1:$H$1000,8,FALSE),IFERROR(VLOOKUP(A254,'8.GASTOS'!$A$1:$H$1000,8,FALSE),(VLOOKUP(A254,'10.IMP DEB CRED'!$A$1:$H$1000,8,FALSE))))))))))</f>
        <v/>
      </c>
      <c r="J254" t="str">
        <f t="shared" si="8"/>
        <v/>
      </c>
    </row>
    <row r="255" spans="1:10" x14ac:dyDescent="0.2">
      <c r="A255" s="78">
        <v>254</v>
      </c>
      <c r="B255" s="158"/>
      <c r="C255" s="62"/>
      <c r="D255" s="62"/>
      <c r="E255" s="62"/>
      <c r="F255" s="159"/>
      <c r="G255" s="159"/>
      <c r="I255" s="27" t="str">
        <f>IF(B255="","",IFERROR(VLOOKUP(A255,'1.DEPOSITOS'!$A$1:$H$1000,8,FALSE),IFERROR(VLOOKUP(A255,'2.DEBITOS Y CHEQUES'!$A$1:$H$1000,8,FALSE),IFERROR(VLOOKUP(A255,'3.AFIP'!$A$1:$H$1000,8,FALSE),IFERROR(VLOOKUP(A255,'4.SIRCREB'!$A$1:$H$1000,8,FALSE),IFERROR(VLOOKUP(A255,'5.FONDO Y SUELDOS'!$A$1:$H$1000,8,FALSE),IFERROR(VLOOKUP(A255,'11.LEASING'!$A$1:$H$1000,8,FALSE),IFERROR(VLOOKUP(A255,'8.GASTOS'!$A$1:$H$1000,8,FALSE),(VLOOKUP(A255,'10.IMP DEB CRED'!$A$1:$H$1000,8,FALSE))))))))))</f>
        <v/>
      </c>
      <c r="J255" t="str">
        <f t="shared" si="8"/>
        <v/>
      </c>
    </row>
    <row r="256" spans="1:10" x14ac:dyDescent="0.2">
      <c r="A256" s="78">
        <v>255</v>
      </c>
      <c r="B256" s="158"/>
      <c r="C256" s="62"/>
      <c r="D256" s="62"/>
      <c r="E256" s="62"/>
      <c r="F256" s="159"/>
      <c r="G256" s="159"/>
      <c r="I256" s="27" t="str">
        <f>IF(B256="","",IFERROR(VLOOKUP(A256,'1.DEPOSITOS'!$A$1:$H$1000,8,FALSE),IFERROR(VLOOKUP(A256,'2.DEBITOS Y CHEQUES'!$A$1:$H$1000,8,FALSE),IFERROR(VLOOKUP(A256,'3.AFIP'!$A$1:$H$1000,8,FALSE),IFERROR(VLOOKUP(A256,'4.SIRCREB'!$A$1:$H$1000,8,FALSE),IFERROR(VLOOKUP(A256,'5.FONDO Y SUELDOS'!$A$1:$H$1000,8,FALSE),IFERROR(VLOOKUP(A256,'11.LEASING'!$A$1:$H$1000,8,FALSE),IFERROR(VLOOKUP(A256,'8.GASTOS'!$A$1:$H$1000,8,FALSE),(VLOOKUP(A256,'10.IMP DEB CRED'!$A$1:$H$1000,8,FALSE))))))))))</f>
        <v/>
      </c>
      <c r="J256" t="str">
        <f t="shared" si="8"/>
        <v/>
      </c>
    </row>
    <row r="257" spans="1:10" x14ac:dyDescent="0.2">
      <c r="A257" s="78">
        <v>256</v>
      </c>
      <c r="B257" s="158"/>
      <c r="C257" s="62"/>
      <c r="D257" s="62"/>
      <c r="E257" s="62"/>
      <c r="F257" s="159"/>
      <c r="G257" s="159"/>
      <c r="I257" s="27" t="str">
        <f>IF(B257="","",IFERROR(VLOOKUP(A257,'1.DEPOSITOS'!$A$1:$H$1000,8,FALSE),IFERROR(VLOOKUP(A257,'2.DEBITOS Y CHEQUES'!$A$1:$H$1000,8,FALSE),IFERROR(VLOOKUP(A257,'3.AFIP'!$A$1:$H$1000,8,FALSE),IFERROR(VLOOKUP(A257,'4.SIRCREB'!$A$1:$H$1000,8,FALSE),IFERROR(VLOOKUP(A257,'5.FONDO Y SUELDOS'!$A$1:$H$1000,8,FALSE),IFERROR(VLOOKUP(A257,'11.LEASING'!$A$1:$H$1000,8,FALSE),IFERROR(VLOOKUP(A257,'8.GASTOS'!$A$1:$H$1000,8,FALSE),(VLOOKUP(A257,'10.IMP DEB CRED'!$A$1:$H$1000,8,FALSE))))))))))</f>
        <v/>
      </c>
      <c r="J257" t="str">
        <f t="shared" si="8"/>
        <v/>
      </c>
    </row>
    <row r="258" spans="1:10" x14ac:dyDescent="0.2">
      <c r="A258" s="78">
        <v>257</v>
      </c>
      <c r="B258" s="158"/>
      <c r="C258" s="62"/>
      <c r="D258" s="62"/>
      <c r="E258" s="62"/>
      <c r="F258" s="159"/>
      <c r="G258" s="159"/>
      <c r="I258" s="27" t="str">
        <f>IF(B258="","",IFERROR(VLOOKUP(A258,'1.DEPOSITOS'!$A$1:$H$1000,8,FALSE),IFERROR(VLOOKUP(A258,'2.DEBITOS Y CHEQUES'!$A$1:$H$1000,8,FALSE),IFERROR(VLOOKUP(A258,'3.AFIP'!$A$1:$H$1000,8,FALSE),IFERROR(VLOOKUP(A258,'4.SIRCREB'!$A$1:$H$1000,8,FALSE),IFERROR(VLOOKUP(A258,'5.FONDO Y SUELDOS'!$A$1:$H$1000,8,FALSE),IFERROR(VLOOKUP(A258,'11.LEASING'!$A$1:$H$1000,8,FALSE),IFERROR(VLOOKUP(A258,'8.GASTOS'!$A$1:$H$1000,8,FALSE),(VLOOKUP(A258,'10.IMP DEB CRED'!$A$1:$H$1000,8,FALSE))))))))))</f>
        <v/>
      </c>
      <c r="J258" t="str">
        <f t="shared" si="8"/>
        <v/>
      </c>
    </row>
    <row r="259" spans="1:10" x14ac:dyDescent="0.2">
      <c r="A259" s="78">
        <v>258</v>
      </c>
      <c r="B259" s="158"/>
      <c r="C259" s="62"/>
      <c r="D259" s="62"/>
      <c r="E259" s="62"/>
      <c r="F259" s="159"/>
      <c r="G259" s="159"/>
      <c r="I259" s="27" t="str">
        <f>IF(B259="","",IFERROR(VLOOKUP(A259,'1.DEPOSITOS'!$A$1:$H$1000,8,FALSE),IFERROR(VLOOKUP(A259,'2.DEBITOS Y CHEQUES'!$A$1:$H$1000,8,FALSE),IFERROR(VLOOKUP(A259,'3.AFIP'!$A$1:$H$1000,8,FALSE),IFERROR(VLOOKUP(A259,'4.SIRCREB'!$A$1:$H$1000,8,FALSE),IFERROR(VLOOKUP(A259,'5.FONDO Y SUELDOS'!$A$1:$H$1000,8,FALSE),IFERROR(VLOOKUP(A259,'11.LEASING'!$A$1:$H$1000,8,FALSE),IFERROR(VLOOKUP(A259,'8.GASTOS'!$A$1:$H$1000,8,FALSE),(VLOOKUP(A259,'10.IMP DEB CRED'!$A$1:$H$1000,8,FALSE))))))))))</f>
        <v/>
      </c>
      <c r="J259" t="str">
        <f t="shared" si="8"/>
        <v/>
      </c>
    </row>
    <row r="260" spans="1:10" x14ac:dyDescent="0.2">
      <c r="A260" s="78">
        <v>259</v>
      </c>
      <c r="B260" s="158"/>
      <c r="C260" s="62"/>
      <c r="D260" s="62"/>
      <c r="E260" s="62"/>
      <c r="F260" s="159"/>
      <c r="G260" s="159"/>
      <c r="I260" s="27" t="str">
        <f>IF(B260="","",IFERROR(VLOOKUP(A260,'1.DEPOSITOS'!$A$1:$H$1000,8,FALSE),IFERROR(VLOOKUP(A260,'2.DEBITOS Y CHEQUES'!$A$1:$H$1000,8,FALSE),IFERROR(VLOOKUP(A260,'3.AFIP'!$A$1:$H$1000,8,FALSE),IFERROR(VLOOKUP(A260,'4.SIRCREB'!$A$1:$H$1000,8,FALSE),IFERROR(VLOOKUP(A260,'5.FONDO Y SUELDOS'!$A$1:$H$1000,8,FALSE),IFERROR(VLOOKUP(A260,'11.LEASING'!$A$1:$H$1000,8,FALSE),IFERROR(VLOOKUP(A260,'8.GASTOS'!$A$1:$H$1000,8,FALSE),(VLOOKUP(A260,'10.IMP DEB CRED'!$A$1:$H$1000,8,FALSE))))))))))</f>
        <v/>
      </c>
      <c r="J260" t="str">
        <f t="shared" si="8"/>
        <v/>
      </c>
    </row>
    <row r="261" spans="1:10" x14ac:dyDescent="0.2">
      <c r="A261" s="78">
        <v>260</v>
      </c>
      <c r="B261" s="158"/>
      <c r="C261" s="62"/>
      <c r="D261" s="62"/>
      <c r="E261" s="62"/>
      <c r="F261" s="159"/>
      <c r="G261" s="159"/>
      <c r="I261" s="27" t="str">
        <f>IF(B261="","",IFERROR(VLOOKUP(A261,'1.DEPOSITOS'!$A$1:$H$1000,8,FALSE),IFERROR(VLOOKUP(A261,'2.DEBITOS Y CHEQUES'!$A$1:$H$1000,8,FALSE),IFERROR(VLOOKUP(A261,'3.AFIP'!$A$1:$H$1000,8,FALSE),IFERROR(VLOOKUP(A261,'4.SIRCREB'!$A$1:$H$1000,8,FALSE),IFERROR(VLOOKUP(A261,'5.FONDO Y SUELDOS'!$A$1:$H$1000,8,FALSE),IFERROR(VLOOKUP(A261,'11.LEASING'!$A$1:$H$1000,8,FALSE),IFERROR(VLOOKUP(A261,'8.GASTOS'!$A$1:$H$1000,8,FALSE),(VLOOKUP(A261,'10.IMP DEB CRED'!$A$1:$H$1000,8,FALSE))))))))))</f>
        <v/>
      </c>
      <c r="J261" t="str">
        <f t="shared" si="8"/>
        <v/>
      </c>
    </row>
    <row r="262" spans="1:10" x14ac:dyDescent="0.2">
      <c r="A262" s="78">
        <v>261</v>
      </c>
      <c r="B262" s="158"/>
      <c r="C262" s="62"/>
      <c r="D262" s="62"/>
      <c r="E262" s="62"/>
      <c r="F262" s="159"/>
      <c r="G262" s="159"/>
      <c r="I262" s="27" t="str">
        <f>IF(B262="","",IFERROR(VLOOKUP(A262,'1.DEPOSITOS'!$A$1:$H$1000,8,FALSE),IFERROR(VLOOKUP(A262,'2.DEBITOS Y CHEQUES'!$A$1:$H$1000,8,FALSE),IFERROR(VLOOKUP(A262,'3.AFIP'!$A$1:$H$1000,8,FALSE),IFERROR(VLOOKUP(A262,'4.SIRCREB'!$A$1:$H$1000,8,FALSE),IFERROR(VLOOKUP(A262,'5.FONDO Y SUELDOS'!$A$1:$H$1000,8,FALSE),IFERROR(VLOOKUP(A262,'11.LEASING'!$A$1:$H$1000,8,FALSE),IFERROR(VLOOKUP(A262,'8.GASTOS'!$A$1:$H$1000,8,FALSE),(VLOOKUP(A262,'10.IMP DEB CRED'!$A$1:$H$1000,8,FALSE))))))))))</f>
        <v/>
      </c>
      <c r="J262" t="str">
        <f t="shared" si="8"/>
        <v/>
      </c>
    </row>
    <row r="263" spans="1:10" x14ac:dyDescent="0.2">
      <c r="A263" s="78">
        <v>262</v>
      </c>
      <c r="B263" s="158"/>
      <c r="C263" s="62"/>
      <c r="D263" s="62"/>
      <c r="E263" s="62"/>
      <c r="F263" s="159"/>
      <c r="G263" s="159"/>
      <c r="I263" s="27" t="str">
        <f>IF(B263="","",IFERROR(VLOOKUP(A263,'1.DEPOSITOS'!$A$1:$H$1000,8,FALSE),IFERROR(VLOOKUP(A263,'2.DEBITOS Y CHEQUES'!$A$1:$H$1000,8,FALSE),IFERROR(VLOOKUP(A263,'3.AFIP'!$A$1:$H$1000,8,FALSE),IFERROR(VLOOKUP(A263,'4.SIRCREB'!$A$1:$H$1000,8,FALSE),IFERROR(VLOOKUP(A263,'5.FONDO Y SUELDOS'!$A$1:$H$1000,8,FALSE),IFERROR(VLOOKUP(A263,'11.LEASING'!$A$1:$H$1000,8,FALSE),IFERROR(VLOOKUP(A263,'8.GASTOS'!$A$1:$H$1000,8,FALSE),(VLOOKUP(A263,'10.IMP DEB CRED'!$A$1:$H$1000,8,FALSE))))))))))</f>
        <v/>
      </c>
      <c r="J263" t="str">
        <f t="shared" si="8"/>
        <v/>
      </c>
    </row>
    <row r="264" spans="1:10" x14ac:dyDescent="0.2">
      <c r="A264" s="78">
        <v>263</v>
      </c>
      <c r="B264" s="158"/>
      <c r="C264" s="62"/>
      <c r="D264" s="62"/>
      <c r="E264" s="62"/>
      <c r="F264" s="159"/>
      <c r="G264" s="159"/>
      <c r="I264" s="27" t="str">
        <f>IF(B264="","",IFERROR(VLOOKUP(A264,'1.DEPOSITOS'!$A$1:$H$1000,8,FALSE),IFERROR(VLOOKUP(A264,'2.DEBITOS Y CHEQUES'!$A$1:$H$1000,8,FALSE),IFERROR(VLOOKUP(A264,'3.AFIP'!$A$1:$H$1000,8,FALSE),IFERROR(VLOOKUP(A264,'4.SIRCREB'!$A$1:$H$1000,8,FALSE),IFERROR(VLOOKUP(A264,'5.FONDO Y SUELDOS'!$A$1:$H$1000,8,FALSE),IFERROR(VLOOKUP(A264,'11.LEASING'!$A$1:$H$1000,8,FALSE),IFERROR(VLOOKUP(A264,'8.GASTOS'!$A$1:$H$1000,8,FALSE),(VLOOKUP(A264,'10.IMP DEB CRED'!$A$1:$H$1000,8,FALSE))))))))))</f>
        <v/>
      </c>
      <c r="J264" t="str">
        <f t="shared" si="8"/>
        <v/>
      </c>
    </row>
    <row r="265" spans="1:10" x14ac:dyDescent="0.2">
      <c r="A265" s="78">
        <v>264</v>
      </c>
      <c r="B265" s="158"/>
      <c r="C265" s="62"/>
      <c r="D265" s="62"/>
      <c r="E265" s="62"/>
      <c r="F265" s="159"/>
      <c r="G265" s="159"/>
      <c r="I265" s="27" t="str">
        <f>IF(B265="","",IFERROR(VLOOKUP(A265,'1.DEPOSITOS'!$A$1:$H$1000,8,FALSE),IFERROR(VLOOKUP(A265,'2.DEBITOS Y CHEQUES'!$A$1:$H$1000,8,FALSE),IFERROR(VLOOKUP(A265,'3.AFIP'!$A$1:$H$1000,8,FALSE),IFERROR(VLOOKUP(A265,'4.SIRCREB'!$A$1:$H$1000,8,FALSE),IFERROR(VLOOKUP(A265,'5.FONDO Y SUELDOS'!$A$1:$H$1000,8,FALSE),IFERROR(VLOOKUP(A265,'11.LEASING'!$A$1:$H$1000,8,FALSE),IFERROR(VLOOKUP(A265,'8.GASTOS'!$A$1:$H$1000,8,FALSE),(VLOOKUP(A265,'10.IMP DEB CRED'!$A$1:$H$1000,8,FALSE))))))))))</f>
        <v/>
      </c>
      <c r="J265" t="str">
        <f t="shared" si="8"/>
        <v/>
      </c>
    </row>
    <row r="266" spans="1:10" x14ac:dyDescent="0.2">
      <c r="A266" s="78">
        <v>265</v>
      </c>
      <c r="B266" s="158"/>
      <c r="C266" s="62"/>
      <c r="D266" s="62"/>
      <c r="E266" s="62"/>
      <c r="F266" s="159"/>
      <c r="G266" s="159"/>
      <c r="I266" s="27" t="str">
        <f>IF(B266="","",IFERROR(VLOOKUP(A266,'1.DEPOSITOS'!$A$1:$H$1000,8,FALSE),IFERROR(VLOOKUP(A266,'2.DEBITOS Y CHEQUES'!$A$1:$H$1000,8,FALSE),IFERROR(VLOOKUP(A266,'3.AFIP'!$A$1:$H$1000,8,FALSE),IFERROR(VLOOKUP(A266,'4.SIRCREB'!$A$1:$H$1000,8,FALSE),IFERROR(VLOOKUP(A266,'5.FONDO Y SUELDOS'!$A$1:$H$1000,8,FALSE),IFERROR(VLOOKUP(A266,'11.LEASING'!$A$1:$H$1000,8,FALSE),IFERROR(VLOOKUP(A266,'8.GASTOS'!$A$1:$H$1000,8,FALSE),(VLOOKUP(A266,'10.IMP DEB CRED'!$A$1:$H$1000,8,FALSE))))))))))</f>
        <v/>
      </c>
      <c r="J266" t="str">
        <f t="shared" si="8"/>
        <v/>
      </c>
    </row>
    <row r="267" spans="1:10" x14ac:dyDescent="0.2">
      <c r="A267" s="78">
        <v>266</v>
      </c>
      <c r="B267" s="158"/>
      <c r="C267" s="62"/>
      <c r="D267" s="62"/>
      <c r="E267" s="62"/>
      <c r="F267" s="159"/>
      <c r="G267" s="159"/>
      <c r="I267" s="27" t="str">
        <f>IF(B267="","",IFERROR(VLOOKUP(A267,'1.DEPOSITOS'!$A$1:$H$1000,8,FALSE),IFERROR(VLOOKUP(A267,'2.DEBITOS Y CHEQUES'!$A$1:$H$1000,8,FALSE),IFERROR(VLOOKUP(A267,'3.AFIP'!$A$1:$H$1000,8,FALSE),IFERROR(VLOOKUP(A267,'4.SIRCREB'!$A$1:$H$1000,8,FALSE),IFERROR(VLOOKUP(A267,'5.FONDO Y SUELDOS'!$A$1:$H$1000,8,FALSE),IFERROR(VLOOKUP(A267,'11.LEASING'!$A$1:$H$1000,8,FALSE),IFERROR(VLOOKUP(A267,'8.GASTOS'!$A$1:$H$1000,8,FALSE),(VLOOKUP(A267,'10.IMP DEB CRED'!$A$1:$H$1000,8,FALSE))))))))))</f>
        <v/>
      </c>
      <c r="J267" t="str">
        <f t="shared" si="8"/>
        <v/>
      </c>
    </row>
    <row r="268" spans="1:10" x14ac:dyDescent="0.2">
      <c r="A268" s="78">
        <v>267</v>
      </c>
      <c r="B268" s="158"/>
      <c r="C268" s="62"/>
      <c r="D268" s="62"/>
      <c r="E268" s="62"/>
      <c r="F268" s="159"/>
      <c r="G268" s="159"/>
      <c r="I268" s="27" t="str">
        <f>IF(B268="","",IFERROR(VLOOKUP(A268,'1.DEPOSITOS'!$A$1:$H$1000,8,FALSE),IFERROR(VLOOKUP(A268,'2.DEBITOS Y CHEQUES'!$A$1:$H$1000,8,FALSE),IFERROR(VLOOKUP(A268,'3.AFIP'!$A$1:$H$1000,8,FALSE),IFERROR(VLOOKUP(A268,'4.SIRCREB'!$A$1:$H$1000,8,FALSE),IFERROR(VLOOKUP(A268,'5.FONDO Y SUELDOS'!$A$1:$H$1000,8,FALSE),IFERROR(VLOOKUP(A268,'11.LEASING'!$A$1:$H$1000,8,FALSE),IFERROR(VLOOKUP(A268,'8.GASTOS'!$A$1:$H$1000,8,FALSE),(VLOOKUP(A268,'10.IMP DEB CRED'!$A$1:$H$1000,8,FALSE))))))))))</f>
        <v/>
      </c>
      <c r="J268" t="str">
        <f t="shared" si="8"/>
        <v/>
      </c>
    </row>
    <row r="269" spans="1:10" x14ac:dyDescent="0.2">
      <c r="A269" s="78">
        <v>268</v>
      </c>
      <c r="B269" s="158"/>
      <c r="C269" s="62"/>
      <c r="D269" s="62"/>
      <c r="E269" s="62"/>
      <c r="F269" s="159"/>
      <c r="G269" s="159"/>
      <c r="I269" s="27" t="str">
        <f>IF(B269="","",IFERROR(VLOOKUP(A269,'1.DEPOSITOS'!$A$1:$H$1000,8,FALSE),IFERROR(VLOOKUP(A269,'2.DEBITOS Y CHEQUES'!$A$1:$H$1000,8,FALSE),IFERROR(VLOOKUP(A269,'3.AFIP'!$A$1:$H$1000,8,FALSE),IFERROR(VLOOKUP(A269,'4.SIRCREB'!$A$1:$H$1000,8,FALSE),IFERROR(VLOOKUP(A269,'5.FONDO Y SUELDOS'!$A$1:$H$1000,8,FALSE),IFERROR(VLOOKUP(A269,'11.LEASING'!$A$1:$H$1000,8,FALSE),IFERROR(VLOOKUP(A269,'8.GASTOS'!$A$1:$H$1000,8,FALSE),(VLOOKUP(A269,'10.IMP DEB CRED'!$A$1:$H$1000,8,FALSE))))))))))</f>
        <v/>
      </c>
      <c r="J269" t="str">
        <f t="shared" si="8"/>
        <v/>
      </c>
    </row>
    <row r="270" spans="1:10" x14ac:dyDescent="0.2">
      <c r="A270" s="78">
        <v>269</v>
      </c>
      <c r="B270" s="158"/>
      <c r="C270" s="62"/>
      <c r="D270" s="62"/>
      <c r="E270" s="62"/>
      <c r="F270" s="159"/>
      <c r="G270" s="159"/>
      <c r="I270" s="27" t="str">
        <f>IF(B270="","",IFERROR(VLOOKUP(A270,'1.DEPOSITOS'!$A$1:$H$1000,8,FALSE),IFERROR(VLOOKUP(A270,'2.DEBITOS Y CHEQUES'!$A$1:$H$1000,8,FALSE),IFERROR(VLOOKUP(A270,'3.AFIP'!$A$1:$H$1000,8,FALSE),IFERROR(VLOOKUP(A270,'4.SIRCREB'!$A$1:$H$1000,8,FALSE),IFERROR(VLOOKUP(A270,'5.FONDO Y SUELDOS'!$A$1:$H$1000,8,FALSE),IFERROR(VLOOKUP(A270,'11.LEASING'!$A$1:$H$1000,8,FALSE),IFERROR(VLOOKUP(A270,'8.GASTOS'!$A$1:$H$1000,8,FALSE),(VLOOKUP(A270,'10.IMP DEB CRED'!$A$1:$H$1000,8,FALSE))))))))))</f>
        <v/>
      </c>
      <c r="J270" t="str">
        <f t="shared" si="8"/>
        <v/>
      </c>
    </row>
    <row r="271" spans="1:10" x14ac:dyDescent="0.2">
      <c r="A271" s="78">
        <v>270</v>
      </c>
      <c r="B271" s="158"/>
      <c r="C271" s="62"/>
      <c r="D271" s="62"/>
      <c r="E271" s="62"/>
      <c r="F271" s="159"/>
      <c r="G271" s="159"/>
      <c r="I271" s="27" t="str">
        <f>IF(B271="","",IFERROR(VLOOKUP(A271,'1.DEPOSITOS'!$A$1:$H$1000,8,FALSE),IFERROR(VLOOKUP(A271,'2.DEBITOS Y CHEQUES'!$A$1:$H$1000,8,FALSE),IFERROR(VLOOKUP(A271,'3.AFIP'!$A$1:$H$1000,8,FALSE),IFERROR(VLOOKUP(A271,'4.SIRCREB'!$A$1:$H$1000,8,FALSE),IFERROR(VLOOKUP(A271,'5.FONDO Y SUELDOS'!$A$1:$H$1000,8,FALSE),IFERROR(VLOOKUP(A271,'11.LEASING'!$A$1:$H$1000,8,FALSE),IFERROR(VLOOKUP(A271,'8.GASTOS'!$A$1:$H$1000,8,FALSE),(VLOOKUP(A271,'10.IMP DEB CRED'!$A$1:$H$1000,8,FALSE))))))))))</f>
        <v/>
      </c>
      <c r="J271" t="str">
        <f t="shared" si="8"/>
        <v/>
      </c>
    </row>
    <row r="272" spans="1:10" x14ac:dyDescent="0.2">
      <c r="A272" s="78">
        <v>271</v>
      </c>
      <c r="B272" s="158"/>
      <c r="C272" s="62"/>
      <c r="D272" s="62"/>
      <c r="E272" s="62"/>
      <c r="F272" s="159"/>
      <c r="G272" s="159"/>
      <c r="I272" s="27" t="str">
        <f>IF(B272="","",IFERROR(VLOOKUP(A272,'1.DEPOSITOS'!$A$1:$H$1000,8,FALSE),IFERROR(VLOOKUP(A272,'2.DEBITOS Y CHEQUES'!$A$1:$H$1000,8,FALSE),IFERROR(VLOOKUP(A272,'3.AFIP'!$A$1:$H$1000,8,FALSE),IFERROR(VLOOKUP(A272,'4.SIRCREB'!$A$1:$H$1000,8,FALSE),IFERROR(VLOOKUP(A272,'5.FONDO Y SUELDOS'!$A$1:$H$1000,8,FALSE),IFERROR(VLOOKUP(A272,'11.LEASING'!$A$1:$H$1000,8,FALSE),IFERROR(VLOOKUP(A272,'8.GASTOS'!$A$1:$H$1000,8,FALSE),(VLOOKUP(A272,'10.IMP DEB CRED'!$A$1:$H$1000,8,FALSE))))))))))</f>
        <v/>
      </c>
      <c r="J272" t="str">
        <f t="shared" si="8"/>
        <v/>
      </c>
    </row>
    <row r="273" spans="1:10" x14ac:dyDescent="0.2">
      <c r="A273" s="78">
        <v>272</v>
      </c>
      <c r="B273" s="158"/>
      <c r="C273" s="62"/>
      <c r="D273" s="62"/>
      <c r="E273" s="62"/>
      <c r="F273" s="159"/>
      <c r="G273" s="159"/>
      <c r="I273" s="27" t="str">
        <f>IF(B273="","",IFERROR(VLOOKUP(A273,'1.DEPOSITOS'!$A$1:$H$1000,8,FALSE),IFERROR(VLOOKUP(A273,'2.DEBITOS Y CHEQUES'!$A$1:$H$1000,8,FALSE),IFERROR(VLOOKUP(A273,'3.AFIP'!$A$1:$H$1000,8,FALSE),IFERROR(VLOOKUP(A273,'4.SIRCREB'!$A$1:$H$1000,8,FALSE),IFERROR(VLOOKUP(A273,'5.FONDO Y SUELDOS'!$A$1:$H$1000,8,FALSE),IFERROR(VLOOKUP(A273,'11.LEASING'!$A$1:$H$1000,8,FALSE),IFERROR(VLOOKUP(A273,'8.GASTOS'!$A$1:$H$1000,8,FALSE),(VLOOKUP(A273,'10.IMP DEB CRED'!$A$1:$H$1000,8,FALSE))))))))))</f>
        <v/>
      </c>
      <c r="J273" t="str">
        <f t="shared" si="8"/>
        <v/>
      </c>
    </row>
    <row r="274" spans="1:10" x14ac:dyDescent="0.2">
      <c r="A274" s="78">
        <v>273</v>
      </c>
      <c r="B274" s="158"/>
      <c r="C274" s="62"/>
      <c r="D274" s="62"/>
      <c r="E274" s="62"/>
      <c r="F274" s="159"/>
      <c r="G274" s="159"/>
      <c r="I274" s="27" t="str">
        <f>IF(B274="","",IFERROR(VLOOKUP(A274,'1.DEPOSITOS'!$A$1:$H$1000,8,FALSE),IFERROR(VLOOKUP(A274,'2.DEBITOS Y CHEQUES'!$A$1:$H$1000,8,FALSE),IFERROR(VLOOKUP(A274,'3.AFIP'!$A$1:$H$1000,8,FALSE),IFERROR(VLOOKUP(A274,'4.SIRCREB'!$A$1:$H$1000,8,FALSE),IFERROR(VLOOKUP(A274,'5.FONDO Y SUELDOS'!$A$1:$H$1000,8,FALSE),IFERROR(VLOOKUP(A274,'11.LEASING'!$A$1:$H$1000,8,FALSE),IFERROR(VLOOKUP(A274,'8.GASTOS'!$A$1:$H$1000,8,FALSE),(VLOOKUP(A274,'10.IMP DEB CRED'!$A$1:$H$1000,8,FALSE))))))))))</f>
        <v/>
      </c>
      <c r="J274" t="str">
        <f t="shared" si="8"/>
        <v/>
      </c>
    </row>
    <row r="275" spans="1:10" x14ac:dyDescent="0.2">
      <c r="A275" s="78">
        <v>274</v>
      </c>
      <c r="B275" s="158"/>
      <c r="C275" s="62"/>
      <c r="D275" s="62"/>
      <c r="E275" s="62"/>
      <c r="F275" s="159"/>
      <c r="G275" s="159"/>
      <c r="I275" s="27" t="str">
        <f>IF(B275="","",IFERROR(VLOOKUP(A275,'1.DEPOSITOS'!$A$1:$H$1000,8,FALSE),IFERROR(VLOOKUP(A275,'2.DEBITOS Y CHEQUES'!$A$1:$H$1000,8,FALSE),IFERROR(VLOOKUP(A275,'3.AFIP'!$A$1:$H$1000,8,FALSE),IFERROR(VLOOKUP(A275,'4.SIRCREB'!$A$1:$H$1000,8,FALSE),IFERROR(VLOOKUP(A275,'5.FONDO Y SUELDOS'!$A$1:$H$1000,8,FALSE),IFERROR(VLOOKUP(A275,'11.LEASING'!$A$1:$H$1000,8,FALSE),IFERROR(VLOOKUP(A275,'8.GASTOS'!$A$1:$H$1000,8,FALSE),(VLOOKUP(A275,'10.IMP DEB CRED'!$A$1:$H$1000,8,FALSE))))))))))</f>
        <v/>
      </c>
      <c r="J275" t="str">
        <f t="shared" si="8"/>
        <v/>
      </c>
    </row>
    <row r="276" spans="1:10" x14ac:dyDescent="0.2">
      <c r="A276" s="78">
        <v>275</v>
      </c>
      <c r="B276" s="158"/>
      <c r="C276" s="62"/>
      <c r="D276" s="62"/>
      <c r="E276" s="62"/>
      <c r="F276" s="159"/>
      <c r="G276" s="159"/>
      <c r="I276" s="27" t="str">
        <f>IF(B276="","",IFERROR(VLOOKUP(A276,'1.DEPOSITOS'!$A$1:$H$1000,8,FALSE),IFERROR(VLOOKUP(A276,'2.DEBITOS Y CHEQUES'!$A$1:$H$1000,8,FALSE),IFERROR(VLOOKUP(A276,'3.AFIP'!$A$1:$H$1000,8,FALSE),IFERROR(VLOOKUP(A276,'4.SIRCREB'!$A$1:$H$1000,8,FALSE),IFERROR(VLOOKUP(A276,'5.FONDO Y SUELDOS'!$A$1:$H$1000,8,FALSE),IFERROR(VLOOKUP(A276,'11.LEASING'!$A$1:$H$1000,8,FALSE),IFERROR(VLOOKUP(A276,'8.GASTOS'!$A$1:$H$1000,8,FALSE),(VLOOKUP(A276,'10.IMP DEB CRED'!$A$1:$H$1000,8,FALSE))))))))))</f>
        <v/>
      </c>
      <c r="J276" t="str">
        <f t="shared" si="8"/>
        <v/>
      </c>
    </row>
    <row r="277" spans="1:10" x14ac:dyDescent="0.2">
      <c r="A277" s="78">
        <v>276</v>
      </c>
      <c r="B277" s="158"/>
      <c r="C277" s="62"/>
      <c r="D277" s="62"/>
      <c r="E277" s="62"/>
      <c r="F277" s="159"/>
      <c r="G277" s="159"/>
      <c r="I277" s="27" t="str">
        <f>IF(B277="","",IFERROR(VLOOKUP(A277,'1.DEPOSITOS'!$A$1:$H$1000,8,FALSE),IFERROR(VLOOKUP(A277,'2.DEBITOS Y CHEQUES'!$A$1:$H$1000,8,FALSE),IFERROR(VLOOKUP(A277,'3.AFIP'!$A$1:$H$1000,8,FALSE),IFERROR(VLOOKUP(A277,'4.SIRCREB'!$A$1:$H$1000,8,FALSE),IFERROR(VLOOKUP(A277,'5.FONDO Y SUELDOS'!$A$1:$H$1000,8,FALSE),IFERROR(VLOOKUP(A277,'11.LEASING'!$A$1:$H$1000,8,FALSE),IFERROR(VLOOKUP(A277,'8.GASTOS'!$A$1:$H$1000,8,FALSE),(VLOOKUP(A277,'10.IMP DEB CRED'!$A$1:$H$1000,8,FALSE))))))))))</f>
        <v/>
      </c>
      <c r="J277" t="str">
        <f t="shared" si="8"/>
        <v/>
      </c>
    </row>
    <row r="278" spans="1:10" x14ac:dyDescent="0.2">
      <c r="A278" s="78">
        <v>277</v>
      </c>
      <c r="B278" s="158"/>
      <c r="C278" s="62"/>
      <c r="D278" s="62"/>
      <c r="E278" s="62"/>
      <c r="F278" s="159"/>
      <c r="G278" s="159"/>
      <c r="I278" s="27" t="str">
        <f>IF(B278="","",IFERROR(VLOOKUP(A278,'1.DEPOSITOS'!$A$1:$H$1000,8,FALSE),IFERROR(VLOOKUP(A278,'2.DEBITOS Y CHEQUES'!$A$1:$H$1000,8,FALSE),IFERROR(VLOOKUP(A278,'3.AFIP'!$A$1:$H$1000,8,FALSE),IFERROR(VLOOKUP(A278,'4.SIRCREB'!$A$1:$H$1000,8,FALSE),IFERROR(VLOOKUP(A278,'5.FONDO Y SUELDOS'!$A$1:$H$1000,8,FALSE),IFERROR(VLOOKUP(A278,'11.LEASING'!$A$1:$H$1000,8,FALSE),IFERROR(VLOOKUP(A278,'8.GASTOS'!$A$1:$H$1000,8,FALSE),(VLOOKUP(A278,'10.IMP DEB CRED'!$A$1:$H$1000,8,FALSE))))))))))</f>
        <v/>
      </c>
      <c r="J278" t="str">
        <f t="shared" si="8"/>
        <v/>
      </c>
    </row>
    <row r="279" spans="1:10" x14ac:dyDescent="0.2">
      <c r="A279" s="78">
        <v>278</v>
      </c>
      <c r="B279" s="158"/>
      <c r="C279" s="62"/>
      <c r="D279" s="62"/>
      <c r="E279" s="62"/>
      <c r="F279" s="159"/>
      <c r="G279" s="159"/>
      <c r="I279" s="27" t="str">
        <f>IF(B279="","",IFERROR(VLOOKUP(A279,'1.DEPOSITOS'!$A$1:$H$1000,8,FALSE),IFERROR(VLOOKUP(A279,'2.DEBITOS Y CHEQUES'!$A$1:$H$1000,8,FALSE),IFERROR(VLOOKUP(A279,'3.AFIP'!$A$1:$H$1000,8,FALSE),IFERROR(VLOOKUP(A279,'4.SIRCREB'!$A$1:$H$1000,8,FALSE),IFERROR(VLOOKUP(A279,'5.FONDO Y SUELDOS'!$A$1:$H$1000,8,FALSE),IFERROR(VLOOKUP(A279,'11.LEASING'!$A$1:$H$1000,8,FALSE),IFERROR(VLOOKUP(A279,'8.GASTOS'!$A$1:$H$1000,8,FALSE),(VLOOKUP(A279,'10.IMP DEB CRED'!$A$1:$H$1000,8,FALSE))))))))))</f>
        <v/>
      </c>
      <c r="J279" t="str">
        <f t="shared" si="8"/>
        <v/>
      </c>
    </row>
    <row r="280" spans="1:10" x14ac:dyDescent="0.2">
      <c r="A280" s="78">
        <v>279</v>
      </c>
      <c r="B280" s="158"/>
      <c r="C280" s="62"/>
      <c r="D280" s="62"/>
      <c r="E280" s="62"/>
      <c r="F280" s="159"/>
      <c r="G280" s="159"/>
      <c r="I280" s="27" t="str">
        <f>IF(B280="","",IFERROR(VLOOKUP(A280,'1.DEPOSITOS'!$A$1:$H$1000,8,FALSE),IFERROR(VLOOKUP(A280,'2.DEBITOS Y CHEQUES'!$A$1:$H$1000,8,FALSE),IFERROR(VLOOKUP(A280,'3.AFIP'!$A$1:$H$1000,8,FALSE),IFERROR(VLOOKUP(A280,'4.SIRCREB'!$A$1:$H$1000,8,FALSE),IFERROR(VLOOKUP(A280,'5.FONDO Y SUELDOS'!$A$1:$H$1000,8,FALSE),IFERROR(VLOOKUP(A280,'11.LEASING'!$A$1:$H$1000,8,FALSE),IFERROR(VLOOKUP(A280,'8.GASTOS'!$A$1:$H$1000,8,FALSE),(VLOOKUP(A280,'10.IMP DEB CRED'!$A$1:$H$1000,8,FALSE))))))))))</f>
        <v/>
      </c>
      <c r="J280" t="str">
        <f t="shared" si="8"/>
        <v/>
      </c>
    </row>
    <row r="281" spans="1:10" x14ac:dyDescent="0.2">
      <c r="A281" s="78">
        <v>280</v>
      </c>
      <c r="B281" s="158"/>
      <c r="C281" s="62"/>
      <c r="D281" s="62"/>
      <c r="E281" s="62"/>
      <c r="F281" s="159"/>
      <c r="G281" s="159"/>
      <c r="I281" s="27" t="str">
        <f>IF(B281="","",IFERROR(VLOOKUP(A281,'1.DEPOSITOS'!$A$1:$H$1000,8,FALSE),IFERROR(VLOOKUP(A281,'2.DEBITOS Y CHEQUES'!$A$1:$H$1000,8,FALSE),IFERROR(VLOOKUP(A281,'3.AFIP'!$A$1:$H$1000,8,FALSE),IFERROR(VLOOKUP(A281,'4.SIRCREB'!$A$1:$H$1000,8,FALSE),IFERROR(VLOOKUP(A281,'5.FONDO Y SUELDOS'!$A$1:$H$1000,8,FALSE),IFERROR(VLOOKUP(A281,'11.LEASING'!$A$1:$H$1000,8,FALSE),IFERROR(VLOOKUP(A281,'8.GASTOS'!$A$1:$H$1000,8,FALSE),(VLOOKUP(A281,'10.IMP DEB CRED'!$A$1:$H$1000,8,FALSE))))))))))</f>
        <v/>
      </c>
      <c r="J281" t="str">
        <f t="shared" si="8"/>
        <v/>
      </c>
    </row>
    <row r="282" spans="1:10" x14ac:dyDescent="0.2">
      <c r="A282" s="78">
        <v>281</v>
      </c>
      <c r="B282" s="158"/>
      <c r="C282" s="62"/>
      <c r="D282" s="62"/>
      <c r="E282" s="62"/>
      <c r="F282" s="159"/>
      <c r="G282" s="159"/>
      <c r="I282" s="27" t="str">
        <f>IF(B282="","",IFERROR(VLOOKUP(A282,'1.DEPOSITOS'!$A$1:$H$1000,8,FALSE),IFERROR(VLOOKUP(A282,'2.DEBITOS Y CHEQUES'!$A$1:$H$1000,8,FALSE),IFERROR(VLOOKUP(A282,'3.AFIP'!$A$1:$H$1000,8,FALSE),IFERROR(VLOOKUP(A282,'4.SIRCREB'!$A$1:$H$1000,8,FALSE),IFERROR(VLOOKUP(A282,'5.FONDO Y SUELDOS'!$A$1:$H$1000,8,FALSE),IFERROR(VLOOKUP(A282,'11.LEASING'!$A$1:$H$1000,8,FALSE),IFERROR(VLOOKUP(A282,'8.GASTOS'!$A$1:$H$1000,8,FALSE),(VLOOKUP(A282,'10.IMP DEB CRED'!$A$1:$H$1000,8,FALSE))))))))))</f>
        <v/>
      </c>
      <c r="J282" t="str">
        <f t="shared" si="8"/>
        <v/>
      </c>
    </row>
    <row r="283" spans="1:10" x14ac:dyDescent="0.2">
      <c r="A283" s="78">
        <v>282</v>
      </c>
      <c r="B283" s="158"/>
      <c r="C283" s="62"/>
      <c r="D283" s="62"/>
      <c r="E283" s="62"/>
      <c r="F283" s="159"/>
      <c r="G283" s="159"/>
      <c r="I283" s="27" t="str">
        <f>IF(B283="","",IFERROR(VLOOKUP(A283,'1.DEPOSITOS'!$A$1:$H$1000,8,FALSE),IFERROR(VLOOKUP(A283,'2.DEBITOS Y CHEQUES'!$A$1:$H$1000,8,FALSE),IFERROR(VLOOKUP(A283,'3.AFIP'!$A$1:$H$1000,8,FALSE),IFERROR(VLOOKUP(A283,'4.SIRCREB'!$A$1:$H$1000,8,FALSE),IFERROR(VLOOKUP(A283,'5.FONDO Y SUELDOS'!$A$1:$H$1000,8,FALSE),IFERROR(VLOOKUP(A283,'11.LEASING'!$A$1:$H$1000,8,FALSE),IFERROR(VLOOKUP(A283,'8.GASTOS'!$A$1:$H$1000,8,FALSE),(VLOOKUP(A283,'10.IMP DEB CRED'!$A$1:$H$1000,8,FALSE))))))))))</f>
        <v/>
      </c>
      <c r="J283" t="str">
        <f t="shared" si="8"/>
        <v/>
      </c>
    </row>
    <row r="284" spans="1:10" x14ac:dyDescent="0.2">
      <c r="A284" s="78">
        <v>283</v>
      </c>
      <c r="B284" s="158"/>
      <c r="C284" s="62"/>
      <c r="D284" s="62"/>
      <c r="E284" s="62"/>
      <c r="F284" s="159"/>
      <c r="G284" s="159"/>
      <c r="I284" s="27" t="str">
        <f>IF(B284="","",IFERROR(VLOOKUP(A284,'1.DEPOSITOS'!$A$1:$H$1000,8,FALSE),IFERROR(VLOOKUP(A284,'2.DEBITOS Y CHEQUES'!$A$1:$H$1000,8,FALSE),IFERROR(VLOOKUP(A284,'3.AFIP'!$A$1:$H$1000,8,FALSE),IFERROR(VLOOKUP(A284,'4.SIRCREB'!$A$1:$H$1000,8,FALSE),IFERROR(VLOOKUP(A284,'5.FONDO Y SUELDOS'!$A$1:$H$1000,8,FALSE),IFERROR(VLOOKUP(A284,'11.LEASING'!$A$1:$H$1000,8,FALSE),IFERROR(VLOOKUP(A284,'8.GASTOS'!$A$1:$H$1000,8,FALSE),(VLOOKUP(A284,'10.IMP DEB CRED'!$A$1:$H$1000,8,FALSE))))))))))</f>
        <v/>
      </c>
      <c r="J284" t="str">
        <f t="shared" si="8"/>
        <v/>
      </c>
    </row>
    <row r="285" spans="1:10" x14ac:dyDescent="0.2">
      <c r="A285" s="78">
        <v>284</v>
      </c>
      <c r="I285" s="27" t="str">
        <f>IF(B285="","",IFERROR(VLOOKUP(A285,'1.DEPOSITOS'!$A$1:$H$1000,8,FALSE),IFERROR(VLOOKUP(A285,'2.DEBITOS Y CHEQUES'!$A$1:$H$1000,8,FALSE),IFERROR(VLOOKUP(A285,'3.AFIP'!$A$1:$H$1000,8,FALSE),IFERROR(VLOOKUP(A285,'4.SIRCREB'!$A$1:$H$1000,8,FALSE),IFERROR(VLOOKUP(A285,'5.FONDO Y SUELDOS'!$A$1:$H$1000,8,FALSE),IFERROR(VLOOKUP(A285,'11.LEASING'!$A$1:$H$1000,8,FALSE),IFERROR(VLOOKUP(A285,'8.GASTOS'!$A$1:$H$1000,8,FALSE),(VLOOKUP(A285,'10.IMP DEB CRED'!$A$1:$H$1000,8,FALSE))))))))))</f>
        <v/>
      </c>
      <c r="J285" t="str">
        <f t="shared" si="8"/>
        <v/>
      </c>
    </row>
    <row r="286" spans="1:10" x14ac:dyDescent="0.2">
      <c r="A286" s="78">
        <v>285</v>
      </c>
      <c r="I286" s="27" t="str">
        <f>IF(B286="","",IFERROR(VLOOKUP(A286,'1.DEPOSITOS'!$A$1:$H$1000,8,FALSE),IFERROR(VLOOKUP(A286,'2.DEBITOS Y CHEQUES'!$A$1:$H$1000,8,FALSE),IFERROR(VLOOKUP(A286,'3.AFIP'!$A$1:$H$1000,8,FALSE),IFERROR(VLOOKUP(A286,'4.SIRCREB'!$A$1:$H$1000,8,FALSE),IFERROR(VLOOKUP(A286,'5.FONDO Y SUELDOS'!$A$1:$H$1000,8,FALSE),IFERROR(VLOOKUP(A286,'11.LEASING'!$A$1:$H$1000,8,FALSE),IFERROR(VLOOKUP(A286,'8.GASTOS'!$A$1:$H$1000,8,FALSE),(VLOOKUP(A286,'10.IMP DEB CRED'!$A$1:$H$1000,8,FALSE))))))))))</f>
        <v/>
      </c>
      <c r="J286" t="str">
        <f t="shared" si="8"/>
        <v/>
      </c>
    </row>
    <row r="287" spans="1:10" x14ac:dyDescent="0.2">
      <c r="A287" s="78">
        <v>286</v>
      </c>
      <c r="I287" s="27" t="str">
        <f>IF(B287="","",IFERROR(VLOOKUP(A287,'1.DEPOSITOS'!$A$1:$H$1000,8,FALSE),IFERROR(VLOOKUP(A287,'2.DEBITOS Y CHEQUES'!$A$1:$H$1000,8,FALSE),IFERROR(VLOOKUP(A287,'3.AFIP'!$A$1:$H$1000,8,FALSE),IFERROR(VLOOKUP(A287,'4.SIRCREB'!$A$1:$H$1000,8,FALSE),IFERROR(VLOOKUP(A287,'5.FONDO Y SUELDOS'!$A$1:$H$1000,8,FALSE),IFERROR(VLOOKUP(A287,'11.LEASING'!$A$1:$H$1000,8,FALSE),IFERROR(VLOOKUP(A287,'8.GASTOS'!$A$1:$H$1000,8,FALSE),(VLOOKUP(A287,'10.IMP DEB CRED'!$A$1:$H$1000,8,FALSE))))))))))</f>
        <v/>
      </c>
      <c r="J287" t="str">
        <f t="shared" si="8"/>
        <v/>
      </c>
    </row>
    <row r="288" spans="1:10" x14ac:dyDescent="0.2">
      <c r="A288" s="78">
        <v>287</v>
      </c>
      <c r="I288" s="27" t="str">
        <f>IF(B288="","",IFERROR(VLOOKUP(A288,'1.DEPOSITOS'!$A$1:$H$1000,8,FALSE),IFERROR(VLOOKUP(A288,'2.DEBITOS Y CHEQUES'!$A$1:$H$1000,8,FALSE),IFERROR(VLOOKUP(A288,'3.AFIP'!$A$1:$H$1000,8,FALSE),IFERROR(VLOOKUP(A288,'4.SIRCREB'!$A$1:$H$1000,8,FALSE),IFERROR(VLOOKUP(A288,'5.FONDO Y SUELDOS'!$A$1:$H$1000,8,FALSE),IFERROR(VLOOKUP(A288,'11.LEASING'!$A$1:$H$1000,8,FALSE),IFERROR(VLOOKUP(A288,'8.GASTOS'!$A$1:$H$1000,8,FALSE),(VLOOKUP(A288,'10.IMP DEB CRED'!$A$1:$H$1000,8,FALSE))))))))))</f>
        <v/>
      </c>
      <c r="J288" t="str">
        <f t="shared" si="8"/>
        <v/>
      </c>
    </row>
    <row r="289" spans="1:10" x14ac:dyDescent="0.2">
      <c r="A289" s="78">
        <v>288</v>
      </c>
      <c r="I289" s="27" t="str">
        <f>IF(B289="","",IFERROR(VLOOKUP(A289,'1.DEPOSITOS'!$A$1:$H$1000,8,FALSE),IFERROR(VLOOKUP(A289,'2.DEBITOS Y CHEQUES'!$A$1:$H$1000,8,FALSE),IFERROR(VLOOKUP(A289,'3.AFIP'!$A$1:$H$1000,8,FALSE),IFERROR(VLOOKUP(A289,'4.SIRCREB'!$A$1:$H$1000,8,FALSE),IFERROR(VLOOKUP(A289,'5.FONDO Y SUELDOS'!$A$1:$H$1000,8,FALSE),IFERROR(VLOOKUP(A289,'11.LEASING'!$A$1:$H$1000,8,FALSE),IFERROR(VLOOKUP(A289,'8.GASTOS'!$A$1:$H$1000,8,FALSE),(VLOOKUP(A289,'10.IMP DEB CRED'!$A$1:$H$1000,8,FALSE))))))))))</f>
        <v/>
      </c>
      <c r="J289" t="str">
        <f t="shared" si="8"/>
        <v/>
      </c>
    </row>
    <row r="290" spans="1:10" x14ac:dyDescent="0.2">
      <c r="A290" s="78">
        <v>289</v>
      </c>
      <c r="I290" s="27" t="str">
        <f>IF(B290="","",IFERROR(VLOOKUP(A290,'1.DEPOSITOS'!$A$1:$H$1000,8,FALSE),IFERROR(VLOOKUP(A290,'2.DEBITOS Y CHEQUES'!$A$1:$H$1000,8,FALSE),IFERROR(VLOOKUP(A290,'3.AFIP'!$A$1:$H$1000,8,FALSE),IFERROR(VLOOKUP(A290,'4.SIRCREB'!$A$1:$H$1000,8,FALSE),IFERROR(VLOOKUP(A290,'5.FONDO Y SUELDOS'!$A$1:$H$1000,8,FALSE),IFERROR(VLOOKUP(A290,'11.LEASING'!$A$1:$H$1000,8,FALSE),IFERROR(VLOOKUP(A290,'8.GASTOS'!$A$1:$H$1000,8,FALSE),(VLOOKUP(A290,'10.IMP DEB CRED'!$A$1:$H$1000,8,FALSE))))))))))</f>
        <v/>
      </c>
      <c r="J290" t="str">
        <f t="shared" si="8"/>
        <v/>
      </c>
    </row>
    <row r="291" spans="1:10" x14ac:dyDescent="0.2">
      <c r="A291" s="78">
        <v>290</v>
      </c>
      <c r="I291" s="27" t="str">
        <f>IF(B291="","",IFERROR(VLOOKUP(A291,'1.DEPOSITOS'!$A$1:$H$1000,8,FALSE),IFERROR(VLOOKUP(A291,'2.DEBITOS Y CHEQUES'!$A$1:$H$1000,8,FALSE),IFERROR(VLOOKUP(A291,'3.AFIP'!$A$1:$H$1000,8,FALSE),IFERROR(VLOOKUP(A291,'4.SIRCREB'!$A$1:$H$1000,8,FALSE),IFERROR(VLOOKUP(A291,'5.FONDO Y SUELDOS'!$A$1:$H$1000,8,FALSE),IFERROR(VLOOKUP(A291,'11.LEASING'!$A$1:$H$1000,8,FALSE),IFERROR(VLOOKUP(A291,'8.GASTOS'!$A$1:$H$1000,8,FALSE),(VLOOKUP(A291,'10.IMP DEB CRED'!$A$1:$H$1000,8,FALSE))))))))))</f>
        <v/>
      </c>
      <c r="J291" t="str">
        <f t="shared" si="8"/>
        <v/>
      </c>
    </row>
    <row r="292" spans="1:10" x14ac:dyDescent="0.2">
      <c r="A292" s="78">
        <v>291</v>
      </c>
      <c r="I292" s="27" t="str">
        <f>IF(B292="","",IFERROR(VLOOKUP(A292,'1.DEPOSITOS'!$A$1:$H$1000,8,FALSE),IFERROR(VLOOKUP(A292,'2.DEBITOS Y CHEQUES'!$A$1:$H$1000,8,FALSE),IFERROR(VLOOKUP(A292,'3.AFIP'!$A$1:$H$1000,8,FALSE),IFERROR(VLOOKUP(A292,'4.SIRCREB'!$A$1:$H$1000,8,FALSE),IFERROR(VLOOKUP(A292,'5.FONDO Y SUELDOS'!$A$1:$H$1000,8,FALSE),IFERROR(VLOOKUP(A292,'11.LEASING'!$A$1:$H$1000,8,FALSE),IFERROR(VLOOKUP(A292,'8.GASTOS'!$A$1:$H$1000,8,FALSE),(VLOOKUP(A292,'10.IMP DEB CRED'!$A$1:$H$1000,8,FALSE))))))))))</f>
        <v/>
      </c>
      <c r="J292" t="str">
        <f t="shared" si="8"/>
        <v/>
      </c>
    </row>
    <row r="293" spans="1:10" x14ac:dyDescent="0.2">
      <c r="A293" s="78">
        <v>292</v>
      </c>
      <c r="I293" s="27" t="str">
        <f>IF(B293="","",IFERROR(VLOOKUP(A293,'1.DEPOSITOS'!$A$1:$H$1000,8,FALSE),IFERROR(VLOOKUP(A293,'2.DEBITOS Y CHEQUES'!$A$1:$H$1000,8,FALSE),IFERROR(VLOOKUP(A293,'3.AFIP'!$A$1:$H$1000,8,FALSE),IFERROR(VLOOKUP(A293,'4.SIRCREB'!$A$1:$H$1000,8,FALSE),IFERROR(VLOOKUP(A293,'5.FONDO Y SUELDOS'!$A$1:$H$1000,8,FALSE),IFERROR(VLOOKUP(A293,'11.LEASING'!$A$1:$H$1000,8,FALSE),IFERROR(VLOOKUP(A293,'8.GASTOS'!$A$1:$H$1000,8,FALSE),(VLOOKUP(A293,'10.IMP DEB CRED'!$A$1:$H$1000,8,FALSE))))))))))</f>
        <v/>
      </c>
      <c r="J293" t="str">
        <f t="shared" si="8"/>
        <v/>
      </c>
    </row>
    <row r="294" spans="1:10" x14ac:dyDescent="0.2">
      <c r="A294" s="78">
        <v>293</v>
      </c>
      <c r="I294" s="27" t="str">
        <f>IF(B294="","",IFERROR(VLOOKUP(A294,'1.DEPOSITOS'!$A$1:$H$1000,8,FALSE),IFERROR(VLOOKUP(A294,'2.DEBITOS Y CHEQUES'!$A$1:$H$1000,8,FALSE),IFERROR(VLOOKUP(A294,'3.AFIP'!$A$1:$H$1000,8,FALSE),IFERROR(VLOOKUP(A294,'4.SIRCREB'!$A$1:$H$1000,8,FALSE),IFERROR(VLOOKUP(A294,'5.FONDO Y SUELDOS'!$A$1:$H$1000,8,FALSE),IFERROR(VLOOKUP(A294,'11.LEASING'!$A$1:$H$1000,8,FALSE),IFERROR(VLOOKUP(A294,'8.GASTOS'!$A$1:$H$1000,8,FALSE),(VLOOKUP(A294,'10.IMP DEB CRED'!$A$1:$H$1000,8,FALSE))))))))))</f>
        <v/>
      </c>
      <c r="J294" t="str">
        <f t="shared" si="8"/>
        <v/>
      </c>
    </row>
    <row r="295" spans="1:10" x14ac:dyDescent="0.2">
      <c r="A295" s="78">
        <v>294</v>
      </c>
      <c r="I295" s="27" t="str">
        <f>IF(B295="","",IFERROR(VLOOKUP(A295,'1.DEPOSITOS'!$A$1:$H$1000,8,FALSE),IFERROR(VLOOKUP(A295,'2.DEBITOS Y CHEQUES'!$A$1:$H$1000,8,FALSE),IFERROR(VLOOKUP(A295,'3.AFIP'!$A$1:$H$1000,8,FALSE),IFERROR(VLOOKUP(A295,'4.SIRCREB'!$A$1:$H$1000,8,FALSE),IFERROR(VLOOKUP(A295,'5.FONDO Y SUELDOS'!$A$1:$H$1000,8,FALSE),IFERROR(VLOOKUP(A295,'11.LEASING'!$A$1:$H$1000,8,FALSE),IFERROR(VLOOKUP(A295,'8.GASTOS'!$A$1:$H$1000,8,FALSE),(VLOOKUP(A295,'10.IMP DEB CRED'!$A$1:$H$1000,8,FALSE))))))))))</f>
        <v/>
      </c>
      <c r="J295" t="str">
        <f t="shared" ref="J295:J358" si="9">IF(B295="","",IF(_xlfn.XLOOKUP(_xlfn.MINIFS(A:A,B:B,B295),A:A,G:G,,0)&lt;0,_xlfn.XLOOKUP(_xlfn.MINIFS(A:A,B:B,B295),A:A,G:G,,0),0))</f>
        <v/>
      </c>
    </row>
    <row r="296" spans="1:10" x14ac:dyDescent="0.2">
      <c r="A296" s="78">
        <v>295</v>
      </c>
      <c r="I296" s="27" t="str">
        <f>IF(B296="","",IFERROR(VLOOKUP(A296,'1.DEPOSITOS'!$A$1:$H$1000,8,FALSE),IFERROR(VLOOKUP(A296,'2.DEBITOS Y CHEQUES'!$A$1:$H$1000,8,FALSE),IFERROR(VLOOKUP(A296,'3.AFIP'!$A$1:$H$1000,8,FALSE),IFERROR(VLOOKUP(A296,'4.SIRCREB'!$A$1:$H$1000,8,FALSE),IFERROR(VLOOKUP(A296,'5.FONDO Y SUELDOS'!$A$1:$H$1000,8,FALSE),IFERROR(VLOOKUP(A296,'11.LEASING'!$A$1:$H$1000,8,FALSE),IFERROR(VLOOKUP(A296,'8.GASTOS'!$A$1:$H$1000,8,FALSE),(VLOOKUP(A296,'10.IMP DEB CRED'!$A$1:$H$1000,8,FALSE))))))))))</f>
        <v/>
      </c>
      <c r="J296" t="str">
        <f t="shared" si="9"/>
        <v/>
      </c>
    </row>
    <row r="297" spans="1:10" x14ac:dyDescent="0.2">
      <c r="A297" s="78">
        <v>296</v>
      </c>
      <c r="I297" s="27" t="str">
        <f>IF(B297="","",IFERROR(VLOOKUP(A297,'1.DEPOSITOS'!$A$1:$H$1000,8,FALSE),IFERROR(VLOOKUP(A297,'2.DEBITOS Y CHEQUES'!$A$1:$H$1000,8,FALSE),IFERROR(VLOOKUP(A297,'3.AFIP'!$A$1:$H$1000,8,FALSE),IFERROR(VLOOKUP(A297,'4.SIRCREB'!$A$1:$H$1000,8,FALSE),IFERROR(VLOOKUP(A297,'5.FONDO Y SUELDOS'!$A$1:$H$1000,8,FALSE),IFERROR(VLOOKUP(A297,'11.LEASING'!$A$1:$H$1000,8,FALSE),IFERROR(VLOOKUP(A297,'8.GASTOS'!$A$1:$H$1000,8,FALSE),(VLOOKUP(A297,'10.IMP DEB CRED'!$A$1:$H$1000,8,FALSE))))))))))</f>
        <v/>
      </c>
      <c r="J297" t="str">
        <f t="shared" si="9"/>
        <v/>
      </c>
    </row>
    <row r="298" spans="1:10" x14ac:dyDescent="0.2">
      <c r="A298" s="78">
        <v>297</v>
      </c>
      <c r="I298" s="27" t="str">
        <f>IF(B298="","",IFERROR(VLOOKUP(A298,'1.DEPOSITOS'!$A$1:$H$1000,8,FALSE),IFERROR(VLOOKUP(A298,'2.DEBITOS Y CHEQUES'!$A$1:$H$1000,8,FALSE),IFERROR(VLOOKUP(A298,'3.AFIP'!$A$1:$H$1000,8,FALSE),IFERROR(VLOOKUP(A298,'4.SIRCREB'!$A$1:$H$1000,8,FALSE),IFERROR(VLOOKUP(A298,'5.FONDO Y SUELDOS'!$A$1:$H$1000,8,FALSE),IFERROR(VLOOKUP(A298,'11.LEASING'!$A$1:$H$1000,8,FALSE),IFERROR(VLOOKUP(A298,'8.GASTOS'!$A$1:$H$1000,8,FALSE),(VLOOKUP(A298,'10.IMP DEB CRED'!$A$1:$H$1000,8,FALSE))))))))))</f>
        <v/>
      </c>
      <c r="J298" t="str">
        <f t="shared" si="9"/>
        <v/>
      </c>
    </row>
    <row r="299" spans="1:10" x14ac:dyDescent="0.2">
      <c r="A299" s="78">
        <v>298</v>
      </c>
      <c r="I299" s="27" t="str">
        <f>IF(B299="","",IFERROR(VLOOKUP(A299,'1.DEPOSITOS'!$A$1:$H$1000,8,FALSE),IFERROR(VLOOKUP(A299,'2.DEBITOS Y CHEQUES'!$A$1:$H$1000,8,FALSE),IFERROR(VLOOKUP(A299,'3.AFIP'!$A$1:$H$1000,8,FALSE),IFERROR(VLOOKUP(A299,'4.SIRCREB'!$A$1:$H$1000,8,FALSE),IFERROR(VLOOKUP(A299,'5.FONDO Y SUELDOS'!$A$1:$H$1000,8,FALSE),IFERROR(VLOOKUP(A299,'11.LEASING'!$A$1:$H$1000,8,FALSE),IFERROR(VLOOKUP(A299,'8.GASTOS'!$A$1:$H$1000,8,FALSE),(VLOOKUP(A299,'10.IMP DEB CRED'!$A$1:$H$1000,8,FALSE))))))))))</f>
        <v/>
      </c>
      <c r="J299" t="str">
        <f t="shared" si="9"/>
        <v/>
      </c>
    </row>
    <row r="300" spans="1:10" x14ac:dyDescent="0.2">
      <c r="A300" s="78">
        <v>299</v>
      </c>
      <c r="I300" s="27" t="str">
        <f>IF(B300="","",IFERROR(VLOOKUP(A300,'1.DEPOSITOS'!$A$1:$H$1000,8,FALSE),IFERROR(VLOOKUP(A300,'2.DEBITOS Y CHEQUES'!$A$1:$H$1000,8,FALSE),IFERROR(VLOOKUP(A300,'3.AFIP'!$A$1:$H$1000,8,FALSE),IFERROR(VLOOKUP(A300,'4.SIRCREB'!$A$1:$H$1000,8,FALSE),IFERROR(VLOOKUP(A300,'5.FONDO Y SUELDOS'!$A$1:$H$1000,8,FALSE),IFERROR(VLOOKUP(A300,'11.LEASING'!$A$1:$H$1000,8,FALSE),IFERROR(VLOOKUP(A300,'8.GASTOS'!$A$1:$H$1000,8,FALSE),(VLOOKUP(A300,'10.IMP DEB CRED'!$A$1:$H$1000,8,FALSE))))))))))</f>
        <v/>
      </c>
      <c r="J300" t="str">
        <f t="shared" si="9"/>
        <v/>
      </c>
    </row>
    <row r="301" spans="1:10" x14ac:dyDescent="0.2">
      <c r="A301" s="78">
        <v>300</v>
      </c>
      <c r="I301" s="27" t="str">
        <f>IF(B301="","",IFERROR(VLOOKUP(A301,'1.DEPOSITOS'!$A$1:$H$1000,8,FALSE),IFERROR(VLOOKUP(A301,'2.DEBITOS Y CHEQUES'!$A$1:$H$1000,8,FALSE),IFERROR(VLOOKUP(A301,'3.AFIP'!$A$1:$H$1000,8,FALSE),IFERROR(VLOOKUP(A301,'4.SIRCREB'!$A$1:$H$1000,8,FALSE),IFERROR(VLOOKUP(A301,'5.FONDO Y SUELDOS'!$A$1:$H$1000,8,FALSE),IFERROR(VLOOKUP(A301,'11.LEASING'!$A$1:$H$1000,8,FALSE),IFERROR(VLOOKUP(A301,'8.GASTOS'!$A$1:$H$1000,8,FALSE),(VLOOKUP(A301,'10.IMP DEB CRED'!$A$1:$H$1000,8,FALSE))))))))))</f>
        <v/>
      </c>
      <c r="J301" t="str">
        <f t="shared" si="9"/>
        <v/>
      </c>
    </row>
    <row r="302" spans="1:10" x14ac:dyDescent="0.2">
      <c r="A302" s="78">
        <v>301</v>
      </c>
      <c r="I302" s="27" t="str">
        <f>IF(B302="","",IFERROR(VLOOKUP(A302,'1.DEPOSITOS'!$A$1:$H$1000,8,FALSE),IFERROR(VLOOKUP(A302,'2.DEBITOS Y CHEQUES'!$A$1:$H$1000,8,FALSE),IFERROR(VLOOKUP(A302,'3.AFIP'!$A$1:$H$1000,8,FALSE),IFERROR(VLOOKUP(A302,'4.SIRCREB'!$A$1:$H$1000,8,FALSE),IFERROR(VLOOKUP(A302,'5.FONDO Y SUELDOS'!$A$1:$H$1000,8,FALSE),IFERROR(VLOOKUP(A302,'11.LEASING'!$A$1:$H$1000,8,FALSE),IFERROR(VLOOKUP(A302,'8.GASTOS'!$A$1:$H$1000,8,FALSE),(VLOOKUP(A302,'10.IMP DEB CRED'!$A$1:$H$1000,8,FALSE))))))))))</f>
        <v/>
      </c>
      <c r="J302" t="str">
        <f t="shared" si="9"/>
        <v/>
      </c>
    </row>
    <row r="303" spans="1:10" x14ac:dyDescent="0.2">
      <c r="A303" s="78">
        <v>302</v>
      </c>
      <c r="I303" s="27" t="str">
        <f>IF(B303="","",IFERROR(VLOOKUP(A303,'1.DEPOSITOS'!$A$1:$H$1000,8,FALSE),IFERROR(VLOOKUP(A303,'2.DEBITOS Y CHEQUES'!$A$1:$H$1000,8,FALSE),IFERROR(VLOOKUP(A303,'3.AFIP'!$A$1:$H$1000,8,FALSE),IFERROR(VLOOKUP(A303,'4.SIRCREB'!$A$1:$H$1000,8,FALSE),IFERROR(VLOOKUP(A303,'5.FONDO Y SUELDOS'!$A$1:$H$1000,8,FALSE),IFERROR(VLOOKUP(A303,'11.LEASING'!$A$1:$H$1000,8,FALSE),IFERROR(VLOOKUP(A303,'8.GASTOS'!$A$1:$H$1000,8,FALSE),(VLOOKUP(A303,'10.IMP DEB CRED'!$A$1:$H$1000,8,FALSE))))))))))</f>
        <v/>
      </c>
      <c r="J303" t="str">
        <f t="shared" si="9"/>
        <v/>
      </c>
    </row>
    <row r="304" spans="1:10" x14ac:dyDescent="0.2">
      <c r="A304" s="78">
        <v>303</v>
      </c>
      <c r="I304" s="27" t="str">
        <f>IF(B304="","",IFERROR(VLOOKUP(A304,'1.DEPOSITOS'!$A$1:$H$1000,8,FALSE),IFERROR(VLOOKUP(A304,'2.DEBITOS Y CHEQUES'!$A$1:$H$1000,8,FALSE),IFERROR(VLOOKUP(A304,'3.AFIP'!$A$1:$H$1000,8,FALSE),IFERROR(VLOOKUP(A304,'4.SIRCREB'!$A$1:$H$1000,8,FALSE),IFERROR(VLOOKUP(A304,'5.FONDO Y SUELDOS'!$A$1:$H$1000,8,FALSE),IFERROR(VLOOKUP(A304,'11.LEASING'!$A$1:$H$1000,8,FALSE),IFERROR(VLOOKUP(A304,'8.GASTOS'!$A$1:$H$1000,8,FALSE),(VLOOKUP(A304,'10.IMP DEB CRED'!$A$1:$H$1000,8,FALSE))))))))))</f>
        <v/>
      </c>
      <c r="J304" t="str">
        <f t="shared" si="9"/>
        <v/>
      </c>
    </row>
    <row r="305" spans="1:10" x14ac:dyDescent="0.2">
      <c r="A305" s="78">
        <v>304</v>
      </c>
      <c r="I305" s="27" t="str">
        <f>IF(B305="","",IFERROR(VLOOKUP(A305,'1.DEPOSITOS'!$A$1:$H$1000,8,FALSE),IFERROR(VLOOKUP(A305,'2.DEBITOS Y CHEQUES'!$A$1:$H$1000,8,FALSE),IFERROR(VLOOKUP(A305,'3.AFIP'!$A$1:$H$1000,8,FALSE),IFERROR(VLOOKUP(A305,'4.SIRCREB'!$A$1:$H$1000,8,FALSE),IFERROR(VLOOKUP(A305,'5.FONDO Y SUELDOS'!$A$1:$H$1000,8,FALSE),IFERROR(VLOOKUP(A305,'11.LEASING'!$A$1:$H$1000,8,FALSE),IFERROR(VLOOKUP(A305,'8.GASTOS'!$A$1:$H$1000,8,FALSE),(VLOOKUP(A305,'10.IMP DEB CRED'!$A$1:$H$1000,8,FALSE))))))))))</f>
        <v/>
      </c>
      <c r="J305" t="str">
        <f t="shared" si="9"/>
        <v/>
      </c>
    </row>
    <row r="306" spans="1:10" x14ac:dyDescent="0.2">
      <c r="A306" s="78">
        <v>305</v>
      </c>
      <c r="I306" s="27" t="str">
        <f>IF(B306="","",IFERROR(VLOOKUP(A306,'1.DEPOSITOS'!$A$1:$H$1000,8,FALSE),IFERROR(VLOOKUP(A306,'2.DEBITOS Y CHEQUES'!$A$1:$H$1000,8,FALSE),IFERROR(VLOOKUP(A306,'3.AFIP'!$A$1:$H$1000,8,FALSE),IFERROR(VLOOKUP(A306,'4.SIRCREB'!$A$1:$H$1000,8,FALSE),IFERROR(VLOOKUP(A306,'5.FONDO Y SUELDOS'!$A$1:$H$1000,8,FALSE),IFERROR(VLOOKUP(A306,'11.LEASING'!$A$1:$H$1000,8,FALSE),IFERROR(VLOOKUP(A306,'8.GASTOS'!$A$1:$H$1000,8,FALSE),(VLOOKUP(A306,'10.IMP DEB CRED'!$A$1:$H$1000,8,FALSE))))))))))</f>
        <v/>
      </c>
      <c r="J306" t="str">
        <f t="shared" si="9"/>
        <v/>
      </c>
    </row>
    <row r="307" spans="1:10" x14ac:dyDescent="0.2">
      <c r="A307" s="78">
        <v>306</v>
      </c>
      <c r="I307" s="27" t="str">
        <f>IF(B307="","",IFERROR(VLOOKUP(A307,'1.DEPOSITOS'!$A$1:$H$1000,8,FALSE),IFERROR(VLOOKUP(A307,'2.DEBITOS Y CHEQUES'!$A$1:$H$1000,8,FALSE),IFERROR(VLOOKUP(A307,'3.AFIP'!$A$1:$H$1000,8,FALSE),IFERROR(VLOOKUP(A307,'4.SIRCREB'!$A$1:$H$1000,8,FALSE),IFERROR(VLOOKUP(A307,'5.FONDO Y SUELDOS'!$A$1:$H$1000,8,FALSE),IFERROR(VLOOKUP(A307,'11.LEASING'!$A$1:$H$1000,8,FALSE),IFERROR(VLOOKUP(A307,'8.GASTOS'!$A$1:$H$1000,8,FALSE),(VLOOKUP(A307,'10.IMP DEB CRED'!$A$1:$H$1000,8,FALSE))))))))))</f>
        <v/>
      </c>
      <c r="J307" t="str">
        <f t="shared" si="9"/>
        <v/>
      </c>
    </row>
    <row r="308" spans="1:10" x14ac:dyDescent="0.2">
      <c r="A308" s="78">
        <v>307</v>
      </c>
      <c r="I308" s="27" t="str">
        <f>IF(B308="","",IFERROR(VLOOKUP(A308,'1.DEPOSITOS'!$A$1:$H$1000,8,FALSE),IFERROR(VLOOKUP(A308,'2.DEBITOS Y CHEQUES'!$A$1:$H$1000,8,FALSE),IFERROR(VLOOKUP(A308,'3.AFIP'!$A$1:$H$1000,8,FALSE),IFERROR(VLOOKUP(A308,'4.SIRCREB'!$A$1:$H$1000,8,FALSE),IFERROR(VLOOKUP(A308,'5.FONDO Y SUELDOS'!$A$1:$H$1000,8,FALSE),IFERROR(VLOOKUP(A308,'11.LEASING'!$A$1:$H$1000,8,FALSE),IFERROR(VLOOKUP(A308,'8.GASTOS'!$A$1:$H$1000,8,FALSE),(VLOOKUP(A308,'10.IMP DEB CRED'!$A$1:$H$1000,8,FALSE))))))))))</f>
        <v/>
      </c>
      <c r="J308" t="str">
        <f t="shared" si="9"/>
        <v/>
      </c>
    </row>
    <row r="309" spans="1:10" x14ac:dyDescent="0.2">
      <c r="A309" s="78">
        <v>308</v>
      </c>
      <c r="I309" s="27" t="str">
        <f>IF(B309="","",IFERROR(VLOOKUP(A309,'1.DEPOSITOS'!$A$1:$H$1000,8,FALSE),IFERROR(VLOOKUP(A309,'2.DEBITOS Y CHEQUES'!$A$1:$H$1000,8,FALSE),IFERROR(VLOOKUP(A309,'3.AFIP'!$A$1:$H$1000,8,FALSE),IFERROR(VLOOKUP(A309,'4.SIRCREB'!$A$1:$H$1000,8,FALSE),IFERROR(VLOOKUP(A309,'5.FONDO Y SUELDOS'!$A$1:$H$1000,8,FALSE),IFERROR(VLOOKUP(A309,'11.LEASING'!$A$1:$H$1000,8,FALSE),IFERROR(VLOOKUP(A309,'8.GASTOS'!$A$1:$H$1000,8,FALSE),(VLOOKUP(A309,'10.IMP DEB CRED'!$A$1:$H$1000,8,FALSE))))))))))</f>
        <v/>
      </c>
      <c r="J309" t="str">
        <f t="shared" si="9"/>
        <v/>
      </c>
    </row>
    <row r="310" spans="1:10" x14ac:dyDescent="0.2">
      <c r="A310" s="78">
        <v>309</v>
      </c>
      <c r="I310" s="27" t="str">
        <f>IF(B310="","",IFERROR(VLOOKUP(A310,'1.DEPOSITOS'!$A$1:$H$1000,8,FALSE),IFERROR(VLOOKUP(A310,'2.DEBITOS Y CHEQUES'!$A$1:$H$1000,8,FALSE),IFERROR(VLOOKUP(A310,'3.AFIP'!$A$1:$H$1000,8,FALSE),IFERROR(VLOOKUP(A310,'4.SIRCREB'!$A$1:$H$1000,8,FALSE),IFERROR(VLOOKUP(A310,'5.FONDO Y SUELDOS'!$A$1:$H$1000,8,FALSE),IFERROR(VLOOKUP(A310,'11.LEASING'!$A$1:$H$1000,8,FALSE),IFERROR(VLOOKUP(A310,'8.GASTOS'!$A$1:$H$1000,8,FALSE),(VLOOKUP(A310,'10.IMP DEB CRED'!$A$1:$H$1000,8,FALSE))))))))))</f>
        <v/>
      </c>
      <c r="J310" t="str">
        <f t="shared" si="9"/>
        <v/>
      </c>
    </row>
    <row r="311" spans="1:10" x14ac:dyDescent="0.2">
      <c r="A311" s="78">
        <v>310</v>
      </c>
      <c r="I311" s="27" t="str">
        <f>IF(B311="","",IFERROR(VLOOKUP(A311,'1.DEPOSITOS'!$A$1:$H$1000,8,FALSE),IFERROR(VLOOKUP(A311,'2.DEBITOS Y CHEQUES'!$A$1:$H$1000,8,FALSE),IFERROR(VLOOKUP(A311,'3.AFIP'!$A$1:$H$1000,8,FALSE),IFERROR(VLOOKUP(A311,'4.SIRCREB'!$A$1:$H$1000,8,FALSE),IFERROR(VLOOKUP(A311,'5.FONDO Y SUELDOS'!$A$1:$H$1000,8,FALSE),IFERROR(VLOOKUP(A311,'11.LEASING'!$A$1:$H$1000,8,FALSE),IFERROR(VLOOKUP(A311,'8.GASTOS'!$A$1:$H$1000,8,FALSE),(VLOOKUP(A311,'10.IMP DEB CRED'!$A$1:$H$1000,8,FALSE))))))))))</f>
        <v/>
      </c>
      <c r="J311" t="str">
        <f t="shared" si="9"/>
        <v/>
      </c>
    </row>
    <row r="312" spans="1:10" x14ac:dyDescent="0.2">
      <c r="A312" s="78">
        <v>311</v>
      </c>
      <c r="I312" s="27" t="str">
        <f>IF(B312="","",IFERROR(VLOOKUP(A312,'1.DEPOSITOS'!$A$1:$H$1000,8,FALSE),IFERROR(VLOOKUP(A312,'2.DEBITOS Y CHEQUES'!$A$1:$H$1000,8,FALSE),IFERROR(VLOOKUP(A312,'3.AFIP'!$A$1:$H$1000,8,FALSE),IFERROR(VLOOKUP(A312,'4.SIRCREB'!$A$1:$H$1000,8,FALSE),IFERROR(VLOOKUP(A312,'5.FONDO Y SUELDOS'!$A$1:$H$1000,8,FALSE),IFERROR(VLOOKUP(A312,'11.LEASING'!$A$1:$H$1000,8,FALSE),IFERROR(VLOOKUP(A312,'8.GASTOS'!$A$1:$H$1000,8,FALSE),(VLOOKUP(A312,'10.IMP DEB CRED'!$A$1:$H$1000,8,FALSE))))))))))</f>
        <v/>
      </c>
      <c r="J312" t="str">
        <f t="shared" si="9"/>
        <v/>
      </c>
    </row>
    <row r="313" spans="1:10" x14ac:dyDescent="0.2">
      <c r="A313" s="78">
        <v>312</v>
      </c>
      <c r="I313" s="27" t="str">
        <f>IF(B313="","",IFERROR(VLOOKUP(A313,'1.DEPOSITOS'!$A$1:$H$1000,8,FALSE),IFERROR(VLOOKUP(A313,'2.DEBITOS Y CHEQUES'!$A$1:$H$1000,8,FALSE),IFERROR(VLOOKUP(A313,'3.AFIP'!$A$1:$H$1000,8,FALSE),IFERROR(VLOOKUP(A313,'4.SIRCREB'!$A$1:$H$1000,8,FALSE),IFERROR(VLOOKUP(A313,'5.FONDO Y SUELDOS'!$A$1:$H$1000,8,FALSE),IFERROR(VLOOKUP(A313,'11.LEASING'!$A$1:$H$1000,8,FALSE),IFERROR(VLOOKUP(A313,'8.GASTOS'!$A$1:$H$1000,8,FALSE),(VLOOKUP(A313,'10.IMP DEB CRED'!$A$1:$H$1000,8,FALSE))))))))))</f>
        <v/>
      </c>
      <c r="J313" t="str">
        <f t="shared" si="9"/>
        <v/>
      </c>
    </row>
    <row r="314" spans="1:10" x14ac:dyDescent="0.2">
      <c r="A314" s="78">
        <v>313</v>
      </c>
      <c r="I314" s="27" t="str">
        <f>IF(B314="","",IFERROR(VLOOKUP(A314,'1.DEPOSITOS'!$A$1:$H$1000,8,FALSE),IFERROR(VLOOKUP(A314,'2.DEBITOS Y CHEQUES'!$A$1:$H$1000,8,FALSE),IFERROR(VLOOKUP(A314,'3.AFIP'!$A$1:$H$1000,8,FALSE),IFERROR(VLOOKUP(A314,'4.SIRCREB'!$A$1:$H$1000,8,FALSE),IFERROR(VLOOKUP(A314,'5.FONDO Y SUELDOS'!$A$1:$H$1000,8,FALSE),IFERROR(VLOOKUP(A314,'11.LEASING'!$A$1:$H$1000,8,FALSE),IFERROR(VLOOKUP(A314,'8.GASTOS'!$A$1:$H$1000,8,FALSE),(VLOOKUP(A314,'10.IMP DEB CRED'!$A$1:$H$1000,8,FALSE))))))))))</f>
        <v/>
      </c>
      <c r="J314" t="str">
        <f t="shared" si="9"/>
        <v/>
      </c>
    </row>
    <row r="315" spans="1:10" x14ac:dyDescent="0.2">
      <c r="A315" s="78">
        <v>314</v>
      </c>
      <c r="I315" s="27" t="str">
        <f>IF(B315="","",IFERROR(VLOOKUP(A315,'1.DEPOSITOS'!$A$1:$H$1000,8,FALSE),IFERROR(VLOOKUP(A315,'2.DEBITOS Y CHEQUES'!$A$1:$H$1000,8,FALSE),IFERROR(VLOOKUP(A315,'3.AFIP'!$A$1:$H$1000,8,FALSE),IFERROR(VLOOKUP(A315,'4.SIRCREB'!$A$1:$H$1000,8,FALSE),IFERROR(VLOOKUP(A315,'5.FONDO Y SUELDOS'!$A$1:$H$1000,8,FALSE),IFERROR(VLOOKUP(A315,'11.LEASING'!$A$1:$H$1000,8,FALSE),IFERROR(VLOOKUP(A315,'8.GASTOS'!$A$1:$H$1000,8,FALSE),(VLOOKUP(A315,'10.IMP DEB CRED'!$A$1:$H$1000,8,FALSE))))))))))</f>
        <v/>
      </c>
      <c r="J315" t="str">
        <f t="shared" si="9"/>
        <v/>
      </c>
    </row>
    <row r="316" spans="1:10" x14ac:dyDescent="0.2">
      <c r="A316" s="78">
        <v>315</v>
      </c>
      <c r="I316" s="27" t="str">
        <f>IF(B316="","",IFERROR(VLOOKUP(A316,'1.DEPOSITOS'!$A$1:$H$1000,8,FALSE),IFERROR(VLOOKUP(A316,'2.DEBITOS Y CHEQUES'!$A$1:$H$1000,8,FALSE),IFERROR(VLOOKUP(A316,'3.AFIP'!$A$1:$H$1000,8,FALSE),IFERROR(VLOOKUP(A316,'4.SIRCREB'!$A$1:$H$1000,8,FALSE),IFERROR(VLOOKUP(A316,'5.FONDO Y SUELDOS'!$A$1:$H$1000,8,FALSE),IFERROR(VLOOKUP(A316,'11.LEASING'!$A$1:$H$1000,8,FALSE),IFERROR(VLOOKUP(A316,'8.GASTOS'!$A$1:$H$1000,8,FALSE),(VLOOKUP(A316,'10.IMP DEB CRED'!$A$1:$H$1000,8,FALSE))))))))))</f>
        <v/>
      </c>
      <c r="J316" t="str">
        <f t="shared" si="9"/>
        <v/>
      </c>
    </row>
    <row r="317" spans="1:10" x14ac:dyDescent="0.2">
      <c r="A317" s="78">
        <v>316</v>
      </c>
      <c r="I317" s="27" t="str">
        <f>IF(B317="","",IFERROR(VLOOKUP(A317,'1.DEPOSITOS'!$A$1:$H$1000,8,FALSE),IFERROR(VLOOKUP(A317,'2.DEBITOS Y CHEQUES'!$A$1:$H$1000,8,FALSE),IFERROR(VLOOKUP(A317,'3.AFIP'!$A$1:$H$1000,8,FALSE),IFERROR(VLOOKUP(A317,'4.SIRCREB'!$A$1:$H$1000,8,FALSE),IFERROR(VLOOKUP(A317,'5.FONDO Y SUELDOS'!$A$1:$H$1000,8,FALSE),IFERROR(VLOOKUP(A317,'11.LEASING'!$A$1:$H$1000,8,FALSE),IFERROR(VLOOKUP(A317,'8.GASTOS'!$A$1:$H$1000,8,FALSE),(VLOOKUP(A317,'10.IMP DEB CRED'!$A$1:$H$1000,8,FALSE))))))))))</f>
        <v/>
      </c>
      <c r="J317" t="str">
        <f t="shared" si="9"/>
        <v/>
      </c>
    </row>
    <row r="318" spans="1:10" x14ac:dyDescent="0.2">
      <c r="A318" s="78">
        <v>317</v>
      </c>
      <c r="I318" s="27" t="str">
        <f>IF(B318="","",IFERROR(VLOOKUP(A318,'1.DEPOSITOS'!$A$1:$H$1000,8,FALSE),IFERROR(VLOOKUP(A318,'2.DEBITOS Y CHEQUES'!$A$1:$H$1000,8,FALSE),IFERROR(VLOOKUP(A318,'3.AFIP'!$A$1:$H$1000,8,FALSE),IFERROR(VLOOKUP(A318,'4.SIRCREB'!$A$1:$H$1000,8,FALSE),IFERROR(VLOOKUP(A318,'5.FONDO Y SUELDOS'!$A$1:$H$1000,8,FALSE),IFERROR(VLOOKUP(A318,'11.LEASING'!$A$1:$H$1000,8,FALSE),IFERROR(VLOOKUP(A318,'8.GASTOS'!$A$1:$H$1000,8,FALSE),(VLOOKUP(A318,'10.IMP DEB CRED'!$A$1:$H$1000,8,FALSE))))))))))</f>
        <v/>
      </c>
      <c r="J318" t="str">
        <f t="shared" si="9"/>
        <v/>
      </c>
    </row>
    <row r="319" spans="1:10" x14ac:dyDescent="0.2">
      <c r="A319" s="78">
        <v>318</v>
      </c>
      <c r="I319" s="27" t="str">
        <f>IF(B319="","",IFERROR(VLOOKUP(A319,'1.DEPOSITOS'!$A$1:$H$1000,8,FALSE),IFERROR(VLOOKUP(A319,'2.DEBITOS Y CHEQUES'!$A$1:$H$1000,8,FALSE),IFERROR(VLOOKUP(A319,'3.AFIP'!$A$1:$H$1000,8,FALSE),IFERROR(VLOOKUP(A319,'4.SIRCREB'!$A$1:$H$1000,8,FALSE),IFERROR(VLOOKUP(A319,'5.FONDO Y SUELDOS'!$A$1:$H$1000,8,FALSE),IFERROR(VLOOKUP(A319,'11.LEASING'!$A$1:$H$1000,8,FALSE),IFERROR(VLOOKUP(A319,'8.GASTOS'!$A$1:$H$1000,8,FALSE),(VLOOKUP(A319,'10.IMP DEB CRED'!$A$1:$H$1000,8,FALSE))))))))))</f>
        <v/>
      </c>
      <c r="J319" t="str">
        <f t="shared" si="9"/>
        <v/>
      </c>
    </row>
    <row r="320" spans="1:10" x14ac:dyDescent="0.2">
      <c r="A320" s="78">
        <v>319</v>
      </c>
      <c r="I320" s="27" t="str">
        <f>IF(B320="","",IFERROR(VLOOKUP(A320,'1.DEPOSITOS'!$A$1:$H$1000,8,FALSE),IFERROR(VLOOKUP(A320,'2.DEBITOS Y CHEQUES'!$A$1:$H$1000,8,FALSE),IFERROR(VLOOKUP(A320,'3.AFIP'!$A$1:$H$1000,8,FALSE),IFERROR(VLOOKUP(A320,'4.SIRCREB'!$A$1:$H$1000,8,FALSE),IFERROR(VLOOKUP(A320,'5.FONDO Y SUELDOS'!$A$1:$H$1000,8,FALSE),IFERROR(VLOOKUP(A320,'11.LEASING'!$A$1:$H$1000,8,FALSE),IFERROR(VLOOKUP(A320,'8.GASTOS'!$A$1:$H$1000,8,FALSE),(VLOOKUP(A320,'10.IMP DEB CRED'!$A$1:$H$1000,8,FALSE))))))))))</f>
        <v/>
      </c>
      <c r="J320" t="str">
        <f t="shared" si="9"/>
        <v/>
      </c>
    </row>
    <row r="321" spans="1:10" x14ac:dyDescent="0.2">
      <c r="A321" s="78">
        <v>320</v>
      </c>
      <c r="I321" s="27" t="str">
        <f>IF(B321="","",IFERROR(VLOOKUP(A321,'1.DEPOSITOS'!$A$1:$H$1000,8,FALSE),IFERROR(VLOOKUP(A321,'2.DEBITOS Y CHEQUES'!$A$1:$H$1000,8,FALSE),IFERROR(VLOOKUP(A321,'3.AFIP'!$A$1:$H$1000,8,FALSE),IFERROR(VLOOKUP(A321,'4.SIRCREB'!$A$1:$H$1000,8,FALSE),IFERROR(VLOOKUP(A321,'5.FONDO Y SUELDOS'!$A$1:$H$1000,8,FALSE),IFERROR(VLOOKUP(A321,'11.LEASING'!$A$1:$H$1000,8,FALSE),IFERROR(VLOOKUP(A321,'8.GASTOS'!$A$1:$H$1000,8,FALSE),(VLOOKUP(A321,'10.IMP DEB CRED'!$A$1:$H$1000,8,FALSE))))))))))</f>
        <v/>
      </c>
      <c r="J321" t="str">
        <f t="shared" si="9"/>
        <v/>
      </c>
    </row>
    <row r="322" spans="1:10" x14ac:dyDescent="0.2">
      <c r="A322" s="78">
        <v>321</v>
      </c>
      <c r="I322" s="27" t="str">
        <f>IF(B322="","",IFERROR(VLOOKUP(A322,'1.DEPOSITOS'!$A$1:$H$1000,8,FALSE),IFERROR(VLOOKUP(A322,'2.DEBITOS Y CHEQUES'!$A$1:$H$1000,8,FALSE),IFERROR(VLOOKUP(A322,'3.AFIP'!$A$1:$H$1000,8,FALSE),IFERROR(VLOOKUP(A322,'4.SIRCREB'!$A$1:$H$1000,8,FALSE),IFERROR(VLOOKUP(A322,'5.FONDO Y SUELDOS'!$A$1:$H$1000,8,FALSE),IFERROR(VLOOKUP(A322,'11.LEASING'!$A$1:$H$1000,8,FALSE),IFERROR(VLOOKUP(A322,'8.GASTOS'!$A$1:$H$1000,8,FALSE),(VLOOKUP(A322,'10.IMP DEB CRED'!$A$1:$H$1000,8,FALSE))))))))))</f>
        <v/>
      </c>
      <c r="J322" t="str">
        <f t="shared" si="9"/>
        <v/>
      </c>
    </row>
    <row r="323" spans="1:10" x14ac:dyDescent="0.2">
      <c r="A323" s="78">
        <v>322</v>
      </c>
      <c r="I323" s="27" t="str">
        <f>IF(B323="","",IFERROR(VLOOKUP(A323,'1.DEPOSITOS'!$A$1:$H$1000,8,FALSE),IFERROR(VLOOKUP(A323,'2.DEBITOS Y CHEQUES'!$A$1:$H$1000,8,FALSE),IFERROR(VLOOKUP(A323,'3.AFIP'!$A$1:$H$1000,8,FALSE),IFERROR(VLOOKUP(A323,'4.SIRCREB'!$A$1:$H$1000,8,FALSE),IFERROR(VLOOKUP(A323,'5.FONDO Y SUELDOS'!$A$1:$H$1000,8,FALSE),IFERROR(VLOOKUP(A323,'11.LEASING'!$A$1:$H$1000,8,FALSE),IFERROR(VLOOKUP(A323,'8.GASTOS'!$A$1:$H$1000,8,FALSE),(VLOOKUP(A323,'10.IMP DEB CRED'!$A$1:$H$1000,8,FALSE))))))))))</f>
        <v/>
      </c>
      <c r="J323" t="str">
        <f t="shared" si="9"/>
        <v/>
      </c>
    </row>
    <row r="324" spans="1:10" x14ac:dyDescent="0.2">
      <c r="A324" s="78">
        <v>323</v>
      </c>
      <c r="I324" s="27" t="str">
        <f>IF(B324="","",IFERROR(VLOOKUP(A324,'1.DEPOSITOS'!$A$1:$H$1000,8,FALSE),IFERROR(VLOOKUP(A324,'2.DEBITOS Y CHEQUES'!$A$1:$H$1000,8,FALSE),IFERROR(VLOOKUP(A324,'3.AFIP'!$A$1:$H$1000,8,FALSE),IFERROR(VLOOKUP(A324,'4.SIRCREB'!$A$1:$H$1000,8,FALSE),IFERROR(VLOOKUP(A324,'5.FONDO Y SUELDOS'!$A$1:$H$1000,8,FALSE),IFERROR(VLOOKUP(A324,'11.LEASING'!$A$1:$H$1000,8,FALSE),IFERROR(VLOOKUP(A324,'8.GASTOS'!$A$1:$H$1000,8,FALSE),(VLOOKUP(A324,'10.IMP DEB CRED'!$A$1:$H$1000,8,FALSE))))))))))</f>
        <v/>
      </c>
      <c r="J324" t="str">
        <f t="shared" si="9"/>
        <v/>
      </c>
    </row>
    <row r="325" spans="1:10" x14ac:dyDescent="0.2">
      <c r="A325" s="78">
        <v>324</v>
      </c>
      <c r="I325" s="27" t="str">
        <f>IF(B325="","",IFERROR(VLOOKUP(A325,'1.DEPOSITOS'!$A$1:$H$1000,8,FALSE),IFERROR(VLOOKUP(A325,'2.DEBITOS Y CHEQUES'!$A$1:$H$1000,8,FALSE),IFERROR(VLOOKUP(A325,'3.AFIP'!$A$1:$H$1000,8,FALSE),IFERROR(VLOOKUP(A325,'4.SIRCREB'!$A$1:$H$1000,8,FALSE),IFERROR(VLOOKUP(A325,'5.FONDO Y SUELDOS'!$A$1:$H$1000,8,FALSE),IFERROR(VLOOKUP(A325,'11.LEASING'!$A$1:$H$1000,8,FALSE),IFERROR(VLOOKUP(A325,'8.GASTOS'!$A$1:$H$1000,8,FALSE),(VLOOKUP(A325,'10.IMP DEB CRED'!$A$1:$H$1000,8,FALSE))))))))))</f>
        <v/>
      </c>
      <c r="J325" t="str">
        <f t="shared" si="9"/>
        <v/>
      </c>
    </row>
    <row r="326" spans="1:10" x14ac:dyDescent="0.2">
      <c r="A326" s="78">
        <v>325</v>
      </c>
      <c r="I326" s="27" t="str">
        <f>IF(B326="","",IFERROR(VLOOKUP(A326,'1.DEPOSITOS'!$A$1:$H$1000,8,FALSE),IFERROR(VLOOKUP(A326,'2.DEBITOS Y CHEQUES'!$A$1:$H$1000,8,FALSE),IFERROR(VLOOKUP(A326,'3.AFIP'!$A$1:$H$1000,8,FALSE),IFERROR(VLOOKUP(A326,'4.SIRCREB'!$A$1:$H$1000,8,FALSE),IFERROR(VLOOKUP(A326,'5.FONDO Y SUELDOS'!$A$1:$H$1000,8,FALSE),IFERROR(VLOOKUP(A326,'11.LEASING'!$A$1:$H$1000,8,FALSE),IFERROR(VLOOKUP(A326,'8.GASTOS'!$A$1:$H$1000,8,FALSE),(VLOOKUP(A326,'10.IMP DEB CRED'!$A$1:$H$1000,8,FALSE))))))))))</f>
        <v/>
      </c>
      <c r="J326" t="str">
        <f t="shared" si="9"/>
        <v/>
      </c>
    </row>
    <row r="327" spans="1:10" x14ac:dyDescent="0.2">
      <c r="A327" s="78">
        <v>326</v>
      </c>
      <c r="I327" s="27" t="str">
        <f>IF(B327="","",IFERROR(VLOOKUP(A327,'1.DEPOSITOS'!$A$1:$H$1000,8,FALSE),IFERROR(VLOOKUP(A327,'2.DEBITOS Y CHEQUES'!$A$1:$H$1000,8,FALSE),IFERROR(VLOOKUP(A327,'3.AFIP'!$A$1:$H$1000,8,FALSE),IFERROR(VLOOKUP(A327,'4.SIRCREB'!$A$1:$H$1000,8,FALSE),IFERROR(VLOOKUP(A327,'5.FONDO Y SUELDOS'!$A$1:$H$1000,8,FALSE),IFERROR(VLOOKUP(A327,'11.LEASING'!$A$1:$H$1000,8,FALSE),IFERROR(VLOOKUP(A327,'8.GASTOS'!$A$1:$H$1000,8,FALSE),(VLOOKUP(A327,'10.IMP DEB CRED'!$A$1:$H$1000,8,FALSE))))))))))</f>
        <v/>
      </c>
      <c r="J327" t="str">
        <f t="shared" si="9"/>
        <v/>
      </c>
    </row>
    <row r="328" spans="1:10" x14ac:dyDescent="0.2">
      <c r="A328" s="78">
        <v>327</v>
      </c>
      <c r="I328" s="27" t="str">
        <f>IF(B328="","",IFERROR(VLOOKUP(A328,'1.DEPOSITOS'!$A$1:$H$1000,8,FALSE),IFERROR(VLOOKUP(A328,'2.DEBITOS Y CHEQUES'!$A$1:$H$1000,8,FALSE),IFERROR(VLOOKUP(A328,'3.AFIP'!$A$1:$H$1000,8,FALSE),IFERROR(VLOOKUP(A328,'4.SIRCREB'!$A$1:$H$1000,8,FALSE),IFERROR(VLOOKUP(A328,'5.FONDO Y SUELDOS'!$A$1:$H$1000,8,FALSE),IFERROR(VLOOKUP(A328,'11.LEASING'!$A$1:$H$1000,8,FALSE),IFERROR(VLOOKUP(A328,'8.GASTOS'!$A$1:$H$1000,8,FALSE),(VLOOKUP(A328,'10.IMP DEB CRED'!$A$1:$H$1000,8,FALSE))))))))))</f>
        <v/>
      </c>
      <c r="J328" t="str">
        <f t="shared" si="9"/>
        <v/>
      </c>
    </row>
    <row r="329" spans="1:10" x14ac:dyDescent="0.2">
      <c r="A329" s="78">
        <v>328</v>
      </c>
      <c r="I329" s="27" t="str">
        <f>IF(B329="","",IFERROR(VLOOKUP(A329,'1.DEPOSITOS'!$A$1:$H$1000,8,FALSE),IFERROR(VLOOKUP(A329,'2.DEBITOS Y CHEQUES'!$A$1:$H$1000,8,FALSE),IFERROR(VLOOKUP(A329,'3.AFIP'!$A$1:$H$1000,8,FALSE),IFERROR(VLOOKUP(A329,'4.SIRCREB'!$A$1:$H$1000,8,FALSE),IFERROR(VLOOKUP(A329,'5.FONDO Y SUELDOS'!$A$1:$H$1000,8,FALSE),IFERROR(VLOOKUP(A329,'11.LEASING'!$A$1:$H$1000,8,FALSE),IFERROR(VLOOKUP(A329,'8.GASTOS'!$A$1:$H$1000,8,FALSE),(VLOOKUP(A329,'10.IMP DEB CRED'!$A$1:$H$1000,8,FALSE))))))))))</f>
        <v/>
      </c>
      <c r="J329" t="str">
        <f t="shared" si="9"/>
        <v/>
      </c>
    </row>
    <row r="330" spans="1:10" x14ac:dyDescent="0.2">
      <c r="A330" s="78">
        <v>329</v>
      </c>
      <c r="I330" s="27" t="str">
        <f>IF(B330="","",IFERROR(VLOOKUP(A330,'1.DEPOSITOS'!$A$1:$H$1000,8,FALSE),IFERROR(VLOOKUP(A330,'2.DEBITOS Y CHEQUES'!$A$1:$H$1000,8,FALSE),IFERROR(VLOOKUP(A330,'3.AFIP'!$A$1:$H$1000,8,FALSE),IFERROR(VLOOKUP(A330,'4.SIRCREB'!$A$1:$H$1000,8,FALSE),IFERROR(VLOOKUP(A330,'5.FONDO Y SUELDOS'!$A$1:$H$1000,8,FALSE),IFERROR(VLOOKUP(A330,'11.LEASING'!$A$1:$H$1000,8,FALSE),IFERROR(VLOOKUP(A330,'8.GASTOS'!$A$1:$H$1000,8,FALSE),(VLOOKUP(A330,'10.IMP DEB CRED'!$A$1:$H$1000,8,FALSE))))))))))</f>
        <v/>
      </c>
      <c r="J330" t="str">
        <f t="shared" si="9"/>
        <v/>
      </c>
    </row>
    <row r="331" spans="1:10" x14ac:dyDescent="0.2">
      <c r="A331" s="78">
        <v>330</v>
      </c>
      <c r="I331" s="27" t="str">
        <f>IF(B331="","",IFERROR(VLOOKUP(A331,'1.DEPOSITOS'!$A$1:$H$1000,8,FALSE),IFERROR(VLOOKUP(A331,'2.DEBITOS Y CHEQUES'!$A$1:$H$1000,8,FALSE),IFERROR(VLOOKUP(A331,'3.AFIP'!$A$1:$H$1000,8,FALSE),IFERROR(VLOOKUP(A331,'4.SIRCREB'!$A$1:$H$1000,8,FALSE),IFERROR(VLOOKUP(A331,'5.FONDO Y SUELDOS'!$A$1:$H$1000,8,FALSE),IFERROR(VLOOKUP(A331,'11.LEASING'!$A$1:$H$1000,8,FALSE),IFERROR(VLOOKUP(A331,'8.GASTOS'!$A$1:$H$1000,8,FALSE),(VLOOKUP(A331,'10.IMP DEB CRED'!$A$1:$H$1000,8,FALSE))))))))))</f>
        <v/>
      </c>
      <c r="J331" t="str">
        <f t="shared" si="9"/>
        <v/>
      </c>
    </row>
    <row r="332" spans="1:10" x14ac:dyDescent="0.2">
      <c r="A332" s="78">
        <v>331</v>
      </c>
      <c r="I332" s="27" t="str">
        <f>IF(B332="","",IFERROR(VLOOKUP(A332,'1.DEPOSITOS'!$A$1:$H$1000,8,FALSE),IFERROR(VLOOKUP(A332,'2.DEBITOS Y CHEQUES'!$A$1:$H$1000,8,FALSE),IFERROR(VLOOKUP(A332,'3.AFIP'!$A$1:$H$1000,8,FALSE),IFERROR(VLOOKUP(A332,'4.SIRCREB'!$A$1:$H$1000,8,FALSE),IFERROR(VLOOKUP(A332,'5.FONDO Y SUELDOS'!$A$1:$H$1000,8,FALSE),IFERROR(VLOOKUP(A332,'11.LEASING'!$A$1:$H$1000,8,FALSE),IFERROR(VLOOKUP(A332,'8.GASTOS'!$A$1:$H$1000,8,FALSE),(VLOOKUP(A332,'10.IMP DEB CRED'!$A$1:$H$1000,8,FALSE))))))))))</f>
        <v/>
      </c>
      <c r="J332" t="str">
        <f t="shared" si="9"/>
        <v/>
      </c>
    </row>
    <row r="333" spans="1:10" x14ac:dyDescent="0.2">
      <c r="A333" s="78">
        <v>332</v>
      </c>
      <c r="I333" s="27" t="str">
        <f>IF(B333="","",IFERROR(VLOOKUP(A333,'1.DEPOSITOS'!$A$1:$H$1000,8,FALSE),IFERROR(VLOOKUP(A333,'2.DEBITOS Y CHEQUES'!$A$1:$H$1000,8,FALSE),IFERROR(VLOOKUP(A333,'3.AFIP'!$A$1:$H$1000,8,FALSE),IFERROR(VLOOKUP(A333,'4.SIRCREB'!$A$1:$H$1000,8,FALSE),IFERROR(VLOOKUP(A333,'5.FONDO Y SUELDOS'!$A$1:$H$1000,8,FALSE),IFERROR(VLOOKUP(A333,'11.LEASING'!$A$1:$H$1000,8,FALSE),IFERROR(VLOOKUP(A333,'8.GASTOS'!$A$1:$H$1000,8,FALSE),(VLOOKUP(A333,'10.IMP DEB CRED'!$A$1:$H$1000,8,FALSE))))))))))</f>
        <v/>
      </c>
      <c r="J333" t="str">
        <f t="shared" si="9"/>
        <v/>
      </c>
    </row>
    <row r="334" spans="1:10" x14ac:dyDescent="0.2">
      <c r="A334" s="78">
        <v>333</v>
      </c>
      <c r="I334" s="27" t="str">
        <f>IF(B334="","",IFERROR(VLOOKUP(A334,'1.DEPOSITOS'!$A$1:$H$1000,8,FALSE),IFERROR(VLOOKUP(A334,'2.DEBITOS Y CHEQUES'!$A$1:$H$1000,8,FALSE),IFERROR(VLOOKUP(A334,'3.AFIP'!$A$1:$H$1000,8,FALSE),IFERROR(VLOOKUP(A334,'4.SIRCREB'!$A$1:$H$1000,8,FALSE),IFERROR(VLOOKUP(A334,'5.FONDO Y SUELDOS'!$A$1:$H$1000,8,FALSE),IFERROR(VLOOKUP(A334,'11.LEASING'!$A$1:$H$1000,8,FALSE),IFERROR(VLOOKUP(A334,'8.GASTOS'!$A$1:$H$1000,8,FALSE),(VLOOKUP(A334,'10.IMP DEB CRED'!$A$1:$H$1000,8,FALSE))))))))))</f>
        <v/>
      </c>
      <c r="J334" t="str">
        <f t="shared" si="9"/>
        <v/>
      </c>
    </row>
    <row r="335" spans="1:10" x14ac:dyDescent="0.2">
      <c r="A335" s="78">
        <v>334</v>
      </c>
      <c r="I335" s="27" t="str">
        <f>IF(B335="","",IFERROR(VLOOKUP(A335,'1.DEPOSITOS'!$A$1:$H$1000,8,FALSE),IFERROR(VLOOKUP(A335,'2.DEBITOS Y CHEQUES'!$A$1:$H$1000,8,FALSE),IFERROR(VLOOKUP(A335,'3.AFIP'!$A$1:$H$1000,8,FALSE),IFERROR(VLOOKUP(A335,'4.SIRCREB'!$A$1:$H$1000,8,FALSE),IFERROR(VLOOKUP(A335,'5.FONDO Y SUELDOS'!$A$1:$H$1000,8,FALSE),IFERROR(VLOOKUP(A335,'11.LEASING'!$A$1:$H$1000,8,FALSE),IFERROR(VLOOKUP(A335,'8.GASTOS'!$A$1:$H$1000,8,FALSE),(VLOOKUP(A335,'10.IMP DEB CRED'!$A$1:$H$1000,8,FALSE))))))))))</f>
        <v/>
      </c>
      <c r="J335" t="str">
        <f t="shared" si="9"/>
        <v/>
      </c>
    </row>
    <row r="336" spans="1:10" x14ac:dyDescent="0.2">
      <c r="A336" s="78">
        <v>335</v>
      </c>
      <c r="I336" s="27" t="str">
        <f>IF(B336="","",IFERROR(VLOOKUP(A336,'1.DEPOSITOS'!$A$1:$H$1000,8,FALSE),IFERROR(VLOOKUP(A336,'2.DEBITOS Y CHEQUES'!$A$1:$H$1000,8,FALSE),IFERROR(VLOOKUP(A336,'3.AFIP'!$A$1:$H$1000,8,FALSE),IFERROR(VLOOKUP(A336,'4.SIRCREB'!$A$1:$H$1000,8,FALSE),IFERROR(VLOOKUP(A336,'5.FONDO Y SUELDOS'!$A$1:$H$1000,8,FALSE),IFERROR(VLOOKUP(A336,'11.LEASING'!$A$1:$H$1000,8,FALSE),IFERROR(VLOOKUP(A336,'8.GASTOS'!$A$1:$H$1000,8,FALSE),(VLOOKUP(A336,'10.IMP DEB CRED'!$A$1:$H$1000,8,FALSE))))))))))</f>
        <v/>
      </c>
      <c r="J336" t="str">
        <f t="shared" si="9"/>
        <v/>
      </c>
    </row>
    <row r="337" spans="1:10" x14ac:dyDescent="0.2">
      <c r="A337" s="78">
        <v>336</v>
      </c>
      <c r="I337" s="27" t="str">
        <f>IF(B337="","",IFERROR(VLOOKUP(A337,'1.DEPOSITOS'!$A$1:$H$1000,8,FALSE),IFERROR(VLOOKUP(A337,'2.DEBITOS Y CHEQUES'!$A$1:$H$1000,8,FALSE),IFERROR(VLOOKUP(A337,'3.AFIP'!$A$1:$H$1000,8,FALSE),IFERROR(VLOOKUP(A337,'4.SIRCREB'!$A$1:$H$1000,8,FALSE),IFERROR(VLOOKUP(A337,'5.FONDO Y SUELDOS'!$A$1:$H$1000,8,FALSE),IFERROR(VLOOKUP(A337,'11.LEASING'!$A$1:$H$1000,8,FALSE),IFERROR(VLOOKUP(A337,'8.GASTOS'!$A$1:$H$1000,8,FALSE),(VLOOKUP(A337,'10.IMP DEB CRED'!$A$1:$H$1000,8,FALSE))))))))))</f>
        <v/>
      </c>
      <c r="J337" t="str">
        <f t="shared" si="9"/>
        <v/>
      </c>
    </row>
    <row r="338" spans="1:10" x14ac:dyDescent="0.2">
      <c r="A338" s="78">
        <v>337</v>
      </c>
      <c r="I338" s="27" t="str">
        <f>IF(B338="","",IFERROR(VLOOKUP(A338,'1.DEPOSITOS'!$A$1:$H$1000,8,FALSE),IFERROR(VLOOKUP(A338,'2.DEBITOS Y CHEQUES'!$A$1:$H$1000,8,FALSE),IFERROR(VLOOKUP(A338,'3.AFIP'!$A$1:$H$1000,8,FALSE),IFERROR(VLOOKUP(A338,'4.SIRCREB'!$A$1:$H$1000,8,FALSE),IFERROR(VLOOKUP(A338,'5.FONDO Y SUELDOS'!$A$1:$H$1000,8,FALSE),IFERROR(VLOOKUP(A338,'11.LEASING'!$A$1:$H$1000,8,FALSE),IFERROR(VLOOKUP(A338,'8.GASTOS'!$A$1:$H$1000,8,FALSE),(VLOOKUP(A338,'10.IMP DEB CRED'!$A$1:$H$1000,8,FALSE))))))))))</f>
        <v/>
      </c>
      <c r="J338" t="str">
        <f t="shared" si="9"/>
        <v/>
      </c>
    </row>
    <row r="339" spans="1:10" x14ac:dyDescent="0.2">
      <c r="A339" s="78">
        <v>338</v>
      </c>
      <c r="I339" s="27" t="str">
        <f>IF(B339="","",IFERROR(VLOOKUP(A339,'1.DEPOSITOS'!$A$1:$H$1000,8,FALSE),IFERROR(VLOOKUP(A339,'2.DEBITOS Y CHEQUES'!$A$1:$H$1000,8,FALSE),IFERROR(VLOOKUP(A339,'3.AFIP'!$A$1:$H$1000,8,FALSE),IFERROR(VLOOKUP(A339,'4.SIRCREB'!$A$1:$H$1000,8,FALSE),IFERROR(VLOOKUP(A339,'5.FONDO Y SUELDOS'!$A$1:$H$1000,8,FALSE),IFERROR(VLOOKUP(A339,'11.LEASING'!$A$1:$H$1000,8,FALSE),IFERROR(VLOOKUP(A339,'8.GASTOS'!$A$1:$H$1000,8,FALSE),(VLOOKUP(A339,'10.IMP DEB CRED'!$A$1:$H$1000,8,FALSE))))))))))</f>
        <v/>
      </c>
      <c r="J339" t="str">
        <f t="shared" si="9"/>
        <v/>
      </c>
    </row>
    <row r="340" spans="1:10" x14ac:dyDescent="0.2">
      <c r="A340" s="78">
        <v>339</v>
      </c>
      <c r="I340" s="27" t="str">
        <f>IF(B340="","",IFERROR(VLOOKUP(A340,'1.DEPOSITOS'!$A$1:$H$1000,8,FALSE),IFERROR(VLOOKUP(A340,'2.DEBITOS Y CHEQUES'!$A$1:$H$1000,8,FALSE),IFERROR(VLOOKUP(A340,'3.AFIP'!$A$1:$H$1000,8,FALSE),IFERROR(VLOOKUP(A340,'4.SIRCREB'!$A$1:$H$1000,8,FALSE),IFERROR(VLOOKUP(A340,'5.FONDO Y SUELDOS'!$A$1:$H$1000,8,FALSE),IFERROR(VLOOKUP(A340,'11.LEASING'!$A$1:$H$1000,8,FALSE),IFERROR(VLOOKUP(A340,'8.GASTOS'!$A$1:$H$1000,8,FALSE),(VLOOKUP(A340,'10.IMP DEB CRED'!$A$1:$H$1000,8,FALSE))))))))))</f>
        <v/>
      </c>
      <c r="J340" t="str">
        <f t="shared" si="9"/>
        <v/>
      </c>
    </row>
    <row r="341" spans="1:10" x14ac:dyDescent="0.2">
      <c r="A341" s="78">
        <v>340</v>
      </c>
      <c r="I341" s="27" t="str">
        <f>IF(B341="","",IFERROR(VLOOKUP(A341,'1.DEPOSITOS'!$A$1:$H$1000,8,FALSE),IFERROR(VLOOKUP(A341,'2.DEBITOS Y CHEQUES'!$A$1:$H$1000,8,FALSE),IFERROR(VLOOKUP(A341,'3.AFIP'!$A$1:$H$1000,8,FALSE),IFERROR(VLOOKUP(A341,'4.SIRCREB'!$A$1:$H$1000,8,FALSE),IFERROR(VLOOKUP(A341,'5.FONDO Y SUELDOS'!$A$1:$H$1000,8,FALSE),IFERROR(VLOOKUP(A341,'11.LEASING'!$A$1:$H$1000,8,FALSE),IFERROR(VLOOKUP(A341,'8.GASTOS'!$A$1:$H$1000,8,FALSE),(VLOOKUP(A341,'10.IMP DEB CRED'!$A$1:$H$1000,8,FALSE))))))))))</f>
        <v/>
      </c>
      <c r="J341" t="str">
        <f t="shared" si="9"/>
        <v/>
      </c>
    </row>
    <row r="342" spans="1:10" x14ac:dyDescent="0.2">
      <c r="A342" s="78">
        <v>341</v>
      </c>
      <c r="I342" s="27" t="str">
        <f>IF(B342="","",IFERROR(VLOOKUP(A342,'1.DEPOSITOS'!$A$1:$H$1000,8,FALSE),IFERROR(VLOOKUP(A342,'2.DEBITOS Y CHEQUES'!$A$1:$H$1000,8,FALSE),IFERROR(VLOOKUP(A342,'3.AFIP'!$A$1:$H$1000,8,FALSE),IFERROR(VLOOKUP(A342,'4.SIRCREB'!$A$1:$H$1000,8,FALSE),IFERROR(VLOOKUP(A342,'5.FONDO Y SUELDOS'!$A$1:$H$1000,8,FALSE),IFERROR(VLOOKUP(A342,'11.LEASING'!$A$1:$H$1000,8,FALSE),IFERROR(VLOOKUP(A342,'8.GASTOS'!$A$1:$H$1000,8,FALSE),(VLOOKUP(A342,'10.IMP DEB CRED'!$A$1:$H$1000,8,FALSE))))))))))</f>
        <v/>
      </c>
      <c r="J342" t="str">
        <f t="shared" si="9"/>
        <v/>
      </c>
    </row>
    <row r="343" spans="1:10" x14ac:dyDescent="0.2">
      <c r="A343" s="78">
        <v>342</v>
      </c>
      <c r="I343" s="27" t="str">
        <f>IF(B343="","",IFERROR(VLOOKUP(A343,'1.DEPOSITOS'!$A$1:$H$1000,8,FALSE),IFERROR(VLOOKUP(A343,'2.DEBITOS Y CHEQUES'!$A$1:$H$1000,8,FALSE),IFERROR(VLOOKUP(A343,'3.AFIP'!$A$1:$H$1000,8,FALSE),IFERROR(VLOOKUP(A343,'4.SIRCREB'!$A$1:$H$1000,8,FALSE),IFERROR(VLOOKUP(A343,'5.FONDO Y SUELDOS'!$A$1:$H$1000,8,FALSE),IFERROR(VLOOKUP(A343,'11.LEASING'!$A$1:$H$1000,8,FALSE),IFERROR(VLOOKUP(A343,'8.GASTOS'!$A$1:$H$1000,8,FALSE),(VLOOKUP(A343,'10.IMP DEB CRED'!$A$1:$H$1000,8,FALSE))))))))))</f>
        <v/>
      </c>
      <c r="J343" t="str">
        <f t="shared" si="9"/>
        <v/>
      </c>
    </row>
    <row r="344" spans="1:10" x14ac:dyDescent="0.2">
      <c r="A344" s="78">
        <v>343</v>
      </c>
      <c r="I344" s="27" t="str">
        <f>IF(B344="","",IFERROR(VLOOKUP(A344,'1.DEPOSITOS'!$A$1:$H$1000,8,FALSE),IFERROR(VLOOKUP(A344,'2.DEBITOS Y CHEQUES'!$A$1:$H$1000,8,FALSE),IFERROR(VLOOKUP(A344,'3.AFIP'!$A$1:$H$1000,8,FALSE),IFERROR(VLOOKUP(A344,'4.SIRCREB'!$A$1:$H$1000,8,FALSE),IFERROR(VLOOKUP(A344,'5.FONDO Y SUELDOS'!$A$1:$H$1000,8,FALSE),IFERROR(VLOOKUP(A344,'11.LEASING'!$A$1:$H$1000,8,FALSE),IFERROR(VLOOKUP(A344,'8.GASTOS'!$A$1:$H$1000,8,FALSE),(VLOOKUP(A344,'10.IMP DEB CRED'!$A$1:$H$1000,8,FALSE))))))))))</f>
        <v/>
      </c>
      <c r="J344" t="str">
        <f t="shared" si="9"/>
        <v/>
      </c>
    </row>
    <row r="345" spans="1:10" x14ac:dyDescent="0.2">
      <c r="A345" s="78">
        <v>344</v>
      </c>
      <c r="I345" s="27" t="str">
        <f>IF(B345="","",IFERROR(VLOOKUP(A345,'1.DEPOSITOS'!$A$1:$H$1000,8,FALSE),IFERROR(VLOOKUP(A345,'2.DEBITOS Y CHEQUES'!$A$1:$H$1000,8,FALSE),IFERROR(VLOOKUP(A345,'3.AFIP'!$A$1:$H$1000,8,FALSE),IFERROR(VLOOKUP(A345,'4.SIRCREB'!$A$1:$H$1000,8,FALSE),IFERROR(VLOOKUP(A345,'5.FONDO Y SUELDOS'!$A$1:$H$1000,8,FALSE),IFERROR(VLOOKUP(A345,'11.LEASING'!$A$1:$H$1000,8,FALSE),IFERROR(VLOOKUP(A345,'8.GASTOS'!$A$1:$H$1000,8,FALSE),(VLOOKUP(A345,'10.IMP DEB CRED'!$A$1:$H$1000,8,FALSE))))))))))</f>
        <v/>
      </c>
      <c r="J345" t="str">
        <f t="shared" si="9"/>
        <v/>
      </c>
    </row>
    <row r="346" spans="1:10" x14ac:dyDescent="0.2">
      <c r="A346" s="78">
        <v>345</v>
      </c>
      <c r="I346" s="27" t="str">
        <f>IF(B346="","",IFERROR(VLOOKUP(A346,'1.DEPOSITOS'!$A$1:$H$1000,8,FALSE),IFERROR(VLOOKUP(A346,'2.DEBITOS Y CHEQUES'!$A$1:$H$1000,8,FALSE),IFERROR(VLOOKUP(A346,'3.AFIP'!$A$1:$H$1000,8,FALSE),IFERROR(VLOOKUP(A346,'4.SIRCREB'!$A$1:$H$1000,8,FALSE),IFERROR(VLOOKUP(A346,'5.FONDO Y SUELDOS'!$A$1:$H$1000,8,FALSE),IFERROR(VLOOKUP(A346,'11.LEASING'!$A$1:$H$1000,8,FALSE),IFERROR(VLOOKUP(A346,'8.GASTOS'!$A$1:$H$1000,8,FALSE),(VLOOKUP(A346,'10.IMP DEB CRED'!$A$1:$H$1000,8,FALSE))))))))))</f>
        <v/>
      </c>
      <c r="J346" t="str">
        <f t="shared" si="9"/>
        <v/>
      </c>
    </row>
    <row r="347" spans="1:10" x14ac:dyDescent="0.2">
      <c r="A347" s="78">
        <v>346</v>
      </c>
      <c r="I347" s="27" t="str">
        <f>IF(B347="","",IFERROR(VLOOKUP(A347,'1.DEPOSITOS'!$A$1:$H$1000,8,FALSE),IFERROR(VLOOKUP(A347,'2.DEBITOS Y CHEQUES'!$A$1:$H$1000,8,FALSE),IFERROR(VLOOKUP(A347,'3.AFIP'!$A$1:$H$1000,8,FALSE),IFERROR(VLOOKUP(A347,'4.SIRCREB'!$A$1:$H$1000,8,FALSE),IFERROR(VLOOKUP(A347,'5.FONDO Y SUELDOS'!$A$1:$H$1000,8,FALSE),IFERROR(VLOOKUP(A347,'11.LEASING'!$A$1:$H$1000,8,FALSE),IFERROR(VLOOKUP(A347,'8.GASTOS'!$A$1:$H$1000,8,FALSE),(VLOOKUP(A347,'10.IMP DEB CRED'!$A$1:$H$1000,8,FALSE))))))))))</f>
        <v/>
      </c>
      <c r="J347" t="str">
        <f t="shared" si="9"/>
        <v/>
      </c>
    </row>
    <row r="348" spans="1:10" x14ac:dyDescent="0.2">
      <c r="A348" s="78">
        <v>347</v>
      </c>
      <c r="I348" s="27" t="str">
        <f>IF(B348="","",IFERROR(VLOOKUP(A348,'1.DEPOSITOS'!$A$1:$H$1000,8,FALSE),IFERROR(VLOOKUP(A348,'2.DEBITOS Y CHEQUES'!$A$1:$H$1000,8,FALSE),IFERROR(VLOOKUP(A348,'3.AFIP'!$A$1:$H$1000,8,FALSE),IFERROR(VLOOKUP(A348,'4.SIRCREB'!$A$1:$H$1000,8,FALSE),IFERROR(VLOOKUP(A348,'5.FONDO Y SUELDOS'!$A$1:$H$1000,8,FALSE),IFERROR(VLOOKUP(A348,'11.LEASING'!$A$1:$H$1000,8,FALSE),IFERROR(VLOOKUP(A348,'8.GASTOS'!$A$1:$H$1000,8,FALSE),(VLOOKUP(A348,'10.IMP DEB CRED'!$A$1:$H$1000,8,FALSE))))))))))</f>
        <v/>
      </c>
      <c r="J348" t="str">
        <f t="shared" si="9"/>
        <v/>
      </c>
    </row>
    <row r="349" spans="1:10" x14ac:dyDescent="0.2">
      <c r="A349" s="78">
        <v>348</v>
      </c>
      <c r="I349" s="27" t="str">
        <f>IF(B349="","",IFERROR(VLOOKUP(A349,'1.DEPOSITOS'!$A$1:$H$1000,8,FALSE),IFERROR(VLOOKUP(A349,'2.DEBITOS Y CHEQUES'!$A$1:$H$1000,8,FALSE),IFERROR(VLOOKUP(A349,'3.AFIP'!$A$1:$H$1000,8,FALSE),IFERROR(VLOOKUP(A349,'4.SIRCREB'!$A$1:$H$1000,8,FALSE),IFERROR(VLOOKUP(A349,'5.FONDO Y SUELDOS'!$A$1:$H$1000,8,FALSE),IFERROR(VLOOKUP(A349,'11.LEASING'!$A$1:$H$1000,8,FALSE),IFERROR(VLOOKUP(A349,'8.GASTOS'!$A$1:$H$1000,8,FALSE),(VLOOKUP(A349,'10.IMP DEB CRED'!$A$1:$H$1000,8,FALSE))))))))))</f>
        <v/>
      </c>
      <c r="J349" t="str">
        <f t="shared" si="9"/>
        <v/>
      </c>
    </row>
    <row r="350" spans="1:10" x14ac:dyDescent="0.2">
      <c r="A350" s="78">
        <v>349</v>
      </c>
      <c r="I350" s="27" t="str">
        <f>IF(B350="","",IFERROR(VLOOKUP(A350,'1.DEPOSITOS'!$A$1:$H$1000,8,FALSE),IFERROR(VLOOKUP(A350,'2.DEBITOS Y CHEQUES'!$A$1:$H$1000,8,FALSE),IFERROR(VLOOKUP(A350,'3.AFIP'!$A$1:$H$1000,8,FALSE),IFERROR(VLOOKUP(A350,'4.SIRCREB'!$A$1:$H$1000,8,FALSE),IFERROR(VLOOKUP(A350,'5.FONDO Y SUELDOS'!$A$1:$H$1000,8,FALSE),IFERROR(VLOOKUP(A350,'11.LEASING'!$A$1:$H$1000,8,FALSE),IFERROR(VLOOKUP(A350,'8.GASTOS'!$A$1:$H$1000,8,FALSE),(VLOOKUP(A350,'10.IMP DEB CRED'!$A$1:$H$1000,8,FALSE))))))))))</f>
        <v/>
      </c>
      <c r="J350" t="str">
        <f t="shared" si="9"/>
        <v/>
      </c>
    </row>
    <row r="351" spans="1:10" x14ac:dyDescent="0.2">
      <c r="A351" s="78">
        <v>350</v>
      </c>
      <c r="I351" s="27" t="str">
        <f>IF(B351="","",IFERROR(VLOOKUP(A351,'1.DEPOSITOS'!$A$1:$H$1000,8,FALSE),IFERROR(VLOOKUP(A351,'2.DEBITOS Y CHEQUES'!$A$1:$H$1000,8,FALSE),IFERROR(VLOOKUP(A351,'3.AFIP'!$A$1:$H$1000,8,FALSE),IFERROR(VLOOKUP(A351,'4.SIRCREB'!$A$1:$H$1000,8,FALSE),IFERROR(VLOOKUP(A351,'5.FONDO Y SUELDOS'!$A$1:$H$1000,8,FALSE),IFERROR(VLOOKUP(A351,'11.LEASING'!$A$1:$H$1000,8,FALSE),IFERROR(VLOOKUP(A351,'8.GASTOS'!$A$1:$H$1000,8,FALSE),(VLOOKUP(A351,'10.IMP DEB CRED'!$A$1:$H$1000,8,FALSE))))))))))</f>
        <v/>
      </c>
      <c r="J351" t="str">
        <f t="shared" si="9"/>
        <v/>
      </c>
    </row>
    <row r="352" spans="1:10" x14ac:dyDescent="0.2">
      <c r="A352" s="78">
        <v>351</v>
      </c>
      <c r="I352" s="27" t="str">
        <f>IF(B352="","",IFERROR(VLOOKUP(A352,'1.DEPOSITOS'!$A$1:$H$1000,8,FALSE),IFERROR(VLOOKUP(A352,'2.DEBITOS Y CHEQUES'!$A$1:$H$1000,8,FALSE),IFERROR(VLOOKUP(A352,'3.AFIP'!$A$1:$H$1000,8,FALSE),IFERROR(VLOOKUP(A352,'4.SIRCREB'!$A$1:$H$1000,8,FALSE),IFERROR(VLOOKUP(A352,'5.FONDO Y SUELDOS'!$A$1:$H$1000,8,FALSE),IFERROR(VLOOKUP(A352,'11.LEASING'!$A$1:$H$1000,8,FALSE),IFERROR(VLOOKUP(A352,'8.GASTOS'!$A$1:$H$1000,8,FALSE),(VLOOKUP(A352,'10.IMP DEB CRED'!$A$1:$H$1000,8,FALSE))))))))))</f>
        <v/>
      </c>
      <c r="J352" t="str">
        <f t="shared" si="9"/>
        <v/>
      </c>
    </row>
    <row r="353" spans="1:10" x14ac:dyDescent="0.2">
      <c r="A353" s="78">
        <v>352</v>
      </c>
      <c r="I353" s="27" t="str">
        <f>IF(B353="","",IFERROR(VLOOKUP(A353,'1.DEPOSITOS'!$A$1:$H$1000,8,FALSE),IFERROR(VLOOKUP(A353,'2.DEBITOS Y CHEQUES'!$A$1:$H$1000,8,FALSE),IFERROR(VLOOKUP(A353,'3.AFIP'!$A$1:$H$1000,8,FALSE),IFERROR(VLOOKUP(A353,'4.SIRCREB'!$A$1:$H$1000,8,FALSE),IFERROR(VLOOKUP(A353,'5.FONDO Y SUELDOS'!$A$1:$H$1000,8,FALSE),IFERROR(VLOOKUP(A353,'11.LEASING'!$A$1:$H$1000,8,FALSE),IFERROR(VLOOKUP(A353,'8.GASTOS'!$A$1:$H$1000,8,FALSE),(VLOOKUP(A353,'10.IMP DEB CRED'!$A$1:$H$1000,8,FALSE))))))))))</f>
        <v/>
      </c>
      <c r="J353" t="str">
        <f t="shared" si="9"/>
        <v/>
      </c>
    </row>
    <row r="354" spans="1:10" x14ac:dyDescent="0.2">
      <c r="A354" s="78">
        <v>353</v>
      </c>
      <c r="I354" s="27" t="str">
        <f>IF(B354="","",IFERROR(VLOOKUP(A354,'1.DEPOSITOS'!$A$1:$H$1000,8,FALSE),IFERROR(VLOOKUP(A354,'2.DEBITOS Y CHEQUES'!$A$1:$H$1000,8,FALSE),IFERROR(VLOOKUP(A354,'3.AFIP'!$A$1:$H$1000,8,FALSE),IFERROR(VLOOKUP(A354,'4.SIRCREB'!$A$1:$H$1000,8,FALSE),IFERROR(VLOOKUP(A354,'5.FONDO Y SUELDOS'!$A$1:$H$1000,8,FALSE),IFERROR(VLOOKUP(A354,'11.LEASING'!$A$1:$H$1000,8,FALSE),IFERROR(VLOOKUP(A354,'8.GASTOS'!$A$1:$H$1000,8,FALSE),(VLOOKUP(A354,'10.IMP DEB CRED'!$A$1:$H$1000,8,FALSE))))))))))</f>
        <v/>
      </c>
      <c r="J354" t="str">
        <f t="shared" si="9"/>
        <v/>
      </c>
    </row>
    <row r="355" spans="1:10" x14ac:dyDescent="0.2">
      <c r="A355" s="78">
        <v>354</v>
      </c>
      <c r="I355" s="27" t="str">
        <f>IF(B355="","",IFERROR(VLOOKUP(A355,'1.DEPOSITOS'!$A$1:$H$1000,8,FALSE),IFERROR(VLOOKUP(A355,'2.DEBITOS Y CHEQUES'!$A$1:$H$1000,8,FALSE),IFERROR(VLOOKUP(A355,'3.AFIP'!$A$1:$H$1000,8,FALSE),IFERROR(VLOOKUP(A355,'4.SIRCREB'!$A$1:$H$1000,8,FALSE),IFERROR(VLOOKUP(A355,'5.FONDO Y SUELDOS'!$A$1:$H$1000,8,FALSE),IFERROR(VLOOKUP(A355,'11.LEASING'!$A$1:$H$1000,8,FALSE),IFERROR(VLOOKUP(A355,'8.GASTOS'!$A$1:$H$1000,8,FALSE),(VLOOKUP(A355,'10.IMP DEB CRED'!$A$1:$H$1000,8,FALSE))))))))))</f>
        <v/>
      </c>
      <c r="J355" t="str">
        <f t="shared" si="9"/>
        <v/>
      </c>
    </row>
    <row r="356" spans="1:10" x14ac:dyDescent="0.2">
      <c r="A356" s="78">
        <v>355</v>
      </c>
      <c r="I356" s="27" t="str">
        <f>IF(B356="","",IFERROR(VLOOKUP(A356,'1.DEPOSITOS'!$A$1:$H$1000,8,FALSE),IFERROR(VLOOKUP(A356,'2.DEBITOS Y CHEQUES'!$A$1:$H$1000,8,FALSE),IFERROR(VLOOKUP(A356,'3.AFIP'!$A$1:$H$1000,8,FALSE),IFERROR(VLOOKUP(A356,'4.SIRCREB'!$A$1:$H$1000,8,FALSE),IFERROR(VLOOKUP(A356,'5.FONDO Y SUELDOS'!$A$1:$H$1000,8,FALSE),IFERROR(VLOOKUP(A356,'11.LEASING'!$A$1:$H$1000,8,FALSE),IFERROR(VLOOKUP(A356,'8.GASTOS'!$A$1:$H$1000,8,FALSE),(VLOOKUP(A356,'10.IMP DEB CRED'!$A$1:$H$1000,8,FALSE))))))))))</f>
        <v/>
      </c>
      <c r="J356" t="str">
        <f t="shared" si="9"/>
        <v/>
      </c>
    </row>
    <row r="357" spans="1:10" x14ac:dyDescent="0.2">
      <c r="A357" s="78">
        <v>356</v>
      </c>
      <c r="I357" s="27" t="str">
        <f>IF(B357="","",IFERROR(VLOOKUP(A357,'1.DEPOSITOS'!$A$1:$H$1000,8,FALSE),IFERROR(VLOOKUP(A357,'2.DEBITOS Y CHEQUES'!$A$1:$H$1000,8,FALSE),IFERROR(VLOOKUP(A357,'3.AFIP'!$A$1:$H$1000,8,FALSE),IFERROR(VLOOKUP(A357,'4.SIRCREB'!$A$1:$H$1000,8,FALSE),IFERROR(VLOOKUP(A357,'5.FONDO Y SUELDOS'!$A$1:$H$1000,8,FALSE),IFERROR(VLOOKUP(A357,'11.LEASING'!$A$1:$H$1000,8,FALSE),IFERROR(VLOOKUP(A357,'8.GASTOS'!$A$1:$H$1000,8,FALSE),(VLOOKUP(A357,'10.IMP DEB CRED'!$A$1:$H$1000,8,FALSE))))))))))</f>
        <v/>
      </c>
      <c r="J357" t="str">
        <f t="shared" si="9"/>
        <v/>
      </c>
    </row>
    <row r="358" spans="1:10" x14ac:dyDescent="0.2">
      <c r="A358" s="78">
        <v>357</v>
      </c>
      <c r="I358" s="27" t="str">
        <f>IF(B358="","",IFERROR(VLOOKUP(A358,'1.DEPOSITOS'!$A$1:$H$1000,8,FALSE),IFERROR(VLOOKUP(A358,'2.DEBITOS Y CHEQUES'!$A$1:$H$1000,8,FALSE),IFERROR(VLOOKUP(A358,'3.AFIP'!$A$1:$H$1000,8,FALSE),IFERROR(VLOOKUP(A358,'4.SIRCREB'!$A$1:$H$1000,8,FALSE),IFERROR(VLOOKUP(A358,'5.FONDO Y SUELDOS'!$A$1:$H$1000,8,FALSE),IFERROR(VLOOKUP(A358,'11.LEASING'!$A$1:$H$1000,8,FALSE),IFERROR(VLOOKUP(A358,'8.GASTOS'!$A$1:$H$1000,8,FALSE),(VLOOKUP(A358,'10.IMP DEB CRED'!$A$1:$H$1000,8,FALSE))))))))))</f>
        <v/>
      </c>
      <c r="J358" t="str">
        <f t="shared" si="9"/>
        <v/>
      </c>
    </row>
    <row r="359" spans="1:10" x14ac:dyDescent="0.2">
      <c r="A359" s="78">
        <v>358</v>
      </c>
      <c r="I359" s="27" t="str">
        <f>IF(B359="","",IFERROR(VLOOKUP(A359,'1.DEPOSITOS'!$A$1:$H$1000,8,FALSE),IFERROR(VLOOKUP(A359,'2.DEBITOS Y CHEQUES'!$A$1:$H$1000,8,FALSE),IFERROR(VLOOKUP(A359,'3.AFIP'!$A$1:$H$1000,8,FALSE),IFERROR(VLOOKUP(A359,'4.SIRCREB'!$A$1:$H$1000,8,FALSE),IFERROR(VLOOKUP(A359,'5.FONDO Y SUELDOS'!$A$1:$H$1000,8,FALSE),IFERROR(VLOOKUP(A359,'11.LEASING'!$A$1:$H$1000,8,FALSE),IFERROR(VLOOKUP(A359,'8.GASTOS'!$A$1:$H$1000,8,FALSE),(VLOOKUP(A359,'10.IMP DEB CRED'!$A$1:$H$1000,8,FALSE))))))))))</f>
        <v/>
      </c>
      <c r="J359" t="str">
        <f t="shared" ref="J359:J422" si="10">IF(B359="","",IF(_xlfn.XLOOKUP(_xlfn.MINIFS(A:A,B:B,B359),A:A,G:G,,0)&lt;0,_xlfn.XLOOKUP(_xlfn.MINIFS(A:A,B:B,B359),A:A,G:G,,0),0))</f>
        <v/>
      </c>
    </row>
    <row r="360" spans="1:10" x14ac:dyDescent="0.2">
      <c r="A360" s="78">
        <v>359</v>
      </c>
      <c r="I360" s="27" t="str">
        <f>IF(B360="","",IFERROR(VLOOKUP(A360,'1.DEPOSITOS'!$A$1:$H$1000,8,FALSE),IFERROR(VLOOKUP(A360,'2.DEBITOS Y CHEQUES'!$A$1:$H$1000,8,FALSE),IFERROR(VLOOKUP(A360,'3.AFIP'!$A$1:$H$1000,8,FALSE),IFERROR(VLOOKUP(A360,'4.SIRCREB'!$A$1:$H$1000,8,FALSE),IFERROR(VLOOKUP(A360,'5.FONDO Y SUELDOS'!$A$1:$H$1000,8,FALSE),IFERROR(VLOOKUP(A360,'11.LEASING'!$A$1:$H$1000,8,FALSE),IFERROR(VLOOKUP(A360,'8.GASTOS'!$A$1:$H$1000,8,FALSE),(VLOOKUP(A360,'10.IMP DEB CRED'!$A$1:$H$1000,8,FALSE))))))))))</f>
        <v/>
      </c>
      <c r="J360" t="str">
        <f t="shared" si="10"/>
        <v/>
      </c>
    </row>
    <row r="361" spans="1:10" x14ac:dyDescent="0.2">
      <c r="A361" s="78">
        <v>360</v>
      </c>
      <c r="I361" s="27" t="str">
        <f>IF(B361="","",IFERROR(VLOOKUP(A361,'1.DEPOSITOS'!$A$1:$H$1000,8,FALSE),IFERROR(VLOOKUP(A361,'2.DEBITOS Y CHEQUES'!$A$1:$H$1000,8,FALSE),IFERROR(VLOOKUP(A361,'3.AFIP'!$A$1:$H$1000,8,FALSE),IFERROR(VLOOKUP(A361,'4.SIRCREB'!$A$1:$H$1000,8,FALSE),IFERROR(VLOOKUP(A361,'5.FONDO Y SUELDOS'!$A$1:$H$1000,8,FALSE),IFERROR(VLOOKUP(A361,'11.LEASING'!$A$1:$H$1000,8,FALSE),IFERROR(VLOOKUP(A361,'8.GASTOS'!$A$1:$H$1000,8,FALSE),(VLOOKUP(A361,'10.IMP DEB CRED'!$A$1:$H$1000,8,FALSE))))))))))</f>
        <v/>
      </c>
      <c r="J361" t="str">
        <f t="shared" si="10"/>
        <v/>
      </c>
    </row>
    <row r="362" spans="1:10" x14ac:dyDescent="0.2">
      <c r="A362" s="78">
        <v>361</v>
      </c>
      <c r="I362" s="27" t="str">
        <f>IF(B362="","",IFERROR(VLOOKUP(A362,'1.DEPOSITOS'!$A$1:$H$1000,8,FALSE),IFERROR(VLOOKUP(A362,'2.DEBITOS Y CHEQUES'!$A$1:$H$1000,8,FALSE),IFERROR(VLOOKUP(A362,'3.AFIP'!$A$1:$H$1000,8,FALSE),IFERROR(VLOOKUP(A362,'4.SIRCREB'!$A$1:$H$1000,8,FALSE),IFERROR(VLOOKUP(A362,'5.FONDO Y SUELDOS'!$A$1:$H$1000,8,FALSE),IFERROR(VLOOKUP(A362,'11.LEASING'!$A$1:$H$1000,8,FALSE),IFERROR(VLOOKUP(A362,'8.GASTOS'!$A$1:$H$1000,8,FALSE),(VLOOKUP(A362,'10.IMP DEB CRED'!$A$1:$H$1000,8,FALSE))))))))))</f>
        <v/>
      </c>
      <c r="J362" t="str">
        <f t="shared" si="10"/>
        <v/>
      </c>
    </row>
    <row r="363" spans="1:10" x14ac:dyDescent="0.2">
      <c r="A363" s="78">
        <v>362</v>
      </c>
      <c r="I363" s="27" t="str">
        <f>IF(B363="","",IFERROR(VLOOKUP(A363,'1.DEPOSITOS'!$A$1:$H$1000,8,FALSE),IFERROR(VLOOKUP(A363,'2.DEBITOS Y CHEQUES'!$A$1:$H$1000,8,FALSE),IFERROR(VLOOKUP(A363,'3.AFIP'!$A$1:$H$1000,8,FALSE),IFERROR(VLOOKUP(A363,'4.SIRCREB'!$A$1:$H$1000,8,FALSE),IFERROR(VLOOKUP(A363,'5.FONDO Y SUELDOS'!$A$1:$H$1000,8,FALSE),IFERROR(VLOOKUP(A363,'11.LEASING'!$A$1:$H$1000,8,FALSE),IFERROR(VLOOKUP(A363,'8.GASTOS'!$A$1:$H$1000,8,FALSE),(VLOOKUP(A363,'10.IMP DEB CRED'!$A$1:$H$1000,8,FALSE))))))))))</f>
        <v/>
      </c>
      <c r="J363" t="str">
        <f t="shared" si="10"/>
        <v/>
      </c>
    </row>
    <row r="364" spans="1:10" x14ac:dyDescent="0.2">
      <c r="A364" s="78">
        <v>363</v>
      </c>
      <c r="I364" s="27" t="str">
        <f>IF(B364="","",IFERROR(VLOOKUP(A364,'1.DEPOSITOS'!$A$1:$H$1000,8,FALSE),IFERROR(VLOOKUP(A364,'2.DEBITOS Y CHEQUES'!$A$1:$H$1000,8,FALSE),IFERROR(VLOOKUP(A364,'3.AFIP'!$A$1:$H$1000,8,FALSE),IFERROR(VLOOKUP(A364,'4.SIRCREB'!$A$1:$H$1000,8,FALSE),IFERROR(VLOOKUP(A364,'5.FONDO Y SUELDOS'!$A$1:$H$1000,8,FALSE),IFERROR(VLOOKUP(A364,'11.LEASING'!$A$1:$H$1000,8,FALSE),IFERROR(VLOOKUP(A364,'8.GASTOS'!$A$1:$H$1000,8,FALSE),(VLOOKUP(A364,'10.IMP DEB CRED'!$A$1:$H$1000,8,FALSE))))))))))</f>
        <v/>
      </c>
      <c r="J364" t="str">
        <f t="shared" si="10"/>
        <v/>
      </c>
    </row>
    <row r="365" spans="1:10" x14ac:dyDescent="0.2">
      <c r="A365" s="78">
        <v>364</v>
      </c>
      <c r="I365" s="27" t="str">
        <f>IF(B365="","",IFERROR(VLOOKUP(A365,'1.DEPOSITOS'!$A$1:$H$1000,8,FALSE),IFERROR(VLOOKUP(A365,'2.DEBITOS Y CHEQUES'!$A$1:$H$1000,8,FALSE),IFERROR(VLOOKUP(A365,'3.AFIP'!$A$1:$H$1000,8,FALSE),IFERROR(VLOOKUP(A365,'4.SIRCREB'!$A$1:$H$1000,8,FALSE),IFERROR(VLOOKUP(A365,'5.FONDO Y SUELDOS'!$A$1:$H$1000,8,FALSE),IFERROR(VLOOKUP(A365,'11.LEASING'!$A$1:$H$1000,8,FALSE),IFERROR(VLOOKUP(A365,'8.GASTOS'!$A$1:$H$1000,8,FALSE),(VLOOKUP(A365,'10.IMP DEB CRED'!$A$1:$H$1000,8,FALSE))))))))))</f>
        <v/>
      </c>
      <c r="J365" t="str">
        <f t="shared" si="10"/>
        <v/>
      </c>
    </row>
    <row r="366" spans="1:10" x14ac:dyDescent="0.2">
      <c r="A366" s="78">
        <v>365</v>
      </c>
      <c r="I366" s="27" t="str">
        <f>IF(B366="","",IFERROR(VLOOKUP(A366,'1.DEPOSITOS'!$A$1:$H$1000,8,FALSE),IFERROR(VLOOKUP(A366,'2.DEBITOS Y CHEQUES'!$A$1:$H$1000,8,FALSE),IFERROR(VLOOKUP(A366,'3.AFIP'!$A$1:$H$1000,8,FALSE),IFERROR(VLOOKUP(A366,'4.SIRCREB'!$A$1:$H$1000,8,FALSE),IFERROR(VLOOKUP(A366,'5.FONDO Y SUELDOS'!$A$1:$H$1000,8,FALSE),IFERROR(VLOOKUP(A366,'11.LEASING'!$A$1:$H$1000,8,FALSE),IFERROR(VLOOKUP(A366,'8.GASTOS'!$A$1:$H$1000,8,FALSE),(VLOOKUP(A366,'10.IMP DEB CRED'!$A$1:$H$1000,8,FALSE))))))))))</f>
        <v/>
      </c>
      <c r="J366" t="str">
        <f t="shared" si="10"/>
        <v/>
      </c>
    </row>
    <row r="367" spans="1:10" x14ac:dyDescent="0.2">
      <c r="A367" s="78">
        <v>366</v>
      </c>
      <c r="I367" s="27" t="str">
        <f>IF(B367="","",IFERROR(VLOOKUP(A367,'1.DEPOSITOS'!$A$1:$H$1000,8,FALSE),IFERROR(VLOOKUP(A367,'2.DEBITOS Y CHEQUES'!$A$1:$H$1000,8,FALSE),IFERROR(VLOOKUP(A367,'3.AFIP'!$A$1:$H$1000,8,FALSE),IFERROR(VLOOKUP(A367,'4.SIRCREB'!$A$1:$H$1000,8,FALSE),IFERROR(VLOOKUP(A367,'5.FONDO Y SUELDOS'!$A$1:$H$1000,8,FALSE),IFERROR(VLOOKUP(A367,'11.LEASING'!$A$1:$H$1000,8,FALSE),IFERROR(VLOOKUP(A367,'8.GASTOS'!$A$1:$H$1000,8,FALSE),(VLOOKUP(A367,'10.IMP DEB CRED'!$A$1:$H$1000,8,FALSE))))))))))</f>
        <v/>
      </c>
      <c r="J367" t="str">
        <f t="shared" si="10"/>
        <v/>
      </c>
    </row>
    <row r="368" spans="1:10" x14ac:dyDescent="0.2">
      <c r="A368" s="78">
        <v>367</v>
      </c>
      <c r="I368" s="27" t="str">
        <f>IF(B368="","",IFERROR(VLOOKUP(A368,'1.DEPOSITOS'!$A$1:$H$1000,8,FALSE),IFERROR(VLOOKUP(A368,'2.DEBITOS Y CHEQUES'!$A$1:$H$1000,8,FALSE),IFERROR(VLOOKUP(A368,'3.AFIP'!$A$1:$H$1000,8,FALSE),IFERROR(VLOOKUP(A368,'4.SIRCREB'!$A$1:$H$1000,8,FALSE),IFERROR(VLOOKUP(A368,'5.FONDO Y SUELDOS'!$A$1:$H$1000,8,FALSE),IFERROR(VLOOKUP(A368,'11.LEASING'!$A$1:$H$1000,8,FALSE),IFERROR(VLOOKUP(A368,'8.GASTOS'!$A$1:$H$1000,8,FALSE),(VLOOKUP(A368,'10.IMP DEB CRED'!$A$1:$H$1000,8,FALSE))))))))))</f>
        <v/>
      </c>
      <c r="J368" t="str">
        <f t="shared" si="10"/>
        <v/>
      </c>
    </row>
    <row r="369" spans="1:10" x14ac:dyDescent="0.2">
      <c r="A369" s="78">
        <v>368</v>
      </c>
      <c r="I369" s="27" t="str">
        <f>IF(B369="","",IFERROR(VLOOKUP(A369,'1.DEPOSITOS'!$A$1:$H$1000,8,FALSE),IFERROR(VLOOKUP(A369,'2.DEBITOS Y CHEQUES'!$A$1:$H$1000,8,FALSE),IFERROR(VLOOKUP(A369,'3.AFIP'!$A$1:$H$1000,8,FALSE),IFERROR(VLOOKUP(A369,'4.SIRCREB'!$A$1:$H$1000,8,FALSE),IFERROR(VLOOKUP(A369,'5.FONDO Y SUELDOS'!$A$1:$H$1000,8,FALSE),IFERROR(VLOOKUP(A369,'11.LEASING'!$A$1:$H$1000,8,FALSE),IFERROR(VLOOKUP(A369,'8.GASTOS'!$A$1:$H$1000,8,FALSE),(VLOOKUP(A369,'10.IMP DEB CRED'!$A$1:$H$1000,8,FALSE))))))))))</f>
        <v/>
      </c>
      <c r="J369" t="str">
        <f t="shared" si="10"/>
        <v/>
      </c>
    </row>
    <row r="370" spans="1:10" x14ac:dyDescent="0.2">
      <c r="A370" s="78">
        <v>369</v>
      </c>
      <c r="I370" s="27" t="str">
        <f>IF(B370="","",IFERROR(VLOOKUP(A370,'1.DEPOSITOS'!$A$1:$H$1000,8,FALSE),IFERROR(VLOOKUP(A370,'2.DEBITOS Y CHEQUES'!$A$1:$H$1000,8,FALSE),IFERROR(VLOOKUP(A370,'3.AFIP'!$A$1:$H$1000,8,FALSE),IFERROR(VLOOKUP(A370,'4.SIRCREB'!$A$1:$H$1000,8,FALSE),IFERROR(VLOOKUP(A370,'5.FONDO Y SUELDOS'!$A$1:$H$1000,8,FALSE),IFERROR(VLOOKUP(A370,'11.LEASING'!$A$1:$H$1000,8,FALSE),IFERROR(VLOOKUP(A370,'8.GASTOS'!$A$1:$H$1000,8,FALSE),(VLOOKUP(A370,'10.IMP DEB CRED'!$A$1:$H$1000,8,FALSE))))))))))</f>
        <v/>
      </c>
      <c r="J370" t="str">
        <f t="shared" si="10"/>
        <v/>
      </c>
    </row>
    <row r="371" spans="1:10" x14ac:dyDescent="0.2">
      <c r="A371" s="78">
        <v>370</v>
      </c>
      <c r="I371" s="27" t="str">
        <f>IF(B371="","",IFERROR(VLOOKUP(A371,'1.DEPOSITOS'!$A$1:$H$1000,8,FALSE),IFERROR(VLOOKUP(A371,'2.DEBITOS Y CHEQUES'!$A$1:$H$1000,8,FALSE),IFERROR(VLOOKUP(A371,'3.AFIP'!$A$1:$H$1000,8,FALSE),IFERROR(VLOOKUP(A371,'4.SIRCREB'!$A$1:$H$1000,8,FALSE),IFERROR(VLOOKUP(A371,'5.FONDO Y SUELDOS'!$A$1:$H$1000,8,FALSE),IFERROR(VLOOKUP(A371,'11.LEASING'!$A$1:$H$1000,8,FALSE),IFERROR(VLOOKUP(A371,'8.GASTOS'!$A$1:$H$1000,8,FALSE),(VLOOKUP(A371,'10.IMP DEB CRED'!$A$1:$H$1000,8,FALSE))))))))))</f>
        <v/>
      </c>
      <c r="J371" t="str">
        <f t="shared" si="10"/>
        <v/>
      </c>
    </row>
    <row r="372" spans="1:10" x14ac:dyDescent="0.2">
      <c r="A372" s="78">
        <v>371</v>
      </c>
      <c r="I372" s="27" t="str">
        <f>IF(B372="","",IFERROR(VLOOKUP(A372,'1.DEPOSITOS'!$A$1:$H$1000,8,FALSE),IFERROR(VLOOKUP(A372,'2.DEBITOS Y CHEQUES'!$A$1:$H$1000,8,FALSE),IFERROR(VLOOKUP(A372,'3.AFIP'!$A$1:$H$1000,8,FALSE),IFERROR(VLOOKUP(A372,'4.SIRCREB'!$A$1:$H$1000,8,FALSE),IFERROR(VLOOKUP(A372,'5.FONDO Y SUELDOS'!$A$1:$H$1000,8,FALSE),IFERROR(VLOOKUP(A372,'11.LEASING'!$A$1:$H$1000,8,FALSE),IFERROR(VLOOKUP(A372,'8.GASTOS'!$A$1:$H$1000,8,FALSE),(VLOOKUP(A372,'10.IMP DEB CRED'!$A$1:$H$1000,8,FALSE))))))))))</f>
        <v/>
      </c>
      <c r="J372" t="str">
        <f t="shared" si="10"/>
        <v/>
      </c>
    </row>
    <row r="373" spans="1:10" x14ac:dyDescent="0.2">
      <c r="A373" s="78">
        <v>372</v>
      </c>
      <c r="I373" s="27" t="str">
        <f>IF(B373="","",IFERROR(VLOOKUP(A373,'1.DEPOSITOS'!$A$1:$H$1000,8,FALSE),IFERROR(VLOOKUP(A373,'2.DEBITOS Y CHEQUES'!$A$1:$H$1000,8,FALSE),IFERROR(VLOOKUP(A373,'3.AFIP'!$A$1:$H$1000,8,FALSE),IFERROR(VLOOKUP(A373,'4.SIRCREB'!$A$1:$H$1000,8,FALSE),IFERROR(VLOOKUP(A373,'5.FONDO Y SUELDOS'!$A$1:$H$1000,8,FALSE),IFERROR(VLOOKUP(A373,'11.LEASING'!$A$1:$H$1000,8,FALSE),IFERROR(VLOOKUP(A373,'8.GASTOS'!$A$1:$H$1000,8,FALSE),(VLOOKUP(A373,'10.IMP DEB CRED'!$A$1:$H$1000,8,FALSE))))))))))</f>
        <v/>
      </c>
      <c r="J373" t="str">
        <f t="shared" si="10"/>
        <v/>
      </c>
    </row>
    <row r="374" spans="1:10" x14ac:dyDescent="0.2">
      <c r="A374" s="78">
        <v>373</v>
      </c>
      <c r="I374" s="27" t="str">
        <f>IF(B374="","",IFERROR(VLOOKUP(A374,'1.DEPOSITOS'!$A$1:$H$1000,8,FALSE),IFERROR(VLOOKUP(A374,'2.DEBITOS Y CHEQUES'!$A$1:$H$1000,8,FALSE),IFERROR(VLOOKUP(A374,'3.AFIP'!$A$1:$H$1000,8,FALSE),IFERROR(VLOOKUP(A374,'4.SIRCREB'!$A$1:$H$1000,8,FALSE),IFERROR(VLOOKUP(A374,'5.FONDO Y SUELDOS'!$A$1:$H$1000,8,FALSE),IFERROR(VLOOKUP(A374,'11.LEASING'!$A$1:$H$1000,8,FALSE),IFERROR(VLOOKUP(A374,'8.GASTOS'!$A$1:$H$1000,8,FALSE),(VLOOKUP(A374,'10.IMP DEB CRED'!$A$1:$H$1000,8,FALSE))))))))))</f>
        <v/>
      </c>
      <c r="J374" t="str">
        <f t="shared" si="10"/>
        <v/>
      </c>
    </row>
    <row r="375" spans="1:10" x14ac:dyDescent="0.2">
      <c r="A375" s="78">
        <v>374</v>
      </c>
      <c r="I375" s="27" t="str">
        <f>IF(B375="","",IFERROR(VLOOKUP(A375,'1.DEPOSITOS'!$A$1:$H$1000,8,FALSE),IFERROR(VLOOKUP(A375,'2.DEBITOS Y CHEQUES'!$A$1:$H$1000,8,FALSE),IFERROR(VLOOKUP(A375,'3.AFIP'!$A$1:$H$1000,8,FALSE),IFERROR(VLOOKUP(A375,'4.SIRCREB'!$A$1:$H$1000,8,FALSE),IFERROR(VLOOKUP(A375,'5.FONDO Y SUELDOS'!$A$1:$H$1000,8,FALSE),IFERROR(VLOOKUP(A375,'11.LEASING'!$A$1:$H$1000,8,FALSE),IFERROR(VLOOKUP(A375,'8.GASTOS'!$A$1:$H$1000,8,FALSE),(VLOOKUP(A375,'10.IMP DEB CRED'!$A$1:$H$1000,8,FALSE))))))))))</f>
        <v/>
      </c>
      <c r="J375" t="str">
        <f t="shared" si="10"/>
        <v/>
      </c>
    </row>
    <row r="376" spans="1:10" x14ac:dyDescent="0.2">
      <c r="A376" s="78">
        <v>375</v>
      </c>
      <c r="I376" s="27" t="str">
        <f>IF(B376="","",IFERROR(VLOOKUP(A376,'1.DEPOSITOS'!$A$1:$H$1000,8,FALSE),IFERROR(VLOOKUP(A376,'2.DEBITOS Y CHEQUES'!$A$1:$H$1000,8,FALSE),IFERROR(VLOOKUP(A376,'3.AFIP'!$A$1:$H$1000,8,FALSE),IFERROR(VLOOKUP(A376,'4.SIRCREB'!$A$1:$H$1000,8,FALSE),IFERROR(VLOOKUP(A376,'5.FONDO Y SUELDOS'!$A$1:$H$1000,8,FALSE),IFERROR(VLOOKUP(A376,'11.LEASING'!$A$1:$H$1000,8,FALSE),IFERROR(VLOOKUP(A376,'8.GASTOS'!$A$1:$H$1000,8,FALSE),(VLOOKUP(A376,'10.IMP DEB CRED'!$A$1:$H$1000,8,FALSE))))))))))</f>
        <v/>
      </c>
      <c r="J376" t="str">
        <f t="shared" si="10"/>
        <v/>
      </c>
    </row>
    <row r="377" spans="1:10" x14ac:dyDescent="0.2">
      <c r="A377" s="78">
        <v>376</v>
      </c>
      <c r="I377" s="27" t="str">
        <f>IF(B377="","",IFERROR(VLOOKUP(A377,'1.DEPOSITOS'!$A$1:$H$1000,8,FALSE),IFERROR(VLOOKUP(A377,'2.DEBITOS Y CHEQUES'!$A$1:$H$1000,8,FALSE),IFERROR(VLOOKUP(A377,'3.AFIP'!$A$1:$H$1000,8,FALSE),IFERROR(VLOOKUP(A377,'4.SIRCREB'!$A$1:$H$1000,8,FALSE),IFERROR(VLOOKUP(A377,'5.FONDO Y SUELDOS'!$A$1:$H$1000,8,FALSE),IFERROR(VLOOKUP(A377,'11.LEASING'!$A$1:$H$1000,8,FALSE),IFERROR(VLOOKUP(A377,'8.GASTOS'!$A$1:$H$1000,8,FALSE),(VLOOKUP(A377,'10.IMP DEB CRED'!$A$1:$H$1000,8,FALSE))))))))))</f>
        <v/>
      </c>
      <c r="J377" t="str">
        <f t="shared" si="10"/>
        <v/>
      </c>
    </row>
    <row r="378" spans="1:10" x14ac:dyDescent="0.2">
      <c r="A378" s="78">
        <v>377</v>
      </c>
      <c r="I378" s="27" t="str">
        <f>IF(B378="","",IFERROR(VLOOKUP(A378,'1.DEPOSITOS'!$A$1:$H$1000,8,FALSE),IFERROR(VLOOKUP(A378,'2.DEBITOS Y CHEQUES'!$A$1:$H$1000,8,FALSE),IFERROR(VLOOKUP(A378,'3.AFIP'!$A$1:$H$1000,8,FALSE),IFERROR(VLOOKUP(A378,'4.SIRCREB'!$A$1:$H$1000,8,FALSE),IFERROR(VLOOKUP(A378,'5.FONDO Y SUELDOS'!$A$1:$H$1000,8,FALSE),IFERROR(VLOOKUP(A378,'11.LEASING'!$A$1:$H$1000,8,FALSE),IFERROR(VLOOKUP(A378,'8.GASTOS'!$A$1:$H$1000,8,FALSE),(VLOOKUP(A378,'10.IMP DEB CRED'!$A$1:$H$1000,8,FALSE))))))))))</f>
        <v/>
      </c>
      <c r="J378" t="str">
        <f t="shared" si="10"/>
        <v/>
      </c>
    </row>
    <row r="379" spans="1:10" x14ac:dyDescent="0.2">
      <c r="A379" s="78">
        <v>378</v>
      </c>
      <c r="I379" s="27" t="str">
        <f>IF(B379="","",IFERROR(VLOOKUP(A379,'1.DEPOSITOS'!$A$1:$H$1000,8,FALSE),IFERROR(VLOOKUP(A379,'2.DEBITOS Y CHEQUES'!$A$1:$H$1000,8,FALSE),IFERROR(VLOOKUP(A379,'3.AFIP'!$A$1:$H$1000,8,FALSE),IFERROR(VLOOKUP(A379,'4.SIRCREB'!$A$1:$H$1000,8,FALSE),IFERROR(VLOOKUP(A379,'5.FONDO Y SUELDOS'!$A$1:$H$1000,8,FALSE),IFERROR(VLOOKUP(A379,'11.LEASING'!$A$1:$H$1000,8,FALSE),IFERROR(VLOOKUP(A379,'8.GASTOS'!$A$1:$H$1000,8,FALSE),(VLOOKUP(A379,'10.IMP DEB CRED'!$A$1:$H$1000,8,FALSE))))))))))</f>
        <v/>
      </c>
      <c r="J379" t="str">
        <f t="shared" si="10"/>
        <v/>
      </c>
    </row>
    <row r="380" spans="1:10" x14ac:dyDescent="0.2">
      <c r="A380" s="78">
        <v>379</v>
      </c>
      <c r="I380" s="27" t="str">
        <f>IF(B380="","",IFERROR(VLOOKUP(A380,'1.DEPOSITOS'!$A$1:$H$1000,8,FALSE),IFERROR(VLOOKUP(A380,'2.DEBITOS Y CHEQUES'!$A$1:$H$1000,8,FALSE),IFERROR(VLOOKUP(A380,'3.AFIP'!$A$1:$H$1000,8,FALSE),IFERROR(VLOOKUP(A380,'4.SIRCREB'!$A$1:$H$1000,8,FALSE),IFERROR(VLOOKUP(A380,'5.FONDO Y SUELDOS'!$A$1:$H$1000,8,FALSE),IFERROR(VLOOKUP(A380,'11.LEASING'!$A$1:$H$1000,8,FALSE),IFERROR(VLOOKUP(A380,'8.GASTOS'!$A$1:$H$1000,8,FALSE),(VLOOKUP(A380,'10.IMP DEB CRED'!$A$1:$H$1000,8,FALSE))))))))))</f>
        <v/>
      </c>
      <c r="J380" t="str">
        <f t="shared" si="10"/>
        <v/>
      </c>
    </row>
    <row r="381" spans="1:10" x14ac:dyDescent="0.2">
      <c r="A381" s="78">
        <v>380</v>
      </c>
      <c r="I381" s="27" t="str">
        <f>IF(B381="","",IFERROR(VLOOKUP(A381,'1.DEPOSITOS'!$A$1:$H$1000,8,FALSE),IFERROR(VLOOKUP(A381,'2.DEBITOS Y CHEQUES'!$A$1:$H$1000,8,FALSE),IFERROR(VLOOKUP(A381,'3.AFIP'!$A$1:$H$1000,8,FALSE),IFERROR(VLOOKUP(A381,'4.SIRCREB'!$A$1:$H$1000,8,FALSE),IFERROR(VLOOKUP(A381,'5.FONDO Y SUELDOS'!$A$1:$H$1000,8,FALSE),IFERROR(VLOOKUP(A381,'11.LEASING'!$A$1:$H$1000,8,FALSE),IFERROR(VLOOKUP(A381,'8.GASTOS'!$A$1:$H$1000,8,FALSE),(VLOOKUP(A381,'10.IMP DEB CRED'!$A$1:$H$1000,8,FALSE))))))))))</f>
        <v/>
      </c>
      <c r="J381" t="str">
        <f t="shared" si="10"/>
        <v/>
      </c>
    </row>
    <row r="382" spans="1:10" x14ac:dyDescent="0.2">
      <c r="A382" s="78">
        <v>381</v>
      </c>
      <c r="I382" s="27" t="str">
        <f>IF(B382="","",IFERROR(VLOOKUP(A382,'1.DEPOSITOS'!$A$1:$H$1000,8,FALSE),IFERROR(VLOOKUP(A382,'2.DEBITOS Y CHEQUES'!$A$1:$H$1000,8,FALSE),IFERROR(VLOOKUP(A382,'3.AFIP'!$A$1:$H$1000,8,FALSE),IFERROR(VLOOKUP(A382,'4.SIRCREB'!$A$1:$H$1000,8,FALSE),IFERROR(VLOOKUP(A382,'5.FONDO Y SUELDOS'!$A$1:$H$1000,8,FALSE),IFERROR(VLOOKUP(A382,'11.LEASING'!$A$1:$H$1000,8,FALSE),IFERROR(VLOOKUP(A382,'8.GASTOS'!$A$1:$H$1000,8,FALSE),(VLOOKUP(A382,'10.IMP DEB CRED'!$A$1:$H$1000,8,FALSE))))))))))</f>
        <v/>
      </c>
      <c r="J382" t="str">
        <f t="shared" si="10"/>
        <v/>
      </c>
    </row>
    <row r="383" spans="1:10" x14ac:dyDescent="0.2">
      <c r="A383" s="78">
        <v>382</v>
      </c>
      <c r="I383" s="27" t="str">
        <f>IF(B383="","",IFERROR(VLOOKUP(A383,'1.DEPOSITOS'!$A$1:$H$1000,8,FALSE),IFERROR(VLOOKUP(A383,'2.DEBITOS Y CHEQUES'!$A$1:$H$1000,8,FALSE),IFERROR(VLOOKUP(A383,'3.AFIP'!$A$1:$H$1000,8,FALSE),IFERROR(VLOOKUP(A383,'4.SIRCREB'!$A$1:$H$1000,8,FALSE),IFERROR(VLOOKUP(A383,'5.FONDO Y SUELDOS'!$A$1:$H$1000,8,FALSE),IFERROR(VLOOKUP(A383,'11.LEASING'!$A$1:$H$1000,8,FALSE),IFERROR(VLOOKUP(A383,'8.GASTOS'!$A$1:$H$1000,8,FALSE),(VLOOKUP(A383,'10.IMP DEB CRED'!$A$1:$H$1000,8,FALSE))))))))))</f>
        <v/>
      </c>
      <c r="J383" t="str">
        <f t="shared" si="10"/>
        <v/>
      </c>
    </row>
    <row r="384" spans="1:10" x14ac:dyDescent="0.2">
      <c r="A384" s="78">
        <v>383</v>
      </c>
      <c r="I384" s="27" t="str">
        <f>IF(B384="","",IFERROR(VLOOKUP(A384,'1.DEPOSITOS'!$A$1:$H$1000,8,FALSE),IFERROR(VLOOKUP(A384,'2.DEBITOS Y CHEQUES'!$A$1:$H$1000,8,FALSE),IFERROR(VLOOKUP(A384,'3.AFIP'!$A$1:$H$1000,8,FALSE),IFERROR(VLOOKUP(A384,'4.SIRCREB'!$A$1:$H$1000,8,FALSE),IFERROR(VLOOKUP(A384,'5.FONDO Y SUELDOS'!$A$1:$H$1000,8,FALSE),IFERROR(VLOOKUP(A384,'11.LEASING'!$A$1:$H$1000,8,FALSE),IFERROR(VLOOKUP(A384,'8.GASTOS'!$A$1:$H$1000,8,FALSE),(VLOOKUP(A384,'10.IMP DEB CRED'!$A$1:$H$1000,8,FALSE))))))))))</f>
        <v/>
      </c>
      <c r="J384" t="str">
        <f t="shared" si="10"/>
        <v/>
      </c>
    </row>
    <row r="385" spans="1:10" x14ac:dyDescent="0.2">
      <c r="A385" s="78">
        <v>384</v>
      </c>
      <c r="I385" s="27" t="str">
        <f>IF(B385="","",IFERROR(VLOOKUP(A385,'1.DEPOSITOS'!$A$1:$H$1000,8,FALSE),IFERROR(VLOOKUP(A385,'2.DEBITOS Y CHEQUES'!$A$1:$H$1000,8,FALSE),IFERROR(VLOOKUP(A385,'3.AFIP'!$A$1:$H$1000,8,FALSE),IFERROR(VLOOKUP(A385,'4.SIRCREB'!$A$1:$H$1000,8,FALSE),IFERROR(VLOOKUP(A385,'5.FONDO Y SUELDOS'!$A$1:$H$1000,8,FALSE),IFERROR(VLOOKUP(A385,'11.LEASING'!$A$1:$H$1000,8,FALSE),IFERROR(VLOOKUP(A385,'8.GASTOS'!$A$1:$H$1000,8,FALSE),(VLOOKUP(A385,'10.IMP DEB CRED'!$A$1:$H$1000,8,FALSE))))))))))</f>
        <v/>
      </c>
      <c r="J385" t="str">
        <f t="shared" si="10"/>
        <v/>
      </c>
    </row>
    <row r="386" spans="1:10" x14ac:dyDescent="0.2">
      <c r="A386" s="78">
        <v>385</v>
      </c>
      <c r="I386" s="27" t="str">
        <f>IF(B386="","",IFERROR(VLOOKUP(A386,'1.DEPOSITOS'!$A$1:$H$1000,8,FALSE),IFERROR(VLOOKUP(A386,'2.DEBITOS Y CHEQUES'!$A$1:$H$1000,8,FALSE),IFERROR(VLOOKUP(A386,'3.AFIP'!$A$1:$H$1000,8,FALSE),IFERROR(VLOOKUP(A386,'4.SIRCREB'!$A$1:$H$1000,8,FALSE),IFERROR(VLOOKUP(A386,'5.FONDO Y SUELDOS'!$A$1:$H$1000,8,FALSE),IFERROR(VLOOKUP(A386,'11.LEASING'!$A$1:$H$1000,8,FALSE),IFERROR(VLOOKUP(A386,'8.GASTOS'!$A$1:$H$1000,8,FALSE),(VLOOKUP(A386,'10.IMP DEB CRED'!$A$1:$H$1000,8,FALSE))))))))))</f>
        <v/>
      </c>
      <c r="J386" t="str">
        <f t="shared" si="10"/>
        <v/>
      </c>
    </row>
    <row r="387" spans="1:10" x14ac:dyDescent="0.2">
      <c r="A387" s="78">
        <v>386</v>
      </c>
      <c r="I387" s="27" t="str">
        <f>IF(B387="","",IFERROR(VLOOKUP(A387,'1.DEPOSITOS'!$A$1:$H$1000,8,FALSE),IFERROR(VLOOKUP(A387,'2.DEBITOS Y CHEQUES'!$A$1:$H$1000,8,FALSE),IFERROR(VLOOKUP(A387,'3.AFIP'!$A$1:$H$1000,8,FALSE),IFERROR(VLOOKUP(A387,'4.SIRCREB'!$A$1:$H$1000,8,FALSE),IFERROR(VLOOKUP(A387,'5.FONDO Y SUELDOS'!$A$1:$H$1000,8,FALSE),IFERROR(VLOOKUP(A387,'11.LEASING'!$A$1:$H$1000,8,FALSE),IFERROR(VLOOKUP(A387,'8.GASTOS'!$A$1:$H$1000,8,FALSE),(VLOOKUP(A387,'10.IMP DEB CRED'!$A$1:$H$1000,8,FALSE))))))))))</f>
        <v/>
      </c>
      <c r="J387" t="str">
        <f t="shared" si="10"/>
        <v/>
      </c>
    </row>
    <row r="388" spans="1:10" x14ac:dyDescent="0.2">
      <c r="A388" s="78">
        <v>387</v>
      </c>
      <c r="I388" s="27" t="str">
        <f>IF(B388="","",IFERROR(VLOOKUP(A388,'1.DEPOSITOS'!$A$1:$H$1000,8,FALSE),IFERROR(VLOOKUP(A388,'2.DEBITOS Y CHEQUES'!$A$1:$H$1000,8,FALSE),IFERROR(VLOOKUP(A388,'3.AFIP'!$A$1:$H$1000,8,FALSE),IFERROR(VLOOKUP(A388,'4.SIRCREB'!$A$1:$H$1000,8,FALSE),IFERROR(VLOOKUP(A388,'5.FONDO Y SUELDOS'!$A$1:$H$1000,8,FALSE),IFERROR(VLOOKUP(A388,'11.LEASING'!$A$1:$H$1000,8,FALSE),IFERROR(VLOOKUP(A388,'8.GASTOS'!$A$1:$H$1000,8,FALSE),(VLOOKUP(A388,'10.IMP DEB CRED'!$A$1:$H$1000,8,FALSE))))))))))</f>
        <v/>
      </c>
      <c r="J388" t="str">
        <f t="shared" si="10"/>
        <v/>
      </c>
    </row>
    <row r="389" spans="1:10" x14ac:dyDescent="0.2">
      <c r="A389" s="78">
        <v>388</v>
      </c>
      <c r="I389" s="27" t="str">
        <f>IF(B389="","",IFERROR(VLOOKUP(A389,'1.DEPOSITOS'!$A$1:$H$1000,8,FALSE),IFERROR(VLOOKUP(A389,'2.DEBITOS Y CHEQUES'!$A$1:$H$1000,8,FALSE),IFERROR(VLOOKUP(A389,'3.AFIP'!$A$1:$H$1000,8,FALSE),IFERROR(VLOOKUP(A389,'4.SIRCREB'!$A$1:$H$1000,8,FALSE),IFERROR(VLOOKUP(A389,'5.FONDO Y SUELDOS'!$A$1:$H$1000,8,FALSE),IFERROR(VLOOKUP(A389,'11.LEASING'!$A$1:$H$1000,8,FALSE),IFERROR(VLOOKUP(A389,'8.GASTOS'!$A$1:$H$1000,8,FALSE),(VLOOKUP(A389,'10.IMP DEB CRED'!$A$1:$H$1000,8,FALSE))))))))))</f>
        <v/>
      </c>
      <c r="J389" t="str">
        <f t="shared" si="10"/>
        <v/>
      </c>
    </row>
    <row r="390" spans="1:10" x14ac:dyDescent="0.2">
      <c r="A390" s="78">
        <v>389</v>
      </c>
      <c r="I390" s="27" t="str">
        <f>IF(B390="","",IFERROR(VLOOKUP(A390,'1.DEPOSITOS'!$A$1:$H$1000,8,FALSE),IFERROR(VLOOKUP(A390,'2.DEBITOS Y CHEQUES'!$A$1:$H$1000,8,FALSE),IFERROR(VLOOKUP(A390,'3.AFIP'!$A$1:$H$1000,8,FALSE),IFERROR(VLOOKUP(A390,'4.SIRCREB'!$A$1:$H$1000,8,FALSE),IFERROR(VLOOKUP(A390,'5.FONDO Y SUELDOS'!$A$1:$H$1000,8,FALSE),IFERROR(VLOOKUP(A390,'11.LEASING'!$A$1:$H$1000,8,FALSE),IFERROR(VLOOKUP(A390,'8.GASTOS'!$A$1:$H$1000,8,FALSE),(VLOOKUP(A390,'10.IMP DEB CRED'!$A$1:$H$1000,8,FALSE))))))))))</f>
        <v/>
      </c>
      <c r="J390" t="str">
        <f t="shared" si="10"/>
        <v/>
      </c>
    </row>
    <row r="391" spans="1:10" x14ac:dyDescent="0.2">
      <c r="A391" s="78">
        <v>390</v>
      </c>
      <c r="I391" s="27" t="str">
        <f>IF(B391="","",IFERROR(VLOOKUP(A391,'1.DEPOSITOS'!$A$1:$H$1000,8,FALSE),IFERROR(VLOOKUP(A391,'2.DEBITOS Y CHEQUES'!$A$1:$H$1000,8,FALSE),IFERROR(VLOOKUP(A391,'3.AFIP'!$A$1:$H$1000,8,FALSE),IFERROR(VLOOKUP(A391,'4.SIRCREB'!$A$1:$H$1000,8,FALSE),IFERROR(VLOOKUP(A391,'5.FONDO Y SUELDOS'!$A$1:$H$1000,8,FALSE),IFERROR(VLOOKUP(A391,'11.LEASING'!$A$1:$H$1000,8,FALSE),IFERROR(VLOOKUP(A391,'8.GASTOS'!$A$1:$H$1000,8,FALSE),(VLOOKUP(A391,'10.IMP DEB CRED'!$A$1:$H$1000,8,FALSE))))))))))</f>
        <v/>
      </c>
      <c r="J391" t="str">
        <f t="shared" si="10"/>
        <v/>
      </c>
    </row>
    <row r="392" spans="1:10" x14ac:dyDescent="0.2">
      <c r="A392" s="78">
        <v>391</v>
      </c>
      <c r="I392" s="27" t="str">
        <f>IF(B392="","",IFERROR(VLOOKUP(A392,'1.DEPOSITOS'!$A$1:$H$1000,8,FALSE),IFERROR(VLOOKUP(A392,'2.DEBITOS Y CHEQUES'!$A$1:$H$1000,8,FALSE),IFERROR(VLOOKUP(A392,'3.AFIP'!$A$1:$H$1000,8,FALSE),IFERROR(VLOOKUP(A392,'4.SIRCREB'!$A$1:$H$1000,8,FALSE),IFERROR(VLOOKUP(A392,'5.FONDO Y SUELDOS'!$A$1:$H$1000,8,FALSE),IFERROR(VLOOKUP(A392,'11.LEASING'!$A$1:$H$1000,8,FALSE),IFERROR(VLOOKUP(A392,'8.GASTOS'!$A$1:$H$1000,8,FALSE),(VLOOKUP(A392,'10.IMP DEB CRED'!$A$1:$H$1000,8,FALSE))))))))))</f>
        <v/>
      </c>
      <c r="J392" t="str">
        <f t="shared" si="10"/>
        <v/>
      </c>
    </row>
    <row r="393" spans="1:10" x14ac:dyDescent="0.2">
      <c r="A393" s="78">
        <v>392</v>
      </c>
      <c r="I393" s="27" t="str">
        <f>IF(B393="","",IFERROR(VLOOKUP(A393,'1.DEPOSITOS'!$A$1:$H$1000,8,FALSE),IFERROR(VLOOKUP(A393,'2.DEBITOS Y CHEQUES'!$A$1:$H$1000,8,FALSE),IFERROR(VLOOKUP(A393,'3.AFIP'!$A$1:$H$1000,8,FALSE),IFERROR(VLOOKUP(A393,'4.SIRCREB'!$A$1:$H$1000,8,FALSE),IFERROR(VLOOKUP(A393,'5.FONDO Y SUELDOS'!$A$1:$H$1000,8,FALSE),IFERROR(VLOOKUP(A393,'11.LEASING'!$A$1:$H$1000,8,FALSE),IFERROR(VLOOKUP(A393,'8.GASTOS'!$A$1:$H$1000,8,FALSE),(VLOOKUP(A393,'10.IMP DEB CRED'!$A$1:$H$1000,8,FALSE))))))))))</f>
        <v/>
      </c>
      <c r="J393" t="str">
        <f t="shared" si="10"/>
        <v/>
      </c>
    </row>
    <row r="394" spans="1:10" x14ac:dyDescent="0.2">
      <c r="A394" s="78">
        <v>393</v>
      </c>
      <c r="I394" s="27" t="str">
        <f>IF(B394="","",IFERROR(VLOOKUP(A394,'1.DEPOSITOS'!$A$1:$H$1000,8,FALSE),IFERROR(VLOOKUP(A394,'2.DEBITOS Y CHEQUES'!$A$1:$H$1000,8,FALSE),IFERROR(VLOOKUP(A394,'3.AFIP'!$A$1:$H$1000,8,FALSE),IFERROR(VLOOKUP(A394,'4.SIRCREB'!$A$1:$H$1000,8,FALSE),IFERROR(VLOOKUP(A394,'5.FONDO Y SUELDOS'!$A$1:$H$1000,8,FALSE),IFERROR(VLOOKUP(A394,'11.LEASING'!$A$1:$H$1000,8,FALSE),IFERROR(VLOOKUP(A394,'8.GASTOS'!$A$1:$H$1000,8,FALSE),(VLOOKUP(A394,'10.IMP DEB CRED'!$A$1:$H$1000,8,FALSE))))))))))</f>
        <v/>
      </c>
      <c r="J394" t="str">
        <f t="shared" si="10"/>
        <v/>
      </c>
    </row>
    <row r="395" spans="1:10" x14ac:dyDescent="0.2">
      <c r="A395" s="78">
        <v>394</v>
      </c>
      <c r="I395" s="27" t="str">
        <f>IF(B395="","",IFERROR(VLOOKUP(A395,'1.DEPOSITOS'!$A$1:$H$1000,8,FALSE),IFERROR(VLOOKUP(A395,'2.DEBITOS Y CHEQUES'!$A$1:$H$1000,8,FALSE),IFERROR(VLOOKUP(A395,'3.AFIP'!$A$1:$H$1000,8,FALSE),IFERROR(VLOOKUP(A395,'4.SIRCREB'!$A$1:$H$1000,8,FALSE),IFERROR(VLOOKUP(A395,'5.FONDO Y SUELDOS'!$A$1:$H$1000,8,FALSE),IFERROR(VLOOKUP(A395,'11.LEASING'!$A$1:$H$1000,8,FALSE),IFERROR(VLOOKUP(A395,'8.GASTOS'!$A$1:$H$1000,8,FALSE),(VLOOKUP(A395,'10.IMP DEB CRED'!$A$1:$H$1000,8,FALSE))))))))))</f>
        <v/>
      </c>
      <c r="J395" t="str">
        <f t="shared" si="10"/>
        <v/>
      </c>
    </row>
    <row r="396" spans="1:10" x14ac:dyDescent="0.2">
      <c r="A396" s="78">
        <v>395</v>
      </c>
      <c r="I396" s="27" t="str">
        <f>IF(B396="","",IFERROR(VLOOKUP(A396,'1.DEPOSITOS'!$A$1:$H$1000,8,FALSE),IFERROR(VLOOKUP(A396,'2.DEBITOS Y CHEQUES'!$A$1:$H$1000,8,FALSE),IFERROR(VLOOKUP(A396,'3.AFIP'!$A$1:$H$1000,8,FALSE),IFERROR(VLOOKUP(A396,'4.SIRCREB'!$A$1:$H$1000,8,FALSE),IFERROR(VLOOKUP(A396,'5.FONDO Y SUELDOS'!$A$1:$H$1000,8,FALSE),IFERROR(VLOOKUP(A396,'11.LEASING'!$A$1:$H$1000,8,FALSE),IFERROR(VLOOKUP(A396,'8.GASTOS'!$A$1:$H$1000,8,FALSE),(VLOOKUP(A396,'10.IMP DEB CRED'!$A$1:$H$1000,8,FALSE))))))))))</f>
        <v/>
      </c>
      <c r="J396" t="str">
        <f t="shared" si="10"/>
        <v/>
      </c>
    </row>
    <row r="397" spans="1:10" x14ac:dyDescent="0.2">
      <c r="A397" s="78">
        <v>396</v>
      </c>
      <c r="I397" s="27" t="str">
        <f>IF(B397="","",IFERROR(VLOOKUP(A397,'1.DEPOSITOS'!$A$1:$H$1000,8,FALSE),IFERROR(VLOOKUP(A397,'2.DEBITOS Y CHEQUES'!$A$1:$H$1000,8,FALSE),IFERROR(VLOOKUP(A397,'3.AFIP'!$A$1:$H$1000,8,FALSE),IFERROR(VLOOKUP(A397,'4.SIRCREB'!$A$1:$H$1000,8,FALSE),IFERROR(VLOOKUP(A397,'5.FONDO Y SUELDOS'!$A$1:$H$1000,8,FALSE),IFERROR(VLOOKUP(A397,'11.LEASING'!$A$1:$H$1000,8,FALSE),IFERROR(VLOOKUP(A397,'8.GASTOS'!$A$1:$H$1000,8,FALSE),(VLOOKUP(A397,'10.IMP DEB CRED'!$A$1:$H$1000,8,FALSE))))))))))</f>
        <v/>
      </c>
      <c r="J397" t="str">
        <f t="shared" si="10"/>
        <v/>
      </c>
    </row>
    <row r="398" spans="1:10" x14ac:dyDescent="0.2">
      <c r="A398" s="78">
        <v>397</v>
      </c>
      <c r="I398" s="27" t="str">
        <f>IF(B398="","",IFERROR(VLOOKUP(A398,'1.DEPOSITOS'!$A$1:$H$1000,8,FALSE),IFERROR(VLOOKUP(A398,'2.DEBITOS Y CHEQUES'!$A$1:$H$1000,8,FALSE),IFERROR(VLOOKUP(A398,'3.AFIP'!$A$1:$H$1000,8,FALSE),IFERROR(VLOOKUP(A398,'4.SIRCREB'!$A$1:$H$1000,8,FALSE),IFERROR(VLOOKUP(A398,'5.FONDO Y SUELDOS'!$A$1:$H$1000,8,FALSE),IFERROR(VLOOKUP(A398,'11.LEASING'!$A$1:$H$1000,8,FALSE),IFERROR(VLOOKUP(A398,'8.GASTOS'!$A$1:$H$1000,8,FALSE),(VLOOKUP(A398,'10.IMP DEB CRED'!$A$1:$H$1000,8,FALSE))))))))))</f>
        <v/>
      </c>
      <c r="J398" t="str">
        <f t="shared" si="10"/>
        <v/>
      </c>
    </row>
    <row r="399" spans="1:10" x14ac:dyDescent="0.2">
      <c r="A399" s="78">
        <v>398</v>
      </c>
      <c r="I399" s="27" t="str">
        <f>IF(B399="","",IFERROR(VLOOKUP(A399,'1.DEPOSITOS'!$A$1:$H$1000,8,FALSE),IFERROR(VLOOKUP(A399,'2.DEBITOS Y CHEQUES'!$A$1:$H$1000,8,FALSE),IFERROR(VLOOKUP(A399,'3.AFIP'!$A$1:$H$1000,8,FALSE),IFERROR(VLOOKUP(A399,'4.SIRCREB'!$A$1:$H$1000,8,FALSE),IFERROR(VLOOKUP(A399,'5.FONDO Y SUELDOS'!$A$1:$H$1000,8,FALSE),IFERROR(VLOOKUP(A399,'11.LEASING'!$A$1:$H$1000,8,FALSE),IFERROR(VLOOKUP(A399,'8.GASTOS'!$A$1:$H$1000,8,FALSE),(VLOOKUP(A399,'10.IMP DEB CRED'!$A$1:$H$1000,8,FALSE))))))))))</f>
        <v/>
      </c>
      <c r="J399" t="str">
        <f t="shared" si="10"/>
        <v/>
      </c>
    </row>
    <row r="400" spans="1:10" x14ac:dyDescent="0.2">
      <c r="A400" s="78">
        <v>399</v>
      </c>
      <c r="I400" s="27" t="str">
        <f>IF(B400="","",IFERROR(VLOOKUP(A400,'1.DEPOSITOS'!$A$1:$H$1000,8,FALSE),IFERROR(VLOOKUP(A400,'2.DEBITOS Y CHEQUES'!$A$1:$H$1000,8,FALSE),IFERROR(VLOOKUP(A400,'3.AFIP'!$A$1:$H$1000,8,FALSE),IFERROR(VLOOKUP(A400,'4.SIRCREB'!$A$1:$H$1000,8,FALSE),IFERROR(VLOOKUP(A400,'5.FONDO Y SUELDOS'!$A$1:$H$1000,8,FALSE),IFERROR(VLOOKUP(A400,'11.LEASING'!$A$1:$H$1000,8,FALSE),IFERROR(VLOOKUP(A400,'8.GASTOS'!$A$1:$H$1000,8,FALSE),(VLOOKUP(A400,'10.IMP DEB CRED'!$A$1:$H$1000,8,FALSE))))))))))</f>
        <v/>
      </c>
      <c r="J400" t="str">
        <f t="shared" si="10"/>
        <v/>
      </c>
    </row>
    <row r="401" spans="1:10" x14ac:dyDescent="0.2">
      <c r="A401" s="78">
        <v>400</v>
      </c>
      <c r="I401" s="27" t="str">
        <f>IF(B401="","",IFERROR(VLOOKUP(A401,'1.DEPOSITOS'!$A$1:$H$1000,8,FALSE),IFERROR(VLOOKUP(A401,'2.DEBITOS Y CHEQUES'!$A$1:$H$1000,8,FALSE),IFERROR(VLOOKUP(A401,'3.AFIP'!$A$1:$H$1000,8,FALSE),IFERROR(VLOOKUP(A401,'4.SIRCREB'!$A$1:$H$1000,8,FALSE),IFERROR(VLOOKUP(A401,'5.FONDO Y SUELDOS'!$A$1:$H$1000,8,FALSE),IFERROR(VLOOKUP(A401,'11.LEASING'!$A$1:$H$1000,8,FALSE),IFERROR(VLOOKUP(A401,'8.GASTOS'!$A$1:$H$1000,8,FALSE),(VLOOKUP(A401,'10.IMP DEB CRED'!$A$1:$H$1000,8,FALSE))))))))))</f>
        <v/>
      </c>
      <c r="J401" t="str">
        <f t="shared" si="10"/>
        <v/>
      </c>
    </row>
    <row r="402" spans="1:10" x14ac:dyDescent="0.2">
      <c r="A402" s="78">
        <v>401</v>
      </c>
      <c r="I402" s="27" t="str">
        <f>IF(B402="","",IFERROR(VLOOKUP(A402,'1.DEPOSITOS'!$A$1:$H$1000,8,FALSE),IFERROR(VLOOKUP(A402,'2.DEBITOS Y CHEQUES'!$A$1:$H$1000,8,FALSE),IFERROR(VLOOKUP(A402,'3.AFIP'!$A$1:$H$1000,8,FALSE),IFERROR(VLOOKUP(A402,'4.SIRCREB'!$A$1:$H$1000,8,FALSE),IFERROR(VLOOKUP(A402,'5.FONDO Y SUELDOS'!$A$1:$H$1000,8,FALSE),IFERROR(VLOOKUP(A402,'11.LEASING'!$A$1:$H$1000,8,FALSE),IFERROR(VLOOKUP(A402,'8.GASTOS'!$A$1:$H$1000,8,FALSE),(VLOOKUP(A402,'10.IMP DEB CRED'!$A$1:$H$1000,8,FALSE))))))))))</f>
        <v/>
      </c>
      <c r="J402" t="str">
        <f t="shared" si="10"/>
        <v/>
      </c>
    </row>
    <row r="403" spans="1:10" x14ac:dyDescent="0.2">
      <c r="A403" s="78">
        <v>402</v>
      </c>
      <c r="I403" s="27" t="str">
        <f>IF(B403="","",IFERROR(VLOOKUP(A403,'1.DEPOSITOS'!$A$1:$H$1000,8,FALSE),IFERROR(VLOOKUP(A403,'2.DEBITOS Y CHEQUES'!$A$1:$H$1000,8,FALSE),IFERROR(VLOOKUP(A403,'3.AFIP'!$A$1:$H$1000,8,FALSE),IFERROR(VLOOKUP(A403,'4.SIRCREB'!$A$1:$H$1000,8,FALSE),IFERROR(VLOOKUP(A403,'5.FONDO Y SUELDOS'!$A$1:$H$1000,8,FALSE),IFERROR(VLOOKUP(A403,'11.LEASING'!$A$1:$H$1000,8,FALSE),IFERROR(VLOOKUP(A403,'8.GASTOS'!$A$1:$H$1000,8,FALSE),(VLOOKUP(A403,'10.IMP DEB CRED'!$A$1:$H$1000,8,FALSE))))))))))</f>
        <v/>
      </c>
      <c r="J403" t="str">
        <f t="shared" si="10"/>
        <v/>
      </c>
    </row>
    <row r="404" spans="1:10" x14ac:dyDescent="0.2">
      <c r="A404" s="78">
        <v>403</v>
      </c>
      <c r="I404" s="27" t="str">
        <f>IF(B404="","",IFERROR(VLOOKUP(A404,'1.DEPOSITOS'!$A$1:$H$1000,8,FALSE),IFERROR(VLOOKUP(A404,'2.DEBITOS Y CHEQUES'!$A$1:$H$1000,8,FALSE),IFERROR(VLOOKUP(A404,'3.AFIP'!$A$1:$H$1000,8,FALSE),IFERROR(VLOOKUP(A404,'4.SIRCREB'!$A$1:$H$1000,8,FALSE),IFERROR(VLOOKUP(A404,'5.FONDO Y SUELDOS'!$A$1:$H$1000,8,FALSE),IFERROR(VLOOKUP(A404,'11.LEASING'!$A$1:$H$1000,8,FALSE),IFERROR(VLOOKUP(A404,'8.GASTOS'!$A$1:$H$1000,8,FALSE),(VLOOKUP(A404,'10.IMP DEB CRED'!$A$1:$H$1000,8,FALSE))))))))))</f>
        <v/>
      </c>
      <c r="J404" t="str">
        <f t="shared" si="10"/>
        <v/>
      </c>
    </row>
    <row r="405" spans="1:10" x14ac:dyDescent="0.2">
      <c r="A405" s="78">
        <v>404</v>
      </c>
      <c r="I405" s="27" t="str">
        <f>IF(B405="","",IFERROR(VLOOKUP(A405,'1.DEPOSITOS'!$A$1:$H$1000,8,FALSE),IFERROR(VLOOKUP(A405,'2.DEBITOS Y CHEQUES'!$A$1:$H$1000,8,FALSE),IFERROR(VLOOKUP(A405,'3.AFIP'!$A$1:$H$1000,8,FALSE),IFERROR(VLOOKUP(A405,'4.SIRCREB'!$A$1:$H$1000,8,FALSE),IFERROR(VLOOKUP(A405,'5.FONDO Y SUELDOS'!$A$1:$H$1000,8,FALSE),IFERROR(VLOOKUP(A405,'11.LEASING'!$A$1:$H$1000,8,FALSE),IFERROR(VLOOKUP(A405,'8.GASTOS'!$A$1:$H$1000,8,FALSE),(VLOOKUP(A405,'10.IMP DEB CRED'!$A$1:$H$1000,8,FALSE))))))))))</f>
        <v/>
      </c>
      <c r="J405" t="str">
        <f t="shared" si="10"/>
        <v/>
      </c>
    </row>
    <row r="406" spans="1:10" x14ac:dyDescent="0.2">
      <c r="A406" s="78">
        <v>405</v>
      </c>
      <c r="I406" s="27" t="str">
        <f>IF(B406="","",IFERROR(VLOOKUP(A406,'1.DEPOSITOS'!$A$1:$H$1000,8,FALSE),IFERROR(VLOOKUP(A406,'2.DEBITOS Y CHEQUES'!$A$1:$H$1000,8,FALSE),IFERROR(VLOOKUP(A406,'3.AFIP'!$A$1:$H$1000,8,FALSE),IFERROR(VLOOKUP(A406,'4.SIRCREB'!$A$1:$H$1000,8,FALSE),IFERROR(VLOOKUP(A406,'5.FONDO Y SUELDOS'!$A$1:$H$1000,8,FALSE),IFERROR(VLOOKUP(A406,'11.LEASING'!$A$1:$H$1000,8,FALSE),IFERROR(VLOOKUP(A406,'8.GASTOS'!$A$1:$H$1000,8,FALSE),(VLOOKUP(A406,'10.IMP DEB CRED'!$A$1:$H$1000,8,FALSE))))))))))</f>
        <v/>
      </c>
      <c r="J406" t="str">
        <f t="shared" si="10"/>
        <v/>
      </c>
    </row>
    <row r="407" spans="1:10" x14ac:dyDescent="0.2">
      <c r="A407" s="78">
        <v>406</v>
      </c>
      <c r="I407" s="27" t="str">
        <f>IF(B407="","",IFERROR(VLOOKUP(A407,'1.DEPOSITOS'!$A$1:$H$1000,8,FALSE),IFERROR(VLOOKUP(A407,'2.DEBITOS Y CHEQUES'!$A$1:$H$1000,8,FALSE),IFERROR(VLOOKUP(A407,'3.AFIP'!$A$1:$H$1000,8,FALSE),IFERROR(VLOOKUP(A407,'4.SIRCREB'!$A$1:$H$1000,8,FALSE),IFERROR(VLOOKUP(A407,'5.FONDO Y SUELDOS'!$A$1:$H$1000,8,FALSE),IFERROR(VLOOKUP(A407,'11.LEASING'!$A$1:$H$1000,8,FALSE),IFERROR(VLOOKUP(A407,'8.GASTOS'!$A$1:$H$1000,8,FALSE),(VLOOKUP(A407,'10.IMP DEB CRED'!$A$1:$H$1000,8,FALSE))))))))))</f>
        <v/>
      </c>
      <c r="J407" t="str">
        <f t="shared" si="10"/>
        <v/>
      </c>
    </row>
    <row r="408" spans="1:10" x14ac:dyDescent="0.2">
      <c r="A408" s="78">
        <v>407</v>
      </c>
      <c r="I408" s="27" t="str">
        <f>IF(B408="","",IFERROR(VLOOKUP(A408,'1.DEPOSITOS'!$A$1:$H$1000,8,FALSE),IFERROR(VLOOKUP(A408,'2.DEBITOS Y CHEQUES'!$A$1:$H$1000,8,FALSE),IFERROR(VLOOKUP(A408,'3.AFIP'!$A$1:$H$1000,8,FALSE),IFERROR(VLOOKUP(A408,'4.SIRCREB'!$A$1:$H$1000,8,FALSE),IFERROR(VLOOKUP(A408,'5.FONDO Y SUELDOS'!$A$1:$H$1000,8,FALSE),IFERROR(VLOOKUP(A408,'11.LEASING'!$A$1:$H$1000,8,FALSE),IFERROR(VLOOKUP(A408,'8.GASTOS'!$A$1:$H$1000,8,FALSE),(VLOOKUP(A408,'10.IMP DEB CRED'!$A$1:$H$1000,8,FALSE))))))))))</f>
        <v/>
      </c>
      <c r="J408" t="str">
        <f t="shared" si="10"/>
        <v/>
      </c>
    </row>
    <row r="409" spans="1:10" x14ac:dyDescent="0.2">
      <c r="A409" s="78">
        <v>408</v>
      </c>
      <c r="I409" s="27" t="str">
        <f>IF(B409="","",IFERROR(VLOOKUP(A409,'1.DEPOSITOS'!$A$1:$H$1000,8,FALSE),IFERROR(VLOOKUP(A409,'2.DEBITOS Y CHEQUES'!$A$1:$H$1000,8,FALSE),IFERROR(VLOOKUP(A409,'3.AFIP'!$A$1:$H$1000,8,FALSE),IFERROR(VLOOKUP(A409,'4.SIRCREB'!$A$1:$H$1000,8,FALSE),IFERROR(VLOOKUP(A409,'5.FONDO Y SUELDOS'!$A$1:$H$1000,8,FALSE),IFERROR(VLOOKUP(A409,'11.LEASING'!$A$1:$H$1000,8,FALSE),IFERROR(VLOOKUP(A409,'8.GASTOS'!$A$1:$H$1000,8,FALSE),(VLOOKUP(A409,'10.IMP DEB CRED'!$A$1:$H$1000,8,FALSE))))))))))</f>
        <v/>
      </c>
      <c r="J409" t="str">
        <f t="shared" si="10"/>
        <v/>
      </c>
    </row>
    <row r="410" spans="1:10" x14ac:dyDescent="0.2">
      <c r="A410" s="78">
        <v>409</v>
      </c>
      <c r="I410" s="27" t="str">
        <f>IF(B410="","",IFERROR(VLOOKUP(A410,'1.DEPOSITOS'!$A$1:$H$1000,8,FALSE),IFERROR(VLOOKUP(A410,'2.DEBITOS Y CHEQUES'!$A$1:$H$1000,8,FALSE),IFERROR(VLOOKUP(A410,'3.AFIP'!$A$1:$H$1000,8,FALSE),IFERROR(VLOOKUP(A410,'4.SIRCREB'!$A$1:$H$1000,8,FALSE),IFERROR(VLOOKUP(A410,'5.FONDO Y SUELDOS'!$A$1:$H$1000,8,FALSE),IFERROR(VLOOKUP(A410,'11.LEASING'!$A$1:$H$1000,8,FALSE),IFERROR(VLOOKUP(A410,'8.GASTOS'!$A$1:$H$1000,8,FALSE),(VLOOKUP(A410,'10.IMP DEB CRED'!$A$1:$H$1000,8,FALSE))))))))))</f>
        <v/>
      </c>
      <c r="J410" t="str">
        <f t="shared" si="10"/>
        <v/>
      </c>
    </row>
    <row r="411" spans="1:10" x14ac:dyDescent="0.2">
      <c r="A411" s="78">
        <v>410</v>
      </c>
      <c r="I411" s="27" t="str">
        <f>IF(B411="","",IFERROR(VLOOKUP(A411,'1.DEPOSITOS'!$A$1:$H$1000,8,FALSE),IFERROR(VLOOKUP(A411,'2.DEBITOS Y CHEQUES'!$A$1:$H$1000,8,FALSE),IFERROR(VLOOKUP(A411,'3.AFIP'!$A$1:$H$1000,8,FALSE),IFERROR(VLOOKUP(A411,'4.SIRCREB'!$A$1:$H$1000,8,FALSE),IFERROR(VLOOKUP(A411,'5.FONDO Y SUELDOS'!$A$1:$H$1000,8,FALSE),IFERROR(VLOOKUP(A411,'11.LEASING'!$A$1:$H$1000,8,FALSE),IFERROR(VLOOKUP(A411,'8.GASTOS'!$A$1:$H$1000,8,FALSE),(VLOOKUP(A411,'10.IMP DEB CRED'!$A$1:$H$1000,8,FALSE))))))))))</f>
        <v/>
      </c>
      <c r="J411" t="str">
        <f t="shared" si="10"/>
        <v/>
      </c>
    </row>
    <row r="412" spans="1:10" x14ac:dyDescent="0.2">
      <c r="A412" s="78">
        <v>411</v>
      </c>
      <c r="I412" s="27" t="str">
        <f>IF(B412="","",IFERROR(VLOOKUP(A412,'1.DEPOSITOS'!$A$1:$H$1000,8,FALSE),IFERROR(VLOOKUP(A412,'2.DEBITOS Y CHEQUES'!$A$1:$H$1000,8,FALSE),IFERROR(VLOOKUP(A412,'3.AFIP'!$A$1:$H$1000,8,FALSE),IFERROR(VLOOKUP(A412,'4.SIRCREB'!$A$1:$H$1000,8,FALSE),IFERROR(VLOOKUP(A412,'5.FONDO Y SUELDOS'!$A$1:$H$1000,8,FALSE),IFERROR(VLOOKUP(A412,'11.LEASING'!$A$1:$H$1000,8,FALSE),IFERROR(VLOOKUP(A412,'8.GASTOS'!$A$1:$H$1000,8,FALSE),(VLOOKUP(A412,'10.IMP DEB CRED'!$A$1:$H$1000,8,FALSE))))))))))</f>
        <v/>
      </c>
      <c r="J412" t="str">
        <f t="shared" si="10"/>
        <v/>
      </c>
    </row>
    <row r="413" spans="1:10" x14ac:dyDescent="0.2">
      <c r="A413" s="78">
        <v>412</v>
      </c>
      <c r="I413" s="27" t="str">
        <f>IF(B413="","",IFERROR(VLOOKUP(A413,'1.DEPOSITOS'!$A$1:$H$1000,8,FALSE),IFERROR(VLOOKUP(A413,'2.DEBITOS Y CHEQUES'!$A$1:$H$1000,8,FALSE),IFERROR(VLOOKUP(A413,'3.AFIP'!$A$1:$H$1000,8,FALSE),IFERROR(VLOOKUP(A413,'4.SIRCREB'!$A$1:$H$1000,8,FALSE),IFERROR(VLOOKUP(A413,'5.FONDO Y SUELDOS'!$A$1:$H$1000,8,FALSE),IFERROR(VLOOKUP(A413,'11.LEASING'!$A$1:$H$1000,8,FALSE),IFERROR(VLOOKUP(A413,'8.GASTOS'!$A$1:$H$1000,8,FALSE),(VLOOKUP(A413,'10.IMP DEB CRED'!$A$1:$H$1000,8,FALSE))))))))))</f>
        <v/>
      </c>
      <c r="J413" t="str">
        <f t="shared" si="10"/>
        <v/>
      </c>
    </row>
    <row r="414" spans="1:10" x14ac:dyDescent="0.2">
      <c r="A414" s="78">
        <v>413</v>
      </c>
      <c r="I414" s="27" t="str">
        <f>IF(B414="","",IFERROR(VLOOKUP(A414,'1.DEPOSITOS'!$A$1:$H$1000,8,FALSE),IFERROR(VLOOKUP(A414,'2.DEBITOS Y CHEQUES'!$A$1:$H$1000,8,FALSE),IFERROR(VLOOKUP(A414,'3.AFIP'!$A$1:$H$1000,8,FALSE),IFERROR(VLOOKUP(A414,'4.SIRCREB'!$A$1:$H$1000,8,FALSE),IFERROR(VLOOKUP(A414,'5.FONDO Y SUELDOS'!$A$1:$H$1000,8,FALSE),IFERROR(VLOOKUP(A414,'11.LEASING'!$A$1:$H$1000,8,FALSE),IFERROR(VLOOKUP(A414,'8.GASTOS'!$A$1:$H$1000,8,FALSE),(VLOOKUP(A414,'10.IMP DEB CRED'!$A$1:$H$1000,8,FALSE))))))))))</f>
        <v/>
      </c>
      <c r="J414" t="str">
        <f t="shared" si="10"/>
        <v/>
      </c>
    </row>
    <row r="415" spans="1:10" x14ac:dyDescent="0.2">
      <c r="A415" s="78">
        <v>414</v>
      </c>
      <c r="I415" s="27" t="str">
        <f>IF(B415="","",IFERROR(VLOOKUP(A415,'1.DEPOSITOS'!$A$1:$H$1000,8,FALSE),IFERROR(VLOOKUP(A415,'2.DEBITOS Y CHEQUES'!$A$1:$H$1000,8,FALSE),IFERROR(VLOOKUP(A415,'3.AFIP'!$A$1:$H$1000,8,FALSE),IFERROR(VLOOKUP(A415,'4.SIRCREB'!$A$1:$H$1000,8,FALSE),IFERROR(VLOOKUP(A415,'5.FONDO Y SUELDOS'!$A$1:$H$1000,8,FALSE),IFERROR(VLOOKUP(A415,'11.LEASING'!$A$1:$H$1000,8,FALSE),IFERROR(VLOOKUP(A415,'8.GASTOS'!$A$1:$H$1000,8,FALSE),(VLOOKUP(A415,'10.IMP DEB CRED'!$A$1:$H$1000,8,FALSE))))))))))</f>
        <v/>
      </c>
      <c r="J415" t="str">
        <f t="shared" si="10"/>
        <v/>
      </c>
    </row>
    <row r="416" spans="1:10" x14ac:dyDescent="0.2">
      <c r="A416" s="78">
        <v>415</v>
      </c>
      <c r="I416" s="27" t="str">
        <f>IF(B416="","",IFERROR(VLOOKUP(A416,'1.DEPOSITOS'!$A$1:$H$1000,8,FALSE),IFERROR(VLOOKUP(A416,'2.DEBITOS Y CHEQUES'!$A$1:$H$1000,8,FALSE),IFERROR(VLOOKUP(A416,'3.AFIP'!$A$1:$H$1000,8,FALSE),IFERROR(VLOOKUP(A416,'4.SIRCREB'!$A$1:$H$1000,8,FALSE),IFERROR(VLOOKUP(A416,'5.FONDO Y SUELDOS'!$A$1:$H$1000,8,FALSE),IFERROR(VLOOKUP(A416,'11.LEASING'!$A$1:$H$1000,8,FALSE),IFERROR(VLOOKUP(A416,'8.GASTOS'!$A$1:$H$1000,8,FALSE),(VLOOKUP(A416,'10.IMP DEB CRED'!$A$1:$H$1000,8,FALSE))))))))))</f>
        <v/>
      </c>
      <c r="J416" t="str">
        <f t="shared" si="10"/>
        <v/>
      </c>
    </row>
    <row r="417" spans="1:10" x14ac:dyDescent="0.2">
      <c r="A417" s="78">
        <v>416</v>
      </c>
      <c r="I417" s="27" t="str">
        <f>IF(B417="","",IFERROR(VLOOKUP(A417,'1.DEPOSITOS'!$A$1:$H$1000,8,FALSE),IFERROR(VLOOKUP(A417,'2.DEBITOS Y CHEQUES'!$A$1:$H$1000,8,FALSE),IFERROR(VLOOKUP(A417,'3.AFIP'!$A$1:$H$1000,8,FALSE),IFERROR(VLOOKUP(A417,'4.SIRCREB'!$A$1:$H$1000,8,FALSE),IFERROR(VLOOKUP(A417,'5.FONDO Y SUELDOS'!$A$1:$H$1000,8,FALSE),IFERROR(VLOOKUP(A417,'11.LEASING'!$A$1:$H$1000,8,FALSE),IFERROR(VLOOKUP(A417,'8.GASTOS'!$A$1:$H$1000,8,FALSE),(VLOOKUP(A417,'10.IMP DEB CRED'!$A$1:$H$1000,8,FALSE))))))))))</f>
        <v/>
      </c>
      <c r="J417" t="str">
        <f t="shared" si="10"/>
        <v/>
      </c>
    </row>
    <row r="418" spans="1:10" x14ac:dyDescent="0.2">
      <c r="A418" s="78">
        <v>417</v>
      </c>
      <c r="I418" s="27" t="str">
        <f>IF(B418="","",IFERROR(VLOOKUP(A418,'1.DEPOSITOS'!$A$1:$H$1000,8,FALSE),IFERROR(VLOOKUP(A418,'2.DEBITOS Y CHEQUES'!$A$1:$H$1000,8,FALSE),IFERROR(VLOOKUP(A418,'3.AFIP'!$A$1:$H$1000,8,FALSE),IFERROR(VLOOKUP(A418,'4.SIRCREB'!$A$1:$H$1000,8,FALSE),IFERROR(VLOOKUP(A418,'5.FONDO Y SUELDOS'!$A$1:$H$1000,8,FALSE),IFERROR(VLOOKUP(A418,'11.LEASING'!$A$1:$H$1000,8,FALSE),IFERROR(VLOOKUP(A418,'8.GASTOS'!$A$1:$H$1000,8,FALSE),(VLOOKUP(A418,'10.IMP DEB CRED'!$A$1:$H$1000,8,FALSE))))))))))</f>
        <v/>
      </c>
      <c r="J418" t="str">
        <f t="shared" si="10"/>
        <v/>
      </c>
    </row>
    <row r="419" spans="1:10" x14ac:dyDescent="0.2">
      <c r="A419" s="78">
        <v>418</v>
      </c>
      <c r="I419" s="27" t="str">
        <f>IF(B419="","",IFERROR(VLOOKUP(A419,'1.DEPOSITOS'!$A$1:$H$1000,8,FALSE),IFERROR(VLOOKUP(A419,'2.DEBITOS Y CHEQUES'!$A$1:$H$1000,8,FALSE),IFERROR(VLOOKUP(A419,'3.AFIP'!$A$1:$H$1000,8,FALSE),IFERROR(VLOOKUP(A419,'4.SIRCREB'!$A$1:$H$1000,8,FALSE),IFERROR(VLOOKUP(A419,'5.FONDO Y SUELDOS'!$A$1:$H$1000,8,FALSE),IFERROR(VLOOKUP(A419,'11.LEASING'!$A$1:$H$1000,8,FALSE),IFERROR(VLOOKUP(A419,'8.GASTOS'!$A$1:$H$1000,8,FALSE),(VLOOKUP(A419,'10.IMP DEB CRED'!$A$1:$H$1000,8,FALSE))))))))))</f>
        <v/>
      </c>
      <c r="J419" t="str">
        <f t="shared" si="10"/>
        <v/>
      </c>
    </row>
    <row r="420" spans="1:10" x14ac:dyDescent="0.2">
      <c r="A420" s="78">
        <v>419</v>
      </c>
      <c r="I420" s="27" t="str">
        <f>IF(B420="","",IFERROR(VLOOKUP(A420,'1.DEPOSITOS'!$A$1:$H$1000,8,FALSE),IFERROR(VLOOKUP(A420,'2.DEBITOS Y CHEQUES'!$A$1:$H$1000,8,FALSE),IFERROR(VLOOKUP(A420,'3.AFIP'!$A$1:$H$1000,8,FALSE),IFERROR(VLOOKUP(A420,'4.SIRCREB'!$A$1:$H$1000,8,FALSE),IFERROR(VLOOKUP(A420,'5.FONDO Y SUELDOS'!$A$1:$H$1000,8,FALSE),IFERROR(VLOOKUP(A420,'11.LEASING'!$A$1:$H$1000,8,FALSE),IFERROR(VLOOKUP(A420,'8.GASTOS'!$A$1:$H$1000,8,FALSE),(VLOOKUP(A420,'10.IMP DEB CRED'!$A$1:$H$1000,8,FALSE))))))))))</f>
        <v/>
      </c>
      <c r="J420" t="str">
        <f t="shared" si="10"/>
        <v/>
      </c>
    </row>
    <row r="421" spans="1:10" x14ac:dyDescent="0.2">
      <c r="A421" s="78">
        <v>420</v>
      </c>
      <c r="I421" s="27" t="str">
        <f>IF(B421="","",IFERROR(VLOOKUP(A421,'1.DEPOSITOS'!$A$1:$H$1000,8,FALSE),IFERROR(VLOOKUP(A421,'2.DEBITOS Y CHEQUES'!$A$1:$H$1000,8,FALSE),IFERROR(VLOOKUP(A421,'3.AFIP'!$A$1:$H$1000,8,FALSE),IFERROR(VLOOKUP(A421,'4.SIRCREB'!$A$1:$H$1000,8,FALSE),IFERROR(VLOOKUP(A421,'5.FONDO Y SUELDOS'!$A$1:$H$1000,8,FALSE),IFERROR(VLOOKUP(A421,'11.LEASING'!$A$1:$H$1000,8,FALSE),IFERROR(VLOOKUP(A421,'8.GASTOS'!$A$1:$H$1000,8,FALSE),(VLOOKUP(A421,'10.IMP DEB CRED'!$A$1:$H$1000,8,FALSE))))))))))</f>
        <v/>
      </c>
      <c r="J421" t="str">
        <f t="shared" si="10"/>
        <v/>
      </c>
    </row>
    <row r="422" spans="1:10" x14ac:dyDescent="0.2">
      <c r="A422" s="78">
        <v>421</v>
      </c>
      <c r="I422" s="27" t="str">
        <f>IF(B422="","",IFERROR(VLOOKUP(A422,'1.DEPOSITOS'!$A$1:$H$1000,8,FALSE),IFERROR(VLOOKUP(A422,'2.DEBITOS Y CHEQUES'!$A$1:$H$1000,8,FALSE),IFERROR(VLOOKUP(A422,'3.AFIP'!$A$1:$H$1000,8,FALSE),IFERROR(VLOOKUP(A422,'4.SIRCREB'!$A$1:$H$1000,8,FALSE),IFERROR(VLOOKUP(A422,'5.FONDO Y SUELDOS'!$A$1:$H$1000,8,FALSE),IFERROR(VLOOKUP(A422,'11.LEASING'!$A$1:$H$1000,8,FALSE),IFERROR(VLOOKUP(A422,'8.GASTOS'!$A$1:$H$1000,8,FALSE),(VLOOKUP(A422,'10.IMP DEB CRED'!$A$1:$H$1000,8,FALSE))))))))))</f>
        <v/>
      </c>
      <c r="J422" t="str">
        <f t="shared" si="10"/>
        <v/>
      </c>
    </row>
    <row r="423" spans="1:10" x14ac:dyDescent="0.2">
      <c r="A423" s="78">
        <v>422</v>
      </c>
      <c r="I423" s="27" t="str">
        <f>IF(B423="","",IFERROR(VLOOKUP(A423,'1.DEPOSITOS'!$A$1:$H$1000,8,FALSE),IFERROR(VLOOKUP(A423,'2.DEBITOS Y CHEQUES'!$A$1:$H$1000,8,FALSE),IFERROR(VLOOKUP(A423,'3.AFIP'!$A$1:$H$1000,8,FALSE),IFERROR(VLOOKUP(A423,'4.SIRCREB'!$A$1:$H$1000,8,FALSE),IFERROR(VLOOKUP(A423,'5.FONDO Y SUELDOS'!$A$1:$H$1000,8,FALSE),IFERROR(VLOOKUP(A423,'11.LEASING'!$A$1:$H$1000,8,FALSE),IFERROR(VLOOKUP(A423,'8.GASTOS'!$A$1:$H$1000,8,FALSE),(VLOOKUP(A423,'10.IMP DEB CRED'!$A$1:$H$1000,8,FALSE))))))))))</f>
        <v/>
      </c>
      <c r="J423" t="str">
        <f t="shared" ref="J423:J486" si="11">IF(B423="","",IF(_xlfn.XLOOKUP(_xlfn.MINIFS(A:A,B:B,B423),A:A,G:G,,0)&lt;0,_xlfn.XLOOKUP(_xlfn.MINIFS(A:A,B:B,B423),A:A,G:G,,0),0))</f>
        <v/>
      </c>
    </row>
    <row r="424" spans="1:10" x14ac:dyDescent="0.2">
      <c r="A424" s="78">
        <v>423</v>
      </c>
      <c r="I424" s="27" t="str">
        <f>IF(B424="","",IFERROR(VLOOKUP(A424,'1.DEPOSITOS'!$A$1:$H$1000,8,FALSE),IFERROR(VLOOKUP(A424,'2.DEBITOS Y CHEQUES'!$A$1:$H$1000,8,FALSE),IFERROR(VLOOKUP(A424,'3.AFIP'!$A$1:$H$1000,8,FALSE),IFERROR(VLOOKUP(A424,'4.SIRCREB'!$A$1:$H$1000,8,FALSE),IFERROR(VLOOKUP(A424,'5.FONDO Y SUELDOS'!$A$1:$H$1000,8,FALSE),IFERROR(VLOOKUP(A424,'11.LEASING'!$A$1:$H$1000,8,FALSE),IFERROR(VLOOKUP(A424,'8.GASTOS'!$A$1:$H$1000,8,FALSE),(VLOOKUP(A424,'10.IMP DEB CRED'!$A$1:$H$1000,8,FALSE))))))))))</f>
        <v/>
      </c>
      <c r="J424" t="str">
        <f t="shared" si="11"/>
        <v/>
      </c>
    </row>
    <row r="425" spans="1:10" x14ac:dyDescent="0.2">
      <c r="A425" s="78">
        <v>424</v>
      </c>
      <c r="I425" s="27" t="str">
        <f>IF(B425="","",IFERROR(VLOOKUP(A425,'1.DEPOSITOS'!$A$1:$H$1000,8,FALSE),IFERROR(VLOOKUP(A425,'2.DEBITOS Y CHEQUES'!$A$1:$H$1000,8,FALSE),IFERROR(VLOOKUP(A425,'3.AFIP'!$A$1:$H$1000,8,FALSE),IFERROR(VLOOKUP(A425,'4.SIRCREB'!$A$1:$H$1000,8,FALSE),IFERROR(VLOOKUP(A425,'5.FONDO Y SUELDOS'!$A$1:$H$1000,8,FALSE),IFERROR(VLOOKUP(A425,'11.LEASING'!$A$1:$H$1000,8,FALSE),IFERROR(VLOOKUP(A425,'8.GASTOS'!$A$1:$H$1000,8,FALSE),(VLOOKUP(A425,'10.IMP DEB CRED'!$A$1:$H$1000,8,FALSE))))))))))</f>
        <v/>
      </c>
      <c r="J425" t="str">
        <f t="shared" si="11"/>
        <v/>
      </c>
    </row>
    <row r="426" spans="1:10" x14ac:dyDescent="0.2">
      <c r="A426" s="78">
        <v>425</v>
      </c>
      <c r="I426" s="27" t="str">
        <f>IF(B426="","",IFERROR(VLOOKUP(A426,'1.DEPOSITOS'!$A$1:$H$1000,8,FALSE),IFERROR(VLOOKUP(A426,'2.DEBITOS Y CHEQUES'!$A$1:$H$1000,8,FALSE),IFERROR(VLOOKUP(A426,'3.AFIP'!$A$1:$H$1000,8,FALSE),IFERROR(VLOOKUP(A426,'4.SIRCREB'!$A$1:$H$1000,8,FALSE),IFERROR(VLOOKUP(A426,'5.FONDO Y SUELDOS'!$A$1:$H$1000,8,FALSE),IFERROR(VLOOKUP(A426,'11.LEASING'!$A$1:$H$1000,8,FALSE),IFERROR(VLOOKUP(A426,'8.GASTOS'!$A$1:$H$1000,8,FALSE),(VLOOKUP(A426,'10.IMP DEB CRED'!$A$1:$H$1000,8,FALSE))))))))))</f>
        <v/>
      </c>
      <c r="J426" t="str">
        <f t="shared" si="11"/>
        <v/>
      </c>
    </row>
    <row r="427" spans="1:10" x14ac:dyDescent="0.2">
      <c r="A427" s="78">
        <v>426</v>
      </c>
      <c r="I427" s="27" t="str">
        <f>IF(B427="","",IFERROR(VLOOKUP(A427,'1.DEPOSITOS'!$A$1:$H$1000,8,FALSE),IFERROR(VLOOKUP(A427,'2.DEBITOS Y CHEQUES'!$A$1:$H$1000,8,FALSE),IFERROR(VLOOKUP(A427,'3.AFIP'!$A$1:$H$1000,8,FALSE),IFERROR(VLOOKUP(A427,'4.SIRCREB'!$A$1:$H$1000,8,FALSE),IFERROR(VLOOKUP(A427,'5.FONDO Y SUELDOS'!$A$1:$H$1000,8,FALSE),IFERROR(VLOOKUP(A427,'11.LEASING'!$A$1:$H$1000,8,FALSE),IFERROR(VLOOKUP(A427,'8.GASTOS'!$A$1:$H$1000,8,FALSE),(VLOOKUP(A427,'10.IMP DEB CRED'!$A$1:$H$1000,8,FALSE))))))))))</f>
        <v/>
      </c>
      <c r="J427" t="str">
        <f t="shared" si="11"/>
        <v/>
      </c>
    </row>
    <row r="428" spans="1:10" x14ac:dyDescent="0.2">
      <c r="A428" s="78">
        <v>427</v>
      </c>
      <c r="I428" s="27" t="str">
        <f>IF(B428="","",IFERROR(VLOOKUP(A428,'1.DEPOSITOS'!$A$1:$H$1000,8,FALSE),IFERROR(VLOOKUP(A428,'2.DEBITOS Y CHEQUES'!$A$1:$H$1000,8,FALSE),IFERROR(VLOOKUP(A428,'3.AFIP'!$A$1:$H$1000,8,FALSE),IFERROR(VLOOKUP(A428,'4.SIRCREB'!$A$1:$H$1000,8,FALSE),IFERROR(VLOOKUP(A428,'5.FONDO Y SUELDOS'!$A$1:$H$1000,8,FALSE),IFERROR(VLOOKUP(A428,'11.LEASING'!$A$1:$H$1000,8,FALSE),IFERROR(VLOOKUP(A428,'8.GASTOS'!$A$1:$H$1000,8,FALSE),(VLOOKUP(A428,'10.IMP DEB CRED'!$A$1:$H$1000,8,FALSE))))))))))</f>
        <v/>
      </c>
      <c r="J428" t="str">
        <f t="shared" si="11"/>
        <v/>
      </c>
    </row>
    <row r="429" spans="1:10" x14ac:dyDescent="0.2">
      <c r="A429" s="78">
        <v>428</v>
      </c>
      <c r="I429" s="27" t="str">
        <f>IF(B429="","",IFERROR(VLOOKUP(A429,'1.DEPOSITOS'!$A$1:$H$1000,8,FALSE),IFERROR(VLOOKUP(A429,'2.DEBITOS Y CHEQUES'!$A$1:$H$1000,8,FALSE),IFERROR(VLOOKUP(A429,'3.AFIP'!$A$1:$H$1000,8,FALSE),IFERROR(VLOOKUP(A429,'4.SIRCREB'!$A$1:$H$1000,8,FALSE),IFERROR(VLOOKUP(A429,'5.FONDO Y SUELDOS'!$A$1:$H$1000,8,FALSE),IFERROR(VLOOKUP(A429,'11.LEASING'!$A$1:$H$1000,8,FALSE),IFERROR(VLOOKUP(A429,'8.GASTOS'!$A$1:$H$1000,8,FALSE),(VLOOKUP(A429,'10.IMP DEB CRED'!$A$1:$H$1000,8,FALSE))))))))))</f>
        <v/>
      </c>
      <c r="J429" t="str">
        <f t="shared" si="11"/>
        <v/>
      </c>
    </row>
    <row r="430" spans="1:10" x14ac:dyDescent="0.2">
      <c r="A430" s="78">
        <v>429</v>
      </c>
      <c r="I430" s="27" t="str">
        <f>IF(B430="","",IFERROR(VLOOKUP(A430,'1.DEPOSITOS'!$A$1:$H$1000,8,FALSE),IFERROR(VLOOKUP(A430,'2.DEBITOS Y CHEQUES'!$A$1:$H$1000,8,FALSE),IFERROR(VLOOKUP(A430,'3.AFIP'!$A$1:$H$1000,8,FALSE),IFERROR(VLOOKUP(A430,'4.SIRCREB'!$A$1:$H$1000,8,FALSE),IFERROR(VLOOKUP(A430,'5.FONDO Y SUELDOS'!$A$1:$H$1000,8,FALSE),IFERROR(VLOOKUP(A430,'11.LEASING'!$A$1:$H$1000,8,FALSE),IFERROR(VLOOKUP(A430,'8.GASTOS'!$A$1:$H$1000,8,FALSE),(VLOOKUP(A430,'10.IMP DEB CRED'!$A$1:$H$1000,8,FALSE))))))))))</f>
        <v/>
      </c>
      <c r="J430" t="str">
        <f t="shared" si="11"/>
        <v/>
      </c>
    </row>
    <row r="431" spans="1:10" x14ac:dyDescent="0.2">
      <c r="A431" s="78">
        <v>430</v>
      </c>
      <c r="I431" s="27" t="str">
        <f>IF(B431="","",IFERROR(VLOOKUP(A431,'1.DEPOSITOS'!$A$1:$H$1000,8,FALSE),IFERROR(VLOOKUP(A431,'2.DEBITOS Y CHEQUES'!$A$1:$H$1000,8,FALSE),IFERROR(VLOOKUP(A431,'3.AFIP'!$A$1:$H$1000,8,FALSE),IFERROR(VLOOKUP(A431,'4.SIRCREB'!$A$1:$H$1000,8,FALSE),IFERROR(VLOOKUP(A431,'5.FONDO Y SUELDOS'!$A$1:$H$1000,8,FALSE),IFERROR(VLOOKUP(A431,'11.LEASING'!$A$1:$H$1000,8,FALSE),IFERROR(VLOOKUP(A431,'8.GASTOS'!$A$1:$H$1000,8,FALSE),(VLOOKUP(A431,'10.IMP DEB CRED'!$A$1:$H$1000,8,FALSE))))))))))</f>
        <v/>
      </c>
      <c r="J431" t="str">
        <f t="shared" si="11"/>
        <v/>
      </c>
    </row>
    <row r="432" spans="1:10" x14ac:dyDescent="0.2">
      <c r="A432" s="78">
        <v>431</v>
      </c>
      <c r="I432" s="27" t="str">
        <f>IF(B432="","",IFERROR(VLOOKUP(A432,'1.DEPOSITOS'!$A$1:$H$1000,8,FALSE),IFERROR(VLOOKUP(A432,'2.DEBITOS Y CHEQUES'!$A$1:$H$1000,8,FALSE),IFERROR(VLOOKUP(A432,'3.AFIP'!$A$1:$H$1000,8,FALSE),IFERROR(VLOOKUP(A432,'4.SIRCREB'!$A$1:$H$1000,8,FALSE),IFERROR(VLOOKUP(A432,'5.FONDO Y SUELDOS'!$A$1:$H$1000,8,FALSE),IFERROR(VLOOKUP(A432,'11.LEASING'!$A$1:$H$1000,8,FALSE),IFERROR(VLOOKUP(A432,'8.GASTOS'!$A$1:$H$1000,8,FALSE),(VLOOKUP(A432,'10.IMP DEB CRED'!$A$1:$H$1000,8,FALSE))))))))))</f>
        <v/>
      </c>
      <c r="J432" t="str">
        <f t="shared" si="11"/>
        <v/>
      </c>
    </row>
    <row r="433" spans="1:10" x14ac:dyDescent="0.2">
      <c r="A433" s="78">
        <v>432</v>
      </c>
      <c r="I433" s="27" t="str">
        <f>IF(B433="","",IFERROR(VLOOKUP(A433,'1.DEPOSITOS'!$A$1:$H$1000,8,FALSE),IFERROR(VLOOKUP(A433,'2.DEBITOS Y CHEQUES'!$A$1:$H$1000,8,FALSE),IFERROR(VLOOKUP(A433,'3.AFIP'!$A$1:$H$1000,8,FALSE),IFERROR(VLOOKUP(A433,'4.SIRCREB'!$A$1:$H$1000,8,FALSE),IFERROR(VLOOKUP(A433,'5.FONDO Y SUELDOS'!$A$1:$H$1000,8,FALSE),IFERROR(VLOOKUP(A433,'11.LEASING'!$A$1:$H$1000,8,FALSE),IFERROR(VLOOKUP(A433,'8.GASTOS'!$A$1:$H$1000,8,FALSE),(VLOOKUP(A433,'10.IMP DEB CRED'!$A$1:$H$1000,8,FALSE))))))))))</f>
        <v/>
      </c>
      <c r="J433" t="str">
        <f t="shared" si="11"/>
        <v/>
      </c>
    </row>
    <row r="434" spans="1:10" x14ac:dyDescent="0.2">
      <c r="A434" s="78">
        <v>433</v>
      </c>
      <c r="I434" s="27" t="str">
        <f>IF(B434="","",IFERROR(VLOOKUP(A434,'1.DEPOSITOS'!$A$1:$H$1000,8,FALSE),IFERROR(VLOOKUP(A434,'2.DEBITOS Y CHEQUES'!$A$1:$H$1000,8,FALSE),IFERROR(VLOOKUP(A434,'3.AFIP'!$A$1:$H$1000,8,FALSE),IFERROR(VLOOKUP(A434,'4.SIRCREB'!$A$1:$H$1000,8,FALSE),IFERROR(VLOOKUP(A434,'5.FONDO Y SUELDOS'!$A$1:$H$1000,8,FALSE),IFERROR(VLOOKUP(A434,'11.LEASING'!$A$1:$H$1000,8,FALSE),IFERROR(VLOOKUP(A434,'8.GASTOS'!$A$1:$H$1000,8,FALSE),(VLOOKUP(A434,'10.IMP DEB CRED'!$A$1:$H$1000,8,FALSE))))))))))</f>
        <v/>
      </c>
      <c r="J434" t="str">
        <f t="shared" si="11"/>
        <v/>
      </c>
    </row>
    <row r="435" spans="1:10" x14ac:dyDescent="0.2">
      <c r="A435" s="78">
        <v>434</v>
      </c>
      <c r="I435" s="27" t="str">
        <f>IF(B435="","",IFERROR(VLOOKUP(A435,'1.DEPOSITOS'!$A$1:$H$1000,8,FALSE),IFERROR(VLOOKUP(A435,'2.DEBITOS Y CHEQUES'!$A$1:$H$1000,8,FALSE),IFERROR(VLOOKUP(A435,'3.AFIP'!$A$1:$H$1000,8,FALSE),IFERROR(VLOOKUP(A435,'4.SIRCREB'!$A$1:$H$1000,8,FALSE),IFERROR(VLOOKUP(A435,'5.FONDO Y SUELDOS'!$A$1:$H$1000,8,FALSE),IFERROR(VLOOKUP(A435,'11.LEASING'!$A$1:$H$1000,8,FALSE),IFERROR(VLOOKUP(A435,'8.GASTOS'!$A$1:$H$1000,8,FALSE),(VLOOKUP(A435,'10.IMP DEB CRED'!$A$1:$H$1000,8,FALSE))))))))))</f>
        <v/>
      </c>
      <c r="J435" t="str">
        <f t="shared" si="11"/>
        <v/>
      </c>
    </row>
    <row r="436" spans="1:10" x14ac:dyDescent="0.2">
      <c r="A436" s="78">
        <v>435</v>
      </c>
      <c r="I436" s="27" t="str">
        <f>IF(B436="","",IFERROR(VLOOKUP(A436,'1.DEPOSITOS'!$A$1:$H$1000,8,FALSE),IFERROR(VLOOKUP(A436,'2.DEBITOS Y CHEQUES'!$A$1:$H$1000,8,FALSE),IFERROR(VLOOKUP(A436,'3.AFIP'!$A$1:$H$1000,8,FALSE),IFERROR(VLOOKUP(A436,'4.SIRCREB'!$A$1:$H$1000,8,FALSE),IFERROR(VLOOKUP(A436,'5.FONDO Y SUELDOS'!$A$1:$H$1000,8,FALSE),IFERROR(VLOOKUP(A436,'11.LEASING'!$A$1:$H$1000,8,FALSE),IFERROR(VLOOKUP(A436,'8.GASTOS'!$A$1:$H$1000,8,FALSE),(VLOOKUP(A436,'10.IMP DEB CRED'!$A$1:$H$1000,8,FALSE))))))))))</f>
        <v/>
      </c>
      <c r="J436" t="str">
        <f t="shared" si="11"/>
        <v/>
      </c>
    </row>
    <row r="437" spans="1:10" x14ac:dyDescent="0.2">
      <c r="A437" s="78">
        <v>436</v>
      </c>
      <c r="I437" s="27" t="str">
        <f>IF(B437="","",IFERROR(VLOOKUP(A437,'1.DEPOSITOS'!$A$1:$H$1000,8,FALSE),IFERROR(VLOOKUP(A437,'2.DEBITOS Y CHEQUES'!$A$1:$H$1000,8,FALSE),IFERROR(VLOOKUP(A437,'3.AFIP'!$A$1:$H$1000,8,FALSE),IFERROR(VLOOKUP(A437,'4.SIRCREB'!$A$1:$H$1000,8,FALSE),IFERROR(VLOOKUP(A437,'5.FONDO Y SUELDOS'!$A$1:$H$1000,8,FALSE),IFERROR(VLOOKUP(A437,'11.LEASING'!$A$1:$H$1000,8,FALSE),IFERROR(VLOOKUP(A437,'8.GASTOS'!$A$1:$H$1000,8,FALSE),(VLOOKUP(A437,'10.IMP DEB CRED'!$A$1:$H$1000,8,FALSE))))))))))</f>
        <v/>
      </c>
      <c r="J437" t="str">
        <f t="shared" si="11"/>
        <v/>
      </c>
    </row>
    <row r="438" spans="1:10" x14ac:dyDescent="0.2">
      <c r="A438" s="78">
        <v>437</v>
      </c>
      <c r="I438" s="27" t="str">
        <f>IF(B438="","",IFERROR(VLOOKUP(A438,'1.DEPOSITOS'!$A$1:$H$1000,8,FALSE),IFERROR(VLOOKUP(A438,'2.DEBITOS Y CHEQUES'!$A$1:$H$1000,8,FALSE),IFERROR(VLOOKUP(A438,'3.AFIP'!$A$1:$H$1000,8,FALSE),IFERROR(VLOOKUP(A438,'4.SIRCREB'!$A$1:$H$1000,8,FALSE),IFERROR(VLOOKUP(A438,'5.FONDO Y SUELDOS'!$A$1:$H$1000,8,FALSE),IFERROR(VLOOKUP(A438,'11.LEASING'!$A$1:$H$1000,8,FALSE),IFERROR(VLOOKUP(A438,'8.GASTOS'!$A$1:$H$1000,8,FALSE),(VLOOKUP(A438,'10.IMP DEB CRED'!$A$1:$H$1000,8,FALSE))))))))))</f>
        <v/>
      </c>
      <c r="J438" t="str">
        <f t="shared" si="11"/>
        <v/>
      </c>
    </row>
    <row r="439" spans="1:10" x14ac:dyDescent="0.2">
      <c r="A439" s="78">
        <v>438</v>
      </c>
      <c r="I439" s="27" t="str">
        <f>IF(B439="","",IFERROR(VLOOKUP(A439,'1.DEPOSITOS'!$A$1:$H$1000,8,FALSE),IFERROR(VLOOKUP(A439,'2.DEBITOS Y CHEQUES'!$A$1:$H$1000,8,FALSE),IFERROR(VLOOKUP(A439,'3.AFIP'!$A$1:$H$1000,8,FALSE),IFERROR(VLOOKUP(A439,'4.SIRCREB'!$A$1:$H$1000,8,FALSE),IFERROR(VLOOKUP(A439,'5.FONDO Y SUELDOS'!$A$1:$H$1000,8,FALSE),IFERROR(VLOOKUP(A439,'11.LEASING'!$A$1:$H$1000,8,FALSE),IFERROR(VLOOKUP(A439,'8.GASTOS'!$A$1:$H$1000,8,FALSE),(VLOOKUP(A439,'10.IMP DEB CRED'!$A$1:$H$1000,8,FALSE))))))))))</f>
        <v/>
      </c>
      <c r="J439" t="str">
        <f t="shared" si="11"/>
        <v/>
      </c>
    </row>
    <row r="440" spans="1:10" x14ac:dyDescent="0.2">
      <c r="A440" s="78">
        <v>439</v>
      </c>
      <c r="I440" s="27" t="str">
        <f>IF(B440="","",IFERROR(VLOOKUP(A440,'1.DEPOSITOS'!$A$1:$H$1000,8,FALSE),IFERROR(VLOOKUP(A440,'2.DEBITOS Y CHEQUES'!$A$1:$H$1000,8,FALSE),IFERROR(VLOOKUP(A440,'3.AFIP'!$A$1:$H$1000,8,FALSE),IFERROR(VLOOKUP(A440,'4.SIRCREB'!$A$1:$H$1000,8,FALSE),IFERROR(VLOOKUP(A440,'5.FONDO Y SUELDOS'!$A$1:$H$1000,8,FALSE),IFERROR(VLOOKUP(A440,'11.LEASING'!$A$1:$H$1000,8,FALSE),IFERROR(VLOOKUP(A440,'8.GASTOS'!$A$1:$H$1000,8,FALSE),(VLOOKUP(A440,'10.IMP DEB CRED'!$A$1:$H$1000,8,FALSE))))))))))</f>
        <v/>
      </c>
      <c r="J440" t="str">
        <f t="shared" si="11"/>
        <v/>
      </c>
    </row>
    <row r="441" spans="1:10" x14ac:dyDescent="0.2">
      <c r="A441" s="78">
        <v>440</v>
      </c>
      <c r="I441" s="27" t="str">
        <f>IF(B441="","",IFERROR(VLOOKUP(A441,'1.DEPOSITOS'!$A$1:$H$1000,8,FALSE),IFERROR(VLOOKUP(A441,'2.DEBITOS Y CHEQUES'!$A$1:$H$1000,8,FALSE),IFERROR(VLOOKUP(A441,'3.AFIP'!$A$1:$H$1000,8,FALSE),IFERROR(VLOOKUP(A441,'4.SIRCREB'!$A$1:$H$1000,8,FALSE),IFERROR(VLOOKUP(A441,'5.FONDO Y SUELDOS'!$A$1:$H$1000,8,FALSE),IFERROR(VLOOKUP(A441,'11.LEASING'!$A$1:$H$1000,8,FALSE),IFERROR(VLOOKUP(A441,'8.GASTOS'!$A$1:$H$1000,8,FALSE),(VLOOKUP(A441,'10.IMP DEB CRED'!$A$1:$H$1000,8,FALSE))))))))))</f>
        <v/>
      </c>
      <c r="J441" t="str">
        <f t="shared" si="11"/>
        <v/>
      </c>
    </row>
    <row r="442" spans="1:10" x14ac:dyDescent="0.2">
      <c r="A442" s="78">
        <v>441</v>
      </c>
      <c r="I442" s="27" t="str">
        <f>IF(B442="","",IFERROR(VLOOKUP(A442,'1.DEPOSITOS'!$A$1:$H$1000,8,FALSE),IFERROR(VLOOKUP(A442,'2.DEBITOS Y CHEQUES'!$A$1:$H$1000,8,FALSE),IFERROR(VLOOKUP(A442,'3.AFIP'!$A$1:$H$1000,8,FALSE),IFERROR(VLOOKUP(A442,'4.SIRCREB'!$A$1:$H$1000,8,FALSE),IFERROR(VLOOKUP(A442,'5.FONDO Y SUELDOS'!$A$1:$H$1000,8,FALSE),IFERROR(VLOOKUP(A442,'11.LEASING'!$A$1:$H$1000,8,FALSE),IFERROR(VLOOKUP(A442,'8.GASTOS'!$A$1:$H$1000,8,FALSE),(VLOOKUP(A442,'10.IMP DEB CRED'!$A$1:$H$1000,8,FALSE))))))))))</f>
        <v/>
      </c>
      <c r="J442" t="str">
        <f t="shared" si="11"/>
        <v/>
      </c>
    </row>
    <row r="443" spans="1:10" x14ac:dyDescent="0.2">
      <c r="A443" s="78">
        <v>442</v>
      </c>
      <c r="I443" s="27" t="str">
        <f>IF(B443="","",IFERROR(VLOOKUP(A443,'1.DEPOSITOS'!$A$1:$H$1000,8,FALSE),IFERROR(VLOOKUP(A443,'2.DEBITOS Y CHEQUES'!$A$1:$H$1000,8,FALSE),IFERROR(VLOOKUP(A443,'3.AFIP'!$A$1:$H$1000,8,FALSE),IFERROR(VLOOKUP(A443,'4.SIRCREB'!$A$1:$H$1000,8,FALSE),IFERROR(VLOOKUP(A443,'5.FONDO Y SUELDOS'!$A$1:$H$1000,8,FALSE),IFERROR(VLOOKUP(A443,'11.LEASING'!$A$1:$H$1000,8,FALSE),IFERROR(VLOOKUP(A443,'8.GASTOS'!$A$1:$H$1000,8,FALSE),(VLOOKUP(A443,'10.IMP DEB CRED'!$A$1:$H$1000,8,FALSE))))))))))</f>
        <v/>
      </c>
      <c r="J443" t="str">
        <f t="shared" si="11"/>
        <v/>
      </c>
    </row>
    <row r="444" spans="1:10" x14ac:dyDescent="0.2">
      <c r="A444" s="78">
        <v>443</v>
      </c>
      <c r="I444" s="27" t="str">
        <f>IF(B444="","",IFERROR(VLOOKUP(A444,'1.DEPOSITOS'!$A$1:$H$1000,8,FALSE),IFERROR(VLOOKUP(A444,'2.DEBITOS Y CHEQUES'!$A$1:$H$1000,8,FALSE),IFERROR(VLOOKUP(A444,'3.AFIP'!$A$1:$H$1000,8,FALSE),IFERROR(VLOOKUP(A444,'4.SIRCREB'!$A$1:$H$1000,8,FALSE),IFERROR(VLOOKUP(A444,'5.FONDO Y SUELDOS'!$A$1:$H$1000,8,FALSE),IFERROR(VLOOKUP(A444,'11.LEASING'!$A$1:$H$1000,8,FALSE),IFERROR(VLOOKUP(A444,'8.GASTOS'!$A$1:$H$1000,8,FALSE),(VLOOKUP(A444,'10.IMP DEB CRED'!$A$1:$H$1000,8,FALSE))))))))))</f>
        <v/>
      </c>
      <c r="J444" t="str">
        <f t="shared" si="11"/>
        <v/>
      </c>
    </row>
    <row r="445" spans="1:10" x14ac:dyDescent="0.2">
      <c r="A445" s="78">
        <v>444</v>
      </c>
      <c r="I445" s="27" t="str">
        <f>IF(B445="","",IFERROR(VLOOKUP(A445,'1.DEPOSITOS'!$A$1:$H$1000,8,FALSE),IFERROR(VLOOKUP(A445,'2.DEBITOS Y CHEQUES'!$A$1:$H$1000,8,FALSE),IFERROR(VLOOKUP(A445,'3.AFIP'!$A$1:$H$1000,8,FALSE),IFERROR(VLOOKUP(A445,'4.SIRCREB'!$A$1:$H$1000,8,FALSE),IFERROR(VLOOKUP(A445,'5.FONDO Y SUELDOS'!$A$1:$H$1000,8,FALSE),IFERROR(VLOOKUP(A445,'11.LEASING'!$A$1:$H$1000,8,FALSE),IFERROR(VLOOKUP(A445,'8.GASTOS'!$A$1:$H$1000,8,FALSE),(VLOOKUP(A445,'10.IMP DEB CRED'!$A$1:$H$1000,8,FALSE))))))))))</f>
        <v/>
      </c>
      <c r="J445" t="str">
        <f t="shared" si="11"/>
        <v/>
      </c>
    </row>
    <row r="446" spans="1:10" x14ac:dyDescent="0.2">
      <c r="A446" s="78">
        <v>445</v>
      </c>
      <c r="I446" s="27" t="str">
        <f>IF(B446="","",IFERROR(VLOOKUP(A446,'1.DEPOSITOS'!$A$1:$H$1000,8,FALSE),IFERROR(VLOOKUP(A446,'2.DEBITOS Y CHEQUES'!$A$1:$H$1000,8,FALSE),IFERROR(VLOOKUP(A446,'3.AFIP'!$A$1:$H$1000,8,FALSE),IFERROR(VLOOKUP(A446,'4.SIRCREB'!$A$1:$H$1000,8,FALSE),IFERROR(VLOOKUP(A446,'5.FONDO Y SUELDOS'!$A$1:$H$1000,8,FALSE),IFERROR(VLOOKUP(A446,'11.LEASING'!$A$1:$H$1000,8,FALSE),IFERROR(VLOOKUP(A446,'8.GASTOS'!$A$1:$H$1000,8,FALSE),(VLOOKUP(A446,'10.IMP DEB CRED'!$A$1:$H$1000,8,FALSE))))))))))</f>
        <v/>
      </c>
      <c r="J446" t="str">
        <f t="shared" si="11"/>
        <v/>
      </c>
    </row>
    <row r="447" spans="1:10" x14ac:dyDescent="0.2">
      <c r="A447" s="78">
        <v>446</v>
      </c>
      <c r="I447" s="27" t="str">
        <f>IF(B447="","",IFERROR(VLOOKUP(A447,'1.DEPOSITOS'!$A$1:$H$1000,8,FALSE),IFERROR(VLOOKUP(A447,'2.DEBITOS Y CHEQUES'!$A$1:$H$1000,8,FALSE),IFERROR(VLOOKUP(A447,'3.AFIP'!$A$1:$H$1000,8,FALSE),IFERROR(VLOOKUP(A447,'4.SIRCREB'!$A$1:$H$1000,8,FALSE),IFERROR(VLOOKUP(A447,'5.FONDO Y SUELDOS'!$A$1:$H$1000,8,FALSE),IFERROR(VLOOKUP(A447,'11.LEASING'!$A$1:$H$1000,8,FALSE),IFERROR(VLOOKUP(A447,'8.GASTOS'!$A$1:$H$1000,8,FALSE),(VLOOKUP(A447,'10.IMP DEB CRED'!$A$1:$H$1000,8,FALSE))))))))))</f>
        <v/>
      </c>
      <c r="J447" t="str">
        <f t="shared" si="11"/>
        <v/>
      </c>
    </row>
    <row r="448" spans="1:10" x14ac:dyDescent="0.2">
      <c r="A448" s="78">
        <v>447</v>
      </c>
      <c r="I448" s="27" t="str">
        <f>IF(B448="","",IFERROR(VLOOKUP(A448,'1.DEPOSITOS'!$A$1:$H$1000,8,FALSE),IFERROR(VLOOKUP(A448,'2.DEBITOS Y CHEQUES'!$A$1:$H$1000,8,FALSE),IFERROR(VLOOKUP(A448,'3.AFIP'!$A$1:$H$1000,8,FALSE),IFERROR(VLOOKUP(A448,'4.SIRCREB'!$A$1:$H$1000,8,FALSE),IFERROR(VLOOKUP(A448,'5.FONDO Y SUELDOS'!$A$1:$H$1000,8,FALSE),IFERROR(VLOOKUP(A448,'11.LEASING'!$A$1:$H$1000,8,FALSE),IFERROR(VLOOKUP(A448,'8.GASTOS'!$A$1:$H$1000,8,FALSE),(VLOOKUP(A448,'10.IMP DEB CRED'!$A$1:$H$1000,8,FALSE))))))))))</f>
        <v/>
      </c>
      <c r="J448" t="str">
        <f t="shared" si="11"/>
        <v/>
      </c>
    </row>
    <row r="449" spans="1:10" x14ac:dyDescent="0.2">
      <c r="A449" s="78">
        <v>448</v>
      </c>
      <c r="I449" s="27" t="str">
        <f>IF(B449="","",IFERROR(VLOOKUP(A449,'1.DEPOSITOS'!$A$1:$H$1000,8,FALSE),IFERROR(VLOOKUP(A449,'2.DEBITOS Y CHEQUES'!$A$1:$H$1000,8,FALSE),IFERROR(VLOOKUP(A449,'3.AFIP'!$A$1:$H$1000,8,FALSE),IFERROR(VLOOKUP(A449,'4.SIRCREB'!$A$1:$H$1000,8,FALSE),IFERROR(VLOOKUP(A449,'5.FONDO Y SUELDOS'!$A$1:$H$1000,8,FALSE),IFERROR(VLOOKUP(A449,'11.LEASING'!$A$1:$H$1000,8,FALSE),IFERROR(VLOOKUP(A449,'8.GASTOS'!$A$1:$H$1000,8,FALSE),(VLOOKUP(A449,'10.IMP DEB CRED'!$A$1:$H$1000,8,FALSE))))))))))</f>
        <v/>
      </c>
      <c r="J449" t="str">
        <f t="shared" si="11"/>
        <v/>
      </c>
    </row>
    <row r="450" spans="1:10" x14ac:dyDescent="0.2">
      <c r="A450" s="78">
        <v>449</v>
      </c>
      <c r="I450" s="27" t="str">
        <f>IF(B450="","",IFERROR(VLOOKUP(A450,'1.DEPOSITOS'!$A$1:$H$1000,8,FALSE),IFERROR(VLOOKUP(A450,'2.DEBITOS Y CHEQUES'!$A$1:$H$1000,8,FALSE),IFERROR(VLOOKUP(A450,'3.AFIP'!$A$1:$H$1000,8,FALSE),IFERROR(VLOOKUP(A450,'4.SIRCREB'!$A$1:$H$1000,8,FALSE),IFERROR(VLOOKUP(A450,'5.FONDO Y SUELDOS'!$A$1:$H$1000,8,FALSE),IFERROR(VLOOKUP(A450,'11.LEASING'!$A$1:$H$1000,8,FALSE),IFERROR(VLOOKUP(A450,'8.GASTOS'!$A$1:$H$1000,8,FALSE),(VLOOKUP(A450,'10.IMP DEB CRED'!$A$1:$H$1000,8,FALSE))))))))))</f>
        <v/>
      </c>
      <c r="J450" t="str">
        <f t="shared" si="11"/>
        <v/>
      </c>
    </row>
    <row r="451" spans="1:10" x14ac:dyDescent="0.2">
      <c r="A451" s="78">
        <v>450</v>
      </c>
      <c r="I451" s="27" t="str">
        <f>IF(B451="","",IFERROR(VLOOKUP(A451,'1.DEPOSITOS'!$A$1:$H$1000,8,FALSE),IFERROR(VLOOKUP(A451,'2.DEBITOS Y CHEQUES'!$A$1:$H$1000,8,FALSE),IFERROR(VLOOKUP(A451,'3.AFIP'!$A$1:$H$1000,8,FALSE),IFERROR(VLOOKUP(A451,'4.SIRCREB'!$A$1:$H$1000,8,FALSE),IFERROR(VLOOKUP(A451,'5.FONDO Y SUELDOS'!$A$1:$H$1000,8,FALSE),IFERROR(VLOOKUP(A451,'11.LEASING'!$A$1:$H$1000,8,FALSE),IFERROR(VLOOKUP(A451,'8.GASTOS'!$A$1:$H$1000,8,FALSE),(VLOOKUP(A451,'10.IMP DEB CRED'!$A$1:$H$1000,8,FALSE))))))))))</f>
        <v/>
      </c>
      <c r="J451" t="str">
        <f t="shared" si="11"/>
        <v/>
      </c>
    </row>
    <row r="452" spans="1:10" x14ac:dyDescent="0.2">
      <c r="A452" s="78">
        <v>451</v>
      </c>
      <c r="I452" s="27" t="str">
        <f>IF(B452="","",IFERROR(VLOOKUP(A452,'1.DEPOSITOS'!$A$1:$H$1000,8,FALSE),IFERROR(VLOOKUP(A452,'2.DEBITOS Y CHEQUES'!$A$1:$H$1000,8,FALSE),IFERROR(VLOOKUP(A452,'3.AFIP'!$A$1:$H$1000,8,FALSE),IFERROR(VLOOKUP(A452,'4.SIRCREB'!$A$1:$H$1000,8,FALSE),IFERROR(VLOOKUP(A452,'5.FONDO Y SUELDOS'!$A$1:$H$1000,8,FALSE),IFERROR(VLOOKUP(A452,'11.LEASING'!$A$1:$H$1000,8,FALSE),IFERROR(VLOOKUP(A452,'8.GASTOS'!$A$1:$H$1000,8,FALSE),(VLOOKUP(A452,'10.IMP DEB CRED'!$A$1:$H$1000,8,FALSE))))))))))</f>
        <v/>
      </c>
      <c r="J452" t="str">
        <f t="shared" si="11"/>
        <v/>
      </c>
    </row>
    <row r="453" spans="1:10" x14ac:dyDescent="0.2">
      <c r="A453" s="78">
        <v>452</v>
      </c>
      <c r="I453" s="27" t="str">
        <f>IF(B453="","",IFERROR(VLOOKUP(A453,'1.DEPOSITOS'!$A$1:$H$1000,8,FALSE),IFERROR(VLOOKUP(A453,'2.DEBITOS Y CHEQUES'!$A$1:$H$1000,8,FALSE),IFERROR(VLOOKUP(A453,'3.AFIP'!$A$1:$H$1000,8,FALSE),IFERROR(VLOOKUP(A453,'4.SIRCREB'!$A$1:$H$1000,8,FALSE),IFERROR(VLOOKUP(A453,'5.FONDO Y SUELDOS'!$A$1:$H$1000,8,FALSE),IFERROR(VLOOKUP(A453,'11.LEASING'!$A$1:$H$1000,8,FALSE),IFERROR(VLOOKUP(A453,'8.GASTOS'!$A$1:$H$1000,8,FALSE),(VLOOKUP(A453,'10.IMP DEB CRED'!$A$1:$H$1000,8,FALSE))))))))))</f>
        <v/>
      </c>
      <c r="J453" t="str">
        <f t="shared" si="11"/>
        <v/>
      </c>
    </row>
    <row r="454" spans="1:10" x14ac:dyDescent="0.2">
      <c r="A454" s="78">
        <v>453</v>
      </c>
      <c r="I454" s="27" t="str">
        <f>IF(B454="","",IFERROR(VLOOKUP(A454,'1.DEPOSITOS'!$A$1:$H$1000,8,FALSE),IFERROR(VLOOKUP(A454,'2.DEBITOS Y CHEQUES'!$A$1:$H$1000,8,FALSE),IFERROR(VLOOKUP(A454,'3.AFIP'!$A$1:$H$1000,8,FALSE),IFERROR(VLOOKUP(A454,'4.SIRCREB'!$A$1:$H$1000,8,FALSE),IFERROR(VLOOKUP(A454,'5.FONDO Y SUELDOS'!$A$1:$H$1000,8,FALSE),IFERROR(VLOOKUP(A454,'11.LEASING'!$A$1:$H$1000,8,FALSE),IFERROR(VLOOKUP(A454,'8.GASTOS'!$A$1:$H$1000,8,FALSE),(VLOOKUP(A454,'10.IMP DEB CRED'!$A$1:$H$1000,8,FALSE))))))))))</f>
        <v/>
      </c>
      <c r="J454" t="str">
        <f t="shared" si="11"/>
        <v/>
      </c>
    </row>
    <row r="455" spans="1:10" x14ac:dyDescent="0.2">
      <c r="A455" s="78">
        <v>454</v>
      </c>
      <c r="I455" s="27" t="str">
        <f>IF(B455="","",IFERROR(VLOOKUP(A455,'1.DEPOSITOS'!$A$1:$H$1000,8,FALSE),IFERROR(VLOOKUP(A455,'2.DEBITOS Y CHEQUES'!$A$1:$H$1000,8,FALSE),IFERROR(VLOOKUP(A455,'3.AFIP'!$A$1:$H$1000,8,FALSE),IFERROR(VLOOKUP(A455,'4.SIRCREB'!$A$1:$H$1000,8,FALSE),IFERROR(VLOOKUP(A455,'5.FONDO Y SUELDOS'!$A$1:$H$1000,8,FALSE),IFERROR(VLOOKUP(A455,'11.LEASING'!$A$1:$H$1000,8,FALSE),IFERROR(VLOOKUP(A455,'8.GASTOS'!$A$1:$H$1000,8,FALSE),(VLOOKUP(A455,'10.IMP DEB CRED'!$A$1:$H$1000,8,FALSE))))))))))</f>
        <v/>
      </c>
      <c r="J455" t="str">
        <f t="shared" si="11"/>
        <v/>
      </c>
    </row>
    <row r="456" spans="1:10" x14ac:dyDescent="0.2">
      <c r="A456" s="78">
        <v>455</v>
      </c>
      <c r="I456" s="27" t="str">
        <f>IF(B456="","",IFERROR(VLOOKUP(A456,'1.DEPOSITOS'!$A$1:$H$1000,8,FALSE),IFERROR(VLOOKUP(A456,'2.DEBITOS Y CHEQUES'!$A$1:$H$1000,8,FALSE),IFERROR(VLOOKUP(A456,'3.AFIP'!$A$1:$H$1000,8,FALSE),IFERROR(VLOOKUP(A456,'4.SIRCREB'!$A$1:$H$1000,8,FALSE),IFERROR(VLOOKUP(A456,'5.FONDO Y SUELDOS'!$A$1:$H$1000,8,FALSE),IFERROR(VLOOKUP(A456,'11.LEASING'!$A$1:$H$1000,8,FALSE),IFERROR(VLOOKUP(A456,'8.GASTOS'!$A$1:$H$1000,8,FALSE),(VLOOKUP(A456,'10.IMP DEB CRED'!$A$1:$H$1000,8,FALSE))))))))))</f>
        <v/>
      </c>
      <c r="J456" t="str">
        <f t="shared" si="11"/>
        <v/>
      </c>
    </row>
    <row r="457" spans="1:10" x14ac:dyDescent="0.2">
      <c r="A457" s="78">
        <v>456</v>
      </c>
      <c r="I457" s="27" t="str">
        <f>IF(B457="","",IFERROR(VLOOKUP(A457,'1.DEPOSITOS'!$A$1:$H$1000,8,FALSE),IFERROR(VLOOKUP(A457,'2.DEBITOS Y CHEQUES'!$A$1:$H$1000,8,FALSE),IFERROR(VLOOKUP(A457,'3.AFIP'!$A$1:$H$1000,8,FALSE),IFERROR(VLOOKUP(A457,'4.SIRCREB'!$A$1:$H$1000,8,FALSE),IFERROR(VLOOKUP(A457,'5.FONDO Y SUELDOS'!$A$1:$H$1000,8,FALSE),IFERROR(VLOOKUP(A457,'11.LEASING'!$A$1:$H$1000,8,FALSE),IFERROR(VLOOKUP(A457,'8.GASTOS'!$A$1:$H$1000,8,FALSE),(VLOOKUP(A457,'10.IMP DEB CRED'!$A$1:$H$1000,8,FALSE))))))))))</f>
        <v/>
      </c>
      <c r="J457" t="str">
        <f t="shared" si="11"/>
        <v/>
      </c>
    </row>
    <row r="458" spans="1:10" x14ac:dyDescent="0.2">
      <c r="A458" s="78">
        <v>457</v>
      </c>
      <c r="I458" s="27" t="str">
        <f>IF(B458="","",IFERROR(VLOOKUP(A458,'1.DEPOSITOS'!$A$1:$H$1000,8,FALSE),IFERROR(VLOOKUP(A458,'2.DEBITOS Y CHEQUES'!$A$1:$H$1000,8,FALSE),IFERROR(VLOOKUP(A458,'3.AFIP'!$A$1:$H$1000,8,FALSE),IFERROR(VLOOKUP(A458,'4.SIRCREB'!$A$1:$H$1000,8,FALSE),IFERROR(VLOOKUP(A458,'5.FONDO Y SUELDOS'!$A$1:$H$1000,8,FALSE),IFERROR(VLOOKUP(A458,'11.LEASING'!$A$1:$H$1000,8,FALSE),IFERROR(VLOOKUP(A458,'8.GASTOS'!$A$1:$H$1000,8,FALSE),(VLOOKUP(A458,'10.IMP DEB CRED'!$A$1:$H$1000,8,FALSE))))))))))</f>
        <v/>
      </c>
      <c r="J458" t="str">
        <f t="shared" si="11"/>
        <v/>
      </c>
    </row>
    <row r="459" spans="1:10" x14ac:dyDescent="0.2">
      <c r="A459" s="78">
        <v>458</v>
      </c>
      <c r="I459" s="27" t="str">
        <f>IF(B459="","",IFERROR(VLOOKUP(A459,'1.DEPOSITOS'!$A$1:$H$1000,8,FALSE),IFERROR(VLOOKUP(A459,'2.DEBITOS Y CHEQUES'!$A$1:$H$1000,8,FALSE),IFERROR(VLOOKUP(A459,'3.AFIP'!$A$1:$H$1000,8,FALSE),IFERROR(VLOOKUP(A459,'4.SIRCREB'!$A$1:$H$1000,8,FALSE),IFERROR(VLOOKUP(A459,'5.FONDO Y SUELDOS'!$A$1:$H$1000,8,FALSE),IFERROR(VLOOKUP(A459,'11.LEASING'!$A$1:$H$1000,8,FALSE),IFERROR(VLOOKUP(A459,'8.GASTOS'!$A$1:$H$1000,8,FALSE),(VLOOKUP(A459,'10.IMP DEB CRED'!$A$1:$H$1000,8,FALSE))))))))))</f>
        <v/>
      </c>
      <c r="J459" t="str">
        <f t="shared" si="11"/>
        <v/>
      </c>
    </row>
    <row r="460" spans="1:10" x14ac:dyDescent="0.2">
      <c r="A460" s="78">
        <v>459</v>
      </c>
      <c r="I460" s="27" t="str">
        <f>IF(B460="","",IFERROR(VLOOKUP(A460,'1.DEPOSITOS'!$A$1:$H$1000,8,FALSE),IFERROR(VLOOKUP(A460,'2.DEBITOS Y CHEQUES'!$A$1:$H$1000,8,FALSE),IFERROR(VLOOKUP(A460,'3.AFIP'!$A$1:$H$1000,8,FALSE),IFERROR(VLOOKUP(A460,'4.SIRCREB'!$A$1:$H$1000,8,FALSE),IFERROR(VLOOKUP(A460,'5.FONDO Y SUELDOS'!$A$1:$H$1000,8,FALSE),IFERROR(VLOOKUP(A460,'11.LEASING'!$A$1:$H$1000,8,FALSE),IFERROR(VLOOKUP(A460,'8.GASTOS'!$A$1:$H$1000,8,FALSE),(VLOOKUP(A460,'10.IMP DEB CRED'!$A$1:$H$1000,8,FALSE))))))))))</f>
        <v/>
      </c>
      <c r="J460" t="str">
        <f t="shared" si="11"/>
        <v/>
      </c>
    </row>
    <row r="461" spans="1:10" x14ac:dyDescent="0.2">
      <c r="A461" s="78">
        <v>460</v>
      </c>
      <c r="I461" s="27" t="str">
        <f>IF(B461="","",IFERROR(VLOOKUP(A461,'1.DEPOSITOS'!$A$1:$H$1000,8,FALSE),IFERROR(VLOOKUP(A461,'2.DEBITOS Y CHEQUES'!$A$1:$H$1000,8,FALSE),IFERROR(VLOOKUP(A461,'3.AFIP'!$A$1:$H$1000,8,FALSE),IFERROR(VLOOKUP(A461,'4.SIRCREB'!$A$1:$H$1000,8,FALSE),IFERROR(VLOOKUP(A461,'5.FONDO Y SUELDOS'!$A$1:$H$1000,8,FALSE),IFERROR(VLOOKUP(A461,'11.LEASING'!$A$1:$H$1000,8,FALSE),IFERROR(VLOOKUP(A461,'8.GASTOS'!$A$1:$H$1000,8,FALSE),(VLOOKUP(A461,'10.IMP DEB CRED'!$A$1:$H$1000,8,FALSE))))))))))</f>
        <v/>
      </c>
      <c r="J461" t="str">
        <f t="shared" si="11"/>
        <v/>
      </c>
    </row>
    <row r="462" spans="1:10" x14ac:dyDescent="0.2">
      <c r="A462" s="78">
        <v>461</v>
      </c>
      <c r="I462" s="27" t="str">
        <f>IF(B462="","",IFERROR(VLOOKUP(A462,'1.DEPOSITOS'!$A$1:$H$1000,8,FALSE),IFERROR(VLOOKUP(A462,'2.DEBITOS Y CHEQUES'!$A$1:$H$1000,8,FALSE),IFERROR(VLOOKUP(A462,'3.AFIP'!$A$1:$H$1000,8,FALSE),IFERROR(VLOOKUP(A462,'4.SIRCREB'!$A$1:$H$1000,8,FALSE),IFERROR(VLOOKUP(A462,'5.FONDO Y SUELDOS'!$A$1:$H$1000,8,FALSE),IFERROR(VLOOKUP(A462,'11.LEASING'!$A$1:$H$1000,8,FALSE),IFERROR(VLOOKUP(A462,'8.GASTOS'!$A$1:$H$1000,8,FALSE),(VLOOKUP(A462,'10.IMP DEB CRED'!$A$1:$H$1000,8,FALSE))))))))))</f>
        <v/>
      </c>
      <c r="J462" t="str">
        <f t="shared" si="11"/>
        <v/>
      </c>
    </row>
    <row r="463" spans="1:10" x14ac:dyDescent="0.2">
      <c r="A463" s="78">
        <v>462</v>
      </c>
      <c r="I463" s="27" t="str">
        <f>IF(B463="","",IFERROR(VLOOKUP(A463,'1.DEPOSITOS'!$A$1:$H$1000,8,FALSE),IFERROR(VLOOKUP(A463,'2.DEBITOS Y CHEQUES'!$A$1:$H$1000,8,FALSE),IFERROR(VLOOKUP(A463,'3.AFIP'!$A$1:$H$1000,8,FALSE),IFERROR(VLOOKUP(A463,'4.SIRCREB'!$A$1:$H$1000,8,FALSE),IFERROR(VLOOKUP(A463,'5.FONDO Y SUELDOS'!$A$1:$H$1000,8,FALSE),IFERROR(VLOOKUP(A463,'11.LEASING'!$A$1:$H$1000,8,FALSE),IFERROR(VLOOKUP(A463,'8.GASTOS'!$A$1:$H$1000,8,FALSE),(VLOOKUP(A463,'10.IMP DEB CRED'!$A$1:$H$1000,8,FALSE))))))))))</f>
        <v/>
      </c>
      <c r="J463" t="str">
        <f t="shared" si="11"/>
        <v/>
      </c>
    </row>
    <row r="464" spans="1:10" x14ac:dyDescent="0.2">
      <c r="A464" s="78">
        <v>463</v>
      </c>
      <c r="I464" s="27" t="str">
        <f>IF(B464="","",IFERROR(VLOOKUP(A464,'1.DEPOSITOS'!$A$1:$H$1000,8,FALSE),IFERROR(VLOOKUP(A464,'2.DEBITOS Y CHEQUES'!$A$1:$H$1000,8,FALSE),IFERROR(VLOOKUP(A464,'3.AFIP'!$A$1:$H$1000,8,FALSE),IFERROR(VLOOKUP(A464,'4.SIRCREB'!$A$1:$H$1000,8,FALSE),IFERROR(VLOOKUP(A464,'5.FONDO Y SUELDOS'!$A$1:$H$1000,8,FALSE),IFERROR(VLOOKUP(A464,'11.LEASING'!$A$1:$H$1000,8,FALSE),IFERROR(VLOOKUP(A464,'8.GASTOS'!$A$1:$H$1000,8,FALSE),(VLOOKUP(A464,'10.IMP DEB CRED'!$A$1:$H$1000,8,FALSE))))))))))</f>
        <v/>
      </c>
      <c r="J464" t="str">
        <f t="shared" si="11"/>
        <v/>
      </c>
    </row>
    <row r="465" spans="1:10" x14ac:dyDescent="0.2">
      <c r="A465" s="78">
        <v>464</v>
      </c>
      <c r="I465" s="27" t="str">
        <f>IF(B465="","",IFERROR(VLOOKUP(A465,'1.DEPOSITOS'!$A$1:$H$1000,8,FALSE),IFERROR(VLOOKUP(A465,'2.DEBITOS Y CHEQUES'!$A$1:$H$1000,8,FALSE),IFERROR(VLOOKUP(A465,'3.AFIP'!$A$1:$H$1000,8,FALSE),IFERROR(VLOOKUP(A465,'4.SIRCREB'!$A$1:$H$1000,8,FALSE),IFERROR(VLOOKUP(A465,'5.FONDO Y SUELDOS'!$A$1:$H$1000,8,FALSE),IFERROR(VLOOKUP(A465,'11.LEASING'!$A$1:$H$1000,8,FALSE),IFERROR(VLOOKUP(A465,'8.GASTOS'!$A$1:$H$1000,8,FALSE),(VLOOKUP(A465,'10.IMP DEB CRED'!$A$1:$H$1000,8,FALSE))))))))))</f>
        <v/>
      </c>
      <c r="J465" t="str">
        <f t="shared" si="11"/>
        <v/>
      </c>
    </row>
    <row r="466" spans="1:10" x14ac:dyDescent="0.2">
      <c r="A466" s="78">
        <v>465</v>
      </c>
      <c r="I466" s="27" t="str">
        <f>IF(B466="","",IFERROR(VLOOKUP(A466,'1.DEPOSITOS'!$A$1:$H$1000,8,FALSE),IFERROR(VLOOKUP(A466,'2.DEBITOS Y CHEQUES'!$A$1:$H$1000,8,FALSE),IFERROR(VLOOKUP(A466,'3.AFIP'!$A$1:$H$1000,8,FALSE),IFERROR(VLOOKUP(A466,'4.SIRCREB'!$A$1:$H$1000,8,FALSE),IFERROR(VLOOKUP(A466,'5.FONDO Y SUELDOS'!$A$1:$H$1000,8,FALSE),IFERROR(VLOOKUP(A466,'11.LEASING'!$A$1:$H$1000,8,FALSE),IFERROR(VLOOKUP(A466,'8.GASTOS'!$A$1:$H$1000,8,FALSE),(VLOOKUP(A466,'10.IMP DEB CRED'!$A$1:$H$1000,8,FALSE))))))))))</f>
        <v/>
      </c>
      <c r="J466" t="str">
        <f t="shared" si="11"/>
        <v/>
      </c>
    </row>
    <row r="467" spans="1:10" x14ac:dyDescent="0.2">
      <c r="A467" s="78">
        <v>466</v>
      </c>
      <c r="I467" s="27" t="str">
        <f>IF(B467="","",IFERROR(VLOOKUP(A467,'1.DEPOSITOS'!$A$1:$H$1000,8,FALSE),IFERROR(VLOOKUP(A467,'2.DEBITOS Y CHEQUES'!$A$1:$H$1000,8,FALSE),IFERROR(VLOOKUP(A467,'3.AFIP'!$A$1:$H$1000,8,FALSE),IFERROR(VLOOKUP(A467,'4.SIRCREB'!$A$1:$H$1000,8,FALSE),IFERROR(VLOOKUP(A467,'5.FONDO Y SUELDOS'!$A$1:$H$1000,8,FALSE),IFERROR(VLOOKUP(A467,'11.LEASING'!$A$1:$H$1000,8,FALSE),IFERROR(VLOOKUP(A467,'8.GASTOS'!$A$1:$H$1000,8,FALSE),(VLOOKUP(A467,'10.IMP DEB CRED'!$A$1:$H$1000,8,FALSE))))))))))</f>
        <v/>
      </c>
      <c r="J467" t="str">
        <f t="shared" si="11"/>
        <v/>
      </c>
    </row>
    <row r="468" spans="1:10" x14ac:dyDescent="0.2">
      <c r="A468" s="78">
        <v>467</v>
      </c>
      <c r="I468" s="27" t="str">
        <f>IF(B468="","",IFERROR(VLOOKUP(A468,'1.DEPOSITOS'!$A$1:$H$1000,8,FALSE),IFERROR(VLOOKUP(A468,'2.DEBITOS Y CHEQUES'!$A$1:$H$1000,8,FALSE),IFERROR(VLOOKUP(A468,'3.AFIP'!$A$1:$H$1000,8,FALSE),IFERROR(VLOOKUP(A468,'4.SIRCREB'!$A$1:$H$1000,8,FALSE),IFERROR(VLOOKUP(A468,'5.FONDO Y SUELDOS'!$A$1:$H$1000,8,FALSE),IFERROR(VLOOKUP(A468,'11.LEASING'!$A$1:$H$1000,8,FALSE),IFERROR(VLOOKUP(A468,'8.GASTOS'!$A$1:$H$1000,8,FALSE),(VLOOKUP(A468,'10.IMP DEB CRED'!$A$1:$H$1000,8,FALSE))))))))))</f>
        <v/>
      </c>
      <c r="J468" t="str">
        <f t="shared" si="11"/>
        <v/>
      </c>
    </row>
    <row r="469" spans="1:10" x14ac:dyDescent="0.2">
      <c r="A469" s="78">
        <v>468</v>
      </c>
      <c r="I469" s="27" t="str">
        <f>IF(B469="","",IFERROR(VLOOKUP(A469,'1.DEPOSITOS'!$A$1:$H$1000,8,FALSE),IFERROR(VLOOKUP(A469,'2.DEBITOS Y CHEQUES'!$A$1:$H$1000,8,FALSE),IFERROR(VLOOKUP(A469,'3.AFIP'!$A$1:$H$1000,8,FALSE),IFERROR(VLOOKUP(A469,'4.SIRCREB'!$A$1:$H$1000,8,FALSE),IFERROR(VLOOKUP(A469,'5.FONDO Y SUELDOS'!$A$1:$H$1000,8,FALSE),IFERROR(VLOOKUP(A469,'11.LEASING'!$A$1:$H$1000,8,FALSE),IFERROR(VLOOKUP(A469,'8.GASTOS'!$A$1:$H$1000,8,FALSE),(VLOOKUP(A469,'10.IMP DEB CRED'!$A$1:$H$1000,8,FALSE))))))))))</f>
        <v/>
      </c>
      <c r="J469" t="str">
        <f t="shared" si="11"/>
        <v/>
      </c>
    </row>
    <row r="470" spans="1:10" x14ac:dyDescent="0.2">
      <c r="A470" s="78">
        <v>469</v>
      </c>
      <c r="I470" s="27" t="str">
        <f>IF(B470="","",IFERROR(VLOOKUP(A470,'1.DEPOSITOS'!$A$1:$H$1000,8,FALSE),IFERROR(VLOOKUP(A470,'2.DEBITOS Y CHEQUES'!$A$1:$H$1000,8,FALSE),IFERROR(VLOOKUP(A470,'3.AFIP'!$A$1:$H$1000,8,FALSE),IFERROR(VLOOKUP(A470,'4.SIRCREB'!$A$1:$H$1000,8,FALSE),IFERROR(VLOOKUP(A470,'5.FONDO Y SUELDOS'!$A$1:$H$1000,8,FALSE),IFERROR(VLOOKUP(A470,'11.LEASING'!$A$1:$H$1000,8,FALSE),IFERROR(VLOOKUP(A470,'8.GASTOS'!$A$1:$H$1000,8,FALSE),(VLOOKUP(A470,'10.IMP DEB CRED'!$A$1:$H$1000,8,FALSE))))))))))</f>
        <v/>
      </c>
      <c r="J470" t="str">
        <f t="shared" si="11"/>
        <v/>
      </c>
    </row>
    <row r="471" spans="1:10" x14ac:dyDescent="0.2">
      <c r="A471" s="78">
        <v>470</v>
      </c>
      <c r="I471" s="27" t="str">
        <f>IF(B471="","",IFERROR(VLOOKUP(A471,'1.DEPOSITOS'!$A$1:$H$1000,8,FALSE),IFERROR(VLOOKUP(A471,'2.DEBITOS Y CHEQUES'!$A$1:$H$1000,8,FALSE),IFERROR(VLOOKUP(A471,'3.AFIP'!$A$1:$H$1000,8,FALSE),IFERROR(VLOOKUP(A471,'4.SIRCREB'!$A$1:$H$1000,8,FALSE),IFERROR(VLOOKUP(A471,'5.FONDO Y SUELDOS'!$A$1:$H$1000,8,FALSE),IFERROR(VLOOKUP(A471,'11.LEASING'!$A$1:$H$1000,8,FALSE),IFERROR(VLOOKUP(A471,'8.GASTOS'!$A$1:$H$1000,8,FALSE),(VLOOKUP(A471,'10.IMP DEB CRED'!$A$1:$H$1000,8,FALSE))))))))))</f>
        <v/>
      </c>
      <c r="J471" t="str">
        <f t="shared" si="11"/>
        <v/>
      </c>
    </row>
    <row r="472" spans="1:10" x14ac:dyDescent="0.2">
      <c r="A472" s="78">
        <v>471</v>
      </c>
      <c r="I472" s="27" t="str">
        <f>IF(B472="","",IFERROR(VLOOKUP(A472,'1.DEPOSITOS'!$A$1:$H$1000,8,FALSE),IFERROR(VLOOKUP(A472,'2.DEBITOS Y CHEQUES'!$A$1:$H$1000,8,FALSE),IFERROR(VLOOKUP(A472,'3.AFIP'!$A$1:$H$1000,8,FALSE),IFERROR(VLOOKUP(A472,'4.SIRCREB'!$A$1:$H$1000,8,FALSE),IFERROR(VLOOKUP(A472,'5.FONDO Y SUELDOS'!$A$1:$H$1000,8,FALSE),IFERROR(VLOOKUP(A472,'11.LEASING'!$A$1:$H$1000,8,FALSE),IFERROR(VLOOKUP(A472,'8.GASTOS'!$A$1:$H$1000,8,FALSE),(VLOOKUP(A472,'10.IMP DEB CRED'!$A$1:$H$1000,8,FALSE))))))))))</f>
        <v/>
      </c>
      <c r="J472" t="str">
        <f t="shared" si="11"/>
        <v/>
      </c>
    </row>
    <row r="473" spans="1:10" x14ac:dyDescent="0.2">
      <c r="A473" s="78">
        <v>472</v>
      </c>
      <c r="I473" s="27" t="str">
        <f>IF(B473="","",IFERROR(VLOOKUP(A473,'1.DEPOSITOS'!$A$1:$H$1000,8,FALSE),IFERROR(VLOOKUP(A473,'2.DEBITOS Y CHEQUES'!$A$1:$H$1000,8,FALSE),IFERROR(VLOOKUP(A473,'3.AFIP'!$A$1:$H$1000,8,FALSE),IFERROR(VLOOKUP(A473,'4.SIRCREB'!$A$1:$H$1000,8,FALSE),IFERROR(VLOOKUP(A473,'5.FONDO Y SUELDOS'!$A$1:$H$1000,8,FALSE),IFERROR(VLOOKUP(A473,'11.LEASING'!$A$1:$H$1000,8,FALSE),IFERROR(VLOOKUP(A473,'8.GASTOS'!$A$1:$H$1000,8,FALSE),(VLOOKUP(A473,'10.IMP DEB CRED'!$A$1:$H$1000,8,FALSE))))))))))</f>
        <v/>
      </c>
      <c r="J473" t="str">
        <f t="shared" si="11"/>
        <v/>
      </c>
    </row>
    <row r="474" spans="1:10" x14ac:dyDescent="0.2">
      <c r="A474" s="78">
        <v>473</v>
      </c>
      <c r="I474" s="27" t="str">
        <f>IF(B474="","",IFERROR(VLOOKUP(A474,'1.DEPOSITOS'!$A$1:$H$1000,8,FALSE),IFERROR(VLOOKUP(A474,'2.DEBITOS Y CHEQUES'!$A$1:$H$1000,8,FALSE),IFERROR(VLOOKUP(A474,'3.AFIP'!$A$1:$H$1000,8,FALSE),IFERROR(VLOOKUP(A474,'4.SIRCREB'!$A$1:$H$1000,8,FALSE),IFERROR(VLOOKUP(A474,'5.FONDO Y SUELDOS'!$A$1:$H$1000,8,FALSE),IFERROR(VLOOKUP(A474,'11.LEASING'!$A$1:$H$1000,8,FALSE),IFERROR(VLOOKUP(A474,'8.GASTOS'!$A$1:$H$1000,8,FALSE),(VLOOKUP(A474,'10.IMP DEB CRED'!$A$1:$H$1000,8,FALSE))))))))))</f>
        <v/>
      </c>
      <c r="J474" t="str">
        <f t="shared" si="11"/>
        <v/>
      </c>
    </row>
    <row r="475" spans="1:10" x14ac:dyDescent="0.2">
      <c r="A475" s="78">
        <v>474</v>
      </c>
      <c r="I475" s="27" t="str">
        <f>IF(B475="","",IFERROR(VLOOKUP(A475,'1.DEPOSITOS'!$A$1:$H$1000,8,FALSE),IFERROR(VLOOKUP(A475,'2.DEBITOS Y CHEQUES'!$A$1:$H$1000,8,FALSE),IFERROR(VLOOKUP(A475,'3.AFIP'!$A$1:$H$1000,8,FALSE),IFERROR(VLOOKUP(A475,'4.SIRCREB'!$A$1:$H$1000,8,FALSE),IFERROR(VLOOKUP(A475,'5.FONDO Y SUELDOS'!$A$1:$H$1000,8,FALSE),IFERROR(VLOOKUP(A475,'11.LEASING'!$A$1:$H$1000,8,FALSE),IFERROR(VLOOKUP(A475,'8.GASTOS'!$A$1:$H$1000,8,FALSE),(VLOOKUP(A475,'10.IMP DEB CRED'!$A$1:$H$1000,8,FALSE))))))))))</f>
        <v/>
      </c>
      <c r="J475" t="str">
        <f t="shared" si="11"/>
        <v/>
      </c>
    </row>
    <row r="476" spans="1:10" x14ac:dyDescent="0.2">
      <c r="A476" s="78">
        <v>475</v>
      </c>
      <c r="I476" s="27" t="str">
        <f>IF(B476="","",IFERROR(VLOOKUP(A476,'1.DEPOSITOS'!$A$1:$H$1000,8,FALSE),IFERROR(VLOOKUP(A476,'2.DEBITOS Y CHEQUES'!$A$1:$H$1000,8,FALSE),IFERROR(VLOOKUP(A476,'3.AFIP'!$A$1:$H$1000,8,FALSE),IFERROR(VLOOKUP(A476,'4.SIRCREB'!$A$1:$H$1000,8,FALSE),IFERROR(VLOOKUP(A476,'5.FONDO Y SUELDOS'!$A$1:$H$1000,8,FALSE),IFERROR(VLOOKUP(A476,'11.LEASING'!$A$1:$H$1000,8,FALSE),IFERROR(VLOOKUP(A476,'8.GASTOS'!$A$1:$H$1000,8,FALSE),(VLOOKUP(A476,'10.IMP DEB CRED'!$A$1:$H$1000,8,FALSE))))))))))</f>
        <v/>
      </c>
      <c r="J476" t="str">
        <f t="shared" si="11"/>
        <v/>
      </c>
    </row>
    <row r="477" spans="1:10" x14ac:dyDescent="0.2">
      <c r="A477" s="78">
        <v>476</v>
      </c>
      <c r="I477" s="27" t="str">
        <f>IF(B477="","",IFERROR(VLOOKUP(A477,'1.DEPOSITOS'!$A$1:$H$1000,8,FALSE),IFERROR(VLOOKUP(A477,'2.DEBITOS Y CHEQUES'!$A$1:$H$1000,8,FALSE),IFERROR(VLOOKUP(A477,'3.AFIP'!$A$1:$H$1000,8,FALSE),IFERROR(VLOOKUP(A477,'4.SIRCREB'!$A$1:$H$1000,8,FALSE),IFERROR(VLOOKUP(A477,'5.FONDO Y SUELDOS'!$A$1:$H$1000,8,FALSE),IFERROR(VLOOKUP(A477,'11.LEASING'!$A$1:$H$1000,8,FALSE),IFERROR(VLOOKUP(A477,'8.GASTOS'!$A$1:$H$1000,8,FALSE),(VLOOKUP(A477,'10.IMP DEB CRED'!$A$1:$H$1000,8,FALSE))))))))))</f>
        <v/>
      </c>
      <c r="J477" t="str">
        <f t="shared" si="11"/>
        <v/>
      </c>
    </row>
    <row r="478" spans="1:10" x14ac:dyDescent="0.2">
      <c r="A478" s="78">
        <v>477</v>
      </c>
      <c r="I478" s="27" t="str">
        <f>IF(B478="","",IFERROR(VLOOKUP(A478,'1.DEPOSITOS'!$A$1:$H$1000,8,FALSE),IFERROR(VLOOKUP(A478,'2.DEBITOS Y CHEQUES'!$A$1:$H$1000,8,FALSE),IFERROR(VLOOKUP(A478,'3.AFIP'!$A$1:$H$1000,8,FALSE),IFERROR(VLOOKUP(A478,'4.SIRCREB'!$A$1:$H$1000,8,FALSE),IFERROR(VLOOKUP(A478,'5.FONDO Y SUELDOS'!$A$1:$H$1000,8,FALSE),IFERROR(VLOOKUP(A478,'11.LEASING'!$A$1:$H$1000,8,FALSE),IFERROR(VLOOKUP(A478,'8.GASTOS'!$A$1:$H$1000,8,FALSE),(VLOOKUP(A478,'10.IMP DEB CRED'!$A$1:$H$1000,8,FALSE))))))))))</f>
        <v/>
      </c>
      <c r="J478" t="str">
        <f t="shared" si="11"/>
        <v/>
      </c>
    </row>
    <row r="479" spans="1:10" x14ac:dyDescent="0.2">
      <c r="A479" s="78">
        <v>478</v>
      </c>
      <c r="I479" s="27" t="str">
        <f>IF(B479="","",IFERROR(VLOOKUP(A479,'1.DEPOSITOS'!$A$1:$H$1000,8,FALSE),IFERROR(VLOOKUP(A479,'2.DEBITOS Y CHEQUES'!$A$1:$H$1000,8,FALSE),IFERROR(VLOOKUP(A479,'3.AFIP'!$A$1:$H$1000,8,FALSE),IFERROR(VLOOKUP(A479,'4.SIRCREB'!$A$1:$H$1000,8,FALSE),IFERROR(VLOOKUP(A479,'5.FONDO Y SUELDOS'!$A$1:$H$1000,8,FALSE),IFERROR(VLOOKUP(A479,'11.LEASING'!$A$1:$H$1000,8,FALSE),IFERROR(VLOOKUP(A479,'8.GASTOS'!$A$1:$H$1000,8,FALSE),(VLOOKUP(A479,'10.IMP DEB CRED'!$A$1:$H$1000,8,FALSE))))))))))</f>
        <v/>
      </c>
      <c r="J479" t="str">
        <f t="shared" si="11"/>
        <v/>
      </c>
    </row>
    <row r="480" spans="1:10" x14ac:dyDescent="0.2">
      <c r="A480" s="78">
        <v>479</v>
      </c>
      <c r="I480" s="27" t="str">
        <f>IF(B480="","",IFERROR(VLOOKUP(A480,'1.DEPOSITOS'!$A$1:$H$1000,8,FALSE),IFERROR(VLOOKUP(A480,'2.DEBITOS Y CHEQUES'!$A$1:$H$1000,8,FALSE),IFERROR(VLOOKUP(A480,'3.AFIP'!$A$1:$H$1000,8,FALSE),IFERROR(VLOOKUP(A480,'4.SIRCREB'!$A$1:$H$1000,8,FALSE),IFERROR(VLOOKUP(A480,'5.FONDO Y SUELDOS'!$A$1:$H$1000,8,FALSE),IFERROR(VLOOKUP(A480,'11.LEASING'!$A$1:$H$1000,8,FALSE),IFERROR(VLOOKUP(A480,'8.GASTOS'!$A$1:$H$1000,8,FALSE),(VLOOKUP(A480,'10.IMP DEB CRED'!$A$1:$H$1000,8,FALSE))))))))))</f>
        <v/>
      </c>
      <c r="J480" t="str">
        <f t="shared" si="11"/>
        <v/>
      </c>
    </row>
    <row r="481" spans="1:10" x14ac:dyDescent="0.2">
      <c r="A481" s="78">
        <v>480</v>
      </c>
      <c r="I481" s="27" t="str">
        <f>IF(B481="","",IFERROR(VLOOKUP(A481,'1.DEPOSITOS'!$A$1:$H$1000,8,FALSE),IFERROR(VLOOKUP(A481,'2.DEBITOS Y CHEQUES'!$A$1:$H$1000,8,FALSE),IFERROR(VLOOKUP(A481,'3.AFIP'!$A$1:$H$1000,8,FALSE),IFERROR(VLOOKUP(A481,'4.SIRCREB'!$A$1:$H$1000,8,FALSE),IFERROR(VLOOKUP(A481,'5.FONDO Y SUELDOS'!$A$1:$H$1000,8,FALSE),IFERROR(VLOOKUP(A481,'11.LEASING'!$A$1:$H$1000,8,FALSE),IFERROR(VLOOKUP(A481,'8.GASTOS'!$A$1:$H$1000,8,FALSE),(VLOOKUP(A481,'10.IMP DEB CRED'!$A$1:$H$1000,8,FALSE))))))))))</f>
        <v/>
      </c>
      <c r="J481" t="str">
        <f t="shared" si="11"/>
        <v/>
      </c>
    </row>
    <row r="482" spans="1:10" x14ac:dyDescent="0.2">
      <c r="A482" s="78">
        <v>481</v>
      </c>
      <c r="I482" s="27" t="str">
        <f>IF(B482="","",IFERROR(VLOOKUP(A482,'1.DEPOSITOS'!$A$1:$H$1000,8,FALSE),IFERROR(VLOOKUP(A482,'2.DEBITOS Y CHEQUES'!$A$1:$H$1000,8,FALSE),IFERROR(VLOOKUP(A482,'3.AFIP'!$A$1:$H$1000,8,FALSE),IFERROR(VLOOKUP(A482,'4.SIRCREB'!$A$1:$H$1000,8,FALSE),IFERROR(VLOOKUP(A482,'5.FONDO Y SUELDOS'!$A$1:$H$1000,8,FALSE),IFERROR(VLOOKUP(A482,'11.LEASING'!$A$1:$H$1000,8,FALSE),IFERROR(VLOOKUP(A482,'8.GASTOS'!$A$1:$H$1000,8,FALSE),(VLOOKUP(A482,'10.IMP DEB CRED'!$A$1:$H$1000,8,FALSE))))))))))</f>
        <v/>
      </c>
      <c r="J482" t="str">
        <f t="shared" si="11"/>
        <v/>
      </c>
    </row>
    <row r="483" spans="1:10" x14ac:dyDescent="0.2">
      <c r="A483" s="78">
        <v>482</v>
      </c>
      <c r="I483" s="27" t="str">
        <f>IF(B483="","",IFERROR(VLOOKUP(A483,'1.DEPOSITOS'!$A$1:$H$1000,8,FALSE),IFERROR(VLOOKUP(A483,'2.DEBITOS Y CHEQUES'!$A$1:$H$1000,8,FALSE),IFERROR(VLOOKUP(A483,'3.AFIP'!$A$1:$H$1000,8,FALSE),IFERROR(VLOOKUP(A483,'4.SIRCREB'!$A$1:$H$1000,8,FALSE),IFERROR(VLOOKUP(A483,'5.FONDO Y SUELDOS'!$A$1:$H$1000,8,FALSE),IFERROR(VLOOKUP(A483,'11.LEASING'!$A$1:$H$1000,8,FALSE),IFERROR(VLOOKUP(A483,'8.GASTOS'!$A$1:$H$1000,8,FALSE),(VLOOKUP(A483,'10.IMP DEB CRED'!$A$1:$H$1000,8,FALSE))))))))))</f>
        <v/>
      </c>
      <c r="J483" t="str">
        <f t="shared" si="11"/>
        <v/>
      </c>
    </row>
    <row r="484" spans="1:10" x14ac:dyDescent="0.2">
      <c r="A484" s="78">
        <v>483</v>
      </c>
      <c r="I484" s="27" t="str">
        <f>IF(B484="","",IFERROR(VLOOKUP(A484,'1.DEPOSITOS'!$A$1:$H$1000,8,FALSE),IFERROR(VLOOKUP(A484,'2.DEBITOS Y CHEQUES'!$A$1:$H$1000,8,FALSE),IFERROR(VLOOKUP(A484,'3.AFIP'!$A$1:$H$1000,8,FALSE),IFERROR(VLOOKUP(A484,'4.SIRCREB'!$A$1:$H$1000,8,FALSE),IFERROR(VLOOKUP(A484,'5.FONDO Y SUELDOS'!$A$1:$H$1000,8,FALSE),IFERROR(VLOOKUP(A484,'11.LEASING'!$A$1:$H$1000,8,FALSE),IFERROR(VLOOKUP(A484,'8.GASTOS'!$A$1:$H$1000,8,FALSE),(VLOOKUP(A484,'10.IMP DEB CRED'!$A$1:$H$1000,8,FALSE))))))))))</f>
        <v/>
      </c>
      <c r="J484" t="str">
        <f t="shared" si="11"/>
        <v/>
      </c>
    </row>
    <row r="485" spans="1:10" x14ac:dyDescent="0.2">
      <c r="A485" s="78">
        <v>484</v>
      </c>
      <c r="I485" s="27" t="str">
        <f>IF(B485="","",IFERROR(VLOOKUP(A485,'1.DEPOSITOS'!$A$1:$H$1000,8,FALSE),IFERROR(VLOOKUP(A485,'2.DEBITOS Y CHEQUES'!$A$1:$H$1000,8,FALSE),IFERROR(VLOOKUP(A485,'3.AFIP'!$A$1:$H$1000,8,FALSE),IFERROR(VLOOKUP(A485,'4.SIRCREB'!$A$1:$H$1000,8,FALSE),IFERROR(VLOOKUP(A485,'5.FONDO Y SUELDOS'!$A$1:$H$1000,8,FALSE),IFERROR(VLOOKUP(A485,'11.LEASING'!$A$1:$H$1000,8,FALSE),IFERROR(VLOOKUP(A485,'8.GASTOS'!$A$1:$H$1000,8,FALSE),(VLOOKUP(A485,'10.IMP DEB CRED'!$A$1:$H$1000,8,FALSE))))))))))</f>
        <v/>
      </c>
      <c r="J485" t="str">
        <f t="shared" si="11"/>
        <v/>
      </c>
    </row>
    <row r="486" spans="1:10" x14ac:dyDescent="0.2">
      <c r="A486" s="78">
        <v>485</v>
      </c>
      <c r="I486" s="27" t="str">
        <f>IF(B486="","",IFERROR(VLOOKUP(A486,'1.DEPOSITOS'!$A$1:$H$1000,8,FALSE),IFERROR(VLOOKUP(A486,'2.DEBITOS Y CHEQUES'!$A$1:$H$1000,8,FALSE),IFERROR(VLOOKUP(A486,'3.AFIP'!$A$1:$H$1000,8,FALSE),IFERROR(VLOOKUP(A486,'4.SIRCREB'!$A$1:$H$1000,8,FALSE),IFERROR(VLOOKUP(A486,'5.FONDO Y SUELDOS'!$A$1:$H$1000,8,FALSE),IFERROR(VLOOKUP(A486,'11.LEASING'!$A$1:$H$1000,8,FALSE),IFERROR(VLOOKUP(A486,'8.GASTOS'!$A$1:$H$1000,8,FALSE),(VLOOKUP(A486,'10.IMP DEB CRED'!$A$1:$H$1000,8,FALSE))))))))))</f>
        <v/>
      </c>
      <c r="J486" t="str">
        <f t="shared" si="11"/>
        <v/>
      </c>
    </row>
    <row r="487" spans="1:10" x14ac:dyDescent="0.2">
      <c r="A487" s="78">
        <v>486</v>
      </c>
      <c r="I487" s="27" t="str">
        <f>IF(B487="","",IFERROR(VLOOKUP(A487,'1.DEPOSITOS'!$A$1:$H$1000,8,FALSE),IFERROR(VLOOKUP(A487,'2.DEBITOS Y CHEQUES'!$A$1:$H$1000,8,FALSE),IFERROR(VLOOKUP(A487,'3.AFIP'!$A$1:$H$1000,8,FALSE),IFERROR(VLOOKUP(A487,'4.SIRCREB'!$A$1:$H$1000,8,FALSE),IFERROR(VLOOKUP(A487,'5.FONDO Y SUELDOS'!$A$1:$H$1000,8,FALSE),IFERROR(VLOOKUP(A487,'11.LEASING'!$A$1:$H$1000,8,FALSE),IFERROR(VLOOKUP(A487,'8.GASTOS'!$A$1:$H$1000,8,FALSE),(VLOOKUP(A487,'10.IMP DEB CRED'!$A$1:$H$1000,8,FALSE))))))))))</f>
        <v/>
      </c>
      <c r="J487" t="str">
        <f t="shared" ref="J487:J497" si="12">IF(B487="","",IF(_xlfn.XLOOKUP(_xlfn.MINIFS(A:A,B:B,B487),A:A,G:G,,0)&lt;0,_xlfn.XLOOKUP(_xlfn.MINIFS(A:A,B:B,B487),A:A,G:G,,0),0))</f>
        <v/>
      </c>
    </row>
    <row r="488" spans="1:10" x14ac:dyDescent="0.2">
      <c r="A488" s="78">
        <v>487</v>
      </c>
      <c r="I488" s="27" t="str">
        <f>IF(B488="","",IFERROR(VLOOKUP(A488,'1.DEPOSITOS'!$A$1:$H$1000,8,FALSE),IFERROR(VLOOKUP(A488,'2.DEBITOS Y CHEQUES'!$A$1:$H$1000,8,FALSE),IFERROR(VLOOKUP(A488,'3.AFIP'!$A$1:$H$1000,8,FALSE),IFERROR(VLOOKUP(A488,'4.SIRCREB'!$A$1:$H$1000,8,FALSE),IFERROR(VLOOKUP(A488,'5.FONDO Y SUELDOS'!$A$1:$H$1000,8,FALSE),IFERROR(VLOOKUP(A488,'11.LEASING'!$A$1:$H$1000,8,FALSE),IFERROR(VLOOKUP(A488,'8.GASTOS'!$A$1:$H$1000,8,FALSE),(VLOOKUP(A488,'10.IMP DEB CRED'!$A$1:$H$1000,8,FALSE))))))))))</f>
        <v/>
      </c>
      <c r="J488" t="str">
        <f t="shared" si="12"/>
        <v/>
      </c>
    </row>
    <row r="489" spans="1:10" x14ac:dyDescent="0.2">
      <c r="A489" s="78">
        <v>488</v>
      </c>
      <c r="I489" s="27" t="str">
        <f>IF(B489="","",IFERROR(VLOOKUP(A489,'1.DEPOSITOS'!$A$1:$H$1000,8,FALSE),IFERROR(VLOOKUP(A489,'2.DEBITOS Y CHEQUES'!$A$1:$H$1000,8,FALSE),IFERROR(VLOOKUP(A489,'3.AFIP'!$A$1:$H$1000,8,FALSE),IFERROR(VLOOKUP(A489,'4.SIRCREB'!$A$1:$H$1000,8,FALSE),IFERROR(VLOOKUP(A489,'5.FONDO Y SUELDOS'!$A$1:$H$1000,8,FALSE),IFERROR(VLOOKUP(A489,'11.LEASING'!$A$1:$H$1000,8,FALSE),IFERROR(VLOOKUP(A489,'8.GASTOS'!$A$1:$H$1000,8,FALSE),(VLOOKUP(A489,'10.IMP DEB CRED'!$A$1:$H$1000,8,FALSE))))))))))</f>
        <v/>
      </c>
      <c r="J489" t="str">
        <f t="shared" si="12"/>
        <v/>
      </c>
    </row>
    <row r="490" spans="1:10" x14ac:dyDescent="0.2">
      <c r="A490" s="78">
        <v>489</v>
      </c>
      <c r="I490" s="27" t="str">
        <f>IF(B490="","",IFERROR(VLOOKUP(A490,'1.DEPOSITOS'!$A$1:$H$1000,8,FALSE),IFERROR(VLOOKUP(A490,'2.DEBITOS Y CHEQUES'!$A$1:$H$1000,8,FALSE),IFERROR(VLOOKUP(A490,'3.AFIP'!$A$1:$H$1000,8,FALSE),IFERROR(VLOOKUP(A490,'4.SIRCREB'!$A$1:$H$1000,8,FALSE),IFERROR(VLOOKUP(A490,'5.FONDO Y SUELDOS'!$A$1:$H$1000,8,FALSE),IFERROR(VLOOKUP(A490,'11.LEASING'!$A$1:$H$1000,8,FALSE),IFERROR(VLOOKUP(A490,'8.GASTOS'!$A$1:$H$1000,8,FALSE),(VLOOKUP(A490,'10.IMP DEB CRED'!$A$1:$H$1000,8,FALSE))))))))))</f>
        <v/>
      </c>
      <c r="J490" t="str">
        <f t="shared" si="12"/>
        <v/>
      </c>
    </row>
    <row r="491" spans="1:10" x14ac:dyDescent="0.2">
      <c r="A491" s="78">
        <v>490</v>
      </c>
      <c r="I491" s="27" t="str">
        <f>IF(B491="","",IFERROR(VLOOKUP(A491,'1.DEPOSITOS'!$A$1:$H$1000,8,FALSE),IFERROR(VLOOKUP(A491,'2.DEBITOS Y CHEQUES'!$A$1:$H$1000,8,FALSE),IFERROR(VLOOKUP(A491,'3.AFIP'!$A$1:$H$1000,8,FALSE),IFERROR(VLOOKUP(A491,'4.SIRCREB'!$A$1:$H$1000,8,FALSE),IFERROR(VLOOKUP(A491,'5.FONDO Y SUELDOS'!$A$1:$H$1000,8,FALSE),IFERROR(VLOOKUP(A491,'11.LEASING'!$A$1:$H$1000,8,FALSE),IFERROR(VLOOKUP(A491,'8.GASTOS'!$A$1:$H$1000,8,FALSE),(VLOOKUP(A491,'10.IMP DEB CRED'!$A$1:$H$1000,8,FALSE))))))))))</f>
        <v/>
      </c>
      <c r="J491" t="str">
        <f t="shared" si="12"/>
        <v/>
      </c>
    </row>
    <row r="492" spans="1:10" x14ac:dyDescent="0.2">
      <c r="A492" s="78">
        <v>491</v>
      </c>
      <c r="I492" s="27" t="str">
        <f>IF(B492="","",IFERROR(VLOOKUP(A492,'1.DEPOSITOS'!$A$1:$H$1000,8,FALSE),IFERROR(VLOOKUP(A492,'2.DEBITOS Y CHEQUES'!$A$1:$H$1000,8,FALSE),IFERROR(VLOOKUP(A492,'3.AFIP'!$A$1:$H$1000,8,FALSE),IFERROR(VLOOKUP(A492,'4.SIRCREB'!$A$1:$H$1000,8,FALSE),IFERROR(VLOOKUP(A492,'5.FONDO Y SUELDOS'!$A$1:$H$1000,8,FALSE),IFERROR(VLOOKUP(A492,'11.LEASING'!$A$1:$H$1000,8,FALSE),IFERROR(VLOOKUP(A492,'8.GASTOS'!$A$1:$H$1000,8,FALSE),(VLOOKUP(A492,'10.IMP DEB CRED'!$A$1:$H$1000,8,FALSE))))))))))</f>
        <v/>
      </c>
      <c r="J492" t="str">
        <f t="shared" si="12"/>
        <v/>
      </c>
    </row>
    <row r="493" spans="1:10" x14ac:dyDescent="0.2">
      <c r="A493" s="78">
        <v>492</v>
      </c>
      <c r="I493" s="27" t="str">
        <f>IF(B493="","",IFERROR(VLOOKUP(A493,'1.DEPOSITOS'!$A$1:$H$1000,8,FALSE),IFERROR(VLOOKUP(A493,'2.DEBITOS Y CHEQUES'!$A$1:$H$1000,8,FALSE),IFERROR(VLOOKUP(A493,'3.AFIP'!$A$1:$H$1000,8,FALSE),IFERROR(VLOOKUP(A493,'4.SIRCREB'!$A$1:$H$1000,8,FALSE),IFERROR(VLOOKUP(A493,'5.FONDO Y SUELDOS'!$A$1:$H$1000,8,FALSE),IFERROR(VLOOKUP(A493,'11.LEASING'!$A$1:$H$1000,8,FALSE),IFERROR(VLOOKUP(A493,'8.GASTOS'!$A$1:$H$1000,8,FALSE),(VLOOKUP(A493,'10.IMP DEB CRED'!$A$1:$H$1000,8,FALSE))))))))))</f>
        <v/>
      </c>
      <c r="J493" t="str">
        <f t="shared" si="12"/>
        <v/>
      </c>
    </row>
    <row r="494" spans="1:10" x14ac:dyDescent="0.2">
      <c r="A494" s="78">
        <v>493</v>
      </c>
      <c r="I494" s="27" t="str">
        <f>IF(B494="","",IFERROR(VLOOKUP(A494,'1.DEPOSITOS'!$A$1:$H$1000,8,FALSE),IFERROR(VLOOKUP(A494,'2.DEBITOS Y CHEQUES'!$A$1:$H$1000,8,FALSE),IFERROR(VLOOKUP(A494,'3.AFIP'!$A$1:$H$1000,8,FALSE),IFERROR(VLOOKUP(A494,'4.SIRCREB'!$A$1:$H$1000,8,FALSE),IFERROR(VLOOKUP(A494,'5.FONDO Y SUELDOS'!$A$1:$H$1000,8,FALSE),IFERROR(VLOOKUP(A494,'11.LEASING'!$A$1:$H$1000,8,FALSE),IFERROR(VLOOKUP(A494,'8.GASTOS'!$A$1:$H$1000,8,FALSE),(VLOOKUP(A494,'10.IMP DEB CRED'!$A$1:$H$1000,8,FALSE))))))))))</f>
        <v/>
      </c>
      <c r="J494" t="str">
        <f t="shared" si="12"/>
        <v/>
      </c>
    </row>
    <row r="495" spans="1:10" x14ac:dyDescent="0.2">
      <c r="A495" s="78">
        <v>494</v>
      </c>
      <c r="I495" s="27" t="str">
        <f>IF(B495="","",IFERROR(VLOOKUP(A495,'1.DEPOSITOS'!$A$1:$H$1000,8,FALSE),IFERROR(VLOOKUP(A495,'2.DEBITOS Y CHEQUES'!$A$1:$H$1000,8,FALSE),IFERROR(VLOOKUP(A495,'3.AFIP'!$A$1:$H$1000,8,FALSE),IFERROR(VLOOKUP(A495,'4.SIRCREB'!$A$1:$H$1000,8,FALSE),IFERROR(VLOOKUP(A495,'5.FONDO Y SUELDOS'!$A$1:$H$1000,8,FALSE),IFERROR(VLOOKUP(A495,'11.LEASING'!$A$1:$H$1000,8,FALSE),IFERROR(VLOOKUP(A495,'8.GASTOS'!$A$1:$H$1000,8,FALSE),(VLOOKUP(A495,'10.IMP DEB CRED'!$A$1:$H$1000,8,FALSE))))))))))</f>
        <v/>
      </c>
      <c r="J495" t="str">
        <f t="shared" si="12"/>
        <v/>
      </c>
    </row>
    <row r="496" spans="1:10" x14ac:dyDescent="0.2">
      <c r="A496" s="78">
        <v>495</v>
      </c>
      <c r="I496" s="27" t="str">
        <f>IF(B496="","",IFERROR(VLOOKUP(A496,'1.DEPOSITOS'!$A$1:$H$1000,8,FALSE),IFERROR(VLOOKUP(A496,'2.DEBITOS Y CHEQUES'!$A$1:$H$1000,8,FALSE),IFERROR(VLOOKUP(A496,'3.AFIP'!$A$1:$H$1000,8,FALSE),IFERROR(VLOOKUP(A496,'4.SIRCREB'!$A$1:$H$1000,8,FALSE),IFERROR(VLOOKUP(A496,'5.FONDO Y SUELDOS'!$A$1:$H$1000,8,FALSE),IFERROR(VLOOKUP(A496,'11.LEASING'!$A$1:$H$1000,8,FALSE),IFERROR(VLOOKUP(A496,'8.GASTOS'!$A$1:$H$1000,8,FALSE),(VLOOKUP(A496,'10.IMP DEB CRED'!$A$1:$H$1000,8,FALSE))))))))))</f>
        <v/>
      </c>
      <c r="J496" t="str">
        <f t="shared" si="12"/>
        <v/>
      </c>
    </row>
    <row r="497" spans="1:10" x14ac:dyDescent="0.2">
      <c r="A497" s="78">
        <v>496</v>
      </c>
      <c r="I497" s="27" t="str">
        <f>IF(B497="","",IFERROR(VLOOKUP(A497,'1.DEPOSITOS'!$A$1:$H$1000,8,FALSE),IFERROR(VLOOKUP(A497,'2.DEBITOS Y CHEQUES'!$A$1:$H$1000,8,FALSE),IFERROR(VLOOKUP(A497,'3.AFIP'!$A$1:$H$1000,8,FALSE),IFERROR(VLOOKUP(A497,'4.SIRCREB'!$A$1:$H$1000,8,FALSE),IFERROR(VLOOKUP(A497,'5.FONDO Y SUELDOS'!$A$1:$H$1000,8,FALSE),IFERROR(VLOOKUP(A497,'11.LEASING'!$A$1:$H$1000,8,FALSE),IFERROR(VLOOKUP(A497,'8.GASTOS'!$A$1:$H$1000,8,FALSE),(VLOOKUP(A497,'10.IMP DEB CRED'!$A$1:$H$1000,8,FALSE))))))))))</f>
        <v/>
      </c>
      <c r="J497" t="str">
        <f t="shared" si="12"/>
        <v/>
      </c>
    </row>
    <row r="498" spans="1:10" x14ac:dyDescent="0.2">
      <c r="A498" s="78">
        <v>497</v>
      </c>
    </row>
    <row r="499" spans="1:10" x14ac:dyDescent="0.2">
      <c r="A499" s="78">
        <v>498</v>
      </c>
    </row>
    <row r="500" spans="1:10" x14ac:dyDescent="0.2">
      <c r="A500" s="78">
        <v>499</v>
      </c>
    </row>
    <row r="501" spans="1:10" x14ac:dyDescent="0.2">
      <c r="A501" s="78">
        <v>500</v>
      </c>
    </row>
    <row r="502" spans="1:10" x14ac:dyDescent="0.2">
      <c r="A502" s="78">
        <v>501</v>
      </c>
    </row>
    <row r="503" spans="1:10" x14ac:dyDescent="0.2">
      <c r="A503" s="78">
        <v>502</v>
      </c>
    </row>
    <row r="504" spans="1:10" x14ac:dyDescent="0.2">
      <c r="A504" s="78">
        <v>503</v>
      </c>
    </row>
    <row r="505" spans="1:10" x14ac:dyDescent="0.2">
      <c r="A505" s="78">
        <v>504</v>
      </c>
    </row>
    <row r="506" spans="1:10" x14ac:dyDescent="0.2">
      <c r="A506" s="78">
        <v>505</v>
      </c>
    </row>
    <row r="507" spans="1:10" x14ac:dyDescent="0.2">
      <c r="A507" s="78">
        <v>506</v>
      </c>
    </row>
    <row r="508" spans="1:10" x14ac:dyDescent="0.2">
      <c r="A508" s="78">
        <v>507</v>
      </c>
    </row>
    <row r="509" spans="1:10" x14ac:dyDescent="0.2">
      <c r="A509" s="78">
        <v>508</v>
      </c>
    </row>
    <row r="510" spans="1:10" x14ac:dyDescent="0.2">
      <c r="A510" s="78">
        <v>509</v>
      </c>
    </row>
    <row r="511" spans="1:10" x14ac:dyDescent="0.2">
      <c r="A511" s="78">
        <v>510</v>
      </c>
    </row>
    <row r="512" spans="1:10" x14ac:dyDescent="0.2">
      <c r="A512" s="78">
        <v>511</v>
      </c>
    </row>
    <row r="513" spans="1:1" x14ac:dyDescent="0.2">
      <c r="A513" s="78">
        <v>512</v>
      </c>
    </row>
    <row r="514" spans="1:1" x14ac:dyDescent="0.2">
      <c r="A514" s="78">
        <v>513</v>
      </c>
    </row>
    <row r="515" spans="1:1" x14ac:dyDescent="0.2">
      <c r="A515" s="78">
        <v>514</v>
      </c>
    </row>
    <row r="516" spans="1:1" x14ac:dyDescent="0.2">
      <c r="A516" s="78">
        <v>515</v>
      </c>
    </row>
    <row r="517" spans="1:1" x14ac:dyDescent="0.2">
      <c r="A517" s="78">
        <v>516</v>
      </c>
    </row>
    <row r="518" spans="1:1" x14ac:dyDescent="0.2">
      <c r="A518" s="78">
        <v>517</v>
      </c>
    </row>
    <row r="519" spans="1:1" x14ac:dyDescent="0.2">
      <c r="A519" s="78">
        <v>518</v>
      </c>
    </row>
    <row r="520" spans="1:1" x14ac:dyDescent="0.2">
      <c r="A520" s="78">
        <v>519</v>
      </c>
    </row>
    <row r="521" spans="1:1" x14ac:dyDescent="0.2">
      <c r="A521" s="78">
        <v>520</v>
      </c>
    </row>
    <row r="522" spans="1:1" x14ac:dyDescent="0.2">
      <c r="A522" s="78">
        <v>521</v>
      </c>
    </row>
    <row r="523" spans="1:1" x14ac:dyDescent="0.2">
      <c r="A523" s="78">
        <v>522</v>
      </c>
    </row>
    <row r="524" spans="1:1" x14ac:dyDescent="0.2">
      <c r="A524" s="78">
        <v>523</v>
      </c>
    </row>
    <row r="525" spans="1:1" x14ac:dyDescent="0.2">
      <c r="A525" s="78">
        <v>524</v>
      </c>
    </row>
    <row r="526" spans="1:1" x14ac:dyDescent="0.2">
      <c r="A526" s="78">
        <v>525</v>
      </c>
    </row>
    <row r="527" spans="1:1" x14ac:dyDescent="0.2">
      <c r="A527" s="78">
        <v>526</v>
      </c>
    </row>
    <row r="528" spans="1:1" x14ac:dyDescent="0.2">
      <c r="A528" s="78">
        <v>527</v>
      </c>
    </row>
    <row r="529" spans="1:1" x14ac:dyDescent="0.2">
      <c r="A529" s="78">
        <v>528</v>
      </c>
    </row>
    <row r="530" spans="1:1" x14ac:dyDescent="0.2">
      <c r="A530" s="78">
        <v>529</v>
      </c>
    </row>
    <row r="531" spans="1:1" x14ac:dyDescent="0.2">
      <c r="A531" s="78">
        <v>530</v>
      </c>
    </row>
    <row r="532" spans="1:1" x14ac:dyDescent="0.2">
      <c r="A532" s="78">
        <v>531</v>
      </c>
    </row>
    <row r="533" spans="1:1" x14ac:dyDescent="0.2">
      <c r="A533" s="78">
        <v>532</v>
      </c>
    </row>
    <row r="534" spans="1:1" x14ac:dyDescent="0.2">
      <c r="A534" s="78">
        <v>533</v>
      </c>
    </row>
    <row r="535" spans="1:1" x14ac:dyDescent="0.2">
      <c r="A535" s="78">
        <v>534</v>
      </c>
    </row>
    <row r="536" spans="1:1" x14ac:dyDescent="0.2">
      <c r="A536" s="78">
        <v>535</v>
      </c>
    </row>
    <row r="537" spans="1:1" x14ac:dyDescent="0.2">
      <c r="A537" s="78">
        <v>536</v>
      </c>
    </row>
    <row r="538" spans="1:1" x14ac:dyDescent="0.2">
      <c r="A538" s="78">
        <v>537</v>
      </c>
    </row>
    <row r="539" spans="1:1" x14ac:dyDescent="0.2">
      <c r="A539" s="78">
        <v>538</v>
      </c>
    </row>
    <row r="540" spans="1:1" x14ac:dyDescent="0.2">
      <c r="A540" s="78">
        <v>539</v>
      </c>
    </row>
    <row r="541" spans="1:1" x14ac:dyDescent="0.2">
      <c r="A541" s="78">
        <v>540</v>
      </c>
    </row>
    <row r="542" spans="1:1" x14ac:dyDescent="0.2">
      <c r="A542" s="78">
        <v>541</v>
      </c>
    </row>
    <row r="543" spans="1:1" x14ac:dyDescent="0.2">
      <c r="A543" s="78">
        <v>542</v>
      </c>
    </row>
    <row r="544" spans="1:1" x14ac:dyDescent="0.2">
      <c r="A544" s="78">
        <v>543</v>
      </c>
    </row>
    <row r="545" spans="1:1" x14ac:dyDescent="0.2">
      <c r="A545" s="78">
        <v>544</v>
      </c>
    </row>
    <row r="546" spans="1:1" x14ac:dyDescent="0.2">
      <c r="A546" s="78">
        <v>545</v>
      </c>
    </row>
    <row r="547" spans="1:1" x14ac:dyDescent="0.2">
      <c r="A547" s="78">
        <v>546</v>
      </c>
    </row>
    <row r="548" spans="1:1" x14ac:dyDescent="0.2">
      <c r="A548" s="78">
        <v>547</v>
      </c>
    </row>
    <row r="549" spans="1:1" x14ac:dyDescent="0.2">
      <c r="A549" s="78">
        <v>548</v>
      </c>
    </row>
    <row r="550" spans="1:1" x14ac:dyDescent="0.2">
      <c r="A550" s="78">
        <v>549</v>
      </c>
    </row>
    <row r="551" spans="1:1" x14ac:dyDescent="0.2">
      <c r="A551" s="78">
        <v>550</v>
      </c>
    </row>
    <row r="552" spans="1:1" x14ac:dyDescent="0.2">
      <c r="A552" s="78">
        <v>551</v>
      </c>
    </row>
    <row r="553" spans="1:1" x14ac:dyDescent="0.2">
      <c r="A553" s="78">
        <v>552</v>
      </c>
    </row>
    <row r="554" spans="1:1" x14ac:dyDescent="0.2">
      <c r="A554" s="78">
        <v>553</v>
      </c>
    </row>
    <row r="555" spans="1:1" x14ac:dyDescent="0.2">
      <c r="A555" s="78">
        <v>554</v>
      </c>
    </row>
    <row r="556" spans="1:1" x14ac:dyDescent="0.2">
      <c r="A556" s="78">
        <v>555</v>
      </c>
    </row>
    <row r="557" spans="1:1" x14ac:dyDescent="0.2">
      <c r="A557" s="78">
        <v>556</v>
      </c>
    </row>
    <row r="558" spans="1:1" x14ac:dyDescent="0.2">
      <c r="A558" s="78">
        <v>557</v>
      </c>
    </row>
    <row r="559" spans="1:1" x14ac:dyDescent="0.2">
      <c r="A559" s="78">
        <v>558</v>
      </c>
    </row>
    <row r="560" spans="1:1" x14ac:dyDescent="0.2">
      <c r="A560" s="78">
        <v>559</v>
      </c>
    </row>
    <row r="561" spans="1:1" x14ac:dyDescent="0.2">
      <c r="A561" s="78">
        <v>560</v>
      </c>
    </row>
    <row r="562" spans="1:1" x14ac:dyDescent="0.2">
      <c r="A562" s="78">
        <v>561</v>
      </c>
    </row>
    <row r="563" spans="1:1" x14ac:dyDescent="0.2">
      <c r="A563" s="78">
        <v>562</v>
      </c>
    </row>
    <row r="564" spans="1:1" x14ac:dyDescent="0.2">
      <c r="A564" s="78">
        <v>563</v>
      </c>
    </row>
    <row r="565" spans="1:1" x14ac:dyDescent="0.2">
      <c r="A565" s="78">
        <v>564</v>
      </c>
    </row>
    <row r="566" spans="1:1" x14ac:dyDescent="0.2">
      <c r="A566" s="78">
        <v>565</v>
      </c>
    </row>
    <row r="567" spans="1:1" x14ac:dyDescent="0.2">
      <c r="A567" s="78">
        <v>566</v>
      </c>
    </row>
    <row r="568" spans="1:1" x14ac:dyDescent="0.2">
      <c r="A568" s="78">
        <v>567</v>
      </c>
    </row>
    <row r="569" spans="1:1" x14ac:dyDescent="0.2">
      <c r="A569" s="78">
        <v>568</v>
      </c>
    </row>
    <row r="570" spans="1:1" x14ac:dyDescent="0.2">
      <c r="A570" s="78">
        <v>569</v>
      </c>
    </row>
    <row r="571" spans="1:1" x14ac:dyDescent="0.2">
      <c r="A571" s="78">
        <v>570</v>
      </c>
    </row>
    <row r="572" spans="1:1" x14ac:dyDescent="0.2">
      <c r="A572" s="78">
        <v>571</v>
      </c>
    </row>
    <row r="573" spans="1:1" x14ac:dyDescent="0.2">
      <c r="A573" s="78">
        <v>572</v>
      </c>
    </row>
    <row r="574" spans="1:1" x14ac:dyDescent="0.2">
      <c r="A574" s="78">
        <v>573</v>
      </c>
    </row>
    <row r="575" spans="1:1" x14ac:dyDescent="0.2">
      <c r="A575" s="78">
        <v>574</v>
      </c>
    </row>
    <row r="576" spans="1:1" x14ac:dyDescent="0.2">
      <c r="A576" s="78">
        <v>575</v>
      </c>
    </row>
    <row r="577" spans="1:1" x14ac:dyDescent="0.2">
      <c r="A577" s="78">
        <v>576</v>
      </c>
    </row>
    <row r="578" spans="1:1" x14ac:dyDescent="0.2">
      <c r="A578" s="78">
        <v>577</v>
      </c>
    </row>
  </sheetData>
  <mergeCells count="4">
    <mergeCell ref="L29:L30"/>
    <mergeCell ref="L50:O54"/>
    <mergeCell ref="L31:L32"/>
    <mergeCell ref="L39:L40"/>
  </mergeCell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headerFooter>
    <oddFooter>&amp;C&amp;A
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OLVER">
                <anchor moveWithCells="1" sizeWithCells="1">
                  <from>
                    <xdr:col>10</xdr:col>
                    <xdr:colOff>371475</xdr:colOff>
                    <xdr:row>1</xdr:row>
                    <xdr:rowOff>123825</xdr:rowOff>
                  </from>
                  <to>
                    <xdr:col>11</xdr:col>
                    <xdr:colOff>1095375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ldoini">
                <anchor moveWithCells="1" siz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14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ctualizarEgresos">
                <anchor moveWithCells="1" siz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14</xdr:col>
                    <xdr:colOff>9525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tabColor rgb="FF002060"/>
    <pageSetUpPr fitToPage="1"/>
  </sheetPr>
  <dimension ref="A1:AS70"/>
  <sheetViews>
    <sheetView zoomScale="85" zoomScaleNormal="85" workbookViewId="0">
      <pane xSplit="8" ySplit="20" topLeftCell="I51" activePane="bottomRight" state="frozen"/>
      <selection pane="topRight" activeCell="I1" sqref="I1"/>
      <selection pane="bottomLeft" activeCell="A21" sqref="A21"/>
      <selection pane="bottomRight" activeCell="P13" sqref="P13"/>
    </sheetView>
  </sheetViews>
  <sheetFormatPr baseColWidth="10" defaultColWidth="11.42578125" defaultRowHeight="12.75" x14ac:dyDescent="0.2"/>
  <cols>
    <col min="1" max="3" width="11.5703125" bestFit="1" customWidth="1"/>
    <col min="4" max="4" width="38" customWidth="1"/>
    <col min="5" max="5" width="20.7109375" bestFit="1" customWidth="1"/>
    <col min="6" max="6" width="17" bestFit="1" customWidth="1"/>
    <col min="8" max="8" width="12.85546875" bestFit="1" customWidth="1"/>
    <col min="11" max="11" width="12.28515625" style="89" bestFit="1" customWidth="1"/>
    <col min="13" max="13" width="13.42578125" style="5" bestFit="1" customWidth="1"/>
    <col min="14" max="14" width="12.28515625" style="5" bestFit="1" customWidth="1"/>
    <col min="15" max="15" width="11.42578125" style="5"/>
    <col min="16" max="16" width="29.85546875" style="5" customWidth="1"/>
    <col min="17" max="17" width="11.42578125" style="5"/>
    <col min="18" max="18" width="11.85546875" style="5" bestFit="1" customWidth="1"/>
    <col min="23" max="23" width="16.140625" bestFit="1" customWidth="1"/>
    <col min="24" max="24" width="12.7109375" bestFit="1" customWidth="1"/>
    <col min="25" max="25" width="14.140625" bestFit="1" customWidth="1"/>
    <col min="26" max="26" width="22.140625" bestFit="1" customWidth="1"/>
    <col min="34" max="34" width="15.140625" style="146" bestFit="1" customWidth="1"/>
    <col min="37" max="37" width="11.42578125" style="146"/>
  </cols>
  <sheetData>
    <row r="1" spans="1:14" x14ac:dyDescent="0.2">
      <c r="F1" s="126" t="s">
        <v>601</v>
      </c>
      <c r="G1" s="126" t="s">
        <v>602</v>
      </c>
      <c r="H1" s="126" t="s">
        <v>500</v>
      </c>
      <c r="I1" s="126" t="s">
        <v>501</v>
      </c>
      <c r="J1" s="126" t="s">
        <v>502</v>
      </c>
      <c r="K1" s="126" t="s">
        <v>517</v>
      </c>
      <c r="L1" s="125"/>
      <c r="M1"/>
      <c r="N1"/>
    </row>
    <row r="2" spans="1:14" x14ac:dyDescent="0.2">
      <c r="A2" s="61">
        <f>IF('8.GASTOS'!B2="","",'8.GASTOS'!B2)</f>
        <v>45342</v>
      </c>
      <c r="B2" s="61" t="str">
        <f>IF('8.GASTOS'!C2="","",'8.GASTOS'!C2)</f>
        <v>45853980</v>
      </c>
      <c r="C2" s="61" t="str">
        <f>IF('8.GASTOS'!D2="","",'8.GASTOS'!D2)</f>
        <v>3914</v>
      </c>
      <c r="D2" s="61" t="str">
        <f>IF('8.GASTOS'!E2="","",'8.GASTOS'!E2)</f>
        <v>Comision Trf. MacrOL E-set</v>
      </c>
      <c r="E2" s="90">
        <f>IF('8.GASTOS'!F2="","",'8.GASTOS'!F2)</f>
        <v>-121</v>
      </c>
      <c r="F2" s="5">
        <f>IF(A2="","",IF(_xlfn.XLOOKUP(D2,'8.GASTOS'!$P:$P,'8.GASTOS'!$R:$R)=10,E2,0))</f>
        <v>0</v>
      </c>
      <c r="G2" s="5">
        <f>IF(A2="","",IF(_xlfn.XLOOKUP(D2,'8.GASTOS'!$P:$P,'8.GASTOS'!$S:$S)=21,E2,0))</f>
        <v>0</v>
      </c>
      <c r="H2" s="5"/>
      <c r="I2" s="5"/>
      <c r="J2" s="5"/>
      <c r="K2" s="5"/>
      <c r="M2"/>
      <c r="N2"/>
    </row>
    <row r="3" spans="1:14" x14ac:dyDescent="0.2">
      <c r="A3" s="61">
        <f>IF('8.GASTOS'!B3="","",'8.GASTOS'!B3)</f>
        <v>45338</v>
      </c>
      <c r="B3" s="61" t="str">
        <f>IF('8.GASTOS'!C3="","",'8.GASTOS'!C3)</f>
        <v>1921272084</v>
      </c>
      <c r="C3" s="61" t="str">
        <f>IF('8.GASTOS'!D3="","",'8.GASTOS'!D3)</f>
        <v>3205</v>
      </c>
      <c r="D3" s="61" t="str">
        <f>IF('8.GASTOS'!E3="","",'8.GASTOS'!E3)</f>
        <v>DEBITO FISCAL IVA BASICO</v>
      </c>
      <c r="E3" s="90">
        <f>IF('8.GASTOS'!F3="","",'8.GASTOS'!F3)</f>
        <v>-2.52</v>
      </c>
      <c r="F3" s="5">
        <f>IF(A3="","",IF(_xlfn.XLOOKUP(D3,'8.GASTOS'!$P:$P,'8.GASTOS'!$R:$R)=10,E3,0))</f>
        <v>0</v>
      </c>
      <c r="G3" s="5">
        <f>IF(A3="","",IF(_xlfn.XLOOKUP(D3,'8.GASTOS'!$P:$P,'8.GASTOS'!$S:$S)=21,E3,0))</f>
        <v>0</v>
      </c>
      <c r="H3" s="5">
        <f>IF(A3="","",IF(AND(D3&lt;&gt;"DEBITO FISCAL IVA PERCEPCION",F3=0),IF(C3="5",E3,0),0))</f>
        <v>0</v>
      </c>
      <c r="I3" s="5">
        <f>IF(A3="","",IF(AND(K3=0,G3=0),IF(OR(C3="3205",C3="16",C3="2033",C3="574"),E3,0),0))</f>
        <v>-2.52</v>
      </c>
      <c r="J3" s="5">
        <f>IF(A3="","",IF(_xlfn.XLOOKUP($D3,'8.GASTOS'!$P:$P,'8.GASTOS'!T:T)="X",'DESGLOSE IVA'!$E3,0))</f>
        <v>0</v>
      </c>
      <c r="K3" s="5">
        <f>IF(A3="","",IF(_xlfn.XLOOKUP($D3,'8.GASTOS'!$P:$P,'8.GASTOS'!U:U)="X",'DESGLOSE IVA'!$E3,0))</f>
        <v>0</v>
      </c>
      <c r="M3" s="56">
        <f>IF(A3="","",SUM(F3:K3))</f>
        <v>-2.52</v>
      </c>
      <c r="N3" s="56">
        <f>IF(A3="","",M3-E3)</f>
        <v>0</v>
      </c>
    </row>
    <row r="4" spans="1:14" x14ac:dyDescent="0.2">
      <c r="A4" s="61">
        <f>IF('8.GASTOS'!B4="","",'8.GASTOS'!B4)</f>
        <v>45338</v>
      </c>
      <c r="B4" s="61" t="str">
        <f>IF('8.GASTOS'!C4="","",'8.GASTOS'!C4)</f>
        <v>1921272083</v>
      </c>
      <c r="C4" s="61" t="str">
        <f>IF('8.GASTOS'!D4="","",'8.GASTOS'!D4)</f>
        <v>3734</v>
      </c>
      <c r="D4" s="61" t="str">
        <f>IF('8.GASTOS'!E4="","",'8.GASTOS'!E4)</f>
        <v>COMISION DB PAGO REMUNERAC</v>
      </c>
      <c r="E4" s="90">
        <f>IF('8.GASTOS'!F4="","",'8.GASTOS'!F4)</f>
        <v>-12</v>
      </c>
      <c r="F4" s="5">
        <f>IF(A4="","",IF(_xlfn.XLOOKUP(D4,'8.GASTOS'!$P:$P,'8.GASTOS'!$R:$R)=10,E4,0))</f>
        <v>0</v>
      </c>
      <c r="G4" s="5">
        <f>IF(A4="","",IF(_xlfn.XLOOKUP(D4,'8.GASTOS'!$P:$P,'8.GASTOS'!$S:$S)=21,E4,0))</f>
        <v>-12</v>
      </c>
      <c r="H4" s="5">
        <f t="shared" ref="H4:H57" si="0">IF(A4="","",IF(AND(D4&lt;&gt;"DEBITO FISCAL IVA PERCEPCION",F4=0),IF(C4="5",E4,0),0))</f>
        <v>0</v>
      </c>
      <c r="I4" s="5">
        <f t="shared" ref="I4:I55" si="1">IF(A4="","",IF(AND(K4=0,G4=0),IF(OR(C4="3205",C4="16",C4="2033",C4="574"),E4,0),0))</f>
        <v>0</v>
      </c>
      <c r="J4" s="5">
        <f>IF(A4="","",IF(_xlfn.XLOOKUP($D4,'8.GASTOS'!$P:$P,'8.GASTOS'!T:T)="X",'DESGLOSE IVA'!$E4,0))</f>
        <v>0</v>
      </c>
      <c r="K4" s="5">
        <f>IF(A4="","",IF(_xlfn.XLOOKUP($D4,'8.GASTOS'!$P:$P,'8.GASTOS'!U:U)="X",'DESGLOSE IVA'!$E4,0))</f>
        <v>0</v>
      </c>
      <c r="M4" s="56">
        <f t="shared" ref="M4:M55" si="2">IF(A4="","",SUM(F4:K4))</f>
        <v>-12</v>
      </c>
      <c r="N4" s="56">
        <f t="shared" ref="N4:N55" si="3">IF(A4="","",M4-E4)</f>
        <v>0</v>
      </c>
    </row>
    <row r="5" spans="1:14" x14ac:dyDescent="0.2">
      <c r="A5" s="61">
        <f>IF('8.GASTOS'!B5="","",'8.GASTOS'!B5)</f>
        <v>45338</v>
      </c>
      <c r="B5" s="61" t="str">
        <f>IF('8.GASTOS'!C5="","",'8.GASTOS'!C5)</f>
        <v>1921257057</v>
      </c>
      <c r="C5" s="61" t="str">
        <f>IF('8.GASTOS'!D5="","",'8.GASTOS'!D5)</f>
        <v>3205</v>
      </c>
      <c r="D5" s="61" t="str">
        <f>IF('8.GASTOS'!E5="","",'8.GASTOS'!E5)</f>
        <v>DEBITO FISCAL IVA BASICO</v>
      </c>
      <c r="E5" s="90">
        <f>IF('8.GASTOS'!F5="","",'8.GASTOS'!F5)</f>
        <v>-36.54</v>
      </c>
      <c r="F5" s="5">
        <f>IF(A5="","",IF(_xlfn.XLOOKUP(D5,'8.GASTOS'!$P:$P,'8.GASTOS'!$R:$R)=10,E5,0))</f>
        <v>0</v>
      </c>
      <c r="G5" s="5">
        <f>IF(A5="","",IF(_xlfn.XLOOKUP(D5,'8.GASTOS'!$P:$P,'8.GASTOS'!$S:$S)=21,E5,0))</f>
        <v>0</v>
      </c>
      <c r="H5" s="5">
        <f t="shared" si="0"/>
        <v>0</v>
      </c>
      <c r="I5" s="5">
        <f t="shared" si="1"/>
        <v>-36.54</v>
      </c>
      <c r="J5" s="5">
        <f>IF(A5="","",IF(_xlfn.XLOOKUP($D5,'8.GASTOS'!$P:$P,'8.GASTOS'!T:T)="X",'DESGLOSE IVA'!$E5,0))</f>
        <v>0</v>
      </c>
      <c r="K5" s="5">
        <f>IF(A5="","",IF(_xlfn.XLOOKUP($D5,'8.GASTOS'!$P:$P,'8.GASTOS'!U:U)="X",'DESGLOSE IVA'!$E5,0))</f>
        <v>0</v>
      </c>
      <c r="M5" s="56">
        <f t="shared" si="2"/>
        <v>-36.54</v>
      </c>
      <c r="N5" s="56">
        <f t="shared" si="3"/>
        <v>0</v>
      </c>
    </row>
    <row r="6" spans="1:14" x14ac:dyDescent="0.2">
      <c r="A6" s="61">
        <f>IF('8.GASTOS'!B6="","",'8.GASTOS'!B6)</f>
        <v>45338</v>
      </c>
      <c r="B6" s="61" t="str">
        <f>IF('8.GASTOS'!C6="","",'8.GASTOS'!C6)</f>
        <v>1921257056</v>
      </c>
      <c r="C6" s="61" t="str">
        <f>IF('8.GASTOS'!D6="","",'8.GASTOS'!D6)</f>
        <v>3734</v>
      </c>
      <c r="D6" s="61" t="str">
        <f>IF('8.GASTOS'!E6="","",'8.GASTOS'!E6)</f>
        <v>COMISION DB PAGO REMUNERAC</v>
      </c>
      <c r="E6" s="90">
        <f>IF('8.GASTOS'!F6="","",'8.GASTOS'!F6)</f>
        <v>-174</v>
      </c>
      <c r="F6" s="5">
        <f>IF(A6="","",IF(_xlfn.XLOOKUP(D6,'8.GASTOS'!$P:$P,'8.GASTOS'!$R:$R)=10,E6,0))</f>
        <v>0</v>
      </c>
      <c r="G6" s="5">
        <f>IF(A6="","",IF(_xlfn.XLOOKUP(D6,'8.GASTOS'!$P:$P,'8.GASTOS'!$S:$S)=21,E6,0))</f>
        <v>-174</v>
      </c>
      <c r="H6" s="5">
        <f t="shared" si="0"/>
        <v>0</v>
      </c>
      <c r="I6" s="5">
        <f t="shared" si="1"/>
        <v>0</v>
      </c>
      <c r="J6" s="5">
        <f>IF(A6="","",IF(_xlfn.XLOOKUP($D6,'8.GASTOS'!$P:$P,'8.GASTOS'!T:T)="X",'DESGLOSE IVA'!$E6,0))</f>
        <v>0</v>
      </c>
      <c r="K6" s="5">
        <f>IF(A6="","",IF(_xlfn.XLOOKUP($D6,'8.GASTOS'!$P:$P,'8.GASTOS'!U:U)="X",'DESGLOSE IVA'!$E6,0))</f>
        <v>0</v>
      </c>
      <c r="M6" s="56">
        <f t="shared" si="2"/>
        <v>-174</v>
      </c>
      <c r="N6" s="56">
        <f t="shared" si="3"/>
        <v>0</v>
      </c>
    </row>
    <row r="7" spans="1:14" x14ac:dyDescent="0.2">
      <c r="A7" s="61">
        <f>IF('8.GASTOS'!B7="","",'8.GASTOS'!B7)</f>
        <v>45331</v>
      </c>
      <c r="B7" s="61" t="str">
        <f>IF('8.GASTOS'!C7="","",'8.GASTOS'!C7)</f>
        <v>45545393</v>
      </c>
      <c r="C7" s="61" t="str">
        <f>IF('8.GASTOS'!D7="","",'8.GASTOS'!D7)</f>
        <v>3872</v>
      </c>
      <c r="D7" s="61" t="str">
        <f>IF('8.GASTOS'!E7="","",'8.GASTOS'!E7)</f>
        <v>COMISION TRANSFERE</v>
      </c>
      <c r="E7" s="90">
        <f>IF('8.GASTOS'!F7="","",'8.GASTOS'!F7)</f>
        <v>-121</v>
      </c>
      <c r="F7" s="5">
        <f>IF(A7="","",IF(_xlfn.XLOOKUP(D7,'8.GASTOS'!$P:$P,'8.GASTOS'!$R:$R)=10,E7,0))</f>
        <v>0</v>
      </c>
      <c r="G7" s="5">
        <f>IF(A7="","",IF(_xlfn.XLOOKUP(D7,'8.GASTOS'!$P:$P,'8.GASTOS'!$S:$S)=21,E7,0))</f>
        <v>0</v>
      </c>
      <c r="H7" s="5">
        <f t="shared" si="0"/>
        <v>0</v>
      </c>
      <c r="I7" s="5">
        <f t="shared" si="1"/>
        <v>0</v>
      </c>
      <c r="J7" s="5">
        <f>IF(A7="","",IF(_xlfn.XLOOKUP($D7,'8.GASTOS'!$P:$P,'8.GASTOS'!T:T)="X",'DESGLOSE IVA'!$E7,0))</f>
        <v>-121</v>
      </c>
      <c r="K7" s="5">
        <f>IF(A7="","",IF(_xlfn.XLOOKUP($D7,'8.GASTOS'!$P:$P,'8.GASTOS'!U:U)="X",'DESGLOSE IVA'!$E7,0))</f>
        <v>0</v>
      </c>
      <c r="M7" s="56">
        <f t="shared" si="2"/>
        <v>-121</v>
      </c>
      <c r="N7" s="56">
        <f t="shared" si="3"/>
        <v>0</v>
      </c>
    </row>
    <row r="8" spans="1:14" x14ac:dyDescent="0.2">
      <c r="A8" s="61">
        <f>IF('8.GASTOS'!B8="","",'8.GASTOS'!B8)</f>
        <v>45331</v>
      </c>
      <c r="B8" s="61" t="str">
        <f>IF('8.GASTOS'!C8="","",'8.GASTOS'!C8)</f>
        <v>45545369</v>
      </c>
      <c r="C8" s="61" t="str">
        <f>IF('8.GASTOS'!D8="","",'8.GASTOS'!D8)</f>
        <v>3872</v>
      </c>
      <c r="D8" s="61" t="str">
        <f>IF('8.GASTOS'!E8="","",'8.GASTOS'!E8)</f>
        <v>COMISION TRANSFERE</v>
      </c>
      <c r="E8" s="90">
        <f>IF('8.GASTOS'!F8="","",'8.GASTOS'!F8)</f>
        <v>-121</v>
      </c>
      <c r="F8" s="5">
        <f>IF(A8="","",IF(_xlfn.XLOOKUP(D8,'8.GASTOS'!$P:$P,'8.GASTOS'!$R:$R)=10,E8,0))</f>
        <v>0</v>
      </c>
      <c r="G8" s="5">
        <f>IF(A8="","",IF(_xlfn.XLOOKUP(D8,'8.GASTOS'!$P:$P,'8.GASTOS'!$S:$S)=21,E8,0))</f>
        <v>0</v>
      </c>
      <c r="H8" s="5">
        <f t="shared" si="0"/>
        <v>0</v>
      </c>
      <c r="I8" s="5">
        <f t="shared" si="1"/>
        <v>0</v>
      </c>
      <c r="J8" s="5">
        <f>IF(A8="","",IF(_xlfn.XLOOKUP($D8,'8.GASTOS'!$P:$P,'8.GASTOS'!T:T)="X",'DESGLOSE IVA'!$E8,0))</f>
        <v>-121</v>
      </c>
      <c r="K8" s="5">
        <f>IF(A8="","",IF(_xlfn.XLOOKUP($D8,'8.GASTOS'!$P:$P,'8.GASTOS'!U:U)="X",'DESGLOSE IVA'!$E8,0))</f>
        <v>0</v>
      </c>
      <c r="M8" s="56">
        <f t="shared" si="2"/>
        <v>-121</v>
      </c>
      <c r="N8" s="56">
        <f t="shared" si="3"/>
        <v>0</v>
      </c>
    </row>
    <row r="9" spans="1:14" x14ac:dyDescent="0.2">
      <c r="A9" s="61">
        <f>IF('8.GASTOS'!B9="","",'8.GASTOS'!B9)</f>
        <v>45331</v>
      </c>
      <c r="B9" s="61" t="str">
        <f>IF('8.GASTOS'!C9="","",'8.GASTOS'!C9)</f>
        <v>45543557</v>
      </c>
      <c r="C9" s="61" t="str">
        <f>IF('8.GASTOS'!D9="","",'8.GASTOS'!D9)</f>
        <v>3914</v>
      </c>
      <c r="D9" s="61" t="str">
        <f>IF('8.GASTOS'!E9="","",'8.GASTOS'!E9)</f>
        <v>Comision Trf. MacrOL E-set</v>
      </c>
      <c r="E9" s="90">
        <f>IF('8.GASTOS'!F9="","",'8.GASTOS'!F9)</f>
        <v>-121</v>
      </c>
      <c r="F9" s="5">
        <f>IF(A9="","",IF(_xlfn.XLOOKUP(D9,'8.GASTOS'!$P:$P,'8.GASTOS'!$R:$R)=10,E9,0))</f>
        <v>0</v>
      </c>
      <c r="G9" s="5">
        <f>IF(A9="","",IF(_xlfn.XLOOKUP(D9,'8.GASTOS'!$P:$P,'8.GASTOS'!$S:$S)=21,E9,0))</f>
        <v>0</v>
      </c>
      <c r="H9" s="5">
        <f t="shared" si="0"/>
        <v>0</v>
      </c>
      <c r="I9" s="5">
        <f t="shared" si="1"/>
        <v>0</v>
      </c>
      <c r="J9" s="5">
        <f>IF(A9="","",IF(_xlfn.XLOOKUP($D9,'8.GASTOS'!$P:$P,'8.GASTOS'!T:T)="X",'DESGLOSE IVA'!$E9,0))</f>
        <v>-121</v>
      </c>
      <c r="K9" s="5">
        <f>IF(A9="","",IF(_xlfn.XLOOKUP($D9,'8.GASTOS'!$P:$P,'8.GASTOS'!U:U)="X",'DESGLOSE IVA'!$E9,0))</f>
        <v>0</v>
      </c>
      <c r="M9" s="56">
        <f t="shared" si="2"/>
        <v>-121</v>
      </c>
      <c r="N9" s="56">
        <f t="shared" si="3"/>
        <v>0</v>
      </c>
    </row>
    <row r="10" spans="1:14" x14ac:dyDescent="0.2">
      <c r="A10" s="61">
        <f>IF('8.GASTOS'!B10="","",'8.GASTOS'!B10)</f>
        <v>45331</v>
      </c>
      <c r="B10" s="61" t="str">
        <f>IF('8.GASTOS'!C10="","",'8.GASTOS'!C10)</f>
        <v>45543534</v>
      </c>
      <c r="C10" s="61" t="str">
        <f>IF('8.GASTOS'!D10="","",'8.GASTOS'!D10)</f>
        <v>3872</v>
      </c>
      <c r="D10" s="61" t="str">
        <f>IF('8.GASTOS'!E10="","",'8.GASTOS'!E10)</f>
        <v>COMISION TRANSFERE</v>
      </c>
      <c r="E10" s="90">
        <f>IF('8.GASTOS'!F10="","",'8.GASTOS'!F10)</f>
        <v>-121</v>
      </c>
      <c r="F10" s="5">
        <f>IF(A10="","",IF(_xlfn.XLOOKUP(D10,'8.GASTOS'!$P:$P,'8.GASTOS'!$R:$R)=10,E10,0))</f>
        <v>0</v>
      </c>
      <c r="G10" s="5">
        <f>IF(A10="","",IF(_xlfn.XLOOKUP(D10,'8.GASTOS'!$P:$P,'8.GASTOS'!$S:$S)=21,E10,0))</f>
        <v>0</v>
      </c>
      <c r="H10" s="5">
        <f t="shared" si="0"/>
        <v>0</v>
      </c>
      <c r="I10" s="5">
        <f t="shared" si="1"/>
        <v>0</v>
      </c>
      <c r="J10" s="5">
        <f>IF(A10="","",IF(_xlfn.XLOOKUP($D10,'8.GASTOS'!$P:$P,'8.GASTOS'!T:T)="X",'DESGLOSE IVA'!$E10,0))</f>
        <v>-121</v>
      </c>
      <c r="K10" s="5">
        <f>IF(A10="","",IF(_xlfn.XLOOKUP($D10,'8.GASTOS'!$P:$P,'8.GASTOS'!U:U)="X",'DESGLOSE IVA'!$E10,0))</f>
        <v>0</v>
      </c>
      <c r="M10" s="56">
        <f t="shared" si="2"/>
        <v>-121</v>
      </c>
      <c r="N10" s="56">
        <f t="shared" si="3"/>
        <v>0</v>
      </c>
    </row>
    <row r="11" spans="1:14" x14ac:dyDescent="0.2">
      <c r="A11" s="61">
        <f>IF('8.GASTOS'!B11="","",'8.GASTOS'!B11)</f>
        <v>45331</v>
      </c>
      <c r="B11" s="61" t="str">
        <f>IF('8.GASTOS'!C11="","",'8.GASTOS'!C11)</f>
        <v>1921436276</v>
      </c>
      <c r="C11" s="61" t="str">
        <f>IF('8.GASTOS'!D11="","",'8.GASTOS'!D11)</f>
        <v>3205</v>
      </c>
      <c r="D11" s="61" t="str">
        <f>IF('8.GASTOS'!E11="","",'8.GASTOS'!E11)</f>
        <v>DEBITO FISCAL IVA BASICO</v>
      </c>
      <c r="E11" s="90">
        <f>IF('8.GASTOS'!F11="","",'8.GASTOS'!F11)</f>
        <v>-1.26</v>
      </c>
      <c r="F11" s="5">
        <f>IF(A11="","",IF(_xlfn.XLOOKUP(D11,'8.GASTOS'!$P:$P,'8.GASTOS'!$R:$R)=10,E11,0))</f>
        <v>0</v>
      </c>
      <c r="G11" s="5">
        <f>IF(A11="","",IF(_xlfn.XLOOKUP(D11,'8.GASTOS'!$P:$P,'8.GASTOS'!$S:$S)=21,E11,0))</f>
        <v>0</v>
      </c>
      <c r="H11" s="5">
        <f t="shared" si="0"/>
        <v>0</v>
      </c>
      <c r="I11" s="5">
        <f t="shared" si="1"/>
        <v>-1.26</v>
      </c>
      <c r="J11" s="5">
        <f>IF(A11="","",IF(_xlfn.XLOOKUP($D11,'8.GASTOS'!$P:$P,'8.GASTOS'!T:T)="X",'DESGLOSE IVA'!$E11,0))</f>
        <v>0</v>
      </c>
      <c r="K11" s="5">
        <f>IF(A11="","",IF(_xlfn.XLOOKUP($D11,'8.GASTOS'!$P:$P,'8.GASTOS'!U:U)="X",'DESGLOSE IVA'!$E11,0))</f>
        <v>0</v>
      </c>
      <c r="M11" s="56">
        <f t="shared" si="2"/>
        <v>-1.26</v>
      </c>
      <c r="N11" s="56">
        <f t="shared" si="3"/>
        <v>0</v>
      </c>
    </row>
    <row r="12" spans="1:14" x14ac:dyDescent="0.2">
      <c r="A12" s="61">
        <f>IF('8.GASTOS'!B12="","",'8.GASTOS'!B12)</f>
        <v>45331</v>
      </c>
      <c r="B12" s="61" t="str">
        <f>IF('8.GASTOS'!C12="","",'8.GASTOS'!C12)</f>
        <v>1921436275</v>
      </c>
      <c r="C12" s="61" t="str">
        <f>IF('8.GASTOS'!D12="","",'8.GASTOS'!D12)</f>
        <v>3734</v>
      </c>
      <c r="D12" s="61" t="str">
        <f>IF('8.GASTOS'!E12="","",'8.GASTOS'!E12)</f>
        <v>COMISION DB PAGO REMUNERAC</v>
      </c>
      <c r="E12" s="90">
        <f>IF('8.GASTOS'!F12="","",'8.GASTOS'!F12)</f>
        <v>-6</v>
      </c>
      <c r="F12" s="5">
        <f>IF(A12="","",IF(_xlfn.XLOOKUP(D12,'8.GASTOS'!$P:$P,'8.GASTOS'!$R:$R)=10,E12,0))</f>
        <v>0</v>
      </c>
      <c r="G12" s="5">
        <f>IF(A12="","",IF(_xlfn.XLOOKUP(D12,'8.GASTOS'!$P:$P,'8.GASTOS'!$S:$S)=21,E12,0))</f>
        <v>-6</v>
      </c>
      <c r="H12" s="5">
        <f t="shared" si="0"/>
        <v>0</v>
      </c>
      <c r="I12" s="5">
        <f t="shared" si="1"/>
        <v>0</v>
      </c>
      <c r="J12" s="5">
        <f>IF(A12="","",IF(_xlfn.XLOOKUP($D12,'8.GASTOS'!$P:$P,'8.GASTOS'!T:T)="X",'DESGLOSE IVA'!$E12,0))</f>
        <v>0</v>
      </c>
      <c r="K12" s="5">
        <f>IF(A12="","",IF(_xlfn.XLOOKUP($D12,'8.GASTOS'!$P:$P,'8.GASTOS'!U:U)="X",'DESGLOSE IVA'!$E12,0))</f>
        <v>0</v>
      </c>
      <c r="M12" s="56">
        <f t="shared" si="2"/>
        <v>-6</v>
      </c>
      <c r="N12" s="56">
        <f t="shared" si="3"/>
        <v>0</v>
      </c>
    </row>
    <row r="13" spans="1:14" x14ac:dyDescent="0.2">
      <c r="A13" s="61">
        <f>IF('8.GASTOS'!B13="","",'8.GASTOS'!B13)</f>
        <v>45331</v>
      </c>
      <c r="B13" s="61" t="str">
        <f>IF('8.GASTOS'!C13="","",'8.GASTOS'!C13)</f>
        <v>1921436273</v>
      </c>
      <c r="C13" s="61" t="str">
        <f>IF('8.GASTOS'!D13="","",'8.GASTOS'!D13)</f>
        <v>3205</v>
      </c>
      <c r="D13" s="61" t="str">
        <f>IF('8.GASTOS'!E13="","",'8.GASTOS'!E13)</f>
        <v>DEBITO FISCAL IVA BASICO</v>
      </c>
      <c r="E13" s="90">
        <f>IF('8.GASTOS'!F13="","",'8.GASTOS'!F13)</f>
        <v>-1.26</v>
      </c>
      <c r="F13" s="5">
        <f>IF(A13="","",IF(_xlfn.XLOOKUP(D13,'8.GASTOS'!$P:$P,'8.GASTOS'!$R:$R)=10,E13,0))</f>
        <v>0</v>
      </c>
      <c r="G13" s="5">
        <f>IF(A13="","",IF(_xlfn.XLOOKUP(D13,'8.GASTOS'!$P:$P,'8.GASTOS'!$S:$S)=21,E13,0))</f>
        <v>0</v>
      </c>
      <c r="H13" s="5">
        <f t="shared" si="0"/>
        <v>0</v>
      </c>
      <c r="I13" s="5">
        <f t="shared" si="1"/>
        <v>-1.26</v>
      </c>
      <c r="J13" s="5">
        <f>IF(A13="","",IF(_xlfn.XLOOKUP($D13,'8.GASTOS'!$P:$P,'8.GASTOS'!T:T)="X",'DESGLOSE IVA'!$E13,0))</f>
        <v>0</v>
      </c>
      <c r="K13" s="5">
        <f>IF(A13="","",IF(_xlfn.XLOOKUP($D13,'8.GASTOS'!$P:$P,'8.GASTOS'!U:U)="X",'DESGLOSE IVA'!$E13,0))</f>
        <v>0</v>
      </c>
      <c r="M13" s="56">
        <f t="shared" si="2"/>
        <v>-1.26</v>
      </c>
      <c r="N13" s="56">
        <f t="shared" si="3"/>
        <v>0</v>
      </c>
    </row>
    <row r="14" spans="1:14" x14ac:dyDescent="0.2">
      <c r="A14" s="61">
        <f>IF('8.GASTOS'!B14="","",'8.GASTOS'!B14)</f>
        <v>45331</v>
      </c>
      <c r="B14" s="61" t="str">
        <f>IF('8.GASTOS'!C14="","",'8.GASTOS'!C14)</f>
        <v>1921436272</v>
      </c>
      <c r="C14" s="61" t="str">
        <f>IF('8.GASTOS'!D14="","",'8.GASTOS'!D14)</f>
        <v>3734</v>
      </c>
      <c r="D14" s="61" t="str">
        <f>IF('8.GASTOS'!E14="","",'8.GASTOS'!E14)</f>
        <v>COMISION DB PAGO REMUNERAC</v>
      </c>
      <c r="E14" s="90">
        <f>IF('8.GASTOS'!F14="","",'8.GASTOS'!F14)</f>
        <v>-6</v>
      </c>
      <c r="F14" s="5">
        <f>IF(A14="","",IF(_xlfn.XLOOKUP(D14,'8.GASTOS'!$P:$P,'8.GASTOS'!$R:$R)=10,E14,0))</f>
        <v>0</v>
      </c>
      <c r="G14" s="5">
        <f>IF(A14="","",IF(_xlfn.XLOOKUP(D14,'8.GASTOS'!$P:$P,'8.GASTOS'!$S:$S)=21,E14,0))</f>
        <v>-6</v>
      </c>
      <c r="H14" s="5">
        <f t="shared" si="0"/>
        <v>0</v>
      </c>
      <c r="I14" s="5">
        <f t="shared" si="1"/>
        <v>0</v>
      </c>
      <c r="J14" s="5">
        <f>IF(A14="","",IF(_xlfn.XLOOKUP($D14,'8.GASTOS'!$P:$P,'8.GASTOS'!T:T)="X",'DESGLOSE IVA'!$E14,0))</f>
        <v>0</v>
      </c>
      <c r="K14" s="5">
        <f>IF(A14="","",IF(_xlfn.XLOOKUP($D14,'8.GASTOS'!$P:$P,'8.GASTOS'!U:U)="X",'DESGLOSE IVA'!$E14,0))</f>
        <v>0</v>
      </c>
      <c r="M14" s="56">
        <f t="shared" si="2"/>
        <v>-6</v>
      </c>
      <c r="N14" s="56">
        <f t="shared" si="3"/>
        <v>0</v>
      </c>
    </row>
    <row r="15" spans="1:14" x14ac:dyDescent="0.2">
      <c r="A15" s="61">
        <f>IF('8.GASTOS'!B15="","",'8.GASTOS'!B15)</f>
        <v>45328</v>
      </c>
      <c r="B15" s="61" t="str">
        <f>IF('8.GASTOS'!C15="","",'8.GASTOS'!C15)</f>
        <v>45354544</v>
      </c>
      <c r="C15" s="61" t="str">
        <f>IF('8.GASTOS'!D15="","",'8.GASTOS'!D15)</f>
        <v>3914</v>
      </c>
      <c r="D15" s="61" t="str">
        <f>IF('8.GASTOS'!E15="","",'8.GASTOS'!E15)</f>
        <v>Comision Trf. MacrOL E-set</v>
      </c>
      <c r="E15" s="90">
        <f>IF('8.GASTOS'!F15="","",'8.GASTOS'!F15)</f>
        <v>-121</v>
      </c>
      <c r="F15" s="5">
        <f>IF(A15="","",IF(_xlfn.XLOOKUP(D15,'8.GASTOS'!$P:$P,'8.GASTOS'!$R:$R)=10,E15,0))</f>
        <v>0</v>
      </c>
      <c r="G15" s="5">
        <f>IF(A15="","",IF(_xlfn.XLOOKUP(D15,'8.GASTOS'!$P:$P,'8.GASTOS'!$S:$S)=21,E15,0))</f>
        <v>0</v>
      </c>
      <c r="H15" s="5">
        <f t="shared" si="0"/>
        <v>0</v>
      </c>
      <c r="I15" s="5">
        <f t="shared" si="1"/>
        <v>0</v>
      </c>
      <c r="J15" s="5">
        <f>IF(A15="","",IF(_xlfn.XLOOKUP($D15,'8.GASTOS'!$P:$P,'8.GASTOS'!T:T)="X",'DESGLOSE IVA'!$E15,0))</f>
        <v>-121</v>
      </c>
      <c r="K15" s="5">
        <f>IF(A15="","",IF(_xlfn.XLOOKUP($D15,'8.GASTOS'!$P:$P,'8.GASTOS'!U:U)="X",'DESGLOSE IVA'!$E15,0))</f>
        <v>0</v>
      </c>
      <c r="M15" s="56">
        <f t="shared" si="2"/>
        <v>-121</v>
      </c>
      <c r="N15" s="56">
        <f t="shared" si="3"/>
        <v>0</v>
      </c>
    </row>
    <row r="16" spans="1:14" x14ac:dyDescent="0.2">
      <c r="A16" s="61">
        <f>IF('8.GASTOS'!B16="","",'8.GASTOS'!B16)</f>
        <v>45328</v>
      </c>
      <c r="B16" s="61" t="str">
        <f>IF('8.GASTOS'!C16="","",'8.GASTOS'!C16)</f>
        <v>45354494</v>
      </c>
      <c r="C16" s="61" t="str">
        <f>IF('8.GASTOS'!D16="","",'8.GASTOS'!D16)</f>
        <v>3914</v>
      </c>
      <c r="D16" s="61" t="str">
        <f>IF('8.GASTOS'!E16="","",'8.GASTOS'!E16)</f>
        <v>Comision Trf. MacrOL E-set</v>
      </c>
      <c r="E16" s="90">
        <f>IF('8.GASTOS'!F16="","",'8.GASTOS'!F16)</f>
        <v>-121</v>
      </c>
      <c r="F16" s="5">
        <f>IF(A16="","",IF(_xlfn.XLOOKUP(D16,'8.GASTOS'!$P:$P,'8.GASTOS'!$R:$R)=10,E16,0))</f>
        <v>0</v>
      </c>
      <c r="G16" s="5">
        <f>IF(A16="","",IF(_xlfn.XLOOKUP(D16,'8.GASTOS'!$P:$P,'8.GASTOS'!$S:$S)=21,E16,0))</f>
        <v>0</v>
      </c>
      <c r="H16" s="5">
        <f t="shared" si="0"/>
        <v>0</v>
      </c>
      <c r="I16" s="5">
        <f t="shared" si="1"/>
        <v>0</v>
      </c>
      <c r="J16" s="5">
        <f>IF(A16="","",IF(_xlfn.XLOOKUP($D16,'8.GASTOS'!$P:$P,'8.GASTOS'!T:T)="X",'DESGLOSE IVA'!$E16,0))</f>
        <v>-121</v>
      </c>
      <c r="K16" s="5">
        <f>IF(A16="","",IF(_xlfn.XLOOKUP($D16,'8.GASTOS'!$P:$P,'8.GASTOS'!U:U)="X",'DESGLOSE IVA'!$E16,0))</f>
        <v>0</v>
      </c>
      <c r="M16" s="56">
        <f t="shared" si="2"/>
        <v>-121</v>
      </c>
      <c r="N16" s="56">
        <f t="shared" si="3"/>
        <v>0</v>
      </c>
    </row>
    <row r="17" spans="1:14" x14ac:dyDescent="0.2">
      <c r="A17" s="61">
        <f>IF('8.GASTOS'!B17="","",'8.GASTOS'!B17)</f>
        <v>45328</v>
      </c>
      <c r="B17" s="61" t="str">
        <f>IF('8.GASTOS'!C17="","",'8.GASTOS'!C17)</f>
        <v>45354454</v>
      </c>
      <c r="C17" s="61" t="str">
        <f>IF('8.GASTOS'!D17="","",'8.GASTOS'!D17)</f>
        <v>3914</v>
      </c>
      <c r="D17" s="61" t="str">
        <f>IF('8.GASTOS'!E17="","",'8.GASTOS'!E17)</f>
        <v>Comision Trf. MacrOL E-set</v>
      </c>
      <c r="E17" s="90">
        <f>IF('8.GASTOS'!F17="","",'8.GASTOS'!F17)</f>
        <v>-121</v>
      </c>
      <c r="F17" s="5">
        <f>IF(A17="","",IF(_xlfn.XLOOKUP(D17,'8.GASTOS'!$P:$P,'8.GASTOS'!$R:$R)=10,E17,0))</f>
        <v>0</v>
      </c>
      <c r="G17" s="5">
        <f>IF(A17="","",IF(_xlfn.XLOOKUP(D17,'8.GASTOS'!$P:$P,'8.GASTOS'!$S:$S)=21,E17,0))</f>
        <v>0</v>
      </c>
      <c r="H17" s="5">
        <f t="shared" si="0"/>
        <v>0</v>
      </c>
      <c r="I17" s="5">
        <f t="shared" si="1"/>
        <v>0</v>
      </c>
      <c r="J17" s="5">
        <f>IF(A17="","",IF(_xlfn.XLOOKUP($D17,'8.GASTOS'!$P:$P,'8.GASTOS'!T:T)="X",'DESGLOSE IVA'!$E17,0))</f>
        <v>-121</v>
      </c>
      <c r="K17" s="5">
        <f>IF(A17="","",IF(_xlfn.XLOOKUP($D17,'8.GASTOS'!$P:$P,'8.GASTOS'!U:U)="X",'DESGLOSE IVA'!$E17,0))</f>
        <v>0</v>
      </c>
      <c r="M17" s="56">
        <f t="shared" si="2"/>
        <v>-121</v>
      </c>
      <c r="N17" s="56">
        <f t="shared" si="3"/>
        <v>0</v>
      </c>
    </row>
    <row r="18" spans="1:14" x14ac:dyDescent="0.2">
      <c r="A18" s="61">
        <f>IF('8.GASTOS'!B18="","",'8.GASTOS'!B18)</f>
        <v>45324</v>
      </c>
      <c r="B18" s="61" t="str">
        <f>IF('8.GASTOS'!C18="","",'8.GASTOS'!C18)</f>
        <v>1918709861</v>
      </c>
      <c r="C18" s="61" t="str">
        <f>IF('8.GASTOS'!D18="","",'8.GASTOS'!D18)</f>
        <v>3205</v>
      </c>
      <c r="D18" s="61" t="str">
        <f>IF('8.GASTOS'!E18="","",'8.GASTOS'!E18)</f>
        <v>DEBITO FISCAL IVA BASICO</v>
      </c>
      <c r="E18" s="90">
        <f>IF('8.GASTOS'!F18="","",'8.GASTOS'!F18)</f>
        <v>-1.26</v>
      </c>
      <c r="F18" s="5">
        <f>IF(A18="","",IF(_xlfn.XLOOKUP(D18,'8.GASTOS'!$P:$P,'8.GASTOS'!$R:$R)=10,E18,0))</f>
        <v>0</v>
      </c>
      <c r="G18" s="5">
        <f>IF(A18="","",IF(_xlfn.XLOOKUP(D18,'8.GASTOS'!$P:$P,'8.GASTOS'!$S:$S)=21,E18,0))</f>
        <v>0</v>
      </c>
      <c r="H18" s="5">
        <f t="shared" si="0"/>
        <v>0</v>
      </c>
      <c r="I18" s="5">
        <f t="shared" si="1"/>
        <v>-1.26</v>
      </c>
      <c r="J18" s="5">
        <f>IF(A18="","",IF(_xlfn.XLOOKUP($D18,'8.GASTOS'!$P:$P,'8.GASTOS'!T:T)="X",'DESGLOSE IVA'!$E18,0))</f>
        <v>0</v>
      </c>
      <c r="K18" s="5">
        <f>IF(A18="","",IF(_xlfn.XLOOKUP($D18,'8.GASTOS'!$P:$P,'8.GASTOS'!U:U)="X",'DESGLOSE IVA'!$E18,0))</f>
        <v>0</v>
      </c>
      <c r="M18" s="56">
        <f t="shared" si="2"/>
        <v>-1.26</v>
      </c>
      <c r="N18" s="56">
        <f t="shared" si="3"/>
        <v>0</v>
      </c>
    </row>
    <row r="19" spans="1:14" x14ac:dyDescent="0.2">
      <c r="A19" s="61">
        <f>IF('8.GASTOS'!B19="","",'8.GASTOS'!B19)</f>
        <v>45324</v>
      </c>
      <c r="B19" s="61" t="str">
        <f>IF('8.GASTOS'!C19="","",'8.GASTOS'!C19)</f>
        <v>1918709860</v>
      </c>
      <c r="C19" s="61" t="str">
        <f>IF('8.GASTOS'!D19="","",'8.GASTOS'!D19)</f>
        <v>3734</v>
      </c>
      <c r="D19" s="61" t="str">
        <f>IF('8.GASTOS'!E19="","",'8.GASTOS'!E19)</f>
        <v>COMISION DB PAGO REMUNERAC</v>
      </c>
      <c r="E19" s="90">
        <f>IF('8.GASTOS'!F19="","",'8.GASTOS'!F19)</f>
        <v>-6</v>
      </c>
      <c r="F19" s="5">
        <f>IF(A19="","",IF(_xlfn.XLOOKUP(D19,'8.GASTOS'!$P:$P,'8.GASTOS'!$R:$R)=10,E19,0))</f>
        <v>0</v>
      </c>
      <c r="G19" s="5">
        <f>IF(A19="","",IF(_xlfn.XLOOKUP(D19,'8.GASTOS'!$P:$P,'8.GASTOS'!$S:$S)=21,E19,0))</f>
        <v>-6</v>
      </c>
      <c r="H19" s="5">
        <f t="shared" si="0"/>
        <v>0</v>
      </c>
      <c r="I19" s="5">
        <f t="shared" si="1"/>
        <v>0</v>
      </c>
      <c r="J19" s="5">
        <f>IF(A19="","",IF(_xlfn.XLOOKUP($D19,'8.GASTOS'!$P:$P,'8.GASTOS'!T:T)="X",'DESGLOSE IVA'!$E19,0))</f>
        <v>0</v>
      </c>
      <c r="K19" s="5">
        <f>IF(A19="","",IF(_xlfn.XLOOKUP($D19,'8.GASTOS'!$P:$P,'8.GASTOS'!U:U)="X",'DESGLOSE IVA'!$E19,0))</f>
        <v>0</v>
      </c>
      <c r="M19" s="56">
        <f t="shared" si="2"/>
        <v>-6</v>
      </c>
      <c r="N19" s="56">
        <f t="shared" si="3"/>
        <v>0</v>
      </c>
    </row>
    <row r="20" spans="1:14" x14ac:dyDescent="0.2">
      <c r="A20" s="61">
        <f>IF('8.GASTOS'!B20="","",'8.GASTOS'!B20)</f>
        <v>45324</v>
      </c>
      <c r="B20" s="61" t="str">
        <f>IF('8.GASTOS'!C20="","",'8.GASTOS'!C20)</f>
        <v>1918677778</v>
      </c>
      <c r="C20" s="61" t="str">
        <f>IF('8.GASTOS'!D20="","",'8.GASTOS'!D20)</f>
        <v>3205</v>
      </c>
      <c r="D20" s="61" t="str">
        <f>IF('8.GASTOS'!E20="","",'8.GASTOS'!E20)</f>
        <v>DEBITO FISCAL IVA BASICO</v>
      </c>
      <c r="E20" s="90">
        <f>IF('8.GASTOS'!F20="","",'8.GASTOS'!F20)</f>
        <v>-42.84</v>
      </c>
      <c r="F20" s="5">
        <f>IF(A20="","",IF(_xlfn.XLOOKUP(D20,'8.GASTOS'!$P:$P,'8.GASTOS'!$R:$R)=10,E20,0))</f>
        <v>0</v>
      </c>
      <c r="G20" s="5">
        <f>IF(A20="","",IF(_xlfn.XLOOKUP(D20,'8.GASTOS'!$P:$P,'8.GASTOS'!$S:$S)=21,E20,0))</f>
        <v>0</v>
      </c>
      <c r="H20" s="5">
        <f t="shared" si="0"/>
        <v>0</v>
      </c>
      <c r="I20" s="5">
        <f t="shared" si="1"/>
        <v>-42.84</v>
      </c>
      <c r="J20" s="5">
        <f>IF(A20="","",IF(_xlfn.XLOOKUP($D20,'8.GASTOS'!$P:$P,'8.GASTOS'!T:T)="X",'DESGLOSE IVA'!$E20,0))</f>
        <v>0</v>
      </c>
      <c r="K20" s="5">
        <f>IF(A20="","",IF(_xlfn.XLOOKUP($D20,'8.GASTOS'!$P:$P,'8.GASTOS'!U:U)="X",'DESGLOSE IVA'!$E20,0))</f>
        <v>0</v>
      </c>
      <c r="M20" s="56">
        <f t="shared" si="2"/>
        <v>-42.84</v>
      </c>
      <c r="N20" s="56">
        <f t="shared" si="3"/>
        <v>0</v>
      </c>
    </row>
    <row r="21" spans="1:14" x14ac:dyDescent="0.2">
      <c r="A21" s="61">
        <f>IF('8.GASTOS'!B21="","",'8.GASTOS'!B21)</f>
        <v>45324</v>
      </c>
      <c r="B21" s="61" t="str">
        <f>IF('8.GASTOS'!C21="","",'8.GASTOS'!C21)</f>
        <v>1918677777</v>
      </c>
      <c r="C21" s="61" t="str">
        <f>IF('8.GASTOS'!D21="","",'8.GASTOS'!D21)</f>
        <v>3734</v>
      </c>
      <c r="D21" s="61" t="str">
        <f>IF('8.GASTOS'!E21="","",'8.GASTOS'!E21)</f>
        <v>COMISION DB PAGO REMUNERAC</v>
      </c>
      <c r="E21" s="90">
        <f>IF('8.GASTOS'!F21="","",'8.GASTOS'!F21)</f>
        <v>-204</v>
      </c>
      <c r="F21" s="5">
        <f>IF(A21="","",IF(_xlfn.XLOOKUP(D21,'8.GASTOS'!$P:$P,'8.GASTOS'!$R:$R)=10,E21,0))</f>
        <v>0</v>
      </c>
      <c r="G21" s="5">
        <f>IF(A21="","",IF(_xlfn.XLOOKUP(D21,'8.GASTOS'!$P:$P,'8.GASTOS'!$S:$S)=21,E21,0))</f>
        <v>-204</v>
      </c>
      <c r="H21" s="5">
        <f t="shared" si="0"/>
        <v>0</v>
      </c>
      <c r="I21" s="5">
        <f t="shared" si="1"/>
        <v>0</v>
      </c>
      <c r="J21" s="5">
        <f>IF(A21="","",IF(_xlfn.XLOOKUP($D21,'8.GASTOS'!$P:$P,'8.GASTOS'!T:T)="X",'DESGLOSE IVA'!$E21,0))</f>
        <v>0</v>
      </c>
      <c r="K21" s="5">
        <f>IF(A21="","",IF(_xlfn.XLOOKUP($D21,'8.GASTOS'!$P:$P,'8.GASTOS'!U:U)="X",'DESGLOSE IVA'!$E21,0))</f>
        <v>0</v>
      </c>
      <c r="M21" s="56">
        <f t="shared" si="2"/>
        <v>-204</v>
      </c>
      <c r="N21" s="56">
        <f t="shared" si="3"/>
        <v>0</v>
      </c>
    </row>
    <row r="22" spans="1:14" x14ac:dyDescent="0.2">
      <c r="A22" s="61">
        <f>IF('8.GASTOS'!B22="","",'8.GASTOS'!B22)</f>
        <v>45324</v>
      </c>
      <c r="B22" s="61" t="str">
        <f>IF('8.GASTOS'!C22="","",'8.GASTOS'!C22)</f>
        <v>1918677767</v>
      </c>
      <c r="C22" s="61" t="str">
        <f>IF('8.GASTOS'!D22="","",'8.GASTOS'!D22)</f>
        <v>3205</v>
      </c>
      <c r="D22" s="61" t="str">
        <f>IF('8.GASTOS'!E22="","",'8.GASTOS'!E22)</f>
        <v>DEBITO FISCAL IVA BASICO</v>
      </c>
      <c r="E22" s="90">
        <f>IF('8.GASTOS'!F22="","",'8.GASTOS'!F22)</f>
        <v>-3.78</v>
      </c>
      <c r="F22" s="5">
        <f>IF(A22="","",IF(_xlfn.XLOOKUP(D22,'8.GASTOS'!$P:$P,'8.GASTOS'!$R:$R)=10,E22,0))</f>
        <v>0</v>
      </c>
      <c r="G22" s="5">
        <f>IF(A22="","",IF(_xlfn.XLOOKUP(D22,'8.GASTOS'!$P:$P,'8.GASTOS'!$S:$S)=21,E22,0))</f>
        <v>0</v>
      </c>
      <c r="H22" s="5">
        <f t="shared" si="0"/>
        <v>0</v>
      </c>
      <c r="I22" s="5">
        <f t="shared" si="1"/>
        <v>-3.78</v>
      </c>
      <c r="J22" s="5">
        <f>IF(A22="","",IF(_xlfn.XLOOKUP($D22,'8.GASTOS'!$P:$P,'8.GASTOS'!T:T)="X",'DESGLOSE IVA'!$E22,0))</f>
        <v>0</v>
      </c>
      <c r="K22" s="5">
        <f>IF(A22="","",IF(_xlfn.XLOOKUP($D22,'8.GASTOS'!$P:$P,'8.GASTOS'!U:U)="X",'DESGLOSE IVA'!$E22,0))</f>
        <v>0</v>
      </c>
      <c r="M22" s="56">
        <f t="shared" si="2"/>
        <v>-3.78</v>
      </c>
      <c r="N22" s="56">
        <f t="shared" si="3"/>
        <v>0</v>
      </c>
    </row>
    <row r="23" spans="1:14" x14ac:dyDescent="0.2">
      <c r="A23" s="61">
        <f>IF('8.GASTOS'!B23="","",'8.GASTOS'!B23)</f>
        <v>45324</v>
      </c>
      <c r="B23" s="61" t="str">
        <f>IF('8.GASTOS'!C23="","",'8.GASTOS'!C23)</f>
        <v>1918677766</v>
      </c>
      <c r="C23" s="61" t="str">
        <f>IF('8.GASTOS'!D23="","",'8.GASTOS'!D23)</f>
        <v>3734</v>
      </c>
      <c r="D23" s="61" t="str">
        <f>IF('8.GASTOS'!E23="","",'8.GASTOS'!E23)</f>
        <v>COMISION DB PAGO REMUNERAC</v>
      </c>
      <c r="E23" s="90">
        <f>IF('8.GASTOS'!F23="","",'8.GASTOS'!F23)</f>
        <v>-18</v>
      </c>
      <c r="F23" s="5">
        <f>IF(A23="","",IF(_xlfn.XLOOKUP(D23,'8.GASTOS'!$P:$P,'8.GASTOS'!$R:$R)=10,E23,0))</f>
        <v>0</v>
      </c>
      <c r="G23" s="5">
        <f>IF(A23="","",IF(_xlfn.XLOOKUP(D23,'8.GASTOS'!$P:$P,'8.GASTOS'!$S:$S)=21,E23,0))</f>
        <v>-18</v>
      </c>
      <c r="H23" s="5">
        <f t="shared" si="0"/>
        <v>0</v>
      </c>
      <c r="I23" s="5">
        <f t="shared" si="1"/>
        <v>0</v>
      </c>
      <c r="J23" s="5">
        <f>IF(A23="","",IF(_xlfn.XLOOKUP($D23,'8.GASTOS'!$P:$P,'8.GASTOS'!T:T)="X",'DESGLOSE IVA'!$E23,0))</f>
        <v>0</v>
      </c>
      <c r="K23" s="5">
        <f>IF(A23="","",IF(_xlfn.XLOOKUP($D23,'8.GASTOS'!$P:$P,'8.GASTOS'!U:U)="X",'DESGLOSE IVA'!$E23,0))</f>
        <v>0</v>
      </c>
      <c r="M23" s="56">
        <f t="shared" si="2"/>
        <v>-18</v>
      </c>
      <c r="N23" s="56">
        <f t="shared" si="3"/>
        <v>0</v>
      </c>
    </row>
    <row r="24" spans="1:14" x14ac:dyDescent="0.2">
      <c r="A24" s="61">
        <f>IF('8.GASTOS'!B24="","",'8.GASTOS'!B24)</f>
        <v>45323</v>
      </c>
      <c r="B24" s="61" t="str">
        <f>IF('8.GASTOS'!C24="","",'8.GASTOS'!C24)</f>
        <v>1907567722</v>
      </c>
      <c r="C24" s="61" t="str">
        <f>IF('8.GASTOS'!D24="","",'8.GASTOS'!D24)</f>
        <v>5</v>
      </c>
      <c r="D24" s="61" t="str">
        <f>IF('8.GASTOS'!E24="","",'8.GASTOS'!E24)</f>
        <v>INTER.ADEL.CC C/ACUERD</v>
      </c>
      <c r="E24" s="90">
        <f>IF('8.GASTOS'!F24="","",'8.GASTOS'!F24)</f>
        <v>-84963.47</v>
      </c>
      <c r="F24" s="5">
        <f>IF(A24="","",IF(_xlfn.XLOOKUP(D24,'8.GASTOS'!$P:$P,'8.GASTOS'!$R:$R)=10,E24,0))</f>
        <v>-84963.47</v>
      </c>
      <c r="G24" s="5">
        <f>IF(A24="","",IF(_xlfn.XLOOKUP(D24,'8.GASTOS'!$P:$P,'8.GASTOS'!$S:$S)=21,E24,0))</f>
        <v>0</v>
      </c>
      <c r="H24" s="5">
        <f t="shared" si="0"/>
        <v>0</v>
      </c>
      <c r="I24" s="5">
        <f t="shared" si="1"/>
        <v>0</v>
      </c>
      <c r="J24" s="5">
        <f>IF(A24="","",IF(_xlfn.XLOOKUP($D24,'8.GASTOS'!$P:$P,'8.GASTOS'!T:T)="X",'DESGLOSE IVA'!$E24,0))</f>
        <v>0</v>
      </c>
      <c r="K24" s="5">
        <f>IF(A24="","",IF(_xlfn.XLOOKUP($D24,'8.GASTOS'!$P:$P,'8.GASTOS'!U:U)="X",'DESGLOSE IVA'!$E24,0))</f>
        <v>0</v>
      </c>
      <c r="M24" s="56">
        <f t="shared" si="2"/>
        <v>-84963.47</v>
      </c>
      <c r="N24" s="56">
        <f t="shared" si="3"/>
        <v>0</v>
      </c>
    </row>
    <row r="25" spans="1:14" x14ac:dyDescent="0.2">
      <c r="A25" s="61">
        <f>IF('8.GASTOS'!B25="","",'8.GASTOS'!B25)</f>
        <v>45323</v>
      </c>
      <c r="B25" s="61" t="str">
        <f>IF('8.GASTOS'!C25="","",'8.GASTOS'!C25)</f>
        <v>1907567722</v>
      </c>
      <c r="C25" s="61" t="str">
        <f>IF('8.GASTOS'!D25="","",'8.GASTOS'!D25)</f>
        <v>5</v>
      </c>
      <c r="D25" s="61" t="str">
        <f>IF('8.GASTOS'!E25="","",'8.GASTOS'!E25)</f>
        <v>DEBITO FISCAL IVA PERCEPCION</v>
      </c>
      <c r="E25" s="90">
        <f>IF('8.GASTOS'!F25="","",'8.GASTOS'!F25)</f>
        <v>-1274.45</v>
      </c>
      <c r="F25" s="5">
        <f>IF(A25="","",IF(_xlfn.XLOOKUP(D25,'8.GASTOS'!$P:$P,'8.GASTOS'!$R:$R)=10,E25,0))</f>
        <v>0</v>
      </c>
      <c r="G25" s="5">
        <f>IF(A25="","",IF(_xlfn.XLOOKUP(D25,'8.GASTOS'!$P:$P,'8.GASTOS'!$S:$S)=21,E25,0))</f>
        <v>0</v>
      </c>
      <c r="H25" s="5">
        <f t="shared" si="0"/>
        <v>0</v>
      </c>
      <c r="I25" s="5">
        <f t="shared" si="1"/>
        <v>0</v>
      </c>
      <c r="J25" s="5">
        <f>IF(A25="","",IF(_xlfn.XLOOKUP($D25,'8.GASTOS'!$P:$P,'8.GASTOS'!T:T)="X",'DESGLOSE IVA'!$E25,0))</f>
        <v>0</v>
      </c>
      <c r="K25" s="5">
        <f>IF(A25="","",IF(_xlfn.XLOOKUP($D25,'8.GASTOS'!$P:$P,'8.GASTOS'!U:U)="X",'DESGLOSE IVA'!$E25,0))</f>
        <v>-1274.45</v>
      </c>
      <c r="M25" s="56">
        <f t="shared" si="2"/>
        <v>-1274.45</v>
      </c>
      <c r="N25" s="56">
        <f t="shared" si="3"/>
        <v>0</v>
      </c>
    </row>
    <row r="26" spans="1:14" x14ac:dyDescent="0.2">
      <c r="A26" s="61">
        <f>IF('8.GASTOS'!B26="","",'8.GASTOS'!B26)</f>
        <v>45323</v>
      </c>
      <c r="B26" s="61" t="str">
        <f>IF('8.GASTOS'!C26="","",'8.GASTOS'!C26)</f>
        <v>1907567722</v>
      </c>
      <c r="C26" s="61" t="str">
        <f>IF('8.GASTOS'!D26="","",'8.GASTOS'!D26)</f>
        <v>5</v>
      </c>
      <c r="D26" s="61" t="str">
        <f>IF('8.GASTOS'!E26="","",'8.GASTOS'!E26)</f>
        <v>DEBITO FISCAL IVA BASICO</v>
      </c>
      <c r="E26" s="90">
        <f>IF('8.GASTOS'!F26="","",'8.GASTOS'!F26)</f>
        <v>-8921.16</v>
      </c>
      <c r="F26" s="5">
        <f>IF(A26="","",IF(_xlfn.XLOOKUP(D26,'8.GASTOS'!$P:$P,'8.GASTOS'!$R:$R)=10,E26,0))</f>
        <v>0</v>
      </c>
      <c r="G26" s="5">
        <f>IF(A26="","",IF(_xlfn.XLOOKUP(D26,'8.GASTOS'!$P:$P,'8.GASTOS'!$S:$S)=21,E26,0))</f>
        <v>0</v>
      </c>
      <c r="H26" s="5">
        <f t="shared" si="0"/>
        <v>-8921.16</v>
      </c>
      <c r="I26" s="5">
        <f t="shared" si="1"/>
        <v>0</v>
      </c>
      <c r="J26" s="5">
        <f>IF(A26="","",IF(_xlfn.XLOOKUP($D26,'8.GASTOS'!$P:$P,'8.GASTOS'!T:T)="X",'DESGLOSE IVA'!$E26,0))</f>
        <v>0</v>
      </c>
      <c r="K26" s="5">
        <f>IF(A26="","",IF(_xlfn.XLOOKUP($D26,'8.GASTOS'!$P:$P,'8.GASTOS'!U:U)="X",'DESGLOSE IVA'!$E26,0))</f>
        <v>0</v>
      </c>
      <c r="M26" s="56">
        <f t="shared" si="2"/>
        <v>-8921.16</v>
      </c>
      <c r="N26" s="56">
        <f t="shared" si="3"/>
        <v>0</v>
      </c>
    </row>
    <row r="27" spans="1:14" x14ac:dyDescent="0.2">
      <c r="A27" s="61" t="str">
        <f>IF('8.GASTOS'!B27="","",'8.GASTOS'!B27)</f>
        <v/>
      </c>
      <c r="B27" s="61" t="str">
        <f>IF('8.GASTOS'!C27="","",'8.GASTOS'!C27)</f>
        <v/>
      </c>
      <c r="C27" s="61" t="str">
        <f>IF('8.GASTOS'!D27="","",'8.GASTOS'!D27)</f>
        <v/>
      </c>
      <c r="D27" s="61" t="str">
        <f>IF('8.GASTOS'!E27="","",'8.GASTOS'!E27)</f>
        <v/>
      </c>
      <c r="E27" s="90" t="str">
        <f>IF('8.GASTOS'!F27="","",'8.GASTOS'!F27)</f>
        <v/>
      </c>
      <c r="F27" s="5" t="str">
        <f>IF(A27="","",IF(_xlfn.XLOOKUP(D27,'8.GASTOS'!$P:$P,'8.GASTOS'!$R:$R)=10,E27,0))</f>
        <v/>
      </c>
      <c r="G27" s="5" t="str">
        <f>IF(A27="","",IF(_xlfn.XLOOKUP(D27,'8.GASTOS'!$P:$P,'8.GASTOS'!$S:$S)=21,E27,0))</f>
        <v/>
      </c>
      <c r="H27" s="5" t="str">
        <f t="shared" si="0"/>
        <v/>
      </c>
      <c r="I27" s="5" t="str">
        <f t="shared" si="1"/>
        <v/>
      </c>
      <c r="J27" s="5" t="str">
        <f>IF(A27="","",IF(_xlfn.XLOOKUP($D27,'8.GASTOS'!$P:$P,'8.GASTOS'!T:T)="X",'DESGLOSE IVA'!$E27,0))</f>
        <v/>
      </c>
      <c r="K27" s="5" t="str">
        <f>IF(A27="","",IF(_xlfn.XLOOKUP($D27,'8.GASTOS'!$P:$P,'8.GASTOS'!U:U)="X",'DESGLOSE IVA'!$E27,0))</f>
        <v/>
      </c>
      <c r="M27" s="56" t="str">
        <f t="shared" si="2"/>
        <v/>
      </c>
      <c r="N27" s="56" t="str">
        <f t="shared" si="3"/>
        <v/>
      </c>
    </row>
    <row r="28" spans="1:14" x14ac:dyDescent="0.2">
      <c r="A28" s="61" t="str">
        <f>IF('8.GASTOS'!B28="","",'8.GASTOS'!B28)</f>
        <v/>
      </c>
      <c r="B28" s="61" t="str">
        <f>IF('8.GASTOS'!C28="","",'8.GASTOS'!C28)</f>
        <v/>
      </c>
      <c r="C28" s="61" t="str">
        <f>IF('8.GASTOS'!D28="","",'8.GASTOS'!D28)</f>
        <v/>
      </c>
      <c r="D28" s="61" t="str">
        <f>IF('8.GASTOS'!E28="","",'8.GASTOS'!E28)</f>
        <v/>
      </c>
      <c r="E28" s="90" t="str">
        <f>IF('8.GASTOS'!F28="","",'8.GASTOS'!F28)</f>
        <v/>
      </c>
      <c r="F28" s="5" t="str">
        <f>IF(A28="","",IF(_xlfn.XLOOKUP(D28,'8.GASTOS'!$P:$P,'8.GASTOS'!$R:$R)=10,E28,0))</f>
        <v/>
      </c>
      <c r="G28" s="5" t="str">
        <f>IF(A28="","",IF(_xlfn.XLOOKUP(D28,'8.GASTOS'!$P:$P,'8.GASTOS'!$S:$S)=21,E28,0))</f>
        <v/>
      </c>
      <c r="H28" s="5" t="str">
        <f t="shared" si="0"/>
        <v/>
      </c>
      <c r="I28" s="5" t="str">
        <f t="shared" si="1"/>
        <v/>
      </c>
      <c r="J28" s="5" t="str">
        <f>IF(A28="","",IF(_xlfn.XLOOKUP($D28,'8.GASTOS'!$P:$P,'8.GASTOS'!T:T)="X",'DESGLOSE IVA'!$E28,0))</f>
        <v/>
      </c>
      <c r="K28" s="5" t="str">
        <f>IF(A28="","",IF(_xlfn.XLOOKUP($D28,'8.GASTOS'!$P:$P,'8.GASTOS'!U:U)="X",'DESGLOSE IVA'!$E28,0))</f>
        <v/>
      </c>
      <c r="M28" s="56" t="str">
        <f t="shared" si="2"/>
        <v/>
      </c>
      <c r="N28" s="56" t="str">
        <f t="shared" si="3"/>
        <v/>
      </c>
    </row>
    <row r="29" spans="1:14" x14ac:dyDescent="0.2">
      <c r="A29" s="61" t="str">
        <f>IF('8.GASTOS'!B29="","",'8.GASTOS'!B29)</f>
        <v/>
      </c>
      <c r="B29" s="61" t="str">
        <f>IF('8.GASTOS'!C29="","",'8.GASTOS'!C29)</f>
        <v/>
      </c>
      <c r="C29" s="61" t="str">
        <f>IF('8.GASTOS'!D29="","",'8.GASTOS'!D29)</f>
        <v/>
      </c>
      <c r="D29" s="61" t="str">
        <f>IF('8.GASTOS'!E29="","",'8.GASTOS'!E29)</f>
        <v/>
      </c>
      <c r="E29" s="90" t="str">
        <f>IF('8.GASTOS'!F29="","",'8.GASTOS'!F29)</f>
        <v/>
      </c>
      <c r="F29" s="5" t="str">
        <f>IF(A29="","",IF(_xlfn.XLOOKUP(D29,'8.GASTOS'!$P:$P,'8.GASTOS'!$R:$R)=10,E29,0))</f>
        <v/>
      </c>
      <c r="G29" s="5" t="str">
        <f>IF(A29="","",IF(_xlfn.XLOOKUP(D29,'8.GASTOS'!$P:$P,'8.GASTOS'!$S:$S)=21,E29,0))</f>
        <v/>
      </c>
      <c r="H29" s="5" t="str">
        <f t="shared" si="0"/>
        <v/>
      </c>
      <c r="I29" s="5" t="str">
        <f t="shared" si="1"/>
        <v/>
      </c>
      <c r="J29" s="5" t="str">
        <f>IF(A29="","",IF(_xlfn.XLOOKUP($D29,'8.GASTOS'!$P:$P,'8.GASTOS'!T:T)="X",'DESGLOSE IVA'!$E29,0))</f>
        <v/>
      </c>
      <c r="K29" s="5" t="str">
        <f>IF(A29="","",IF(_xlfn.XLOOKUP($D29,'8.GASTOS'!$P:$P,'8.GASTOS'!U:U)="X",'DESGLOSE IVA'!$E29,0))</f>
        <v/>
      </c>
      <c r="M29" s="56" t="str">
        <f t="shared" si="2"/>
        <v/>
      </c>
      <c r="N29" s="56" t="str">
        <f t="shared" si="3"/>
        <v/>
      </c>
    </row>
    <row r="30" spans="1:14" x14ac:dyDescent="0.2">
      <c r="A30" s="61" t="str">
        <f>IF('8.GASTOS'!B30="","",'8.GASTOS'!B30)</f>
        <v/>
      </c>
      <c r="B30" s="61" t="str">
        <f>IF('8.GASTOS'!C30="","",'8.GASTOS'!C30)</f>
        <v/>
      </c>
      <c r="C30" s="61" t="str">
        <f>IF('8.GASTOS'!D30="","",'8.GASTOS'!D30)</f>
        <v/>
      </c>
      <c r="D30" s="61" t="str">
        <f>IF('8.GASTOS'!E30="","",'8.GASTOS'!E30)</f>
        <v/>
      </c>
      <c r="E30" s="90" t="str">
        <f>IF('8.GASTOS'!F30="","",'8.GASTOS'!F30)</f>
        <v/>
      </c>
      <c r="F30" s="5" t="str">
        <f>IF(A30="","",IF(_xlfn.XLOOKUP(D30,'8.GASTOS'!$P:$P,'8.GASTOS'!$R:$R)=10,E30,0))</f>
        <v/>
      </c>
      <c r="G30" s="5" t="str">
        <f>IF(A30="","",IF(_xlfn.XLOOKUP(D30,'8.GASTOS'!$P:$P,'8.GASTOS'!$S:$S)=21,E30,0))</f>
        <v/>
      </c>
      <c r="H30" s="5" t="str">
        <f t="shared" si="0"/>
        <v/>
      </c>
      <c r="I30" s="5" t="str">
        <f t="shared" si="1"/>
        <v/>
      </c>
      <c r="J30" s="5" t="str">
        <f>IF(A30="","",IF(_xlfn.XLOOKUP($D30,'8.GASTOS'!$P:$P,'8.GASTOS'!T:T)="X",'DESGLOSE IVA'!$E30,0))</f>
        <v/>
      </c>
      <c r="K30" s="5" t="str">
        <f>IF(A30="","",IF(_xlfn.XLOOKUP($D30,'8.GASTOS'!$P:$P,'8.GASTOS'!U:U)="X",'DESGLOSE IVA'!$E30,0))</f>
        <v/>
      </c>
      <c r="M30" s="56" t="str">
        <f t="shared" si="2"/>
        <v/>
      </c>
      <c r="N30" s="56" t="str">
        <f t="shared" si="3"/>
        <v/>
      </c>
    </row>
    <row r="31" spans="1:14" x14ac:dyDescent="0.2">
      <c r="A31" s="61" t="str">
        <f>IF('8.GASTOS'!B31="","",'8.GASTOS'!B31)</f>
        <v/>
      </c>
      <c r="B31" s="61" t="str">
        <f>IF('8.GASTOS'!C31="","",'8.GASTOS'!C31)</f>
        <v/>
      </c>
      <c r="C31" s="61" t="str">
        <f>IF('8.GASTOS'!D31="","",'8.GASTOS'!D31)</f>
        <v/>
      </c>
      <c r="D31" s="61" t="str">
        <f>IF('8.GASTOS'!E31="","",'8.GASTOS'!E31)</f>
        <v/>
      </c>
      <c r="E31" s="90" t="str">
        <f>IF('8.GASTOS'!F31="","",'8.GASTOS'!F31)</f>
        <v/>
      </c>
      <c r="F31" s="5" t="str">
        <f>IF(A31="","",IF(_xlfn.XLOOKUP(D31,'8.GASTOS'!$P:$P,'8.GASTOS'!$R:$R)=10,E31,0))</f>
        <v/>
      </c>
      <c r="G31" s="5" t="str">
        <f>IF(A31="","",IF(_xlfn.XLOOKUP(D31,'8.GASTOS'!$P:$P,'8.GASTOS'!$S:$S)=21,E31,0))</f>
        <v/>
      </c>
      <c r="H31" s="5" t="str">
        <f t="shared" si="0"/>
        <v/>
      </c>
      <c r="I31" s="5" t="str">
        <f t="shared" si="1"/>
        <v/>
      </c>
      <c r="J31" s="5" t="str">
        <f>IF(A31="","",IF(_xlfn.XLOOKUP($D31,'8.GASTOS'!$P:$P,'8.GASTOS'!T:T)="X",'DESGLOSE IVA'!$E31,0))</f>
        <v/>
      </c>
      <c r="K31" s="5" t="str">
        <f>IF(A31="","",IF(_xlfn.XLOOKUP($D31,'8.GASTOS'!$P:$P,'8.GASTOS'!U:U)="X",'DESGLOSE IVA'!$E31,0))</f>
        <v/>
      </c>
      <c r="M31" s="56" t="str">
        <f t="shared" si="2"/>
        <v/>
      </c>
      <c r="N31" s="56" t="str">
        <f t="shared" si="3"/>
        <v/>
      </c>
    </row>
    <row r="32" spans="1:14" x14ac:dyDescent="0.2">
      <c r="A32" s="61" t="str">
        <f>IF('8.GASTOS'!B32="","",'8.GASTOS'!B32)</f>
        <v/>
      </c>
      <c r="B32" s="61" t="str">
        <f>IF('8.GASTOS'!C32="","",'8.GASTOS'!C32)</f>
        <v/>
      </c>
      <c r="C32" s="61" t="str">
        <f>IF('8.GASTOS'!D32="","",'8.GASTOS'!D32)</f>
        <v/>
      </c>
      <c r="D32" s="61" t="str">
        <f>IF('8.GASTOS'!E32="","",'8.GASTOS'!E32)</f>
        <v/>
      </c>
      <c r="E32" s="90" t="str">
        <f>IF('8.GASTOS'!F32="","",'8.GASTOS'!F32)</f>
        <v/>
      </c>
      <c r="F32" s="5" t="str">
        <f>IF(A32="","",IF(_xlfn.XLOOKUP(D32,'8.GASTOS'!$P:$P,'8.GASTOS'!$R:$R)=10,E32,0))</f>
        <v/>
      </c>
      <c r="G32" s="5" t="str">
        <f>IF(A32="","",IF(_xlfn.XLOOKUP(D32,'8.GASTOS'!$P:$P,'8.GASTOS'!$S:$S)=21,E32,0))</f>
        <v/>
      </c>
      <c r="H32" s="5" t="str">
        <f t="shared" si="0"/>
        <v/>
      </c>
      <c r="I32" s="5" t="str">
        <f t="shared" si="1"/>
        <v/>
      </c>
      <c r="J32" s="5" t="str">
        <f>IF(A32="","",IF(_xlfn.XLOOKUP($D32,'8.GASTOS'!$P:$P,'8.GASTOS'!T:T)="X",'DESGLOSE IVA'!$E32,0))</f>
        <v/>
      </c>
      <c r="K32" s="5" t="str">
        <f>IF(A32="","",IF(_xlfn.XLOOKUP($D32,'8.GASTOS'!$P:$P,'8.GASTOS'!U:U)="X",'DESGLOSE IVA'!$E32,0))</f>
        <v/>
      </c>
      <c r="M32" s="56" t="str">
        <f t="shared" si="2"/>
        <v/>
      </c>
      <c r="N32" s="56" t="str">
        <f t="shared" si="3"/>
        <v/>
      </c>
    </row>
    <row r="33" spans="1:14" x14ac:dyDescent="0.2">
      <c r="A33" s="61" t="str">
        <f>IF('8.GASTOS'!B33="","",'8.GASTOS'!B33)</f>
        <v/>
      </c>
      <c r="B33" s="61" t="str">
        <f>IF('8.GASTOS'!C33="","",'8.GASTOS'!C33)</f>
        <v/>
      </c>
      <c r="C33" s="61" t="str">
        <f>IF('8.GASTOS'!D33="","",'8.GASTOS'!D33)</f>
        <v/>
      </c>
      <c r="D33" s="61" t="str">
        <f>IF('8.GASTOS'!E33="","",'8.GASTOS'!E33)</f>
        <v/>
      </c>
      <c r="E33" s="90" t="str">
        <f>IF('8.GASTOS'!F33="","",'8.GASTOS'!F33)</f>
        <v/>
      </c>
      <c r="F33" s="5" t="str">
        <f>IF(A33="","",IF(_xlfn.XLOOKUP(D33,'8.GASTOS'!$P:$P,'8.GASTOS'!$R:$R)=10,E33,0))</f>
        <v/>
      </c>
      <c r="G33" s="5" t="str">
        <f>IF(A33="","",IF(_xlfn.XLOOKUP(D33,'8.GASTOS'!$P:$P,'8.GASTOS'!$S:$S)=21,E33,0))</f>
        <v/>
      </c>
      <c r="H33" s="5" t="str">
        <f t="shared" si="0"/>
        <v/>
      </c>
      <c r="I33" s="5" t="str">
        <f t="shared" si="1"/>
        <v/>
      </c>
      <c r="J33" s="5" t="str">
        <f>IF(A33="","",IF(_xlfn.XLOOKUP($D33,'8.GASTOS'!$P:$P,'8.GASTOS'!T:T)="X",'DESGLOSE IVA'!$E33,0))</f>
        <v/>
      </c>
      <c r="K33" s="5" t="str">
        <f>IF(A33="","",IF(_xlfn.XLOOKUP($D33,'8.GASTOS'!$P:$P,'8.GASTOS'!U:U)="X",'DESGLOSE IVA'!$E33,0))</f>
        <v/>
      </c>
      <c r="M33" s="56" t="str">
        <f t="shared" si="2"/>
        <v/>
      </c>
      <c r="N33" s="56" t="str">
        <f t="shared" si="3"/>
        <v/>
      </c>
    </row>
    <row r="34" spans="1:14" x14ac:dyDescent="0.2">
      <c r="A34" s="61" t="str">
        <f>IF('8.GASTOS'!B34="","",'8.GASTOS'!B34)</f>
        <v/>
      </c>
      <c r="B34" s="61" t="str">
        <f>IF('8.GASTOS'!C34="","",'8.GASTOS'!C34)</f>
        <v/>
      </c>
      <c r="C34" s="61" t="str">
        <f>IF('8.GASTOS'!D34="","",'8.GASTOS'!D34)</f>
        <v/>
      </c>
      <c r="D34" s="61" t="str">
        <f>IF('8.GASTOS'!E34="","",'8.GASTOS'!E34)</f>
        <v/>
      </c>
      <c r="E34" s="90" t="str">
        <f>IF('8.GASTOS'!F34="","",'8.GASTOS'!F34)</f>
        <v/>
      </c>
      <c r="F34" s="5" t="str">
        <f>IF(A34="","",IF(_xlfn.XLOOKUP(D34,'8.GASTOS'!$P:$P,'8.GASTOS'!$R:$R)=10,E34,0))</f>
        <v/>
      </c>
      <c r="G34" s="5" t="str">
        <f>IF(A34="","",IF(_xlfn.XLOOKUP(D34,'8.GASTOS'!$P:$P,'8.GASTOS'!$S:$S)=21,E34,0))</f>
        <v/>
      </c>
      <c r="H34" s="5" t="str">
        <f t="shared" si="0"/>
        <v/>
      </c>
      <c r="I34" s="5" t="str">
        <f t="shared" si="1"/>
        <v/>
      </c>
      <c r="J34" s="5" t="str">
        <f>IF(A34="","",IF(_xlfn.XLOOKUP($D34,'8.GASTOS'!$P:$P,'8.GASTOS'!T:T)="X",'DESGLOSE IVA'!$E34,0))</f>
        <v/>
      </c>
      <c r="K34" s="5" t="str">
        <f>IF(A34="","",IF(_xlfn.XLOOKUP($D34,'8.GASTOS'!$P:$P,'8.GASTOS'!U:U)="X",'DESGLOSE IVA'!$E34,0))</f>
        <v/>
      </c>
      <c r="M34" s="56" t="str">
        <f t="shared" si="2"/>
        <v/>
      </c>
      <c r="N34" s="56" t="str">
        <f t="shared" si="3"/>
        <v/>
      </c>
    </row>
    <row r="35" spans="1:14" x14ac:dyDescent="0.2">
      <c r="A35" s="61" t="str">
        <f>IF('8.GASTOS'!B35="","",'8.GASTOS'!B35)</f>
        <v/>
      </c>
      <c r="B35" s="61" t="str">
        <f>IF('8.GASTOS'!C35="","",'8.GASTOS'!C35)</f>
        <v/>
      </c>
      <c r="C35" s="61" t="str">
        <f>IF('8.GASTOS'!D35="","",'8.GASTOS'!D35)</f>
        <v/>
      </c>
      <c r="D35" s="61" t="str">
        <f>IF('8.GASTOS'!E35="","",'8.GASTOS'!E35)</f>
        <v/>
      </c>
      <c r="E35" s="90" t="str">
        <f>IF('8.GASTOS'!F35="","",'8.GASTOS'!F35)</f>
        <v/>
      </c>
      <c r="F35" s="5" t="str">
        <f>IF(A35="","",IF(_xlfn.XLOOKUP(D35,'8.GASTOS'!$P:$P,'8.GASTOS'!$R:$R)=10,E35,0))</f>
        <v/>
      </c>
      <c r="G35" s="5" t="str">
        <f>IF(A35="","",IF(_xlfn.XLOOKUP(D35,'8.GASTOS'!$P:$P,'8.GASTOS'!$S:$S)=21,E35,0))</f>
        <v/>
      </c>
      <c r="H35" s="5" t="str">
        <f t="shared" si="0"/>
        <v/>
      </c>
      <c r="I35" s="5" t="str">
        <f t="shared" si="1"/>
        <v/>
      </c>
      <c r="J35" s="5" t="str">
        <f>IF(A35="","",IF(_xlfn.XLOOKUP($D35,'8.GASTOS'!$P:$P,'8.GASTOS'!T:T)="X",'DESGLOSE IVA'!$E35,0))</f>
        <v/>
      </c>
      <c r="K35" s="5" t="str">
        <f>IF(A35="","",IF(_xlfn.XLOOKUP($D35,'8.GASTOS'!$P:$P,'8.GASTOS'!U:U)="X",'DESGLOSE IVA'!$E35,0))</f>
        <v/>
      </c>
      <c r="M35" s="56" t="str">
        <f t="shared" si="2"/>
        <v/>
      </c>
      <c r="N35" s="56" t="str">
        <f t="shared" si="3"/>
        <v/>
      </c>
    </row>
    <row r="36" spans="1:14" x14ac:dyDescent="0.2">
      <c r="A36" s="61" t="str">
        <f>IF('8.GASTOS'!B36="","",'8.GASTOS'!B36)</f>
        <v/>
      </c>
      <c r="B36" s="61" t="str">
        <f>IF('8.GASTOS'!C36="","",'8.GASTOS'!C36)</f>
        <v/>
      </c>
      <c r="C36" s="61" t="str">
        <f>IF('8.GASTOS'!D36="","",'8.GASTOS'!D36)</f>
        <v/>
      </c>
      <c r="D36" s="61" t="str">
        <f>IF('8.GASTOS'!E36="","",'8.GASTOS'!E36)</f>
        <v/>
      </c>
      <c r="E36" s="90" t="str">
        <f>IF('8.GASTOS'!F36="","",'8.GASTOS'!F36)</f>
        <v/>
      </c>
      <c r="F36" s="5" t="str">
        <f>IF(A36="","",IF(_xlfn.XLOOKUP(D36,'8.GASTOS'!$P:$P,'8.GASTOS'!$R:$R)=10,E36,0))</f>
        <v/>
      </c>
      <c r="G36" s="5" t="str">
        <f>IF(A36="","",IF(_xlfn.XLOOKUP(D36,'8.GASTOS'!$P:$P,'8.GASTOS'!$S:$S)=21,E36,0))</f>
        <v/>
      </c>
      <c r="H36" s="5" t="str">
        <f t="shared" si="0"/>
        <v/>
      </c>
      <c r="I36" s="5" t="str">
        <f t="shared" si="1"/>
        <v/>
      </c>
      <c r="J36" s="5" t="str">
        <f>IF(A36="","",IF(_xlfn.XLOOKUP($D36,'8.GASTOS'!$P:$P,'8.GASTOS'!T:T)="X",'DESGLOSE IVA'!$E36,0))</f>
        <v/>
      </c>
      <c r="K36" s="5" t="str">
        <f>IF(A36="","",IF(_xlfn.XLOOKUP($D36,'8.GASTOS'!$P:$P,'8.GASTOS'!U:U)="X",'DESGLOSE IVA'!$E36,0))</f>
        <v/>
      </c>
      <c r="M36" s="56" t="str">
        <f t="shared" si="2"/>
        <v/>
      </c>
      <c r="N36" s="56" t="str">
        <f t="shared" si="3"/>
        <v/>
      </c>
    </row>
    <row r="37" spans="1:14" x14ac:dyDescent="0.2">
      <c r="A37" s="61" t="str">
        <f>IF('8.GASTOS'!B37="","",'8.GASTOS'!B37)</f>
        <v/>
      </c>
      <c r="B37" s="61" t="str">
        <f>IF('8.GASTOS'!C37="","",'8.GASTOS'!C37)</f>
        <v/>
      </c>
      <c r="C37" s="61" t="str">
        <f>IF('8.GASTOS'!D37="","",'8.GASTOS'!D37)</f>
        <v/>
      </c>
      <c r="D37" s="61" t="str">
        <f>IF('8.GASTOS'!E37="","",'8.GASTOS'!E37)</f>
        <v/>
      </c>
      <c r="E37" s="90" t="str">
        <f>IF('8.GASTOS'!F37="","",'8.GASTOS'!F37)</f>
        <v/>
      </c>
      <c r="F37" s="5" t="str">
        <f>IF(A37="","",IF(_xlfn.XLOOKUP(D37,'8.GASTOS'!$P:$P,'8.GASTOS'!$R:$R)=10,E37,0))</f>
        <v/>
      </c>
      <c r="G37" s="5" t="str">
        <f>IF(A37="","",IF(_xlfn.XLOOKUP(D37,'8.GASTOS'!$P:$P,'8.GASTOS'!$S:$S)=21,E37,0))</f>
        <v/>
      </c>
      <c r="H37" s="5" t="str">
        <f t="shared" si="0"/>
        <v/>
      </c>
      <c r="I37" s="5" t="str">
        <f t="shared" si="1"/>
        <v/>
      </c>
      <c r="J37" s="5" t="str">
        <f>IF(A37="","",IF(_xlfn.XLOOKUP($D37,'8.GASTOS'!$P:$P,'8.GASTOS'!T:T)="X",'DESGLOSE IVA'!$E37,0))</f>
        <v/>
      </c>
      <c r="K37" s="5" t="str">
        <f>IF(A37="","",IF(_xlfn.XLOOKUP($D37,'8.GASTOS'!$P:$P,'8.GASTOS'!U:U)="X",'DESGLOSE IVA'!$E37,0))</f>
        <v/>
      </c>
      <c r="M37" s="56" t="str">
        <f t="shared" si="2"/>
        <v/>
      </c>
      <c r="N37" s="56" t="str">
        <f t="shared" si="3"/>
        <v/>
      </c>
    </row>
    <row r="38" spans="1:14" x14ac:dyDescent="0.2">
      <c r="A38" s="61" t="str">
        <f>IF('8.GASTOS'!B38="","",'8.GASTOS'!B38)</f>
        <v/>
      </c>
      <c r="B38" s="61" t="str">
        <f>IF('8.GASTOS'!C38="","",'8.GASTOS'!C38)</f>
        <v/>
      </c>
      <c r="C38" s="61" t="str">
        <f>IF('8.GASTOS'!D38="","",'8.GASTOS'!D38)</f>
        <v/>
      </c>
      <c r="D38" s="61" t="str">
        <f>IF('8.GASTOS'!E38="","",'8.GASTOS'!E38)</f>
        <v/>
      </c>
      <c r="E38" s="90" t="str">
        <f>IF('8.GASTOS'!F38="","",'8.GASTOS'!F38)</f>
        <v/>
      </c>
      <c r="F38" s="5" t="str">
        <f>IF(A38="","",IF(_xlfn.XLOOKUP(D38,'8.GASTOS'!$P:$P,'8.GASTOS'!$R:$R)=10,E38,0))</f>
        <v/>
      </c>
      <c r="G38" s="5" t="str">
        <f>IF(A38="","",IF(_xlfn.XLOOKUP(D38,'8.GASTOS'!$P:$P,'8.GASTOS'!$S:$S)=21,E38,0))</f>
        <v/>
      </c>
      <c r="H38" s="5" t="str">
        <f t="shared" si="0"/>
        <v/>
      </c>
      <c r="I38" s="5" t="str">
        <f t="shared" si="1"/>
        <v/>
      </c>
      <c r="J38" s="5" t="str">
        <f>IF(A38="","",IF(_xlfn.XLOOKUP($D38,'8.GASTOS'!$P:$P,'8.GASTOS'!T:T)="X",'DESGLOSE IVA'!$E38,0))</f>
        <v/>
      </c>
      <c r="K38" s="5" t="str">
        <f>IF(A38="","",IF(_xlfn.XLOOKUP($D38,'8.GASTOS'!$P:$P,'8.GASTOS'!U:U)="X",'DESGLOSE IVA'!$E38,0))</f>
        <v/>
      </c>
      <c r="M38" s="56" t="str">
        <f t="shared" si="2"/>
        <v/>
      </c>
      <c r="N38" s="56" t="str">
        <f t="shared" si="3"/>
        <v/>
      </c>
    </row>
    <row r="39" spans="1:14" x14ac:dyDescent="0.2">
      <c r="A39" s="61" t="str">
        <f>IF('8.GASTOS'!B39="","",'8.GASTOS'!B39)</f>
        <v/>
      </c>
      <c r="B39" s="61" t="str">
        <f>IF('8.GASTOS'!C39="","",'8.GASTOS'!C39)</f>
        <v/>
      </c>
      <c r="C39" s="61" t="str">
        <f>IF('8.GASTOS'!D39="","",'8.GASTOS'!D39)</f>
        <v/>
      </c>
      <c r="D39" s="61" t="str">
        <f>IF('8.GASTOS'!E39="","",'8.GASTOS'!E39)</f>
        <v/>
      </c>
      <c r="E39" s="90" t="str">
        <f>IF('8.GASTOS'!F39="","",'8.GASTOS'!F39)</f>
        <v/>
      </c>
      <c r="F39" s="5" t="str">
        <f>IF(A39="","",IF(_xlfn.XLOOKUP(D39,'8.GASTOS'!$P:$P,'8.GASTOS'!$R:$R)=10,E39,0))</f>
        <v/>
      </c>
      <c r="G39" s="5" t="str">
        <f>IF(A39="","",IF(_xlfn.XLOOKUP(D39,'8.GASTOS'!$P:$P,'8.GASTOS'!$S:$S)=21,E39,0))</f>
        <v/>
      </c>
      <c r="H39" s="5" t="str">
        <f t="shared" si="0"/>
        <v/>
      </c>
      <c r="I39" s="5" t="str">
        <f t="shared" si="1"/>
        <v/>
      </c>
      <c r="J39" s="5" t="str">
        <f>IF(A39="","",IF(_xlfn.XLOOKUP($D39,'8.GASTOS'!$P:$P,'8.GASTOS'!T:T)="X",'DESGLOSE IVA'!$E39,0))</f>
        <v/>
      </c>
      <c r="K39" s="5" t="str">
        <f>IF(A39="","",IF(_xlfn.XLOOKUP($D39,'8.GASTOS'!$P:$P,'8.GASTOS'!U:U)="X",'DESGLOSE IVA'!$E39,0))</f>
        <v/>
      </c>
      <c r="M39" s="56" t="str">
        <f t="shared" si="2"/>
        <v/>
      </c>
      <c r="N39" s="56" t="str">
        <f t="shared" si="3"/>
        <v/>
      </c>
    </row>
    <row r="40" spans="1:14" x14ac:dyDescent="0.2">
      <c r="A40" s="61" t="str">
        <f>IF('8.GASTOS'!B40="","",'8.GASTOS'!B40)</f>
        <v/>
      </c>
      <c r="B40" s="61" t="str">
        <f>IF('8.GASTOS'!C40="","",'8.GASTOS'!C40)</f>
        <v/>
      </c>
      <c r="C40" s="61" t="str">
        <f>IF('8.GASTOS'!D40="","",'8.GASTOS'!D40)</f>
        <v/>
      </c>
      <c r="D40" s="61" t="str">
        <f>IF('8.GASTOS'!E40="","",'8.GASTOS'!E40)</f>
        <v/>
      </c>
      <c r="E40" s="90" t="str">
        <f>IF('8.GASTOS'!F40="","",'8.GASTOS'!F40)</f>
        <v/>
      </c>
      <c r="F40" s="5" t="str">
        <f>IF(A40="","",IF(_xlfn.XLOOKUP(D40,'8.GASTOS'!$P:$P,'8.GASTOS'!$R:$R)=10,E40,0))</f>
        <v/>
      </c>
      <c r="G40" s="5" t="str">
        <f>IF(A40="","",IF(_xlfn.XLOOKUP(D40,'8.GASTOS'!$P:$P,'8.GASTOS'!$S:$S)=21,E40,0))</f>
        <v/>
      </c>
      <c r="H40" s="5" t="str">
        <f t="shared" si="0"/>
        <v/>
      </c>
      <c r="I40" s="5" t="str">
        <f t="shared" si="1"/>
        <v/>
      </c>
      <c r="J40" s="5" t="str">
        <f>IF(A40="","",IF(_xlfn.XLOOKUP($D40,'8.GASTOS'!$P:$P,'8.GASTOS'!T:T)="X",'DESGLOSE IVA'!$E40,0))</f>
        <v/>
      </c>
      <c r="K40" s="5" t="str">
        <f>IF(A40="","",IF(_xlfn.XLOOKUP($D40,'8.GASTOS'!$P:$P,'8.GASTOS'!U:U)="X",'DESGLOSE IVA'!$E40,0))</f>
        <v/>
      </c>
      <c r="M40" s="56" t="str">
        <f t="shared" si="2"/>
        <v/>
      </c>
      <c r="N40" s="56" t="str">
        <f t="shared" si="3"/>
        <v/>
      </c>
    </row>
    <row r="41" spans="1:14" x14ac:dyDescent="0.2">
      <c r="A41" s="61" t="str">
        <f>IF('8.GASTOS'!B41="","",'8.GASTOS'!B41)</f>
        <v/>
      </c>
      <c r="B41" s="61" t="str">
        <f>IF('8.GASTOS'!C41="","",'8.GASTOS'!C41)</f>
        <v/>
      </c>
      <c r="C41" s="61" t="str">
        <f>IF('8.GASTOS'!D41="","",'8.GASTOS'!D41)</f>
        <v/>
      </c>
      <c r="D41" s="61" t="str">
        <f>IF('8.GASTOS'!E41="","",'8.GASTOS'!E41)</f>
        <v/>
      </c>
      <c r="E41" s="90" t="str">
        <f>IF('8.GASTOS'!F41="","",'8.GASTOS'!F41)</f>
        <v/>
      </c>
      <c r="F41" s="5" t="str">
        <f>IF(A41="","",IF(_xlfn.XLOOKUP(D41,'8.GASTOS'!$P:$P,'8.GASTOS'!$R:$R)=10,E41,0))</f>
        <v/>
      </c>
      <c r="G41" s="5" t="str">
        <f>IF(A41="","",IF(_xlfn.XLOOKUP(D41,'8.GASTOS'!$P:$P,'8.GASTOS'!$S:$S)=21,E41,0))</f>
        <v/>
      </c>
      <c r="H41" s="5" t="str">
        <f t="shared" si="0"/>
        <v/>
      </c>
      <c r="I41" s="5" t="str">
        <f t="shared" si="1"/>
        <v/>
      </c>
      <c r="J41" s="5" t="str">
        <f>IF(A41="","",IF(_xlfn.XLOOKUP($D41,'8.GASTOS'!$P:$P,'8.GASTOS'!T:T)="X",'DESGLOSE IVA'!$E41,0))</f>
        <v/>
      </c>
      <c r="K41" s="5" t="str">
        <f>IF(A41="","",IF(_xlfn.XLOOKUP($D41,'8.GASTOS'!$P:$P,'8.GASTOS'!U:U)="X",'DESGLOSE IVA'!$E41,0))</f>
        <v/>
      </c>
      <c r="M41" s="56" t="str">
        <f t="shared" si="2"/>
        <v/>
      </c>
      <c r="N41" s="56" t="str">
        <f t="shared" si="3"/>
        <v/>
      </c>
    </row>
    <row r="42" spans="1:14" x14ac:dyDescent="0.2">
      <c r="A42" s="61" t="str">
        <f>IF('8.GASTOS'!B42="","",'8.GASTOS'!B42)</f>
        <v/>
      </c>
      <c r="B42" s="61" t="str">
        <f>IF('8.GASTOS'!C42="","",'8.GASTOS'!C42)</f>
        <v/>
      </c>
      <c r="C42" s="61" t="str">
        <f>IF('8.GASTOS'!D42="","",'8.GASTOS'!D42)</f>
        <v/>
      </c>
      <c r="D42" s="61" t="str">
        <f>IF('8.GASTOS'!E42="","",'8.GASTOS'!E42)</f>
        <v/>
      </c>
      <c r="E42" s="90" t="str">
        <f>IF('8.GASTOS'!F42="","",'8.GASTOS'!F42)</f>
        <v/>
      </c>
      <c r="F42" s="5" t="str">
        <f>IF(A42="","",IF(_xlfn.XLOOKUP(D42,'8.GASTOS'!$P:$P,'8.GASTOS'!$R:$R)=10,E42,0))</f>
        <v/>
      </c>
      <c r="G42" s="5" t="str">
        <f>IF(A42="","",IF(_xlfn.XLOOKUP(D42,'8.GASTOS'!$P:$P,'8.GASTOS'!$S:$S)=21,E42,0))</f>
        <v/>
      </c>
      <c r="H42" s="5" t="str">
        <f t="shared" si="0"/>
        <v/>
      </c>
      <c r="I42" s="5" t="str">
        <f t="shared" si="1"/>
        <v/>
      </c>
      <c r="J42" s="5" t="str">
        <f>IF(A42="","",IF(_xlfn.XLOOKUP($D42,'8.GASTOS'!$P:$P,'8.GASTOS'!T:T)="X",'DESGLOSE IVA'!$E42,0))</f>
        <v/>
      </c>
      <c r="K42" s="5" t="str">
        <f>IF(A42="","",IF(_xlfn.XLOOKUP($D42,'8.GASTOS'!$P:$P,'8.GASTOS'!U:U)="X",'DESGLOSE IVA'!$E42,0))</f>
        <v/>
      </c>
      <c r="M42" s="56" t="str">
        <f t="shared" si="2"/>
        <v/>
      </c>
      <c r="N42" s="56" t="str">
        <f t="shared" si="3"/>
        <v/>
      </c>
    </row>
    <row r="43" spans="1:14" x14ac:dyDescent="0.2">
      <c r="A43" s="61" t="str">
        <f>IF('8.GASTOS'!B43="","",'8.GASTOS'!B43)</f>
        <v/>
      </c>
      <c r="B43" s="61" t="str">
        <f>IF('8.GASTOS'!C43="","",'8.GASTOS'!C43)</f>
        <v/>
      </c>
      <c r="C43" s="61" t="str">
        <f>IF('8.GASTOS'!D43="","",'8.GASTOS'!D43)</f>
        <v/>
      </c>
      <c r="D43" s="61" t="str">
        <f>IF('8.GASTOS'!E43="","",'8.GASTOS'!E43)</f>
        <v/>
      </c>
      <c r="E43" s="90" t="str">
        <f>IF('8.GASTOS'!F43="","",'8.GASTOS'!F43)</f>
        <v/>
      </c>
      <c r="F43" s="5" t="str">
        <f>IF(A43="","",IF(_xlfn.XLOOKUP(D43,'8.GASTOS'!$P:$P,'8.GASTOS'!$R:$R)=10,E43,0))</f>
        <v/>
      </c>
      <c r="G43" s="5" t="str">
        <f>IF(A43="","",IF(_xlfn.XLOOKUP(D43,'8.GASTOS'!$P:$P,'8.GASTOS'!$S:$S)=21,E43,0))</f>
        <v/>
      </c>
      <c r="H43" s="5" t="str">
        <f t="shared" si="0"/>
        <v/>
      </c>
      <c r="I43" s="5" t="str">
        <f t="shared" si="1"/>
        <v/>
      </c>
      <c r="J43" s="5" t="str">
        <f>IF(A43="","",IF(_xlfn.XLOOKUP($D43,'8.GASTOS'!$P:$P,'8.GASTOS'!T:T)="X",'DESGLOSE IVA'!$E43,0))</f>
        <v/>
      </c>
      <c r="K43" s="5" t="str">
        <f>IF(A43="","",IF(_xlfn.XLOOKUP($D43,'8.GASTOS'!$P:$P,'8.GASTOS'!U:U)="X",'DESGLOSE IVA'!$E43,0))</f>
        <v/>
      </c>
      <c r="M43" s="56" t="str">
        <f t="shared" si="2"/>
        <v/>
      </c>
      <c r="N43" s="56" t="str">
        <f t="shared" si="3"/>
        <v/>
      </c>
    </row>
    <row r="44" spans="1:14" x14ac:dyDescent="0.2">
      <c r="A44" s="61" t="str">
        <f>IF('8.GASTOS'!B44="","",'8.GASTOS'!B44)</f>
        <v/>
      </c>
      <c r="B44" s="61" t="str">
        <f>IF('8.GASTOS'!C44="","",'8.GASTOS'!C44)</f>
        <v/>
      </c>
      <c r="C44" s="61" t="str">
        <f>IF('8.GASTOS'!D44="","",'8.GASTOS'!D44)</f>
        <v/>
      </c>
      <c r="D44" s="61" t="str">
        <f>IF('8.GASTOS'!E44="","",'8.GASTOS'!E44)</f>
        <v/>
      </c>
      <c r="E44" s="90" t="str">
        <f>IF('8.GASTOS'!F44="","",'8.GASTOS'!F44)</f>
        <v/>
      </c>
      <c r="F44" s="5" t="str">
        <f>IF(A44="","",IF(_xlfn.XLOOKUP(D44,'8.GASTOS'!$P:$P,'8.GASTOS'!$R:$R)=10,E44,0))</f>
        <v/>
      </c>
      <c r="G44" s="5" t="str">
        <f>IF(A44="","",IF(_xlfn.XLOOKUP(D44,'8.GASTOS'!$P:$P,'8.GASTOS'!$S:$S)=21,E44,0))</f>
        <v/>
      </c>
      <c r="H44" s="5" t="str">
        <f t="shared" ref="H44:H47" si="4">IF(A44="","",IF(AND(D44&lt;&gt;"DEBITO FISCAL IVA PERCEPCION",F44=0),IF(C44="5",E44,0),0))</f>
        <v/>
      </c>
      <c r="I44" s="5" t="str">
        <f t="shared" ref="I44:I47" si="5">IF(A44="","",IF(AND(K44=0,G44=0),IF(OR(C44="3205",C44="16",C44="2033",C44="574"),E44,0),0))</f>
        <v/>
      </c>
      <c r="J44" s="5" t="str">
        <f>IF(A44="","",IF(_xlfn.XLOOKUP($D44,'8.GASTOS'!$P:$P,'8.GASTOS'!T:T)="X",'DESGLOSE IVA'!$E44,0))</f>
        <v/>
      </c>
      <c r="K44" s="5" t="str">
        <f>IF(A44="","",IF(_xlfn.XLOOKUP($D44,'8.GASTOS'!$P:$P,'8.GASTOS'!U:U)="X",'DESGLOSE IVA'!$E44,0))</f>
        <v/>
      </c>
      <c r="M44" s="56" t="str">
        <f t="shared" ref="M44:M47" si="6">IF(A44="","",SUM(F44:K44))</f>
        <v/>
      </c>
      <c r="N44" s="56" t="str">
        <f t="shared" ref="N44:N47" si="7">IF(A44="","",M44-E44)</f>
        <v/>
      </c>
    </row>
    <row r="45" spans="1:14" x14ac:dyDescent="0.2">
      <c r="A45" s="61" t="str">
        <f>IF('8.GASTOS'!B45="","",'8.GASTOS'!B45)</f>
        <v/>
      </c>
      <c r="B45" s="61" t="str">
        <f>IF('8.GASTOS'!C45="","",'8.GASTOS'!C45)</f>
        <v/>
      </c>
      <c r="C45" s="61" t="str">
        <f>IF('8.GASTOS'!D45="","",'8.GASTOS'!D45)</f>
        <v/>
      </c>
      <c r="D45" s="61" t="str">
        <f>IF('8.GASTOS'!E45="","",'8.GASTOS'!E45)</f>
        <v/>
      </c>
      <c r="E45" s="90" t="str">
        <f>IF('8.GASTOS'!F45="","",'8.GASTOS'!F45)</f>
        <v/>
      </c>
      <c r="F45" s="5" t="str">
        <f>IF(A45="","",IF(_xlfn.XLOOKUP(D45,'8.GASTOS'!$P:$P,'8.GASTOS'!$R:$R)=10,E45,0))</f>
        <v/>
      </c>
      <c r="G45" s="5" t="str">
        <f>IF(A45="","",IF(_xlfn.XLOOKUP(D45,'8.GASTOS'!$P:$P,'8.GASTOS'!$S:$S)=21,E45,0))</f>
        <v/>
      </c>
      <c r="H45" s="5" t="str">
        <f t="shared" si="4"/>
        <v/>
      </c>
      <c r="I45" s="5" t="str">
        <f t="shared" si="5"/>
        <v/>
      </c>
      <c r="J45" s="5" t="str">
        <f>IF(A45="","",IF(_xlfn.XLOOKUP($D45,'8.GASTOS'!$P:$P,'8.GASTOS'!T:T)="X",'DESGLOSE IVA'!$E45,0))</f>
        <v/>
      </c>
      <c r="K45" s="5" t="str">
        <f>IF(A45="","",IF(_xlfn.XLOOKUP($D45,'8.GASTOS'!$P:$P,'8.GASTOS'!U:U)="X",'DESGLOSE IVA'!$E45,0))</f>
        <v/>
      </c>
      <c r="M45" s="56" t="str">
        <f t="shared" si="6"/>
        <v/>
      </c>
      <c r="N45" s="56" t="str">
        <f t="shared" si="7"/>
        <v/>
      </c>
    </row>
    <row r="46" spans="1:14" x14ac:dyDescent="0.2">
      <c r="A46" s="61" t="str">
        <f>IF('8.GASTOS'!B46="","",'8.GASTOS'!B46)</f>
        <v/>
      </c>
      <c r="B46" s="61" t="str">
        <f>IF('8.GASTOS'!C46="","",'8.GASTOS'!C46)</f>
        <v/>
      </c>
      <c r="C46" s="61" t="str">
        <f>IF('8.GASTOS'!D46="","",'8.GASTOS'!D46)</f>
        <v/>
      </c>
      <c r="D46" s="61" t="str">
        <f>IF('8.GASTOS'!E46="","",'8.GASTOS'!E46)</f>
        <v/>
      </c>
      <c r="E46" s="90" t="str">
        <f>IF('8.GASTOS'!F46="","",'8.GASTOS'!F46)</f>
        <v/>
      </c>
      <c r="F46" s="5" t="str">
        <f>IF(A46="","",IF(_xlfn.XLOOKUP(D46,'8.GASTOS'!$P:$P,'8.GASTOS'!$R:$R)=10,E46,0))</f>
        <v/>
      </c>
      <c r="G46" s="5" t="str">
        <f>IF(A46="","",IF(_xlfn.XLOOKUP(D46,'8.GASTOS'!$P:$P,'8.GASTOS'!$S:$S)=21,E46,0))</f>
        <v/>
      </c>
      <c r="H46" s="5" t="str">
        <f t="shared" si="4"/>
        <v/>
      </c>
      <c r="I46" s="5" t="str">
        <f t="shared" si="5"/>
        <v/>
      </c>
      <c r="J46" s="5" t="str">
        <f>IF(A46="","",IF(_xlfn.XLOOKUP($D46,'8.GASTOS'!$P:$P,'8.GASTOS'!T:T)="X",'DESGLOSE IVA'!$E46,0))</f>
        <v/>
      </c>
      <c r="K46" s="5" t="str">
        <f>IF(A46="","",IF(_xlfn.XLOOKUP($D46,'8.GASTOS'!$P:$P,'8.GASTOS'!U:U)="X",'DESGLOSE IVA'!$E46,0))</f>
        <v/>
      </c>
      <c r="M46" s="56" t="str">
        <f t="shared" si="6"/>
        <v/>
      </c>
      <c r="N46" s="56" t="str">
        <f t="shared" si="7"/>
        <v/>
      </c>
    </row>
    <row r="47" spans="1:14" x14ac:dyDescent="0.2">
      <c r="A47" s="61" t="str">
        <f>IF('8.GASTOS'!B47="","",'8.GASTOS'!B47)</f>
        <v/>
      </c>
      <c r="B47" s="61" t="str">
        <f>IF('8.GASTOS'!C47="","",'8.GASTOS'!C47)</f>
        <v/>
      </c>
      <c r="C47" s="61" t="str">
        <f>IF('8.GASTOS'!D47="","",'8.GASTOS'!D47)</f>
        <v/>
      </c>
      <c r="D47" s="61" t="str">
        <f>IF('8.GASTOS'!E47="","",'8.GASTOS'!E47)</f>
        <v/>
      </c>
      <c r="E47" s="90" t="str">
        <f>IF('8.GASTOS'!F47="","",'8.GASTOS'!F47)</f>
        <v/>
      </c>
      <c r="F47" s="5" t="str">
        <f>IF(A47="","",IF(_xlfn.XLOOKUP(D47,'8.GASTOS'!$P:$P,'8.GASTOS'!$R:$R)=10,E47,0))</f>
        <v/>
      </c>
      <c r="G47" s="5" t="str">
        <f>IF(A47="","",IF(_xlfn.XLOOKUP(D47,'8.GASTOS'!$P:$P,'8.GASTOS'!$S:$S)=21,E47,0))</f>
        <v/>
      </c>
      <c r="H47" s="5" t="str">
        <f t="shared" si="4"/>
        <v/>
      </c>
      <c r="I47" s="5" t="str">
        <f t="shared" si="5"/>
        <v/>
      </c>
      <c r="J47" s="5" t="str">
        <f>IF(A47="","",IF(_xlfn.XLOOKUP($D47,'8.GASTOS'!$P:$P,'8.GASTOS'!T:T)="X",'DESGLOSE IVA'!$E47,0))</f>
        <v/>
      </c>
      <c r="K47" s="5" t="str">
        <f>IF(A47="","",IF(_xlfn.XLOOKUP($D47,'8.GASTOS'!$P:$P,'8.GASTOS'!U:U)="X",'DESGLOSE IVA'!$E47,0))</f>
        <v/>
      </c>
      <c r="M47" s="56" t="str">
        <f t="shared" si="6"/>
        <v/>
      </c>
      <c r="N47" s="56" t="str">
        <f t="shared" si="7"/>
        <v/>
      </c>
    </row>
    <row r="48" spans="1:14" x14ac:dyDescent="0.2">
      <c r="A48" s="61"/>
      <c r="B48" s="61"/>
      <c r="C48" s="61"/>
      <c r="D48" s="61"/>
      <c r="E48" s="90"/>
      <c r="F48" s="5" t="str">
        <f>IF(A48="","",IF(_xlfn.XLOOKUP(D48,'8.GASTOS'!$P:$P,'8.GASTOS'!$R:$R)=10,E48,0))</f>
        <v/>
      </c>
      <c r="G48" s="5" t="str">
        <f>IF(A48="","",IF(_xlfn.XLOOKUP(D48,'8.GASTOS'!$P:$P,'8.GASTOS'!$S:$S)=21,E48,0))</f>
        <v/>
      </c>
      <c r="H48" s="5" t="str">
        <f t="shared" si="0"/>
        <v/>
      </c>
      <c r="I48" s="5" t="str">
        <f t="shared" si="1"/>
        <v/>
      </c>
      <c r="J48" s="5" t="str">
        <f>IF(A48="","",IF(_xlfn.XLOOKUP($D48,'8.GASTOS'!$P:$P,'8.GASTOS'!T:T)="X",'DESGLOSE IVA'!$E48,0))</f>
        <v/>
      </c>
      <c r="K48" s="5" t="str">
        <f>IF(A48="","",IF(_xlfn.XLOOKUP($D48,'8.GASTOS'!$P:$P,'8.GASTOS'!U:U)="X",'DESGLOSE IVA'!$E48,0))</f>
        <v/>
      </c>
      <c r="M48" s="56" t="str">
        <f t="shared" si="2"/>
        <v/>
      </c>
      <c r="N48" s="56" t="str">
        <f t="shared" si="3"/>
        <v/>
      </c>
    </row>
    <row r="49" spans="1:45" x14ac:dyDescent="0.2">
      <c r="A49" s="61"/>
      <c r="B49" s="61"/>
      <c r="C49" s="61"/>
      <c r="D49" s="61"/>
      <c r="E49" s="90"/>
      <c r="F49" s="5" t="str">
        <f>IF(A49="","",IF(_xlfn.XLOOKUP(D49,'8.GASTOS'!$P:$P,'8.GASTOS'!$R:$R)=10,E49,0))</f>
        <v/>
      </c>
      <c r="G49" s="5" t="str">
        <f>IF(A49="","",IF(_xlfn.XLOOKUP(D49,'8.GASTOS'!$P:$P,'8.GASTOS'!$S:$S)=21,E49,0))</f>
        <v/>
      </c>
      <c r="H49" s="5" t="str">
        <f t="shared" si="0"/>
        <v/>
      </c>
      <c r="I49" s="5" t="str">
        <f t="shared" si="1"/>
        <v/>
      </c>
      <c r="J49" s="5" t="str">
        <f>IF(A49="","",IF(_xlfn.XLOOKUP($D49,'8.GASTOS'!$P:$P,'8.GASTOS'!T:T)="X",'DESGLOSE IVA'!$E49,0))</f>
        <v/>
      </c>
      <c r="K49" s="5" t="str">
        <f>IF(A49="","",IF(_xlfn.XLOOKUP($D49,'8.GASTOS'!$P:$P,'8.GASTOS'!U:U)="X",'DESGLOSE IVA'!$E49,0))</f>
        <v/>
      </c>
      <c r="M49" s="56" t="str">
        <f t="shared" si="2"/>
        <v/>
      </c>
      <c r="N49" s="56" t="str">
        <f t="shared" si="3"/>
        <v/>
      </c>
    </row>
    <row r="50" spans="1:45" x14ac:dyDescent="0.2">
      <c r="A50" s="61"/>
      <c r="B50" s="61"/>
      <c r="C50" s="61"/>
      <c r="D50" s="61"/>
      <c r="E50" s="90"/>
      <c r="F50" s="5" t="str">
        <f>IF(A50="","",IF(_xlfn.XLOOKUP(D50,'8.GASTOS'!$P:$P,'8.GASTOS'!$R:$R)=10,E50,0))</f>
        <v/>
      </c>
      <c r="G50" s="5" t="str">
        <f>IF(A50="","",IF(_xlfn.XLOOKUP(D50,'8.GASTOS'!$P:$P,'8.GASTOS'!$S:$S)=21,E50,0))</f>
        <v/>
      </c>
      <c r="H50" s="5" t="str">
        <f t="shared" si="0"/>
        <v/>
      </c>
      <c r="I50" s="5" t="str">
        <f t="shared" si="1"/>
        <v/>
      </c>
      <c r="J50" s="5" t="str">
        <f>IF(A50="","",IF(_xlfn.XLOOKUP($D50,'8.GASTOS'!$P:$P,'8.GASTOS'!T:T)="X",'DESGLOSE IVA'!$E50,0))</f>
        <v/>
      </c>
      <c r="K50" s="5" t="str">
        <f>IF(A50="","",IF(_xlfn.XLOOKUP($D50,'8.GASTOS'!$P:$P,'8.GASTOS'!U:U)="X",'DESGLOSE IVA'!$E50,0))</f>
        <v/>
      </c>
      <c r="M50" s="56" t="str">
        <f t="shared" si="2"/>
        <v/>
      </c>
      <c r="N50" s="56" t="str">
        <f t="shared" si="3"/>
        <v/>
      </c>
    </row>
    <row r="51" spans="1:45" x14ac:dyDescent="0.2">
      <c r="A51" s="61"/>
      <c r="B51" s="61"/>
      <c r="C51" s="61"/>
      <c r="D51" s="61"/>
      <c r="E51" s="90"/>
      <c r="F51" s="5" t="str">
        <f>IF(A51="","",IF(_xlfn.XLOOKUP(D51,'8.GASTOS'!$P:$P,'8.GASTOS'!$R:$R)=10,E51,0))</f>
        <v/>
      </c>
      <c r="G51" s="5" t="str">
        <f>IF(A51="","",IF(_xlfn.XLOOKUP(D51,'8.GASTOS'!$P:$P,'8.GASTOS'!$S:$S)=21,E51,0))</f>
        <v/>
      </c>
      <c r="H51" s="5" t="str">
        <f t="shared" si="0"/>
        <v/>
      </c>
      <c r="I51" s="5" t="str">
        <f t="shared" si="1"/>
        <v/>
      </c>
      <c r="J51" s="5" t="str">
        <f>IF(A51="","",IF(_xlfn.XLOOKUP($D51,'8.GASTOS'!$P:$P,'8.GASTOS'!T:T)="X",'DESGLOSE IVA'!$E51,0))</f>
        <v/>
      </c>
      <c r="K51" s="5" t="str">
        <f>IF(A51="","",IF(_xlfn.XLOOKUP($D51,'8.GASTOS'!$P:$P,'8.GASTOS'!U:U)="X",'DESGLOSE IVA'!$E51,0))</f>
        <v/>
      </c>
      <c r="M51" s="56" t="str">
        <f t="shared" si="2"/>
        <v/>
      </c>
      <c r="N51" s="56" t="str">
        <f t="shared" si="3"/>
        <v/>
      </c>
    </row>
    <row r="52" spans="1:45" x14ac:dyDescent="0.2">
      <c r="A52" s="61"/>
      <c r="B52" s="61"/>
      <c r="C52" s="61"/>
      <c r="D52" s="61"/>
      <c r="E52" s="90"/>
      <c r="F52" s="5" t="str">
        <f>IF(A52="","",IF(_xlfn.XLOOKUP(D52,'8.GASTOS'!$P:$P,'8.GASTOS'!$R:$R)=10,E52,0))</f>
        <v/>
      </c>
      <c r="G52" s="5" t="str">
        <f>IF(A52="","",IF(_xlfn.XLOOKUP(D52,'8.GASTOS'!$P:$P,'8.GASTOS'!$S:$S)=21,E52,0))</f>
        <v/>
      </c>
      <c r="H52" s="5" t="str">
        <f t="shared" si="0"/>
        <v/>
      </c>
      <c r="I52" s="5" t="str">
        <f t="shared" si="1"/>
        <v/>
      </c>
      <c r="J52" s="5" t="str">
        <f>IF(A52="","",IF(_xlfn.XLOOKUP($D52,'8.GASTOS'!$P:$P,'8.GASTOS'!T:T)="X",'DESGLOSE IVA'!$E52,0))</f>
        <v/>
      </c>
      <c r="K52" s="5" t="str">
        <f>IF(A52="","",IF(_xlfn.XLOOKUP($D52,'8.GASTOS'!$P:$P,'8.GASTOS'!U:U)="X",'DESGLOSE IVA'!$E52,0))</f>
        <v/>
      </c>
      <c r="M52" s="56" t="str">
        <f t="shared" si="2"/>
        <v/>
      </c>
      <c r="N52" s="56" t="str">
        <f t="shared" si="3"/>
        <v/>
      </c>
    </row>
    <row r="53" spans="1:45" x14ac:dyDescent="0.2">
      <c r="A53" s="61"/>
      <c r="B53" s="61"/>
      <c r="C53" s="61"/>
      <c r="D53" s="61"/>
      <c r="E53" s="90"/>
      <c r="F53" s="5" t="str">
        <f>IF(A53="","",IF(_xlfn.XLOOKUP(D53,'8.GASTOS'!$P:$P,'8.GASTOS'!$R:$R)=10,E53,0))</f>
        <v/>
      </c>
      <c r="G53" s="5" t="str">
        <f>IF(A53="","",IF(_xlfn.XLOOKUP(D53,'8.GASTOS'!$P:$P,'8.GASTOS'!$S:$S)=21,E53,0))</f>
        <v/>
      </c>
      <c r="H53" s="5" t="str">
        <f t="shared" si="0"/>
        <v/>
      </c>
      <c r="I53" s="5" t="str">
        <f t="shared" si="1"/>
        <v/>
      </c>
      <c r="J53" s="5" t="str">
        <f>IF(A53="","",IF(_xlfn.XLOOKUP($D53,'8.GASTOS'!$P:$P,'8.GASTOS'!T:T)="X",'DESGLOSE IVA'!$E53,0))</f>
        <v/>
      </c>
      <c r="K53" s="5" t="str">
        <f>IF(A53="","",IF(_xlfn.XLOOKUP($D53,'8.GASTOS'!$P:$P,'8.GASTOS'!U:U)="X",'DESGLOSE IVA'!$E53,0))</f>
        <v/>
      </c>
      <c r="M53" s="56" t="str">
        <f t="shared" si="2"/>
        <v/>
      </c>
      <c r="N53" s="56" t="str">
        <f t="shared" si="3"/>
        <v/>
      </c>
    </row>
    <row r="54" spans="1:45" x14ac:dyDescent="0.2">
      <c r="A54" s="61"/>
      <c r="B54" s="61"/>
      <c r="C54" s="61"/>
      <c r="D54" s="61"/>
      <c r="E54" s="90"/>
      <c r="F54" s="5" t="str">
        <f>IF(A54="","",IF(_xlfn.XLOOKUP(D54,'8.GASTOS'!$P:$P,'8.GASTOS'!$R:$R)=10,E54,0))</f>
        <v/>
      </c>
      <c r="G54" s="5" t="str">
        <f>IF(A54="","",IF(_xlfn.XLOOKUP(D54,'8.GASTOS'!$P:$P,'8.GASTOS'!$S:$S)=21,E54,0))</f>
        <v/>
      </c>
      <c r="H54" s="5" t="str">
        <f t="shared" si="0"/>
        <v/>
      </c>
      <c r="I54" s="5" t="str">
        <f t="shared" si="1"/>
        <v/>
      </c>
      <c r="J54" s="5" t="str">
        <f>IF(A54="","",IF(_xlfn.XLOOKUP($D54,'8.GASTOS'!$P:$P,'8.GASTOS'!T:T)="X",'DESGLOSE IVA'!$E54,0))</f>
        <v/>
      </c>
      <c r="K54" s="5" t="str">
        <f>IF(A54="","",IF(_xlfn.XLOOKUP($D54,'8.GASTOS'!$P:$P,'8.GASTOS'!U:U)="X",'DESGLOSE IVA'!$E54,0))</f>
        <v/>
      </c>
      <c r="M54" s="56" t="str">
        <f t="shared" si="2"/>
        <v/>
      </c>
      <c r="N54" s="56" t="str">
        <f t="shared" si="3"/>
        <v/>
      </c>
    </row>
    <row r="55" spans="1:45" x14ac:dyDescent="0.2">
      <c r="A55" s="61"/>
      <c r="B55" s="61"/>
      <c r="C55" s="61"/>
      <c r="D55" s="61"/>
      <c r="E55" s="90"/>
      <c r="F55" s="5" t="str">
        <f>IF(A55="","",IF(_xlfn.XLOOKUP(D55,'8.GASTOS'!$P:$P,'8.GASTOS'!$R:$R)=10,E55,0))</f>
        <v/>
      </c>
      <c r="G55" s="5" t="str">
        <f>IF(A55="","",IF(_xlfn.XLOOKUP(D55,'8.GASTOS'!$P:$P,'8.GASTOS'!$S:$S)=21,E55,0))</f>
        <v/>
      </c>
      <c r="H55" s="5" t="str">
        <f t="shared" si="0"/>
        <v/>
      </c>
      <c r="I55" s="5" t="str">
        <f t="shared" si="1"/>
        <v/>
      </c>
      <c r="J55" s="5" t="str">
        <f>IF(A55="","",IF(_xlfn.XLOOKUP($D55,'8.GASTOS'!$P:$P,'8.GASTOS'!T:T)="X",'DESGLOSE IVA'!$E55,0))</f>
        <v/>
      </c>
      <c r="K55" s="5" t="str">
        <f>IF(A55="","",IF(_xlfn.XLOOKUP($D55,'8.GASTOS'!$P:$P,'8.GASTOS'!U:U)="X",'DESGLOSE IVA'!$E55,0))</f>
        <v/>
      </c>
      <c r="M55" s="56" t="str">
        <f t="shared" si="2"/>
        <v/>
      </c>
      <c r="N55" s="56" t="str">
        <f t="shared" si="3"/>
        <v/>
      </c>
    </row>
    <row r="56" spans="1:45" ht="15" x14ac:dyDescent="0.25">
      <c r="A56" s="61"/>
      <c r="B56" s="61"/>
      <c r="C56" s="61"/>
      <c r="D56" s="61"/>
      <c r="E56" s="90"/>
      <c r="F56" s="5" t="str">
        <f>IF(A56="","",IF(_xlfn.XLOOKUP(D56,'8.GASTOS'!$P:$P,'8.GASTOS'!$R:$R)=10,E56,0))</f>
        <v/>
      </c>
      <c r="G56" s="5" t="str">
        <f>IF(A56="","",IF(_xlfn.XLOOKUP(D56,'8.GASTOS'!$P:$P,'8.GASTOS'!$S:$S)=21,E56,0))</f>
        <v/>
      </c>
      <c r="H56" s="5" t="str">
        <f t="shared" si="0"/>
        <v/>
      </c>
      <c r="I56" s="5" t="str">
        <f>IF(A56="","",IF(AND(K56=0,G56=0),IF(OR(C56="3205",C56="16",C56="2033",C56="574"),E56,0),0))</f>
        <v/>
      </c>
      <c r="J56" s="5" t="str">
        <f>IF(A56="","",IF(_xlfn.XLOOKUP($D56,'8.GASTOS'!$P:$P,'8.GASTOS'!T:T)="X",'DESGLOSE IVA'!$E56,0))</f>
        <v/>
      </c>
      <c r="K56" s="137" t="s">
        <v>519</v>
      </c>
      <c r="L56" s="137" t="s">
        <v>569</v>
      </c>
      <c r="M56" s="137" t="s">
        <v>523</v>
      </c>
      <c r="N56" s="137" t="s">
        <v>524</v>
      </c>
      <c r="O56" s="137" t="s">
        <v>570</v>
      </c>
      <c r="P56" s="137" t="s">
        <v>522</v>
      </c>
      <c r="Q56" s="137" t="s">
        <v>564</v>
      </c>
      <c r="R56" s="137" t="s">
        <v>525</v>
      </c>
      <c r="S56" s="137" t="s">
        <v>571</v>
      </c>
      <c r="T56" s="137" t="s">
        <v>499</v>
      </c>
      <c r="U56" s="137" t="s">
        <v>572</v>
      </c>
      <c r="V56" s="137" t="s">
        <v>573</v>
      </c>
      <c r="W56" s="137" t="s">
        <v>574</v>
      </c>
      <c r="X56" s="137" t="s">
        <v>575</v>
      </c>
      <c r="Y56" s="137" t="s">
        <v>576</v>
      </c>
      <c r="Z56" s="137" t="s">
        <v>518</v>
      </c>
      <c r="AA56" s="137" t="s">
        <v>577</v>
      </c>
      <c r="AB56" s="137" t="s">
        <v>578</v>
      </c>
      <c r="AC56" s="137" t="s">
        <v>579</v>
      </c>
      <c r="AD56" s="137" t="s">
        <v>580</v>
      </c>
      <c r="AE56" s="137" t="s">
        <v>581</v>
      </c>
      <c r="AF56" s="137" t="s">
        <v>582</v>
      </c>
      <c r="AG56" s="137" t="s">
        <v>583</v>
      </c>
      <c r="AH56" s="147" t="s">
        <v>584</v>
      </c>
      <c r="AI56" s="137" t="s">
        <v>585</v>
      </c>
      <c r="AJ56" s="137" t="s">
        <v>521</v>
      </c>
      <c r="AK56" s="147" t="s">
        <v>566</v>
      </c>
      <c r="AL56" s="137" t="s">
        <v>510</v>
      </c>
      <c r="AM56" s="137" t="s">
        <v>586</v>
      </c>
      <c r="AN56" s="137" t="s">
        <v>587</v>
      </c>
      <c r="AO56" s="137" t="s">
        <v>588</v>
      </c>
      <c r="AP56" s="137" t="s">
        <v>517</v>
      </c>
      <c r="AQ56" s="137" t="s">
        <v>520</v>
      </c>
      <c r="AR56" s="137" t="s">
        <v>589</v>
      </c>
      <c r="AS56" s="137" t="s">
        <v>590</v>
      </c>
    </row>
    <row r="57" spans="1:45" ht="15" x14ac:dyDescent="0.25">
      <c r="A57" s="4"/>
      <c r="E57" s="89" t="s">
        <v>504</v>
      </c>
      <c r="F57" s="56">
        <f>+SUM(F1:F51)</f>
        <v>-84963.47</v>
      </c>
      <c r="H57" s="5" t="str">
        <f t="shared" si="0"/>
        <v/>
      </c>
      <c r="I57" s="5" t="str">
        <f>IF(A57="","",IF(AND(K57=0,G57=0),IF(OR(C57="3205",C57="16",C57="2033",C57="574"),E57,0),0))</f>
        <v/>
      </c>
      <c r="J57" s="5" t="str">
        <f>IF(A57="","",IF(_xlfn.XLOOKUP($D57,'8.GASTOS'!$P:$P,'8.GASTOS'!T:T)="X",'DESGLOSE IVA'!$E57,0))</f>
        <v/>
      </c>
      <c r="K57" s="138"/>
      <c r="L57" s="138">
        <v>14</v>
      </c>
      <c r="M57" s="138">
        <v>16</v>
      </c>
      <c r="N57" s="139" t="s">
        <v>606</v>
      </c>
      <c r="O57" s="138">
        <v>28</v>
      </c>
      <c r="P57" s="140" t="str">
        <f>+CONCATENATE("GASTOS BANCARIOS "&amp;UPPER(TEXT(BANCO!C2,"mmm"))&amp;" "&amp;TEXT(BANCO!C2,"YYYY"))</f>
        <v>GASTOS BANCARIOS FEB 2024</v>
      </c>
      <c r="Q57" s="139" t="s">
        <v>56</v>
      </c>
      <c r="R57" s="141">
        <f>(-F68)</f>
        <v>96521.540000000008</v>
      </c>
      <c r="S57" s="141">
        <f>+R57</f>
        <v>96521.540000000008</v>
      </c>
      <c r="T57" s="141">
        <f>-(F57+F58)</f>
        <v>85389.47</v>
      </c>
      <c r="U57" s="139" t="s">
        <v>525</v>
      </c>
      <c r="V57" s="138">
        <v>99</v>
      </c>
      <c r="W57" s="142">
        <f>+BANCO!C2</f>
        <v>45351</v>
      </c>
      <c r="X57" s="142">
        <f>+W57</f>
        <v>45351</v>
      </c>
      <c r="Y57" s="142">
        <f>+X57</f>
        <v>45351</v>
      </c>
      <c r="Z57" s="142">
        <f>+Y57</f>
        <v>45351</v>
      </c>
      <c r="AA57" s="141">
        <f>-(F61)</f>
        <v>89.460000000000008</v>
      </c>
      <c r="AB57" s="141">
        <v>0</v>
      </c>
      <c r="AC57" s="141">
        <f>-F62</f>
        <v>8921.16</v>
      </c>
      <c r="AD57" s="141">
        <v>0</v>
      </c>
      <c r="AE57" s="141">
        <v>0</v>
      </c>
      <c r="AF57" s="141">
        <v>0</v>
      </c>
      <c r="AG57" s="143">
        <v>0</v>
      </c>
      <c r="AH57" s="148" t="s">
        <v>56</v>
      </c>
      <c r="AI57" s="139" t="s">
        <v>592</v>
      </c>
      <c r="AJ57" s="139" t="s">
        <v>467</v>
      </c>
      <c r="AK57" s="148" t="s">
        <v>56</v>
      </c>
      <c r="AL57" s="141">
        <f>-F67</f>
        <v>847</v>
      </c>
      <c r="AM57" s="141">
        <v>0</v>
      </c>
      <c r="AN57" s="141">
        <v>0</v>
      </c>
      <c r="AO57" s="143">
        <v>0</v>
      </c>
      <c r="AP57" s="143">
        <f>-F60</f>
        <v>1274.45</v>
      </c>
      <c r="AQ57" s="141">
        <v>0</v>
      </c>
      <c r="AR57" s="143">
        <v>0</v>
      </c>
      <c r="AS57" s="141">
        <v>0</v>
      </c>
    </row>
    <row r="58" spans="1:45" x14ac:dyDescent="0.2">
      <c r="A58" s="4"/>
      <c r="E58" s="89" t="s">
        <v>503</v>
      </c>
      <c r="F58" s="56">
        <f>+SUM(G1:G52)</f>
        <v>-426</v>
      </c>
      <c r="J58" s="5" t="str">
        <f>IF(A58="","",IF(_xlfn.XLOOKUP($D58,'8.GASTOS'!$P:$P,'8.GASTOS'!T:T)="X",'DESGLOSE IVA'!$E58,0))</f>
        <v/>
      </c>
      <c r="K58" s="17"/>
      <c r="P58" s="136"/>
    </row>
    <row r="59" spans="1:45" ht="25.5" customHeight="1" x14ac:dyDescent="0.2">
      <c r="A59" s="4"/>
      <c r="E59" s="89"/>
      <c r="F59" s="92"/>
      <c r="K59" s="17"/>
    </row>
    <row r="60" spans="1:45" x14ac:dyDescent="0.2">
      <c r="A60" s="4"/>
      <c r="E60" s="89" t="s">
        <v>505</v>
      </c>
      <c r="F60" s="56">
        <f>+SUM(K1:K54)</f>
        <v>-1274.45</v>
      </c>
      <c r="K60" s="17"/>
    </row>
    <row r="61" spans="1:45" x14ac:dyDescent="0.2">
      <c r="E61" s="89" t="s">
        <v>506</v>
      </c>
      <c r="F61" s="128">
        <f>+SUM(I1:I57)</f>
        <v>-89.460000000000008</v>
      </c>
    </row>
    <row r="62" spans="1:45" x14ac:dyDescent="0.2">
      <c r="E62" s="89" t="s">
        <v>507</v>
      </c>
      <c r="F62" s="91">
        <f>+SUM(H1:H54)</f>
        <v>-8921.16</v>
      </c>
    </row>
    <row r="63" spans="1:45" x14ac:dyDescent="0.2">
      <c r="E63" s="89"/>
      <c r="F63" s="91"/>
    </row>
    <row r="64" spans="1:45" x14ac:dyDescent="0.2">
      <c r="E64" s="89" t="s">
        <v>508</v>
      </c>
      <c r="F64" s="93">
        <f>+F58+F61</f>
        <v>-515.46</v>
      </c>
    </row>
    <row r="65" spans="5:6" x14ac:dyDescent="0.2">
      <c r="E65" s="89" t="s">
        <v>509</v>
      </c>
      <c r="F65" s="91">
        <f>+F57+F62</f>
        <v>-93884.63</v>
      </c>
    </row>
    <row r="66" spans="5:6" x14ac:dyDescent="0.2">
      <c r="E66" s="89"/>
      <c r="F66" s="89"/>
    </row>
    <row r="67" spans="5:6" x14ac:dyDescent="0.2">
      <c r="E67" s="89" t="s">
        <v>510</v>
      </c>
      <c r="F67" s="56">
        <f>+SUM(J1:J55)</f>
        <v>-847</v>
      </c>
    </row>
    <row r="68" spans="5:6" x14ac:dyDescent="0.2">
      <c r="E68" s="89" t="s">
        <v>511</v>
      </c>
      <c r="F68" s="93">
        <f>+F64+F65+F60+F67</f>
        <v>-96521.540000000008</v>
      </c>
    </row>
    <row r="69" spans="5:6" x14ac:dyDescent="0.2">
      <c r="E69" s="89"/>
      <c r="F69" s="89"/>
    </row>
    <row r="70" spans="5:6" ht="15.75" x14ac:dyDescent="0.25">
      <c r="E70" s="94" t="s">
        <v>512</v>
      </c>
      <c r="F70" s="95" t="str">
        <f>+IF(F68='8.GASTOS'!I1,"OK","INCORRECTO")</f>
        <v>INCORRECTO</v>
      </c>
    </row>
  </sheetData>
  <sortState xmlns:xlrd2="http://schemas.microsoft.com/office/spreadsheetml/2017/richdata2" ref="A2:G70">
    <sortCondition ref="A2"/>
  </sortState>
  <conditionalFormatting sqref="K58:K1048576 K1:K55">
    <cfRule type="cellIs" dxfId="1" priority="3" operator="equal">
      <formula>"VER"</formula>
    </cfRule>
  </conditionalFormatting>
  <conditionalFormatting sqref="K1:L1">
    <cfRule type="cellIs" dxfId="0" priority="2" operator="equal">
      <formula>"VER"</formula>
    </cfRule>
  </conditionalFormatting>
  <pageMargins left="0.70866141732283472" right="0.70866141732283472" top="0.74803149606299213" bottom="0.74803149606299213" header="0.31496062992125984" footer="0.31496062992125984"/>
  <pageSetup paperSize="9" scale="55" orientation="portrait" r:id="rId1"/>
  <headerFooter>
    <oddFooter>&amp;C&amp;A
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EscribirGastos">
                <anchor moveWithCells="1" sizeWithCells="1">
                  <from>
                    <xdr:col>1</xdr:col>
                    <xdr:colOff>647700</xdr:colOff>
                    <xdr:row>60</xdr:row>
                    <xdr:rowOff>47625</xdr:rowOff>
                  </from>
                  <to>
                    <xdr:col>3</xdr:col>
                    <xdr:colOff>1514475</xdr:colOff>
                    <xdr:row>64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tabColor rgb="FFC00000"/>
    <pageSetUpPr fitToPage="1"/>
  </sheetPr>
  <dimension ref="A1:P795"/>
  <sheetViews>
    <sheetView topLeftCell="F1" zoomScale="85" zoomScaleNormal="85" workbookViewId="0">
      <selection activeCell="V26" sqref="V26"/>
    </sheetView>
  </sheetViews>
  <sheetFormatPr baseColWidth="10" defaultColWidth="11.42578125" defaultRowHeight="12.75" x14ac:dyDescent="0.2"/>
  <cols>
    <col min="1" max="4" width="15.7109375" customWidth="1"/>
    <col min="5" max="5" width="51.140625" bestFit="1" customWidth="1"/>
    <col min="6" max="6" width="15.7109375" customWidth="1"/>
    <col min="7" max="7" width="15.7109375" style="49" customWidth="1"/>
    <col min="8" max="8" width="33.85546875" style="19" bestFit="1" customWidth="1"/>
    <col min="9" max="9" width="20.7109375" customWidth="1"/>
    <col min="10" max="10" width="8.5703125" customWidth="1"/>
    <col min="11" max="11" width="21" bestFit="1" customWidth="1"/>
    <col min="12" max="12" width="14.42578125" style="6" bestFit="1" customWidth="1"/>
    <col min="13" max="13" width="40" bestFit="1" customWidth="1"/>
    <col min="14" max="14" width="10.7109375" bestFit="1" customWidth="1"/>
    <col min="15" max="15" width="6.140625" bestFit="1" customWidth="1"/>
    <col min="16" max="16" width="11.85546875" bestFit="1" customWidth="1"/>
  </cols>
  <sheetData>
    <row r="1" spans="1:16" s="47" customFormat="1" ht="33" customHeight="1" thickBot="1" x14ac:dyDescent="0.25">
      <c r="A1" s="39" t="s">
        <v>489</v>
      </c>
      <c r="B1" s="40" t="s">
        <v>490</v>
      </c>
      <c r="C1" s="40" t="s">
        <v>491</v>
      </c>
      <c r="D1" s="40" t="s">
        <v>492</v>
      </c>
      <c r="E1" s="40" t="s">
        <v>493</v>
      </c>
      <c r="F1" s="48" t="s">
        <v>494</v>
      </c>
      <c r="G1" s="48" t="s">
        <v>495</v>
      </c>
      <c r="H1" s="42" t="s">
        <v>513</v>
      </c>
      <c r="I1" s="43">
        <f>+SUM(F:F)</f>
        <v>47995829.549999997</v>
      </c>
      <c r="J1" s="44" t="s">
        <v>514</v>
      </c>
      <c r="K1" s="102">
        <f>IF(ROUNDDOWN(SUM(L:L)-(SUM(F:F)),2)=0,"OK",ROUNDDOWN(SUM(L:L)-(SUM(F:F)),2))</f>
        <v>-30363186.09</v>
      </c>
      <c r="L1" s="121"/>
    </row>
    <row r="2" spans="1:16" ht="15" x14ac:dyDescent="0.25">
      <c r="A2" s="78">
        <v>31</v>
      </c>
      <c r="B2" s="158">
        <v>45341</v>
      </c>
      <c r="C2" s="62" t="s">
        <v>924</v>
      </c>
      <c r="D2" s="62" t="s">
        <v>925</v>
      </c>
      <c r="E2" s="62" t="s">
        <v>23</v>
      </c>
      <c r="F2" s="159">
        <v>5318885.7300000004</v>
      </c>
      <c r="G2" s="159">
        <v>8558353.3699999992</v>
      </c>
      <c r="H2" s="18">
        <f>+IF($A2&lt;&gt;"",1,"")</f>
        <v>1</v>
      </c>
      <c r="I2" s="80" t="str">
        <f>+IF(_xlfn.XLOOKUP(F2,L:L,L:L,"NO",0)=F2,"",_xlfn.XLOOKUP(F2,L:L,L:L,"NO",0))</f>
        <v/>
      </c>
    </row>
    <row r="3" spans="1:16" ht="15" x14ac:dyDescent="0.25">
      <c r="A3" s="78">
        <v>32</v>
      </c>
      <c r="B3" s="158">
        <v>45341</v>
      </c>
      <c r="C3" s="62" t="s">
        <v>926</v>
      </c>
      <c r="D3" s="62" t="s">
        <v>925</v>
      </c>
      <c r="E3" s="62" t="s">
        <v>23</v>
      </c>
      <c r="F3" s="159">
        <v>5318885.7300000004</v>
      </c>
      <c r="G3" s="159">
        <v>3239467.64</v>
      </c>
      <c r="H3" s="18">
        <f t="shared" ref="H3:H66" si="0">+IF($A3&lt;&gt;"",1,"")</f>
        <v>1</v>
      </c>
      <c r="I3" s="80" t="str">
        <f t="shared" ref="I3:I5" si="1">+IF(_xlfn.XLOOKUP(F3,L:L,L:L,"NO",0)=F3,"",_xlfn.XLOOKUP(F3,L:L,L:L,"NO",0))</f>
        <v/>
      </c>
    </row>
    <row r="4" spans="1:16" ht="15" x14ac:dyDescent="0.25">
      <c r="A4" s="78">
        <v>47</v>
      </c>
      <c r="B4" s="158">
        <v>45338</v>
      </c>
      <c r="C4" s="62" t="s">
        <v>948</v>
      </c>
      <c r="D4" s="62" t="s">
        <v>949</v>
      </c>
      <c r="E4" s="62" t="s">
        <v>950</v>
      </c>
      <c r="F4" s="159">
        <v>15000000</v>
      </c>
      <c r="G4" s="159">
        <v>2436982.4900000002</v>
      </c>
      <c r="H4" s="18">
        <f t="shared" si="0"/>
        <v>1</v>
      </c>
      <c r="I4" s="80" t="str">
        <f t="shared" si="1"/>
        <v>NO</v>
      </c>
    </row>
    <row r="5" spans="1:16" ht="15" x14ac:dyDescent="0.25">
      <c r="A5" s="78">
        <v>102</v>
      </c>
      <c r="B5" s="158">
        <v>45331</v>
      </c>
      <c r="C5" s="62" t="s">
        <v>1012</v>
      </c>
      <c r="D5" s="62" t="s">
        <v>949</v>
      </c>
      <c r="E5" s="62" t="s">
        <v>1013</v>
      </c>
      <c r="F5" s="159">
        <v>10000000</v>
      </c>
      <c r="G5" s="159">
        <v>5030025.84</v>
      </c>
      <c r="H5" s="18">
        <f t="shared" si="0"/>
        <v>1</v>
      </c>
      <c r="I5" s="80" t="str">
        <f t="shared" si="1"/>
        <v>NO</v>
      </c>
    </row>
    <row r="6" spans="1:16" ht="15" x14ac:dyDescent="0.25">
      <c r="A6" s="78">
        <v>112</v>
      </c>
      <c r="B6" s="158">
        <v>45330</v>
      </c>
      <c r="C6" s="62" t="s">
        <v>1024</v>
      </c>
      <c r="D6" s="62" t="s">
        <v>1025</v>
      </c>
      <c r="E6" s="62" t="s">
        <v>18</v>
      </c>
      <c r="F6" s="159">
        <v>1690952</v>
      </c>
      <c r="G6" s="159">
        <v>-958445.61</v>
      </c>
      <c r="H6" s="18">
        <f t="shared" si="0"/>
        <v>1</v>
      </c>
      <c r="I6" s="80" t="str">
        <f t="shared" ref="I6:I29" si="2">+IF(_xlfn.XLOOKUP(F6,L:L,L:L,"NO",0)=F6,"",_xlfn.XLOOKUP(F6,L:L,L:L,"NO",0))</f>
        <v/>
      </c>
    </row>
    <row r="7" spans="1:16" ht="15" x14ac:dyDescent="0.25">
      <c r="A7" s="78">
        <v>121</v>
      </c>
      <c r="B7" s="158">
        <v>45329</v>
      </c>
      <c r="C7" s="62" t="s">
        <v>1036</v>
      </c>
      <c r="D7" s="62" t="s">
        <v>949</v>
      </c>
      <c r="E7" s="62" t="s">
        <v>1037</v>
      </c>
      <c r="F7" s="159">
        <v>5363186.09</v>
      </c>
      <c r="G7" s="159">
        <v>-63680.22</v>
      </c>
      <c r="H7" s="18">
        <f t="shared" si="0"/>
        <v>1</v>
      </c>
      <c r="I7" s="80" t="str">
        <f t="shared" si="2"/>
        <v>NO</v>
      </c>
    </row>
    <row r="8" spans="1:16" ht="15" x14ac:dyDescent="0.25">
      <c r="A8" s="78">
        <v>138</v>
      </c>
      <c r="B8" s="158">
        <v>45327</v>
      </c>
      <c r="C8" s="62" t="s">
        <v>1053</v>
      </c>
      <c r="D8" s="62" t="s">
        <v>1054</v>
      </c>
      <c r="E8" s="62" t="s">
        <v>1055</v>
      </c>
      <c r="F8" s="159">
        <v>2651960</v>
      </c>
      <c r="G8" s="159">
        <v>-1367735.14</v>
      </c>
      <c r="H8" s="18">
        <f t="shared" si="0"/>
        <v>1</v>
      </c>
      <c r="I8" s="80" t="str">
        <f t="shared" si="2"/>
        <v/>
      </c>
      <c r="L8" s="122"/>
      <c r="M8" s="79"/>
      <c r="N8" s="79"/>
      <c r="O8" s="79"/>
      <c r="P8" s="79"/>
    </row>
    <row r="9" spans="1:16" ht="15" x14ac:dyDescent="0.25">
      <c r="A9" s="78">
        <v>139</v>
      </c>
      <c r="B9" s="158">
        <v>45327</v>
      </c>
      <c r="C9" s="62" t="s">
        <v>1056</v>
      </c>
      <c r="D9" s="62" t="s">
        <v>1054</v>
      </c>
      <c r="E9" s="62" t="s">
        <v>1055</v>
      </c>
      <c r="F9" s="159">
        <v>2651960</v>
      </c>
      <c r="G9" s="159">
        <v>-4019695.14</v>
      </c>
      <c r="H9" s="18">
        <f t="shared" si="0"/>
        <v>1</v>
      </c>
      <c r="I9" s="80" t="str">
        <f t="shared" si="2"/>
        <v/>
      </c>
      <c r="L9" s="123"/>
      <c r="M9" s="81"/>
      <c r="N9" s="82"/>
      <c r="O9" s="80"/>
      <c r="P9" s="81"/>
    </row>
    <row r="10" spans="1:16" ht="15" x14ac:dyDescent="0.25">
      <c r="F10" s="49"/>
      <c r="H10" s="18" t="str">
        <f t="shared" si="0"/>
        <v/>
      </c>
      <c r="I10" s="80" t="str">
        <f t="shared" si="2"/>
        <v/>
      </c>
      <c r="L10" s="123"/>
      <c r="M10" s="81"/>
      <c r="N10" s="82"/>
      <c r="O10" s="80"/>
      <c r="P10" s="81"/>
    </row>
    <row r="11" spans="1:16" ht="15" x14ac:dyDescent="0.25">
      <c r="F11" s="49"/>
      <c r="H11" s="18" t="str">
        <f t="shared" si="0"/>
        <v/>
      </c>
      <c r="I11" s="80" t="str">
        <f t="shared" si="2"/>
        <v/>
      </c>
      <c r="L11" s="123"/>
      <c r="M11" s="81"/>
      <c r="N11" s="82"/>
      <c r="O11" s="80"/>
      <c r="P11" s="81"/>
    </row>
    <row r="12" spans="1:16" ht="15" x14ac:dyDescent="0.25">
      <c r="F12" s="49"/>
      <c r="H12" s="18" t="str">
        <f t="shared" si="0"/>
        <v/>
      </c>
      <c r="I12" s="80" t="str">
        <f t="shared" si="2"/>
        <v/>
      </c>
      <c r="J12" s="79"/>
      <c r="K12" s="79"/>
      <c r="L12" s="123"/>
      <c r="M12" s="81"/>
      <c r="N12" s="82"/>
      <c r="O12" s="80"/>
      <c r="P12" s="81"/>
    </row>
    <row r="13" spans="1:16" ht="15" x14ac:dyDescent="0.25">
      <c r="F13" s="49"/>
      <c r="H13" s="18" t="str">
        <f t="shared" si="0"/>
        <v/>
      </c>
      <c r="I13" s="80" t="str">
        <f t="shared" si="2"/>
        <v/>
      </c>
      <c r="J13" s="79"/>
      <c r="K13" s="79"/>
      <c r="L13" s="122"/>
      <c r="M13" s="79"/>
    </row>
    <row r="14" spans="1:16" ht="15" x14ac:dyDescent="0.25">
      <c r="F14" s="49"/>
      <c r="H14" s="18" t="str">
        <f t="shared" si="0"/>
        <v/>
      </c>
      <c r="I14" s="80" t="str">
        <f t="shared" si="2"/>
        <v/>
      </c>
      <c r="J14" s="81"/>
      <c r="K14" s="82"/>
      <c r="L14" s="123"/>
      <c r="M14" s="81"/>
    </row>
    <row r="15" spans="1:16" ht="20.100000000000001" customHeight="1" x14ac:dyDescent="0.25">
      <c r="F15" s="49"/>
      <c r="H15" s="18" t="str">
        <f t="shared" si="0"/>
        <v/>
      </c>
      <c r="I15" s="80" t="str">
        <f t="shared" si="2"/>
        <v/>
      </c>
      <c r="J15" s="79"/>
      <c r="K15" s="79"/>
      <c r="L15" s="122"/>
      <c r="M15" s="79"/>
      <c r="N15" s="79"/>
      <c r="O15" s="66"/>
    </row>
    <row r="16" spans="1:16" ht="20.100000000000001" customHeight="1" x14ac:dyDescent="0.25">
      <c r="F16" s="49"/>
      <c r="H16" s="18" t="str">
        <f t="shared" si="0"/>
        <v/>
      </c>
      <c r="I16" s="80" t="str">
        <f t="shared" si="2"/>
        <v/>
      </c>
      <c r="J16" s="79"/>
      <c r="K16" s="79"/>
      <c r="L16" s="122"/>
      <c r="M16" s="80"/>
      <c r="N16" s="81"/>
    </row>
    <row r="17" spans="6:16" ht="20.100000000000001" customHeight="1" x14ac:dyDescent="0.25">
      <c r="F17" s="49"/>
      <c r="H17" s="18" t="str">
        <f t="shared" si="0"/>
        <v/>
      </c>
      <c r="I17" s="80" t="str">
        <f t="shared" si="2"/>
        <v/>
      </c>
      <c r="J17" s="82"/>
      <c r="K17" s="80"/>
      <c r="L17" s="124"/>
      <c r="M17" s="80"/>
      <c r="N17" s="81"/>
    </row>
    <row r="18" spans="6:16" ht="15" x14ac:dyDescent="0.25">
      <c r="F18" s="49"/>
      <c r="H18" s="18" t="str">
        <f t="shared" si="0"/>
        <v/>
      </c>
      <c r="I18" s="80" t="str">
        <f t="shared" si="2"/>
        <v/>
      </c>
      <c r="J18" s="82"/>
      <c r="K18" s="103" t="s">
        <v>518</v>
      </c>
      <c r="L18" s="247" t="s">
        <v>520</v>
      </c>
      <c r="M18" s="103" t="s">
        <v>522</v>
      </c>
      <c r="N18" s="103" t="s">
        <v>521</v>
      </c>
      <c r="O18" s="103" t="s">
        <v>519</v>
      </c>
      <c r="P18" s="79"/>
    </row>
    <row r="19" spans="6:16" ht="15" x14ac:dyDescent="0.25">
      <c r="F19" s="49"/>
      <c r="H19" s="18" t="str">
        <f t="shared" si="0"/>
        <v/>
      </c>
      <c r="I19" s="80" t="str">
        <f t="shared" si="2"/>
        <v/>
      </c>
      <c r="J19" s="82"/>
      <c r="K19" s="57">
        <v>45327</v>
      </c>
      <c r="L19">
        <v>2651960</v>
      </c>
      <c r="M19" t="s">
        <v>751</v>
      </c>
      <c r="N19" t="s">
        <v>563</v>
      </c>
      <c r="O19">
        <v>83664</v>
      </c>
      <c r="P19" s="80"/>
    </row>
    <row r="20" spans="6:16" ht="15" x14ac:dyDescent="0.25">
      <c r="F20" s="49"/>
      <c r="H20" s="18" t="str">
        <f t="shared" si="0"/>
        <v/>
      </c>
      <c r="I20" s="80" t="str">
        <f t="shared" si="2"/>
        <v/>
      </c>
      <c r="J20" s="82"/>
      <c r="K20" s="57">
        <v>45327</v>
      </c>
      <c r="L20">
        <v>2651960</v>
      </c>
      <c r="M20" t="s">
        <v>751</v>
      </c>
      <c r="N20" t="s">
        <v>563</v>
      </c>
      <c r="O20">
        <v>83665</v>
      </c>
      <c r="P20" s="80"/>
    </row>
    <row r="21" spans="6:16" ht="15" x14ac:dyDescent="0.25">
      <c r="F21" s="49"/>
      <c r="H21" s="18" t="str">
        <f t="shared" si="0"/>
        <v/>
      </c>
      <c r="I21" s="80" t="str">
        <f t="shared" si="2"/>
        <v/>
      </c>
      <c r="J21" s="82"/>
      <c r="K21" s="57">
        <v>45330</v>
      </c>
      <c r="L21">
        <v>1690952</v>
      </c>
      <c r="M21" t="s">
        <v>1095</v>
      </c>
      <c r="N21" t="s">
        <v>279</v>
      </c>
      <c r="O21">
        <v>3973</v>
      </c>
      <c r="P21" s="80"/>
    </row>
    <row r="22" spans="6:16" ht="15" x14ac:dyDescent="0.25">
      <c r="F22" s="49"/>
      <c r="H22" s="18" t="str">
        <f t="shared" si="0"/>
        <v/>
      </c>
      <c r="I22" s="80" t="str">
        <f t="shared" si="2"/>
        <v/>
      </c>
      <c r="J22" s="82"/>
      <c r="K22" s="57">
        <v>45340</v>
      </c>
      <c r="L22">
        <v>5318885.7300000004</v>
      </c>
      <c r="M22" t="s">
        <v>751</v>
      </c>
      <c r="N22" t="s">
        <v>563</v>
      </c>
      <c r="O22">
        <v>83975</v>
      </c>
      <c r="P22" s="80"/>
    </row>
    <row r="23" spans="6:16" ht="15" x14ac:dyDescent="0.25">
      <c r="F23" s="49"/>
      <c r="H23" s="18" t="str">
        <f t="shared" si="0"/>
        <v/>
      </c>
      <c r="I23" s="80" t="str">
        <f t="shared" si="2"/>
        <v/>
      </c>
      <c r="J23" s="82"/>
      <c r="K23" s="57">
        <v>45340</v>
      </c>
      <c r="L23">
        <v>5318885.7300000004</v>
      </c>
      <c r="M23" t="s">
        <v>751</v>
      </c>
      <c r="N23" t="s">
        <v>563</v>
      </c>
      <c r="O23">
        <v>83976</v>
      </c>
      <c r="P23" s="80"/>
    </row>
    <row r="24" spans="6:16" ht="15" x14ac:dyDescent="0.25">
      <c r="F24" s="49"/>
      <c r="H24" s="18" t="str">
        <f t="shared" si="0"/>
        <v/>
      </c>
      <c r="I24" s="80" t="str">
        <f t="shared" si="2"/>
        <v/>
      </c>
      <c r="J24" s="82"/>
      <c r="L24"/>
      <c r="P24" s="80"/>
    </row>
    <row r="25" spans="6:16" ht="15" x14ac:dyDescent="0.25">
      <c r="F25" s="49"/>
      <c r="H25" s="18" t="str">
        <f t="shared" si="0"/>
        <v/>
      </c>
      <c r="I25" s="80" t="str">
        <f t="shared" si="2"/>
        <v/>
      </c>
      <c r="J25" s="82"/>
      <c r="L25"/>
      <c r="P25" s="80"/>
    </row>
    <row r="26" spans="6:16" ht="15" x14ac:dyDescent="0.25">
      <c r="F26" s="49"/>
      <c r="H26" s="18" t="str">
        <f t="shared" si="0"/>
        <v/>
      </c>
      <c r="I26" s="80" t="str">
        <f t="shared" si="2"/>
        <v/>
      </c>
      <c r="J26" s="82"/>
      <c r="L26"/>
      <c r="P26" s="80"/>
    </row>
    <row r="27" spans="6:16" ht="15" x14ac:dyDescent="0.25">
      <c r="F27" s="49"/>
      <c r="H27" s="18" t="str">
        <f t="shared" si="0"/>
        <v/>
      </c>
      <c r="I27" s="80" t="str">
        <f t="shared" si="2"/>
        <v/>
      </c>
      <c r="J27" s="82"/>
      <c r="L27"/>
      <c r="P27" s="80"/>
    </row>
    <row r="28" spans="6:16" ht="15" x14ac:dyDescent="0.25">
      <c r="F28" s="49"/>
      <c r="H28" s="18" t="str">
        <f t="shared" si="0"/>
        <v/>
      </c>
      <c r="I28" s="80" t="str">
        <f t="shared" si="2"/>
        <v/>
      </c>
      <c r="J28" s="82"/>
      <c r="L28"/>
      <c r="P28" s="80"/>
    </row>
    <row r="29" spans="6:16" ht="15" x14ac:dyDescent="0.25">
      <c r="F29" s="49"/>
      <c r="H29" s="18" t="str">
        <f t="shared" si="0"/>
        <v/>
      </c>
      <c r="I29" s="80" t="str">
        <f t="shared" si="2"/>
        <v/>
      </c>
      <c r="J29" s="80"/>
      <c r="L29"/>
      <c r="P29" s="80"/>
    </row>
    <row r="30" spans="6:16" ht="15" x14ac:dyDescent="0.25">
      <c r="F30" s="49"/>
      <c r="H30" s="18" t="str">
        <f t="shared" si="0"/>
        <v/>
      </c>
      <c r="I30" s="80" t="str">
        <f t="shared" ref="I30:I37" si="3">+IF(_xlfn.XLOOKUP(F30,L:L,L:L,"NO",0)=F30,"",_xlfn.XLOOKUP(F30,L:L,L:L,"NO",0))</f>
        <v/>
      </c>
      <c r="J30" s="80"/>
      <c r="L30"/>
      <c r="P30" s="80"/>
    </row>
    <row r="31" spans="6:16" ht="15" x14ac:dyDescent="0.25">
      <c r="F31" s="49"/>
      <c r="H31" s="18" t="str">
        <f t="shared" si="0"/>
        <v/>
      </c>
      <c r="I31" s="80" t="str">
        <f t="shared" si="3"/>
        <v/>
      </c>
      <c r="J31" s="81"/>
      <c r="L31"/>
      <c r="P31" s="80"/>
    </row>
    <row r="32" spans="6:16" ht="15" x14ac:dyDescent="0.25">
      <c r="F32" s="49"/>
      <c r="H32" s="18" t="str">
        <f t="shared" si="0"/>
        <v/>
      </c>
      <c r="I32" s="80" t="str">
        <f t="shared" si="3"/>
        <v/>
      </c>
      <c r="J32" s="82"/>
      <c r="L32"/>
      <c r="P32" s="80"/>
    </row>
    <row r="33" spans="6:12" ht="15" x14ac:dyDescent="0.25">
      <c r="F33" s="49"/>
      <c r="H33" s="18" t="str">
        <f t="shared" si="0"/>
        <v/>
      </c>
      <c r="I33" s="80" t="str">
        <f t="shared" si="3"/>
        <v/>
      </c>
      <c r="L33"/>
    </row>
    <row r="34" spans="6:12" ht="20.100000000000001" customHeight="1" x14ac:dyDescent="0.25">
      <c r="F34" s="49"/>
      <c r="H34" s="18" t="str">
        <f t="shared" si="0"/>
        <v/>
      </c>
      <c r="I34" s="80" t="str">
        <f t="shared" si="3"/>
        <v/>
      </c>
      <c r="L34"/>
    </row>
    <row r="35" spans="6:12" ht="20.100000000000001" customHeight="1" x14ac:dyDescent="0.25">
      <c r="F35" s="49"/>
      <c r="H35" s="18" t="str">
        <f t="shared" si="0"/>
        <v/>
      </c>
      <c r="I35" s="80" t="str">
        <f t="shared" si="3"/>
        <v/>
      </c>
      <c r="L35"/>
    </row>
    <row r="36" spans="6:12" ht="20.100000000000001" customHeight="1" x14ac:dyDescent="0.25">
      <c r="F36" s="49"/>
      <c r="H36" s="18" t="str">
        <f t="shared" si="0"/>
        <v/>
      </c>
      <c r="I36" s="80" t="str">
        <f t="shared" si="3"/>
        <v/>
      </c>
      <c r="L36"/>
    </row>
    <row r="37" spans="6:12" ht="20.100000000000001" customHeight="1" x14ac:dyDescent="0.25">
      <c r="F37" s="49"/>
      <c r="H37" s="18" t="str">
        <f t="shared" si="0"/>
        <v/>
      </c>
      <c r="I37" s="80" t="str">
        <f t="shared" si="3"/>
        <v/>
      </c>
      <c r="L37"/>
    </row>
    <row r="38" spans="6:12" ht="20.100000000000001" customHeight="1" x14ac:dyDescent="0.2">
      <c r="F38" s="49"/>
      <c r="H38" s="18" t="str">
        <f t="shared" si="0"/>
        <v/>
      </c>
      <c r="L38"/>
    </row>
    <row r="39" spans="6:12" ht="20.100000000000001" customHeight="1" x14ac:dyDescent="0.2">
      <c r="F39" s="49"/>
      <c r="H39" s="18" t="str">
        <f t="shared" si="0"/>
        <v/>
      </c>
      <c r="L39"/>
    </row>
    <row r="40" spans="6:12" ht="20.100000000000001" customHeight="1" x14ac:dyDescent="0.2">
      <c r="F40" s="49"/>
      <c r="H40" s="18" t="str">
        <f t="shared" si="0"/>
        <v/>
      </c>
      <c r="L40"/>
    </row>
    <row r="41" spans="6:12" ht="20.100000000000001" customHeight="1" x14ac:dyDescent="0.2">
      <c r="F41" s="49"/>
      <c r="H41" s="18" t="str">
        <f t="shared" si="0"/>
        <v/>
      </c>
      <c r="L41"/>
    </row>
    <row r="42" spans="6:12" ht="20.100000000000001" customHeight="1" x14ac:dyDescent="0.2">
      <c r="F42" s="49"/>
      <c r="H42" s="18" t="str">
        <f t="shared" si="0"/>
        <v/>
      </c>
      <c r="L42"/>
    </row>
    <row r="43" spans="6:12" ht="20.100000000000001" customHeight="1" x14ac:dyDescent="0.2">
      <c r="F43" s="49"/>
      <c r="H43" s="18" t="str">
        <f t="shared" si="0"/>
        <v/>
      </c>
      <c r="L43"/>
    </row>
    <row r="44" spans="6:12" ht="20.100000000000001" customHeight="1" x14ac:dyDescent="0.2">
      <c r="F44" s="49"/>
      <c r="H44" s="18" t="str">
        <f t="shared" si="0"/>
        <v/>
      </c>
      <c r="L44"/>
    </row>
    <row r="45" spans="6:12" ht="20.100000000000001" customHeight="1" x14ac:dyDescent="0.2">
      <c r="F45" s="49"/>
      <c r="H45" s="18" t="str">
        <f t="shared" si="0"/>
        <v/>
      </c>
      <c r="L45"/>
    </row>
    <row r="46" spans="6:12" ht="20.100000000000001" customHeight="1" x14ac:dyDescent="0.2">
      <c r="F46" s="49"/>
      <c r="H46" s="18" t="str">
        <f t="shared" si="0"/>
        <v/>
      </c>
    </row>
    <row r="47" spans="6:12" ht="20.100000000000001" customHeight="1" x14ac:dyDescent="0.2">
      <c r="F47" s="49"/>
      <c r="H47" s="18" t="str">
        <f t="shared" si="0"/>
        <v/>
      </c>
    </row>
    <row r="48" spans="6:12" ht="20.100000000000001" customHeight="1" x14ac:dyDescent="0.2">
      <c r="F48" s="49"/>
      <c r="H48" s="18" t="str">
        <f t="shared" si="0"/>
        <v/>
      </c>
    </row>
    <row r="49" spans="6:8" ht="20.100000000000001" customHeight="1" x14ac:dyDescent="0.2">
      <c r="F49" s="49"/>
      <c r="H49" s="18" t="str">
        <f t="shared" si="0"/>
        <v/>
      </c>
    </row>
    <row r="50" spans="6:8" ht="20.100000000000001" customHeight="1" x14ac:dyDescent="0.2">
      <c r="F50" s="49"/>
      <c r="H50" s="18" t="str">
        <f t="shared" si="0"/>
        <v/>
      </c>
    </row>
    <row r="51" spans="6:8" ht="20.100000000000001" customHeight="1" x14ac:dyDescent="0.2">
      <c r="F51" s="49"/>
      <c r="H51" s="18" t="str">
        <f t="shared" si="0"/>
        <v/>
      </c>
    </row>
    <row r="52" spans="6:8" ht="20.100000000000001" customHeight="1" x14ac:dyDescent="0.2">
      <c r="F52" s="49"/>
      <c r="H52" s="18" t="str">
        <f t="shared" si="0"/>
        <v/>
      </c>
    </row>
    <row r="53" spans="6:8" ht="20.100000000000001" customHeight="1" x14ac:dyDescent="0.2">
      <c r="F53" s="49"/>
      <c r="H53" s="18" t="str">
        <f t="shared" si="0"/>
        <v/>
      </c>
    </row>
    <row r="54" spans="6:8" ht="20.100000000000001" customHeight="1" x14ac:dyDescent="0.2">
      <c r="F54" s="49"/>
      <c r="H54" s="18" t="str">
        <f t="shared" si="0"/>
        <v/>
      </c>
    </row>
    <row r="55" spans="6:8" ht="20.100000000000001" customHeight="1" x14ac:dyDescent="0.2">
      <c r="F55" s="49"/>
      <c r="H55" s="18" t="str">
        <f t="shared" si="0"/>
        <v/>
      </c>
    </row>
    <row r="56" spans="6:8" ht="20.100000000000001" customHeight="1" x14ac:dyDescent="0.2">
      <c r="F56" s="49"/>
      <c r="H56" s="18" t="str">
        <f t="shared" si="0"/>
        <v/>
      </c>
    </row>
    <row r="57" spans="6:8" ht="20.100000000000001" customHeight="1" x14ac:dyDescent="0.2">
      <c r="F57" s="49"/>
      <c r="H57" s="18" t="str">
        <f t="shared" si="0"/>
        <v/>
      </c>
    </row>
    <row r="58" spans="6:8" ht="20.100000000000001" customHeight="1" x14ac:dyDescent="0.2">
      <c r="F58" s="49"/>
      <c r="H58" s="18" t="str">
        <f t="shared" si="0"/>
        <v/>
      </c>
    </row>
    <row r="59" spans="6:8" ht="20.100000000000001" customHeight="1" x14ac:dyDescent="0.2">
      <c r="F59" s="49"/>
      <c r="H59" s="18" t="str">
        <f t="shared" si="0"/>
        <v/>
      </c>
    </row>
    <row r="60" spans="6:8" ht="20.100000000000001" customHeight="1" x14ac:dyDescent="0.2">
      <c r="F60" s="49"/>
      <c r="H60" s="18" t="str">
        <f t="shared" si="0"/>
        <v/>
      </c>
    </row>
    <row r="61" spans="6:8" ht="20.100000000000001" customHeight="1" x14ac:dyDescent="0.2">
      <c r="F61" s="49"/>
      <c r="H61" s="18" t="str">
        <f t="shared" si="0"/>
        <v/>
      </c>
    </row>
    <row r="62" spans="6:8" ht="20.100000000000001" customHeight="1" x14ac:dyDescent="0.2">
      <c r="F62" s="49"/>
      <c r="H62" s="18" t="str">
        <f t="shared" si="0"/>
        <v/>
      </c>
    </row>
    <row r="63" spans="6:8" ht="20.100000000000001" customHeight="1" x14ac:dyDescent="0.2">
      <c r="F63" s="49"/>
      <c r="H63" s="18" t="str">
        <f t="shared" si="0"/>
        <v/>
      </c>
    </row>
    <row r="64" spans="6:8" ht="20.100000000000001" customHeight="1" x14ac:dyDescent="0.2">
      <c r="F64" s="49"/>
      <c r="H64" s="18" t="str">
        <f t="shared" si="0"/>
        <v/>
      </c>
    </row>
    <row r="65" spans="6:8" ht="20.100000000000001" customHeight="1" x14ac:dyDescent="0.2">
      <c r="F65" s="49"/>
      <c r="H65" s="18" t="str">
        <f t="shared" si="0"/>
        <v/>
      </c>
    </row>
    <row r="66" spans="6:8" ht="20.100000000000001" customHeight="1" x14ac:dyDescent="0.2">
      <c r="F66" s="49"/>
      <c r="H66" s="18" t="str">
        <f t="shared" si="0"/>
        <v/>
      </c>
    </row>
    <row r="67" spans="6:8" ht="20.100000000000001" customHeight="1" x14ac:dyDescent="0.2">
      <c r="F67" s="49"/>
      <c r="H67" s="18" t="str">
        <f t="shared" ref="H67:H130" si="4">+IF($A67&lt;&gt;"",1,"")</f>
        <v/>
      </c>
    </row>
    <row r="68" spans="6:8" ht="20.100000000000001" customHeight="1" x14ac:dyDescent="0.2">
      <c r="F68" s="49"/>
      <c r="H68" s="18" t="str">
        <f t="shared" si="4"/>
        <v/>
      </c>
    </row>
    <row r="69" spans="6:8" ht="20.100000000000001" customHeight="1" x14ac:dyDescent="0.2">
      <c r="F69" s="49"/>
      <c r="H69" s="18" t="str">
        <f t="shared" si="4"/>
        <v/>
      </c>
    </row>
    <row r="70" spans="6:8" ht="20.100000000000001" customHeight="1" x14ac:dyDescent="0.2">
      <c r="F70" s="49"/>
      <c r="H70" s="18" t="str">
        <f t="shared" si="4"/>
        <v/>
      </c>
    </row>
    <row r="71" spans="6:8" ht="20.100000000000001" customHeight="1" x14ac:dyDescent="0.2">
      <c r="F71" s="49"/>
      <c r="H71" s="18" t="str">
        <f t="shared" si="4"/>
        <v/>
      </c>
    </row>
    <row r="72" spans="6:8" ht="20.100000000000001" customHeight="1" x14ac:dyDescent="0.2">
      <c r="F72" s="49"/>
      <c r="H72" s="18" t="str">
        <f t="shared" si="4"/>
        <v/>
      </c>
    </row>
    <row r="73" spans="6:8" ht="20.100000000000001" customHeight="1" x14ac:dyDescent="0.2">
      <c r="F73" s="49"/>
      <c r="H73" s="18" t="str">
        <f t="shared" si="4"/>
        <v/>
      </c>
    </row>
    <row r="74" spans="6:8" ht="20.100000000000001" customHeight="1" x14ac:dyDescent="0.2">
      <c r="F74" s="49"/>
      <c r="H74" s="18" t="str">
        <f t="shared" si="4"/>
        <v/>
      </c>
    </row>
    <row r="75" spans="6:8" ht="20.100000000000001" customHeight="1" x14ac:dyDescent="0.2">
      <c r="F75" s="49"/>
      <c r="H75" s="18" t="str">
        <f t="shared" si="4"/>
        <v/>
      </c>
    </row>
    <row r="76" spans="6:8" ht="20.100000000000001" customHeight="1" x14ac:dyDescent="0.2">
      <c r="F76" s="49"/>
      <c r="H76" s="18" t="str">
        <f t="shared" si="4"/>
        <v/>
      </c>
    </row>
    <row r="77" spans="6:8" ht="20.100000000000001" customHeight="1" x14ac:dyDescent="0.2">
      <c r="F77" s="49"/>
      <c r="H77" s="18" t="str">
        <f t="shared" si="4"/>
        <v/>
      </c>
    </row>
    <row r="78" spans="6:8" ht="20.100000000000001" customHeight="1" x14ac:dyDescent="0.2">
      <c r="F78" s="49"/>
      <c r="H78" s="18" t="str">
        <f t="shared" si="4"/>
        <v/>
      </c>
    </row>
    <row r="79" spans="6:8" ht="20.100000000000001" customHeight="1" x14ac:dyDescent="0.2">
      <c r="F79" s="49"/>
      <c r="H79" s="18" t="str">
        <f t="shared" si="4"/>
        <v/>
      </c>
    </row>
    <row r="80" spans="6:8" ht="20.100000000000001" customHeight="1" x14ac:dyDescent="0.2">
      <c r="F80" s="49"/>
      <c r="H80" s="18" t="str">
        <f t="shared" si="4"/>
        <v/>
      </c>
    </row>
    <row r="81" spans="6:8" ht="20.100000000000001" customHeight="1" x14ac:dyDescent="0.2">
      <c r="F81" s="49"/>
      <c r="H81" s="18" t="str">
        <f t="shared" si="4"/>
        <v/>
      </c>
    </row>
    <row r="82" spans="6:8" ht="20.100000000000001" customHeight="1" x14ac:dyDescent="0.2">
      <c r="F82" s="49"/>
      <c r="H82" s="18" t="str">
        <f t="shared" si="4"/>
        <v/>
      </c>
    </row>
    <row r="83" spans="6:8" ht="20.100000000000001" customHeight="1" x14ac:dyDescent="0.2">
      <c r="F83" s="49"/>
      <c r="H83" s="18" t="str">
        <f t="shared" si="4"/>
        <v/>
      </c>
    </row>
    <row r="84" spans="6:8" ht="20.100000000000001" customHeight="1" x14ac:dyDescent="0.2">
      <c r="F84" s="49"/>
      <c r="H84" s="18" t="str">
        <f t="shared" si="4"/>
        <v/>
      </c>
    </row>
    <row r="85" spans="6:8" ht="20.100000000000001" customHeight="1" x14ac:dyDescent="0.2">
      <c r="F85" s="49"/>
      <c r="H85" s="18" t="str">
        <f t="shared" si="4"/>
        <v/>
      </c>
    </row>
    <row r="86" spans="6:8" ht="20.100000000000001" customHeight="1" x14ac:dyDescent="0.2">
      <c r="F86" s="49"/>
      <c r="H86" s="18" t="str">
        <f t="shared" si="4"/>
        <v/>
      </c>
    </row>
    <row r="87" spans="6:8" ht="20.100000000000001" customHeight="1" x14ac:dyDescent="0.2">
      <c r="F87" s="49"/>
      <c r="H87" s="18" t="str">
        <f t="shared" si="4"/>
        <v/>
      </c>
    </row>
    <row r="88" spans="6:8" ht="20.100000000000001" customHeight="1" x14ac:dyDescent="0.2">
      <c r="F88" s="49"/>
      <c r="H88" s="18" t="str">
        <f t="shared" si="4"/>
        <v/>
      </c>
    </row>
    <row r="89" spans="6:8" ht="20.100000000000001" customHeight="1" x14ac:dyDescent="0.2">
      <c r="F89" s="49"/>
      <c r="H89" s="18" t="str">
        <f t="shared" si="4"/>
        <v/>
      </c>
    </row>
    <row r="90" spans="6:8" ht="20.100000000000001" customHeight="1" x14ac:dyDescent="0.2">
      <c r="F90" s="49"/>
      <c r="H90" s="18" t="str">
        <f t="shared" si="4"/>
        <v/>
      </c>
    </row>
    <row r="91" spans="6:8" ht="20.100000000000001" customHeight="1" x14ac:dyDescent="0.2">
      <c r="F91" s="49"/>
      <c r="H91" s="18" t="str">
        <f t="shared" si="4"/>
        <v/>
      </c>
    </row>
    <row r="92" spans="6:8" ht="20.100000000000001" customHeight="1" x14ac:dyDescent="0.2">
      <c r="F92" s="49"/>
      <c r="H92" s="18" t="str">
        <f t="shared" si="4"/>
        <v/>
      </c>
    </row>
    <row r="93" spans="6:8" ht="20.100000000000001" customHeight="1" x14ac:dyDescent="0.2">
      <c r="F93" s="49"/>
      <c r="H93" s="18" t="str">
        <f t="shared" si="4"/>
        <v/>
      </c>
    </row>
    <row r="94" spans="6:8" ht="20.100000000000001" customHeight="1" x14ac:dyDescent="0.2">
      <c r="F94" s="49"/>
      <c r="H94" s="18" t="str">
        <f t="shared" si="4"/>
        <v/>
      </c>
    </row>
    <row r="95" spans="6:8" ht="20.100000000000001" customHeight="1" x14ac:dyDescent="0.2">
      <c r="F95" s="49"/>
      <c r="H95" s="18" t="str">
        <f t="shared" si="4"/>
        <v/>
      </c>
    </row>
    <row r="96" spans="6:8" ht="20.100000000000001" customHeight="1" x14ac:dyDescent="0.2">
      <c r="F96" s="49"/>
      <c r="H96" s="18" t="str">
        <f t="shared" si="4"/>
        <v/>
      </c>
    </row>
    <row r="97" spans="6:8" ht="20.100000000000001" customHeight="1" x14ac:dyDescent="0.2">
      <c r="F97" s="49"/>
      <c r="H97" s="18" t="str">
        <f t="shared" si="4"/>
        <v/>
      </c>
    </row>
    <row r="98" spans="6:8" ht="20.100000000000001" customHeight="1" x14ac:dyDescent="0.2">
      <c r="F98" s="49"/>
      <c r="H98" s="18" t="str">
        <f t="shared" si="4"/>
        <v/>
      </c>
    </row>
    <row r="99" spans="6:8" ht="20.100000000000001" customHeight="1" x14ac:dyDescent="0.2">
      <c r="F99" s="49"/>
      <c r="H99" s="18" t="str">
        <f t="shared" si="4"/>
        <v/>
      </c>
    </row>
    <row r="100" spans="6:8" ht="20.100000000000001" customHeight="1" x14ac:dyDescent="0.2">
      <c r="F100" s="49"/>
      <c r="H100" s="18" t="str">
        <f t="shared" si="4"/>
        <v/>
      </c>
    </row>
    <row r="101" spans="6:8" ht="20.100000000000001" customHeight="1" x14ac:dyDescent="0.2">
      <c r="F101" s="49"/>
      <c r="H101" s="18" t="str">
        <f t="shared" si="4"/>
        <v/>
      </c>
    </row>
    <row r="102" spans="6:8" ht="20.100000000000001" customHeight="1" x14ac:dyDescent="0.2">
      <c r="F102" s="49"/>
      <c r="H102" s="18" t="str">
        <f t="shared" si="4"/>
        <v/>
      </c>
    </row>
    <row r="103" spans="6:8" ht="20.100000000000001" customHeight="1" x14ac:dyDescent="0.2">
      <c r="F103" s="49"/>
      <c r="H103" s="18" t="str">
        <f t="shared" si="4"/>
        <v/>
      </c>
    </row>
    <row r="104" spans="6:8" ht="20.100000000000001" customHeight="1" x14ac:dyDescent="0.2">
      <c r="F104" s="49"/>
      <c r="H104" s="18" t="str">
        <f t="shared" si="4"/>
        <v/>
      </c>
    </row>
    <row r="105" spans="6:8" ht="20.100000000000001" customHeight="1" x14ac:dyDescent="0.2">
      <c r="F105" s="49"/>
      <c r="H105" s="18" t="str">
        <f t="shared" si="4"/>
        <v/>
      </c>
    </row>
    <row r="106" spans="6:8" ht="20.100000000000001" customHeight="1" x14ac:dyDescent="0.2">
      <c r="F106" s="49"/>
      <c r="H106" s="18" t="str">
        <f t="shared" si="4"/>
        <v/>
      </c>
    </row>
    <row r="107" spans="6:8" ht="20.100000000000001" customHeight="1" x14ac:dyDescent="0.2">
      <c r="F107" s="49"/>
      <c r="H107" s="18" t="str">
        <f t="shared" si="4"/>
        <v/>
      </c>
    </row>
    <row r="108" spans="6:8" ht="20.100000000000001" customHeight="1" x14ac:dyDescent="0.2">
      <c r="F108" s="49"/>
      <c r="H108" s="18" t="str">
        <f t="shared" si="4"/>
        <v/>
      </c>
    </row>
    <row r="109" spans="6:8" ht="20.100000000000001" customHeight="1" x14ac:dyDescent="0.2">
      <c r="F109" s="49"/>
      <c r="H109" s="18" t="str">
        <f t="shared" si="4"/>
        <v/>
      </c>
    </row>
    <row r="110" spans="6:8" ht="20.100000000000001" customHeight="1" x14ac:dyDescent="0.2">
      <c r="F110" s="49"/>
      <c r="H110" s="18" t="str">
        <f t="shared" si="4"/>
        <v/>
      </c>
    </row>
    <row r="111" spans="6:8" ht="20.100000000000001" customHeight="1" x14ac:dyDescent="0.2">
      <c r="F111" s="49"/>
      <c r="H111" s="18" t="str">
        <f t="shared" si="4"/>
        <v/>
      </c>
    </row>
    <row r="112" spans="6:8" ht="20.100000000000001" customHeight="1" x14ac:dyDescent="0.2">
      <c r="F112" s="49"/>
      <c r="H112" s="18" t="str">
        <f t="shared" si="4"/>
        <v/>
      </c>
    </row>
    <row r="113" spans="6:8" ht="20.100000000000001" customHeight="1" x14ac:dyDescent="0.2">
      <c r="F113" s="49"/>
      <c r="H113" s="18" t="str">
        <f t="shared" si="4"/>
        <v/>
      </c>
    </row>
    <row r="114" spans="6:8" ht="20.100000000000001" customHeight="1" x14ac:dyDescent="0.2">
      <c r="F114" s="49"/>
      <c r="H114" s="18" t="str">
        <f t="shared" si="4"/>
        <v/>
      </c>
    </row>
    <row r="115" spans="6:8" ht="20.100000000000001" customHeight="1" x14ac:dyDescent="0.2">
      <c r="F115" s="49"/>
      <c r="H115" s="18" t="str">
        <f t="shared" si="4"/>
        <v/>
      </c>
    </row>
    <row r="116" spans="6:8" ht="20.100000000000001" customHeight="1" x14ac:dyDescent="0.2">
      <c r="F116" s="49"/>
      <c r="H116" s="18" t="str">
        <f t="shared" si="4"/>
        <v/>
      </c>
    </row>
    <row r="117" spans="6:8" ht="20.100000000000001" customHeight="1" x14ac:dyDescent="0.2">
      <c r="F117" s="49"/>
      <c r="H117" s="18" t="str">
        <f t="shared" si="4"/>
        <v/>
      </c>
    </row>
    <row r="118" spans="6:8" ht="20.100000000000001" customHeight="1" x14ac:dyDescent="0.2">
      <c r="F118" s="49"/>
      <c r="H118" s="18" t="str">
        <f t="shared" si="4"/>
        <v/>
      </c>
    </row>
    <row r="119" spans="6:8" ht="20.100000000000001" customHeight="1" x14ac:dyDescent="0.2">
      <c r="F119" s="49"/>
      <c r="H119" s="18" t="str">
        <f t="shared" si="4"/>
        <v/>
      </c>
    </row>
    <row r="120" spans="6:8" ht="20.100000000000001" customHeight="1" x14ac:dyDescent="0.2">
      <c r="F120" s="49"/>
      <c r="H120" s="18" t="str">
        <f t="shared" si="4"/>
        <v/>
      </c>
    </row>
    <row r="121" spans="6:8" ht="20.100000000000001" customHeight="1" x14ac:dyDescent="0.2">
      <c r="F121" s="49"/>
      <c r="H121" s="18" t="str">
        <f t="shared" si="4"/>
        <v/>
      </c>
    </row>
    <row r="122" spans="6:8" ht="20.100000000000001" customHeight="1" x14ac:dyDescent="0.2">
      <c r="F122" s="49"/>
      <c r="H122" s="18" t="str">
        <f t="shared" si="4"/>
        <v/>
      </c>
    </row>
    <row r="123" spans="6:8" ht="20.100000000000001" customHeight="1" x14ac:dyDescent="0.2">
      <c r="F123" s="49"/>
      <c r="H123" s="18" t="str">
        <f t="shared" si="4"/>
        <v/>
      </c>
    </row>
    <row r="124" spans="6:8" ht="20.100000000000001" customHeight="1" x14ac:dyDescent="0.2">
      <c r="F124" s="49"/>
      <c r="H124" s="18" t="str">
        <f t="shared" si="4"/>
        <v/>
      </c>
    </row>
    <row r="125" spans="6:8" ht="20.100000000000001" customHeight="1" x14ac:dyDescent="0.2">
      <c r="F125" s="49"/>
      <c r="H125" s="18" t="str">
        <f t="shared" si="4"/>
        <v/>
      </c>
    </row>
    <row r="126" spans="6:8" ht="20.100000000000001" customHeight="1" x14ac:dyDescent="0.2">
      <c r="F126" s="49"/>
      <c r="H126" s="18" t="str">
        <f t="shared" si="4"/>
        <v/>
      </c>
    </row>
    <row r="127" spans="6:8" ht="20.100000000000001" customHeight="1" x14ac:dyDescent="0.2">
      <c r="F127" s="49"/>
      <c r="H127" s="18" t="str">
        <f t="shared" si="4"/>
        <v/>
      </c>
    </row>
    <row r="128" spans="6:8" ht="20.100000000000001" customHeight="1" x14ac:dyDescent="0.2">
      <c r="F128" s="49"/>
      <c r="H128" s="18" t="str">
        <f t="shared" si="4"/>
        <v/>
      </c>
    </row>
    <row r="129" spans="6:8" ht="20.100000000000001" customHeight="1" x14ac:dyDescent="0.2">
      <c r="F129" s="49"/>
      <c r="H129" s="18" t="str">
        <f t="shared" si="4"/>
        <v/>
      </c>
    </row>
    <row r="130" spans="6:8" ht="20.100000000000001" customHeight="1" x14ac:dyDescent="0.2">
      <c r="F130" s="49"/>
      <c r="H130" s="18" t="str">
        <f t="shared" si="4"/>
        <v/>
      </c>
    </row>
    <row r="131" spans="6:8" ht="20.100000000000001" customHeight="1" x14ac:dyDescent="0.2">
      <c r="F131" s="49"/>
      <c r="H131" s="18" t="str">
        <f t="shared" ref="H131:H156" si="5">+IF($A131&lt;&gt;"",1,"")</f>
        <v/>
      </c>
    </row>
    <row r="132" spans="6:8" ht="20.100000000000001" customHeight="1" x14ac:dyDescent="0.2">
      <c r="F132" s="49"/>
      <c r="H132" s="18" t="str">
        <f t="shared" si="5"/>
        <v/>
      </c>
    </row>
    <row r="133" spans="6:8" ht="20.100000000000001" customHeight="1" x14ac:dyDescent="0.2">
      <c r="F133" s="49"/>
      <c r="H133" s="18" t="str">
        <f t="shared" si="5"/>
        <v/>
      </c>
    </row>
    <row r="134" spans="6:8" ht="20.100000000000001" customHeight="1" x14ac:dyDescent="0.2">
      <c r="F134" s="49"/>
      <c r="H134" s="18" t="str">
        <f t="shared" si="5"/>
        <v/>
      </c>
    </row>
    <row r="135" spans="6:8" ht="20.100000000000001" customHeight="1" x14ac:dyDescent="0.2">
      <c r="F135" s="49"/>
      <c r="H135" s="18" t="str">
        <f t="shared" si="5"/>
        <v/>
      </c>
    </row>
    <row r="136" spans="6:8" ht="20.100000000000001" customHeight="1" x14ac:dyDescent="0.2">
      <c r="F136" s="49"/>
      <c r="H136" s="18" t="str">
        <f t="shared" si="5"/>
        <v/>
      </c>
    </row>
    <row r="137" spans="6:8" ht="20.100000000000001" customHeight="1" x14ac:dyDescent="0.2">
      <c r="F137" s="49"/>
      <c r="H137" s="18" t="str">
        <f t="shared" si="5"/>
        <v/>
      </c>
    </row>
    <row r="138" spans="6:8" ht="20.100000000000001" customHeight="1" x14ac:dyDescent="0.2">
      <c r="F138" s="49"/>
      <c r="H138" s="18" t="str">
        <f t="shared" si="5"/>
        <v/>
      </c>
    </row>
    <row r="139" spans="6:8" ht="20.100000000000001" customHeight="1" x14ac:dyDescent="0.2">
      <c r="F139" s="49"/>
      <c r="H139" s="18" t="str">
        <f t="shared" si="5"/>
        <v/>
      </c>
    </row>
    <row r="140" spans="6:8" ht="20.100000000000001" customHeight="1" x14ac:dyDescent="0.2">
      <c r="F140" s="49"/>
      <c r="H140" s="18" t="str">
        <f t="shared" si="5"/>
        <v/>
      </c>
    </row>
    <row r="141" spans="6:8" ht="20.100000000000001" customHeight="1" x14ac:dyDescent="0.2">
      <c r="F141" s="49"/>
      <c r="H141" s="18" t="str">
        <f t="shared" si="5"/>
        <v/>
      </c>
    </row>
    <row r="142" spans="6:8" ht="20.100000000000001" customHeight="1" x14ac:dyDescent="0.2">
      <c r="F142" s="49"/>
      <c r="H142" s="18" t="str">
        <f t="shared" si="5"/>
        <v/>
      </c>
    </row>
    <row r="143" spans="6:8" ht="20.100000000000001" customHeight="1" x14ac:dyDescent="0.2">
      <c r="F143" s="49"/>
      <c r="H143" s="18" t="str">
        <f t="shared" si="5"/>
        <v/>
      </c>
    </row>
    <row r="144" spans="6:8" ht="20.100000000000001" customHeight="1" x14ac:dyDescent="0.2">
      <c r="F144" s="49"/>
      <c r="H144" s="18" t="str">
        <f t="shared" si="5"/>
        <v/>
      </c>
    </row>
    <row r="145" spans="6:8" ht="20.100000000000001" customHeight="1" x14ac:dyDescent="0.2">
      <c r="F145" s="49"/>
      <c r="H145" s="18" t="str">
        <f t="shared" si="5"/>
        <v/>
      </c>
    </row>
    <row r="146" spans="6:8" ht="20.100000000000001" customHeight="1" x14ac:dyDescent="0.2">
      <c r="F146" s="49"/>
      <c r="H146" s="18" t="str">
        <f t="shared" si="5"/>
        <v/>
      </c>
    </row>
    <row r="147" spans="6:8" ht="20.100000000000001" customHeight="1" x14ac:dyDescent="0.2">
      <c r="F147" s="49"/>
      <c r="H147" s="18" t="str">
        <f t="shared" si="5"/>
        <v/>
      </c>
    </row>
    <row r="148" spans="6:8" ht="20.100000000000001" customHeight="1" x14ac:dyDescent="0.2">
      <c r="F148" s="49"/>
      <c r="H148" s="18" t="str">
        <f t="shared" si="5"/>
        <v/>
      </c>
    </row>
    <row r="149" spans="6:8" ht="20.100000000000001" customHeight="1" x14ac:dyDescent="0.2">
      <c r="F149" s="49"/>
      <c r="H149" s="18" t="str">
        <f t="shared" si="5"/>
        <v/>
      </c>
    </row>
    <row r="150" spans="6:8" ht="20.100000000000001" customHeight="1" x14ac:dyDescent="0.2">
      <c r="F150" s="49"/>
      <c r="H150" s="18" t="str">
        <f t="shared" si="5"/>
        <v/>
      </c>
    </row>
    <row r="151" spans="6:8" ht="20.100000000000001" customHeight="1" x14ac:dyDescent="0.2">
      <c r="F151" s="49"/>
      <c r="H151" s="18" t="str">
        <f t="shared" si="5"/>
        <v/>
      </c>
    </row>
    <row r="152" spans="6:8" ht="20.100000000000001" customHeight="1" x14ac:dyDescent="0.2">
      <c r="F152" s="49"/>
      <c r="H152" s="18" t="str">
        <f t="shared" si="5"/>
        <v/>
      </c>
    </row>
    <row r="153" spans="6:8" ht="20.100000000000001" customHeight="1" x14ac:dyDescent="0.2">
      <c r="F153" s="49"/>
      <c r="H153" s="18" t="str">
        <f t="shared" si="5"/>
        <v/>
      </c>
    </row>
    <row r="154" spans="6:8" ht="20.100000000000001" customHeight="1" x14ac:dyDescent="0.2">
      <c r="F154" s="49"/>
      <c r="H154" s="18" t="str">
        <f t="shared" si="5"/>
        <v/>
      </c>
    </row>
    <row r="155" spans="6:8" ht="20.100000000000001" customHeight="1" x14ac:dyDescent="0.2">
      <c r="F155" s="49"/>
      <c r="H155" s="18" t="str">
        <f t="shared" si="5"/>
        <v/>
      </c>
    </row>
    <row r="156" spans="6:8" x14ac:dyDescent="0.2">
      <c r="F156" s="49"/>
      <c r="H156" s="18" t="str">
        <f t="shared" si="5"/>
        <v/>
      </c>
    </row>
    <row r="157" spans="6:8" x14ac:dyDescent="0.2">
      <c r="F157" s="49"/>
      <c r="H157" s="18" t="str">
        <f t="shared" ref="H157:H193" si="6">+IF($A157&lt;&gt;"",1,"")</f>
        <v/>
      </c>
    </row>
    <row r="158" spans="6:8" x14ac:dyDescent="0.2">
      <c r="F158" s="49"/>
      <c r="H158" s="18" t="str">
        <f t="shared" si="6"/>
        <v/>
      </c>
    </row>
    <row r="159" spans="6:8" x14ac:dyDescent="0.2">
      <c r="F159" s="49"/>
      <c r="H159" s="18" t="str">
        <f t="shared" si="6"/>
        <v/>
      </c>
    </row>
    <row r="160" spans="6:8" x14ac:dyDescent="0.2">
      <c r="F160" s="49"/>
      <c r="H160" s="18" t="str">
        <f t="shared" si="6"/>
        <v/>
      </c>
    </row>
    <row r="161" spans="6:8" x14ac:dyDescent="0.2">
      <c r="F161" s="49"/>
      <c r="H161" s="18" t="str">
        <f t="shared" si="6"/>
        <v/>
      </c>
    </row>
    <row r="162" spans="6:8" x14ac:dyDescent="0.2">
      <c r="F162" s="49"/>
      <c r="H162" s="18" t="str">
        <f t="shared" si="6"/>
        <v/>
      </c>
    </row>
    <row r="163" spans="6:8" x14ac:dyDescent="0.2">
      <c r="F163" s="49"/>
      <c r="H163" s="18" t="str">
        <f t="shared" si="6"/>
        <v/>
      </c>
    </row>
    <row r="164" spans="6:8" x14ac:dyDescent="0.2">
      <c r="F164" s="49"/>
      <c r="H164" s="18" t="str">
        <f t="shared" si="6"/>
        <v/>
      </c>
    </row>
    <row r="165" spans="6:8" x14ac:dyDescent="0.2">
      <c r="F165" s="49"/>
      <c r="H165" s="18" t="str">
        <f t="shared" si="6"/>
        <v/>
      </c>
    </row>
    <row r="166" spans="6:8" x14ac:dyDescent="0.2">
      <c r="F166" s="49"/>
      <c r="H166" s="18" t="str">
        <f t="shared" si="6"/>
        <v/>
      </c>
    </row>
    <row r="167" spans="6:8" x14ac:dyDescent="0.2">
      <c r="F167" s="49"/>
      <c r="H167" s="18" t="str">
        <f t="shared" si="6"/>
        <v/>
      </c>
    </row>
    <row r="168" spans="6:8" x14ac:dyDescent="0.2">
      <c r="F168" s="49"/>
      <c r="H168" s="18" t="str">
        <f t="shared" si="6"/>
        <v/>
      </c>
    </row>
    <row r="169" spans="6:8" x14ac:dyDescent="0.2">
      <c r="F169" s="49"/>
      <c r="H169" s="18" t="str">
        <f t="shared" si="6"/>
        <v/>
      </c>
    </row>
    <row r="170" spans="6:8" x14ac:dyDescent="0.2">
      <c r="F170" s="49"/>
      <c r="H170" s="18" t="str">
        <f t="shared" si="6"/>
        <v/>
      </c>
    </row>
    <row r="171" spans="6:8" x14ac:dyDescent="0.2">
      <c r="F171" s="49"/>
      <c r="H171" s="18" t="str">
        <f t="shared" si="6"/>
        <v/>
      </c>
    </row>
    <row r="172" spans="6:8" x14ac:dyDescent="0.2">
      <c r="F172" s="49"/>
      <c r="H172" s="18" t="str">
        <f t="shared" si="6"/>
        <v/>
      </c>
    </row>
    <row r="173" spans="6:8" x14ac:dyDescent="0.2">
      <c r="F173" s="49"/>
      <c r="H173" s="18" t="str">
        <f t="shared" si="6"/>
        <v/>
      </c>
    </row>
    <row r="174" spans="6:8" x14ac:dyDescent="0.2">
      <c r="F174" s="49"/>
      <c r="H174" s="18" t="str">
        <f t="shared" si="6"/>
        <v/>
      </c>
    </row>
    <row r="175" spans="6:8" x14ac:dyDescent="0.2">
      <c r="F175" s="49"/>
      <c r="H175" s="18" t="str">
        <f t="shared" si="6"/>
        <v/>
      </c>
    </row>
    <row r="176" spans="6:8" x14ac:dyDescent="0.2">
      <c r="F176" s="49"/>
      <c r="H176" s="18" t="str">
        <f t="shared" si="6"/>
        <v/>
      </c>
    </row>
    <row r="177" spans="6:8" x14ac:dyDescent="0.2">
      <c r="F177" s="49"/>
      <c r="H177" s="18" t="str">
        <f t="shared" si="6"/>
        <v/>
      </c>
    </row>
    <row r="178" spans="6:8" x14ac:dyDescent="0.2">
      <c r="F178" s="49"/>
      <c r="H178" s="18" t="str">
        <f t="shared" si="6"/>
        <v/>
      </c>
    </row>
    <row r="179" spans="6:8" x14ac:dyDescent="0.2">
      <c r="F179" s="49"/>
      <c r="H179" s="18" t="str">
        <f t="shared" si="6"/>
        <v/>
      </c>
    </row>
    <row r="180" spans="6:8" x14ac:dyDescent="0.2">
      <c r="F180" s="49"/>
      <c r="H180" s="18" t="str">
        <f t="shared" si="6"/>
        <v/>
      </c>
    </row>
    <row r="181" spans="6:8" x14ac:dyDescent="0.2">
      <c r="F181" s="49"/>
      <c r="H181" s="18" t="str">
        <f t="shared" si="6"/>
        <v/>
      </c>
    </row>
    <row r="182" spans="6:8" x14ac:dyDescent="0.2">
      <c r="F182" s="49"/>
      <c r="H182" s="18" t="str">
        <f t="shared" si="6"/>
        <v/>
      </c>
    </row>
    <row r="183" spans="6:8" x14ac:dyDescent="0.2">
      <c r="F183" s="49"/>
      <c r="H183" s="18" t="str">
        <f t="shared" si="6"/>
        <v/>
      </c>
    </row>
    <row r="184" spans="6:8" x14ac:dyDescent="0.2">
      <c r="F184" s="49"/>
      <c r="H184" s="18" t="str">
        <f t="shared" si="6"/>
        <v/>
      </c>
    </row>
    <row r="185" spans="6:8" x14ac:dyDescent="0.2">
      <c r="F185" s="49"/>
      <c r="H185" s="18" t="str">
        <f t="shared" si="6"/>
        <v/>
      </c>
    </row>
    <row r="186" spans="6:8" x14ac:dyDescent="0.2">
      <c r="F186" s="49"/>
      <c r="H186" s="18" t="str">
        <f t="shared" si="6"/>
        <v/>
      </c>
    </row>
    <row r="187" spans="6:8" x14ac:dyDescent="0.2">
      <c r="F187" s="49"/>
      <c r="H187" s="18" t="str">
        <f t="shared" si="6"/>
        <v/>
      </c>
    </row>
    <row r="188" spans="6:8" x14ac:dyDescent="0.2">
      <c r="F188" s="49"/>
      <c r="H188" s="18" t="str">
        <f t="shared" si="6"/>
        <v/>
      </c>
    </row>
    <row r="189" spans="6:8" x14ac:dyDescent="0.2">
      <c r="F189" s="49"/>
      <c r="H189" s="18" t="str">
        <f t="shared" si="6"/>
        <v/>
      </c>
    </row>
    <row r="190" spans="6:8" x14ac:dyDescent="0.2">
      <c r="F190" s="49"/>
      <c r="H190" s="18" t="str">
        <f t="shared" si="6"/>
        <v/>
      </c>
    </row>
    <row r="191" spans="6:8" x14ac:dyDescent="0.2">
      <c r="F191" s="49"/>
      <c r="H191" s="18" t="str">
        <f t="shared" si="6"/>
        <v/>
      </c>
    </row>
    <row r="192" spans="6:8" x14ac:dyDescent="0.2">
      <c r="F192" s="49"/>
      <c r="H192" s="18" t="str">
        <f t="shared" si="6"/>
        <v/>
      </c>
    </row>
    <row r="193" spans="6:8" x14ac:dyDescent="0.2">
      <c r="F193" s="49"/>
      <c r="H193" s="18" t="str">
        <f t="shared" si="6"/>
        <v/>
      </c>
    </row>
    <row r="194" spans="6:8" x14ac:dyDescent="0.2">
      <c r="F194" s="49"/>
    </row>
    <row r="195" spans="6:8" x14ac:dyDescent="0.2">
      <c r="F195" s="49"/>
    </row>
    <row r="196" spans="6:8" x14ac:dyDescent="0.2">
      <c r="F196" s="49"/>
    </row>
    <row r="197" spans="6:8" x14ac:dyDescent="0.2">
      <c r="F197" s="49"/>
    </row>
    <row r="198" spans="6:8" x14ac:dyDescent="0.2">
      <c r="F198" s="49"/>
    </row>
    <row r="199" spans="6:8" x14ac:dyDescent="0.2">
      <c r="F199" s="49"/>
    </row>
    <row r="200" spans="6:8" x14ac:dyDescent="0.2">
      <c r="F200" s="49"/>
    </row>
    <row r="201" spans="6:8" x14ac:dyDescent="0.2">
      <c r="F201" s="49"/>
    </row>
    <row r="202" spans="6:8" x14ac:dyDescent="0.2">
      <c r="F202" s="49"/>
    </row>
    <row r="203" spans="6:8" x14ac:dyDescent="0.2">
      <c r="F203" s="49"/>
    </row>
    <row r="204" spans="6:8" x14ac:dyDescent="0.2">
      <c r="F204" s="49"/>
    </row>
    <row r="205" spans="6:8" x14ac:dyDescent="0.2">
      <c r="F205" s="49"/>
    </row>
    <row r="206" spans="6:8" x14ac:dyDescent="0.2">
      <c r="F206" s="49"/>
    </row>
    <row r="207" spans="6:8" x14ac:dyDescent="0.2">
      <c r="F207" s="49"/>
    </row>
    <row r="208" spans="6:8" x14ac:dyDescent="0.2">
      <c r="F208" s="49"/>
    </row>
    <row r="209" spans="6:6" x14ac:dyDescent="0.2">
      <c r="F209" s="49"/>
    </row>
    <row r="210" spans="6:6" x14ac:dyDescent="0.2">
      <c r="F210" s="49"/>
    </row>
    <row r="211" spans="6:6" x14ac:dyDescent="0.2">
      <c r="F211" s="49"/>
    </row>
    <row r="212" spans="6:6" x14ac:dyDescent="0.2">
      <c r="F212" s="49"/>
    </row>
    <row r="213" spans="6:6" x14ac:dyDescent="0.2">
      <c r="F213" s="49"/>
    </row>
    <row r="214" spans="6:6" x14ac:dyDescent="0.2">
      <c r="F214" s="49"/>
    </row>
    <row r="215" spans="6:6" x14ac:dyDescent="0.2">
      <c r="F215" s="49"/>
    </row>
    <row r="216" spans="6:6" x14ac:dyDescent="0.2">
      <c r="F216" s="49"/>
    </row>
    <row r="217" spans="6:6" x14ac:dyDescent="0.2">
      <c r="F217" s="49"/>
    </row>
    <row r="218" spans="6:6" x14ac:dyDescent="0.2">
      <c r="F218" s="49"/>
    </row>
    <row r="219" spans="6:6" x14ac:dyDescent="0.2">
      <c r="F219" s="49"/>
    </row>
    <row r="220" spans="6:6" x14ac:dyDescent="0.2">
      <c r="F220" s="49"/>
    </row>
    <row r="221" spans="6:6" x14ac:dyDescent="0.2">
      <c r="F221" s="49"/>
    </row>
    <row r="222" spans="6:6" x14ac:dyDescent="0.2">
      <c r="F222" s="49"/>
    </row>
    <row r="223" spans="6:6" x14ac:dyDescent="0.2">
      <c r="F223" s="49"/>
    </row>
    <row r="224" spans="6:6" x14ac:dyDescent="0.2">
      <c r="F224" s="49"/>
    </row>
    <row r="225" spans="6:6" x14ac:dyDescent="0.2">
      <c r="F225" s="49"/>
    </row>
    <row r="226" spans="6:6" x14ac:dyDescent="0.2">
      <c r="F226" s="49"/>
    </row>
    <row r="227" spans="6:6" x14ac:dyDescent="0.2">
      <c r="F227" s="49"/>
    </row>
    <row r="228" spans="6:6" x14ac:dyDescent="0.2">
      <c r="F228" s="49"/>
    </row>
    <row r="229" spans="6:6" x14ac:dyDescent="0.2">
      <c r="F229" s="49"/>
    </row>
    <row r="230" spans="6:6" x14ac:dyDescent="0.2">
      <c r="F230" s="49"/>
    </row>
    <row r="231" spans="6:6" x14ac:dyDescent="0.2">
      <c r="F231" s="49"/>
    </row>
    <row r="232" spans="6:6" x14ac:dyDescent="0.2">
      <c r="F232" s="49"/>
    </row>
    <row r="233" spans="6:6" x14ac:dyDescent="0.2">
      <c r="F233" s="49"/>
    </row>
    <row r="234" spans="6:6" x14ac:dyDescent="0.2">
      <c r="F234" s="49"/>
    </row>
    <row r="235" spans="6:6" x14ac:dyDescent="0.2">
      <c r="F235" s="49"/>
    </row>
    <row r="236" spans="6:6" x14ac:dyDescent="0.2">
      <c r="F236" s="49"/>
    </row>
    <row r="237" spans="6:6" x14ac:dyDescent="0.2">
      <c r="F237" s="49"/>
    </row>
    <row r="238" spans="6:6" x14ac:dyDescent="0.2">
      <c r="F238" s="49"/>
    </row>
    <row r="239" spans="6:6" x14ac:dyDescent="0.2">
      <c r="F239" s="49"/>
    </row>
    <row r="240" spans="6:6" x14ac:dyDescent="0.2">
      <c r="F240" s="49"/>
    </row>
    <row r="241" spans="6:6" x14ac:dyDescent="0.2">
      <c r="F241" s="49"/>
    </row>
    <row r="242" spans="6:6" x14ac:dyDescent="0.2">
      <c r="F242" s="49"/>
    </row>
    <row r="243" spans="6:6" x14ac:dyDescent="0.2">
      <c r="F243" s="49"/>
    </row>
    <row r="244" spans="6:6" x14ac:dyDescent="0.2">
      <c r="F244" s="49"/>
    </row>
    <row r="245" spans="6:6" x14ac:dyDescent="0.2">
      <c r="F245" s="49"/>
    </row>
    <row r="246" spans="6:6" x14ac:dyDescent="0.2">
      <c r="F246" s="49"/>
    </row>
    <row r="247" spans="6:6" x14ac:dyDescent="0.2">
      <c r="F247" s="49"/>
    </row>
    <row r="248" spans="6:6" x14ac:dyDescent="0.2">
      <c r="F248" s="49"/>
    </row>
    <row r="249" spans="6:6" x14ac:dyDescent="0.2">
      <c r="F249" s="49"/>
    </row>
    <row r="250" spans="6:6" x14ac:dyDescent="0.2">
      <c r="F250" s="49"/>
    </row>
    <row r="251" spans="6:6" x14ac:dyDescent="0.2">
      <c r="F251" s="49"/>
    </row>
    <row r="252" spans="6:6" x14ac:dyDescent="0.2">
      <c r="F252" s="49"/>
    </row>
    <row r="253" spans="6:6" x14ac:dyDescent="0.2">
      <c r="F253" s="49"/>
    </row>
    <row r="254" spans="6:6" x14ac:dyDescent="0.2">
      <c r="F254" s="49"/>
    </row>
    <row r="255" spans="6:6" x14ac:dyDescent="0.2">
      <c r="F255" s="49"/>
    </row>
    <row r="256" spans="6:6" x14ac:dyDescent="0.2">
      <c r="F256" s="49"/>
    </row>
    <row r="257" spans="6:6" x14ac:dyDescent="0.2">
      <c r="F257" s="49"/>
    </row>
    <row r="258" spans="6:6" x14ac:dyDescent="0.2">
      <c r="F258" s="49"/>
    </row>
    <row r="259" spans="6:6" x14ac:dyDescent="0.2">
      <c r="F259" s="49"/>
    </row>
    <row r="260" spans="6:6" x14ac:dyDescent="0.2">
      <c r="F260" s="49"/>
    </row>
    <row r="261" spans="6:6" x14ac:dyDescent="0.2">
      <c r="F261" s="49"/>
    </row>
    <row r="262" spans="6:6" x14ac:dyDescent="0.2">
      <c r="F262" s="49"/>
    </row>
    <row r="263" spans="6:6" x14ac:dyDescent="0.2">
      <c r="F263" s="49"/>
    </row>
    <row r="264" spans="6:6" x14ac:dyDescent="0.2">
      <c r="F264" s="49"/>
    </row>
    <row r="265" spans="6:6" x14ac:dyDescent="0.2">
      <c r="F265" s="49"/>
    </row>
    <row r="266" spans="6:6" x14ac:dyDescent="0.2">
      <c r="F266" s="49"/>
    </row>
    <row r="267" spans="6:6" x14ac:dyDescent="0.2">
      <c r="F267" s="49"/>
    </row>
    <row r="268" spans="6:6" x14ac:dyDescent="0.2">
      <c r="F268" s="49"/>
    </row>
    <row r="269" spans="6:6" x14ac:dyDescent="0.2">
      <c r="F269" s="49"/>
    </row>
    <row r="270" spans="6:6" x14ac:dyDescent="0.2">
      <c r="F270" s="49"/>
    </row>
    <row r="271" spans="6:6" x14ac:dyDescent="0.2">
      <c r="F271" s="49"/>
    </row>
    <row r="272" spans="6:6" x14ac:dyDescent="0.2">
      <c r="F272" s="49"/>
    </row>
    <row r="273" spans="6:6" x14ac:dyDescent="0.2">
      <c r="F273" s="49"/>
    </row>
    <row r="274" spans="6:6" x14ac:dyDescent="0.2">
      <c r="F274" s="49"/>
    </row>
    <row r="275" spans="6:6" x14ac:dyDescent="0.2">
      <c r="F275" s="49"/>
    </row>
    <row r="276" spans="6:6" x14ac:dyDescent="0.2">
      <c r="F276" s="49"/>
    </row>
    <row r="277" spans="6:6" x14ac:dyDescent="0.2">
      <c r="F277" s="49"/>
    </row>
    <row r="278" spans="6:6" x14ac:dyDescent="0.2">
      <c r="F278" s="49"/>
    </row>
    <row r="279" spans="6:6" x14ac:dyDescent="0.2">
      <c r="F279" s="49"/>
    </row>
    <row r="280" spans="6:6" x14ac:dyDescent="0.2">
      <c r="F280" s="49"/>
    </row>
    <row r="281" spans="6:6" x14ac:dyDescent="0.2">
      <c r="F281" s="49"/>
    </row>
    <row r="282" spans="6:6" x14ac:dyDescent="0.2">
      <c r="F282" s="49"/>
    </row>
    <row r="283" spans="6:6" x14ac:dyDescent="0.2">
      <c r="F283" s="49"/>
    </row>
    <row r="284" spans="6:6" x14ac:dyDescent="0.2">
      <c r="F284" s="49"/>
    </row>
    <row r="285" spans="6:6" x14ac:dyDescent="0.2">
      <c r="F285" s="49"/>
    </row>
    <row r="286" spans="6:6" x14ac:dyDescent="0.2">
      <c r="F286" s="49"/>
    </row>
    <row r="287" spans="6:6" x14ac:dyDescent="0.2">
      <c r="F287" s="49"/>
    </row>
    <row r="288" spans="6:6" x14ac:dyDescent="0.2">
      <c r="F288" s="49"/>
    </row>
    <row r="289" spans="6:6" x14ac:dyDescent="0.2">
      <c r="F289" s="49"/>
    </row>
    <row r="290" spans="6:6" x14ac:dyDescent="0.2">
      <c r="F290" s="49"/>
    </row>
    <row r="291" spans="6:6" x14ac:dyDescent="0.2">
      <c r="F291" s="49"/>
    </row>
    <row r="292" spans="6:6" x14ac:dyDescent="0.2">
      <c r="F292" s="49"/>
    </row>
    <row r="293" spans="6:6" x14ac:dyDescent="0.2">
      <c r="F293" s="49"/>
    </row>
    <row r="294" spans="6:6" x14ac:dyDescent="0.2">
      <c r="F294" s="49"/>
    </row>
    <row r="295" spans="6:6" x14ac:dyDescent="0.2">
      <c r="F295" s="49"/>
    </row>
    <row r="296" spans="6:6" x14ac:dyDescent="0.2">
      <c r="F296" s="49"/>
    </row>
    <row r="297" spans="6:6" x14ac:dyDescent="0.2">
      <c r="F297" s="49"/>
    </row>
    <row r="298" spans="6:6" x14ac:dyDescent="0.2">
      <c r="F298" s="49"/>
    </row>
    <row r="299" spans="6:6" x14ac:dyDescent="0.2">
      <c r="F299" s="49"/>
    </row>
    <row r="300" spans="6:6" x14ac:dyDescent="0.2">
      <c r="F300" s="49"/>
    </row>
    <row r="301" spans="6:6" x14ac:dyDescent="0.2">
      <c r="F301" s="49"/>
    </row>
    <row r="302" spans="6:6" x14ac:dyDescent="0.2">
      <c r="F302" s="49"/>
    </row>
    <row r="303" spans="6:6" x14ac:dyDescent="0.2">
      <c r="F303" s="49"/>
    </row>
    <row r="304" spans="6:6" x14ac:dyDescent="0.2">
      <c r="F304" s="49"/>
    </row>
    <row r="305" spans="6:6" x14ac:dyDescent="0.2">
      <c r="F305" s="49"/>
    </row>
    <row r="306" spans="6:6" x14ac:dyDescent="0.2">
      <c r="F306" s="49"/>
    </row>
    <row r="307" spans="6:6" x14ac:dyDescent="0.2">
      <c r="F307" s="49"/>
    </row>
    <row r="308" spans="6:6" x14ac:dyDescent="0.2">
      <c r="F308" s="49"/>
    </row>
    <row r="309" spans="6:6" x14ac:dyDescent="0.2">
      <c r="F309" s="49"/>
    </row>
    <row r="310" spans="6:6" x14ac:dyDescent="0.2">
      <c r="F310" s="49"/>
    </row>
    <row r="311" spans="6:6" x14ac:dyDescent="0.2">
      <c r="F311" s="49"/>
    </row>
    <row r="312" spans="6:6" x14ac:dyDescent="0.2">
      <c r="F312" s="49"/>
    </row>
    <row r="313" spans="6:6" x14ac:dyDescent="0.2">
      <c r="F313" s="49"/>
    </row>
    <row r="314" spans="6:6" x14ac:dyDescent="0.2">
      <c r="F314" s="49"/>
    </row>
    <row r="315" spans="6:6" x14ac:dyDescent="0.2">
      <c r="F315" s="49"/>
    </row>
    <row r="316" spans="6:6" x14ac:dyDescent="0.2">
      <c r="F316" s="49"/>
    </row>
    <row r="317" spans="6:6" x14ac:dyDescent="0.2">
      <c r="F317" s="49"/>
    </row>
    <row r="318" spans="6:6" x14ac:dyDescent="0.2">
      <c r="F318" s="49"/>
    </row>
    <row r="319" spans="6:6" x14ac:dyDescent="0.2">
      <c r="F319" s="49"/>
    </row>
    <row r="320" spans="6:6" x14ac:dyDescent="0.2">
      <c r="F320" s="49"/>
    </row>
    <row r="321" spans="6:6" x14ac:dyDescent="0.2">
      <c r="F321" s="49"/>
    </row>
    <row r="322" spans="6:6" x14ac:dyDescent="0.2">
      <c r="F322" s="49"/>
    </row>
    <row r="323" spans="6:6" x14ac:dyDescent="0.2">
      <c r="F323" s="49"/>
    </row>
    <row r="324" spans="6:6" x14ac:dyDescent="0.2">
      <c r="F324" s="49"/>
    </row>
    <row r="325" spans="6:6" x14ac:dyDescent="0.2">
      <c r="F325" s="49"/>
    </row>
    <row r="326" spans="6:6" x14ac:dyDescent="0.2">
      <c r="F326" s="49"/>
    </row>
    <row r="327" spans="6:6" x14ac:dyDescent="0.2">
      <c r="F327" s="49"/>
    </row>
    <row r="328" spans="6:6" x14ac:dyDescent="0.2">
      <c r="F328" s="49"/>
    </row>
    <row r="329" spans="6:6" x14ac:dyDescent="0.2">
      <c r="F329" s="49"/>
    </row>
    <row r="330" spans="6:6" x14ac:dyDescent="0.2">
      <c r="F330" s="49"/>
    </row>
    <row r="331" spans="6:6" x14ac:dyDescent="0.2">
      <c r="F331" s="49"/>
    </row>
    <row r="332" spans="6:6" x14ac:dyDescent="0.2">
      <c r="F332" s="49"/>
    </row>
    <row r="333" spans="6:6" x14ac:dyDescent="0.2">
      <c r="F333" s="49"/>
    </row>
    <row r="334" spans="6:6" x14ac:dyDescent="0.2">
      <c r="F334" s="49"/>
    </row>
    <row r="335" spans="6:6" x14ac:dyDescent="0.2">
      <c r="F335" s="49"/>
    </row>
    <row r="336" spans="6:6" x14ac:dyDescent="0.2">
      <c r="F336" s="49"/>
    </row>
    <row r="337" spans="6:6" x14ac:dyDescent="0.2">
      <c r="F337" s="49"/>
    </row>
    <row r="338" spans="6:6" x14ac:dyDescent="0.2">
      <c r="F338" s="49"/>
    </row>
    <row r="339" spans="6:6" x14ac:dyDescent="0.2">
      <c r="F339" s="49"/>
    </row>
    <row r="340" spans="6:6" x14ac:dyDescent="0.2">
      <c r="F340" s="49"/>
    </row>
    <row r="341" spans="6:6" x14ac:dyDescent="0.2">
      <c r="F341" s="49"/>
    </row>
    <row r="342" spans="6:6" x14ac:dyDescent="0.2">
      <c r="F342" s="49"/>
    </row>
    <row r="343" spans="6:6" x14ac:dyDescent="0.2">
      <c r="F343" s="49"/>
    </row>
    <row r="344" spans="6:6" x14ac:dyDescent="0.2">
      <c r="F344" s="49"/>
    </row>
    <row r="345" spans="6:6" x14ac:dyDescent="0.2">
      <c r="F345" s="49"/>
    </row>
    <row r="346" spans="6:6" x14ac:dyDescent="0.2">
      <c r="F346" s="49"/>
    </row>
    <row r="347" spans="6:6" x14ac:dyDescent="0.2">
      <c r="F347" s="49"/>
    </row>
    <row r="348" spans="6:6" x14ac:dyDescent="0.2">
      <c r="F348" s="49"/>
    </row>
    <row r="349" spans="6:6" x14ac:dyDescent="0.2">
      <c r="F349" s="49"/>
    </row>
    <row r="350" spans="6:6" x14ac:dyDescent="0.2">
      <c r="F350" s="49"/>
    </row>
    <row r="351" spans="6:6" x14ac:dyDescent="0.2">
      <c r="F351" s="49"/>
    </row>
    <row r="352" spans="6:6" x14ac:dyDescent="0.2">
      <c r="F352" s="49"/>
    </row>
    <row r="353" spans="6:6" x14ac:dyDescent="0.2">
      <c r="F353" s="49"/>
    </row>
    <row r="354" spans="6:6" x14ac:dyDescent="0.2">
      <c r="F354" s="49"/>
    </row>
    <row r="355" spans="6:6" x14ac:dyDescent="0.2">
      <c r="F355" s="49"/>
    </row>
    <row r="356" spans="6:6" x14ac:dyDescent="0.2">
      <c r="F356" s="49"/>
    </row>
    <row r="357" spans="6:6" x14ac:dyDescent="0.2">
      <c r="F357" s="49"/>
    </row>
    <row r="358" spans="6:6" x14ac:dyDescent="0.2">
      <c r="F358" s="49"/>
    </row>
    <row r="359" spans="6:6" x14ac:dyDescent="0.2">
      <c r="F359" s="49"/>
    </row>
    <row r="360" spans="6:6" x14ac:dyDescent="0.2">
      <c r="F360" s="49"/>
    </row>
    <row r="361" spans="6:6" x14ac:dyDescent="0.2">
      <c r="F361" s="49"/>
    </row>
    <row r="362" spans="6:6" x14ac:dyDescent="0.2">
      <c r="F362" s="49"/>
    </row>
    <row r="363" spans="6:6" x14ac:dyDescent="0.2">
      <c r="F363" s="49"/>
    </row>
    <row r="364" spans="6:6" x14ac:dyDescent="0.2">
      <c r="F364" s="49"/>
    </row>
    <row r="365" spans="6:6" x14ac:dyDescent="0.2">
      <c r="F365" s="49"/>
    </row>
    <row r="366" spans="6:6" x14ac:dyDescent="0.2">
      <c r="F366" s="49"/>
    </row>
    <row r="367" spans="6:6" x14ac:dyDescent="0.2">
      <c r="F367" s="49"/>
    </row>
    <row r="368" spans="6:6" x14ac:dyDescent="0.2">
      <c r="F368" s="49"/>
    </row>
    <row r="369" spans="6:6" x14ac:dyDescent="0.2">
      <c r="F369" s="49"/>
    </row>
    <row r="370" spans="6:6" x14ac:dyDescent="0.2">
      <c r="F370" s="49"/>
    </row>
    <row r="371" spans="6:6" x14ac:dyDescent="0.2">
      <c r="F371" s="49"/>
    </row>
    <row r="372" spans="6:6" x14ac:dyDescent="0.2">
      <c r="F372" s="49"/>
    </row>
    <row r="373" spans="6:6" x14ac:dyDescent="0.2">
      <c r="F373" s="49"/>
    </row>
    <row r="374" spans="6:6" x14ac:dyDescent="0.2">
      <c r="F374" s="49"/>
    </row>
    <row r="375" spans="6:6" x14ac:dyDescent="0.2">
      <c r="F375" s="49"/>
    </row>
    <row r="376" spans="6:6" x14ac:dyDescent="0.2">
      <c r="F376" s="49"/>
    </row>
    <row r="377" spans="6:6" x14ac:dyDescent="0.2">
      <c r="F377" s="49"/>
    </row>
    <row r="378" spans="6:6" x14ac:dyDescent="0.2">
      <c r="F378" s="49"/>
    </row>
    <row r="379" spans="6:6" x14ac:dyDescent="0.2">
      <c r="F379" s="49"/>
    </row>
    <row r="380" spans="6:6" x14ac:dyDescent="0.2">
      <c r="F380" s="49"/>
    </row>
    <row r="381" spans="6:6" x14ac:dyDescent="0.2">
      <c r="F381" s="49"/>
    </row>
    <row r="382" spans="6:6" x14ac:dyDescent="0.2">
      <c r="F382" s="49"/>
    </row>
    <row r="383" spans="6:6" x14ac:dyDescent="0.2">
      <c r="F383" s="49"/>
    </row>
    <row r="384" spans="6:6" x14ac:dyDescent="0.2">
      <c r="F384" s="49"/>
    </row>
    <row r="385" spans="6:6" x14ac:dyDescent="0.2">
      <c r="F385" s="49"/>
    </row>
    <row r="386" spans="6:6" x14ac:dyDescent="0.2">
      <c r="F386" s="49"/>
    </row>
    <row r="387" spans="6:6" x14ac:dyDescent="0.2">
      <c r="F387" s="49"/>
    </row>
    <row r="388" spans="6:6" x14ac:dyDescent="0.2">
      <c r="F388" s="49"/>
    </row>
    <row r="389" spans="6:6" x14ac:dyDescent="0.2">
      <c r="F389" s="49"/>
    </row>
    <row r="390" spans="6:6" x14ac:dyDescent="0.2">
      <c r="F390" s="49"/>
    </row>
    <row r="391" spans="6:6" x14ac:dyDescent="0.2">
      <c r="F391" s="49"/>
    </row>
    <row r="392" spans="6:6" x14ac:dyDescent="0.2">
      <c r="F392" s="49"/>
    </row>
    <row r="393" spans="6:6" x14ac:dyDescent="0.2">
      <c r="F393" s="49"/>
    </row>
    <row r="394" spans="6:6" x14ac:dyDescent="0.2">
      <c r="F394" s="49"/>
    </row>
    <row r="395" spans="6:6" x14ac:dyDescent="0.2">
      <c r="F395" s="49"/>
    </row>
    <row r="396" spans="6:6" x14ac:dyDescent="0.2">
      <c r="F396" s="49"/>
    </row>
    <row r="397" spans="6:6" x14ac:dyDescent="0.2">
      <c r="F397" s="49"/>
    </row>
    <row r="398" spans="6:6" x14ac:dyDescent="0.2">
      <c r="F398" s="49"/>
    </row>
    <row r="399" spans="6:6" x14ac:dyDescent="0.2">
      <c r="F399" s="49"/>
    </row>
    <row r="400" spans="6:6" x14ac:dyDescent="0.2">
      <c r="F400" s="49"/>
    </row>
    <row r="401" spans="6:6" x14ac:dyDescent="0.2">
      <c r="F401" s="49"/>
    </row>
    <row r="402" spans="6:6" x14ac:dyDescent="0.2">
      <c r="F402" s="49"/>
    </row>
    <row r="403" spans="6:6" x14ac:dyDescent="0.2">
      <c r="F403" s="49"/>
    </row>
    <row r="404" spans="6:6" x14ac:dyDescent="0.2">
      <c r="F404" s="49"/>
    </row>
    <row r="405" spans="6:6" x14ac:dyDescent="0.2">
      <c r="F405" s="49"/>
    </row>
    <row r="406" spans="6:6" x14ac:dyDescent="0.2">
      <c r="F406" s="49"/>
    </row>
    <row r="407" spans="6:6" x14ac:dyDescent="0.2">
      <c r="F407" s="49"/>
    </row>
    <row r="408" spans="6:6" x14ac:dyDescent="0.2">
      <c r="F408" s="49"/>
    </row>
    <row r="409" spans="6:6" x14ac:dyDescent="0.2">
      <c r="F409" s="49"/>
    </row>
    <row r="410" spans="6:6" x14ac:dyDescent="0.2">
      <c r="F410" s="49"/>
    </row>
    <row r="411" spans="6:6" x14ac:dyDescent="0.2">
      <c r="F411" s="49"/>
    </row>
    <row r="412" spans="6:6" x14ac:dyDescent="0.2">
      <c r="F412" s="49"/>
    </row>
    <row r="413" spans="6:6" x14ac:dyDescent="0.2">
      <c r="F413" s="49"/>
    </row>
    <row r="414" spans="6:6" x14ac:dyDescent="0.2">
      <c r="F414" s="49"/>
    </row>
    <row r="415" spans="6:6" x14ac:dyDescent="0.2">
      <c r="F415" s="49"/>
    </row>
    <row r="416" spans="6:6" x14ac:dyDescent="0.2">
      <c r="F416" s="49"/>
    </row>
    <row r="417" spans="6:6" x14ac:dyDescent="0.2">
      <c r="F417" s="49"/>
    </row>
    <row r="418" spans="6:6" x14ac:dyDescent="0.2">
      <c r="F418" s="49"/>
    </row>
    <row r="419" spans="6:6" x14ac:dyDescent="0.2">
      <c r="F419" s="49"/>
    </row>
    <row r="420" spans="6:6" x14ac:dyDescent="0.2">
      <c r="F420" s="49"/>
    </row>
    <row r="421" spans="6:6" x14ac:dyDescent="0.2">
      <c r="F421" s="49"/>
    </row>
    <row r="422" spans="6:6" x14ac:dyDescent="0.2">
      <c r="F422" s="49"/>
    </row>
    <row r="423" spans="6:6" x14ac:dyDescent="0.2">
      <c r="F423" s="49"/>
    </row>
    <row r="424" spans="6:6" x14ac:dyDescent="0.2">
      <c r="F424" s="49"/>
    </row>
    <row r="425" spans="6:6" x14ac:dyDescent="0.2">
      <c r="F425" s="49"/>
    </row>
    <row r="426" spans="6:6" x14ac:dyDescent="0.2">
      <c r="F426" s="49"/>
    </row>
    <row r="427" spans="6:6" x14ac:dyDescent="0.2">
      <c r="F427" s="49"/>
    </row>
    <row r="428" spans="6:6" x14ac:dyDescent="0.2">
      <c r="F428" s="49"/>
    </row>
    <row r="429" spans="6:6" x14ac:dyDescent="0.2">
      <c r="F429" s="49"/>
    </row>
    <row r="430" spans="6:6" x14ac:dyDescent="0.2">
      <c r="F430" s="49"/>
    </row>
    <row r="431" spans="6:6" x14ac:dyDescent="0.2">
      <c r="F431" s="49"/>
    </row>
    <row r="432" spans="6:6" x14ac:dyDescent="0.2">
      <c r="F432" s="49"/>
    </row>
    <row r="433" spans="6:6" x14ac:dyDescent="0.2">
      <c r="F433" s="49"/>
    </row>
    <row r="434" spans="6:6" x14ac:dyDescent="0.2">
      <c r="F434" s="49"/>
    </row>
    <row r="435" spans="6:6" x14ac:dyDescent="0.2">
      <c r="F435" s="49"/>
    </row>
    <row r="436" spans="6:6" x14ac:dyDescent="0.2">
      <c r="F436" s="49"/>
    </row>
    <row r="437" spans="6:6" x14ac:dyDescent="0.2">
      <c r="F437" s="49"/>
    </row>
    <row r="438" spans="6:6" x14ac:dyDescent="0.2">
      <c r="F438" s="49"/>
    </row>
    <row r="439" spans="6:6" x14ac:dyDescent="0.2">
      <c r="F439" s="49"/>
    </row>
    <row r="440" spans="6:6" x14ac:dyDescent="0.2">
      <c r="F440" s="49"/>
    </row>
    <row r="441" spans="6:6" x14ac:dyDescent="0.2">
      <c r="F441" s="49"/>
    </row>
    <row r="442" spans="6:6" x14ac:dyDescent="0.2">
      <c r="F442" s="49"/>
    </row>
    <row r="443" spans="6:6" x14ac:dyDescent="0.2">
      <c r="F443" s="49"/>
    </row>
    <row r="444" spans="6:6" x14ac:dyDescent="0.2">
      <c r="F444" s="49"/>
    </row>
    <row r="445" spans="6:6" x14ac:dyDescent="0.2">
      <c r="F445" s="49"/>
    </row>
    <row r="446" spans="6:6" x14ac:dyDescent="0.2">
      <c r="F446" s="49"/>
    </row>
    <row r="447" spans="6:6" x14ac:dyDescent="0.2">
      <c r="F447" s="49"/>
    </row>
    <row r="448" spans="6:6" x14ac:dyDescent="0.2">
      <c r="F448" s="49"/>
    </row>
    <row r="449" spans="6:6" x14ac:dyDescent="0.2">
      <c r="F449" s="49"/>
    </row>
    <row r="450" spans="6:6" x14ac:dyDescent="0.2">
      <c r="F450" s="49"/>
    </row>
    <row r="451" spans="6:6" x14ac:dyDescent="0.2">
      <c r="F451" s="49"/>
    </row>
    <row r="452" spans="6:6" x14ac:dyDescent="0.2">
      <c r="F452" s="49"/>
    </row>
    <row r="453" spans="6:6" x14ac:dyDescent="0.2">
      <c r="F453" s="49"/>
    </row>
    <row r="454" spans="6:6" x14ac:dyDescent="0.2">
      <c r="F454" s="49"/>
    </row>
    <row r="455" spans="6:6" x14ac:dyDescent="0.2">
      <c r="F455" s="49"/>
    </row>
    <row r="456" spans="6:6" x14ac:dyDescent="0.2">
      <c r="F456" s="49"/>
    </row>
    <row r="457" spans="6:6" x14ac:dyDescent="0.2">
      <c r="F457" s="49"/>
    </row>
    <row r="458" spans="6:6" x14ac:dyDescent="0.2">
      <c r="F458" s="49"/>
    </row>
    <row r="459" spans="6:6" x14ac:dyDescent="0.2">
      <c r="F459" s="49"/>
    </row>
    <row r="460" spans="6:6" x14ac:dyDescent="0.2">
      <c r="F460" s="49"/>
    </row>
    <row r="461" spans="6:6" x14ac:dyDescent="0.2">
      <c r="F461" s="49"/>
    </row>
    <row r="462" spans="6:6" x14ac:dyDescent="0.2">
      <c r="F462" s="49"/>
    </row>
    <row r="463" spans="6:6" x14ac:dyDescent="0.2">
      <c r="F463" s="49"/>
    </row>
    <row r="464" spans="6:6" x14ac:dyDescent="0.2">
      <c r="F464" s="49"/>
    </row>
    <row r="465" spans="6:6" x14ac:dyDescent="0.2">
      <c r="F465" s="49"/>
    </row>
    <row r="466" spans="6:6" x14ac:dyDescent="0.2">
      <c r="F466" s="49"/>
    </row>
    <row r="467" spans="6:6" x14ac:dyDescent="0.2">
      <c r="F467" s="49"/>
    </row>
    <row r="468" spans="6:6" x14ac:dyDescent="0.2">
      <c r="F468" s="49"/>
    </row>
    <row r="469" spans="6:6" x14ac:dyDescent="0.2">
      <c r="F469" s="49"/>
    </row>
    <row r="470" spans="6:6" x14ac:dyDescent="0.2">
      <c r="F470" s="49"/>
    </row>
    <row r="471" spans="6:6" x14ac:dyDescent="0.2">
      <c r="F471" s="49"/>
    </row>
    <row r="472" spans="6:6" x14ac:dyDescent="0.2">
      <c r="F472" s="49"/>
    </row>
    <row r="473" spans="6:6" x14ac:dyDescent="0.2">
      <c r="F473" s="49"/>
    </row>
    <row r="474" spans="6:6" x14ac:dyDescent="0.2">
      <c r="F474" s="49"/>
    </row>
    <row r="475" spans="6:6" x14ac:dyDescent="0.2">
      <c r="F475" s="49"/>
    </row>
    <row r="476" spans="6:6" x14ac:dyDescent="0.2">
      <c r="F476" s="49"/>
    </row>
    <row r="477" spans="6:6" x14ac:dyDescent="0.2">
      <c r="F477" s="49"/>
    </row>
    <row r="478" spans="6:6" x14ac:dyDescent="0.2">
      <c r="F478" s="49"/>
    </row>
    <row r="479" spans="6:6" x14ac:dyDescent="0.2">
      <c r="F479" s="49"/>
    </row>
    <row r="480" spans="6:6" x14ac:dyDescent="0.2">
      <c r="F480" s="49"/>
    </row>
    <row r="481" spans="6:6" x14ac:dyDescent="0.2">
      <c r="F481" s="49"/>
    </row>
    <row r="482" spans="6:6" x14ac:dyDescent="0.2">
      <c r="F482" s="49"/>
    </row>
    <row r="483" spans="6:6" x14ac:dyDescent="0.2">
      <c r="F483" s="49"/>
    </row>
    <row r="484" spans="6:6" x14ac:dyDescent="0.2">
      <c r="F484" s="49"/>
    </row>
    <row r="485" spans="6:6" x14ac:dyDescent="0.2">
      <c r="F485" s="49"/>
    </row>
    <row r="486" spans="6:6" x14ac:dyDescent="0.2">
      <c r="F486" s="49"/>
    </row>
    <row r="487" spans="6:6" x14ac:dyDescent="0.2">
      <c r="F487" s="49"/>
    </row>
    <row r="488" spans="6:6" x14ac:dyDescent="0.2">
      <c r="F488" s="49"/>
    </row>
    <row r="489" spans="6:6" x14ac:dyDescent="0.2">
      <c r="F489" s="49"/>
    </row>
    <row r="490" spans="6:6" x14ac:dyDescent="0.2">
      <c r="F490" s="49"/>
    </row>
    <row r="491" spans="6:6" x14ac:dyDescent="0.2">
      <c r="F491" s="49"/>
    </row>
    <row r="492" spans="6:6" x14ac:dyDescent="0.2">
      <c r="F492" s="49"/>
    </row>
    <row r="493" spans="6:6" x14ac:dyDescent="0.2">
      <c r="F493" s="49"/>
    </row>
    <row r="494" spans="6:6" x14ac:dyDescent="0.2">
      <c r="F494" s="49"/>
    </row>
    <row r="495" spans="6:6" x14ac:dyDescent="0.2">
      <c r="F495" s="49"/>
    </row>
    <row r="496" spans="6:6" x14ac:dyDescent="0.2">
      <c r="F496" s="49"/>
    </row>
    <row r="497" spans="6:6" x14ac:dyDescent="0.2">
      <c r="F497" s="49"/>
    </row>
    <row r="498" spans="6:6" x14ac:dyDescent="0.2">
      <c r="F498" s="49"/>
    </row>
    <row r="499" spans="6:6" x14ac:dyDescent="0.2">
      <c r="F499" s="49"/>
    </row>
    <row r="500" spans="6:6" x14ac:dyDescent="0.2">
      <c r="F500" s="49"/>
    </row>
    <row r="501" spans="6:6" x14ac:dyDescent="0.2">
      <c r="F501" s="49"/>
    </row>
    <row r="502" spans="6:6" x14ac:dyDescent="0.2">
      <c r="F502" s="49"/>
    </row>
    <row r="503" spans="6:6" x14ac:dyDescent="0.2">
      <c r="F503" s="49"/>
    </row>
    <row r="504" spans="6:6" x14ac:dyDescent="0.2">
      <c r="F504" s="49"/>
    </row>
    <row r="505" spans="6:6" x14ac:dyDescent="0.2">
      <c r="F505" s="49"/>
    </row>
    <row r="506" spans="6:6" x14ac:dyDescent="0.2">
      <c r="F506" s="49"/>
    </row>
    <row r="507" spans="6:6" x14ac:dyDescent="0.2">
      <c r="F507" s="49"/>
    </row>
    <row r="508" spans="6:6" x14ac:dyDescent="0.2">
      <c r="F508" s="49"/>
    </row>
    <row r="509" spans="6:6" x14ac:dyDescent="0.2">
      <c r="F509" s="49"/>
    </row>
    <row r="510" spans="6:6" x14ac:dyDescent="0.2">
      <c r="F510" s="49"/>
    </row>
    <row r="511" spans="6:6" x14ac:dyDescent="0.2">
      <c r="F511" s="49"/>
    </row>
    <row r="512" spans="6:6" x14ac:dyDescent="0.2">
      <c r="F512" s="49"/>
    </row>
    <row r="513" spans="6:6" x14ac:dyDescent="0.2">
      <c r="F513" s="49"/>
    </row>
    <row r="514" spans="6:6" x14ac:dyDescent="0.2">
      <c r="F514" s="49"/>
    </row>
    <row r="515" spans="6:6" x14ac:dyDescent="0.2">
      <c r="F515" s="49"/>
    </row>
    <row r="516" spans="6:6" x14ac:dyDescent="0.2">
      <c r="F516" s="49"/>
    </row>
    <row r="517" spans="6:6" x14ac:dyDescent="0.2">
      <c r="F517" s="49"/>
    </row>
    <row r="518" spans="6:6" x14ac:dyDescent="0.2">
      <c r="F518" s="49"/>
    </row>
    <row r="519" spans="6:6" x14ac:dyDescent="0.2">
      <c r="F519" s="49"/>
    </row>
    <row r="520" spans="6:6" x14ac:dyDescent="0.2">
      <c r="F520" s="49"/>
    </row>
    <row r="521" spans="6:6" x14ac:dyDescent="0.2">
      <c r="F521" s="49"/>
    </row>
    <row r="522" spans="6:6" x14ac:dyDescent="0.2">
      <c r="F522" s="49"/>
    </row>
    <row r="523" spans="6:6" x14ac:dyDescent="0.2">
      <c r="F523" s="49"/>
    </row>
    <row r="524" spans="6:6" x14ac:dyDescent="0.2">
      <c r="F524" s="49"/>
    </row>
    <row r="525" spans="6:6" x14ac:dyDescent="0.2">
      <c r="F525" s="49"/>
    </row>
    <row r="526" spans="6:6" x14ac:dyDescent="0.2">
      <c r="F526" s="49"/>
    </row>
    <row r="527" spans="6:6" x14ac:dyDescent="0.2">
      <c r="F527" s="49"/>
    </row>
    <row r="528" spans="6:6" x14ac:dyDescent="0.2">
      <c r="F528" s="49"/>
    </row>
    <row r="529" spans="6:6" x14ac:dyDescent="0.2">
      <c r="F529" s="49"/>
    </row>
    <row r="530" spans="6:6" x14ac:dyDescent="0.2">
      <c r="F530" s="49"/>
    </row>
    <row r="531" spans="6:6" x14ac:dyDescent="0.2">
      <c r="F531" s="49"/>
    </row>
    <row r="532" spans="6:6" x14ac:dyDescent="0.2">
      <c r="F532" s="49"/>
    </row>
    <row r="533" spans="6:6" x14ac:dyDescent="0.2">
      <c r="F533" s="49"/>
    </row>
    <row r="534" spans="6:6" x14ac:dyDescent="0.2">
      <c r="F534" s="49"/>
    </row>
    <row r="535" spans="6:6" x14ac:dyDescent="0.2">
      <c r="F535" s="49"/>
    </row>
    <row r="536" spans="6:6" x14ac:dyDescent="0.2">
      <c r="F536" s="49"/>
    </row>
    <row r="537" spans="6:6" x14ac:dyDescent="0.2">
      <c r="F537" s="49"/>
    </row>
    <row r="538" spans="6:6" x14ac:dyDescent="0.2">
      <c r="F538" s="49"/>
    </row>
    <row r="539" spans="6:6" x14ac:dyDescent="0.2">
      <c r="F539" s="49"/>
    </row>
    <row r="540" spans="6:6" x14ac:dyDescent="0.2">
      <c r="F540" s="49"/>
    </row>
    <row r="541" spans="6:6" x14ac:dyDescent="0.2">
      <c r="F541" s="49"/>
    </row>
    <row r="542" spans="6:6" x14ac:dyDescent="0.2">
      <c r="F542" s="49"/>
    </row>
    <row r="543" spans="6:6" x14ac:dyDescent="0.2">
      <c r="F543" s="49"/>
    </row>
    <row r="544" spans="6:6" x14ac:dyDescent="0.2">
      <c r="F544" s="49"/>
    </row>
    <row r="545" spans="6:6" x14ac:dyDescent="0.2">
      <c r="F545" s="49"/>
    </row>
    <row r="546" spans="6:6" x14ac:dyDescent="0.2">
      <c r="F546" s="49"/>
    </row>
    <row r="547" spans="6:6" x14ac:dyDescent="0.2">
      <c r="F547" s="49"/>
    </row>
    <row r="548" spans="6:6" x14ac:dyDescent="0.2">
      <c r="F548" s="49"/>
    </row>
    <row r="549" spans="6:6" x14ac:dyDescent="0.2">
      <c r="F549" s="49"/>
    </row>
    <row r="550" spans="6:6" x14ac:dyDescent="0.2">
      <c r="F550" s="49"/>
    </row>
    <row r="551" spans="6:6" x14ac:dyDescent="0.2">
      <c r="F551" s="49"/>
    </row>
    <row r="552" spans="6:6" x14ac:dyDescent="0.2">
      <c r="F552" s="49"/>
    </row>
    <row r="553" spans="6:6" x14ac:dyDescent="0.2">
      <c r="F553" s="49"/>
    </row>
    <row r="554" spans="6:6" x14ac:dyDescent="0.2">
      <c r="F554" s="49"/>
    </row>
    <row r="555" spans="6:6" x14ac:dyDescent="0.2">
      <c r="F555" s="49"/>
    </row>
    <row r="556" spans="6:6" x14ac:dyDescent="0.2">
      <c r="F556" s="49"/>
    </row>
    <row r="557" spans="6:6" x14ac:dyDescent="0.2">
      <c r="F557" s="49"/>
    </row>
    <row r="558" spans="6:6" x14ac:dyDescent="0.2">
      <c r="F558" s="49"/>
    </row>
    <row r="559" spans="6:6" x14ac:dyDescent="0.2">
      <c r="F559" s="49"/>
    </row>
    <row r="560" spans="6:6" x14ac:dyDescent="0.2">
      <c r="F560" s="49"/>
    </row>
    <row r="561" spans="6:6" x14ac:dyDescent="0.2">
      <c r="F561" s="49"/>
    </row>
    <row r="562" spans="6:6" x14ac:dyDescent="0.2">
      <c r="F562" s="49"/>
    </row>
    <row r="563" spans="6:6" x14ac:dyDescent="0.2">
      <c r="F563" s="49"/>
    </row>
    <row r="564" spans="6:6" x14ac:dyDescent="0.2">
      <c r="F564" s="49"/>
    </row>
    <row r="565" spans="6:6" x14ac:dyDescent="0.2">
      <c r="F565" s="49"/>
    </row>
    <row r="566" spans="6:6" x14ac:dyDescent="0.2">
      <c r="F566" s="49"/>
    </row>
    <row r="567" spans="6:6" x14ac:dyDescent="0.2">
      <c r="F567" s="49"/>
    </row>
    <row r="568" spans="6:6" x14ac:dyDescent="0.2">
      <c r="F568" s="49"/>
    </row>
    <row r="569" spans="6:6" x14ac:dyDescent="0.2">
      <c r="F569" s="49"/>
    </row>
    <row r="570" spans="6:6" x14ac:dyDescent="0.2">
      <c r="F570" s="49"/>
    </row>
    <row r="571" spans="6:6" x14ac:dyDescent="0.2">
      <c r="F571" s="49"/>
    </row>
    <row r="572" spans="6:6" x14ac:dyDescent="0.2">
      <c r="F572" s="49"/>
    </row>
    <row r="573" spans="6:6" x14ac:dyDescent="0.2">
      <c r="F573" s="49"/>
    </row>
    <row r="574" spans="6:6" x14ac:dyDescent="0.2">
      <c r="F574" s="49"/>
    </row>
    <row r="575" spans="6:6" x14ac:dyDescent="0.2">
      <c r="F575" s="49"/>
    </row>
    <row r="576" spans="6:6" x14ac:dyDescent="0.2">
      <c r="F576" s="49"/>
    </row>
    <row r="577" spans="6:6" x14ac:dyDescent="0.2">
      <c r="F577" s="49"/>
    </row>
    <row r="578" spans="6:6" x14ac:dyDescent="0.2">
      <c r="F578" s="49"/>
    </row>
    <row r="579" spans="6:6" x14ac:dyDescent="0.2">
      <c r="F579" s="49"/>
    </row>
    <row r="580" spans="6:6" x14ac:dyDescent="0.2">
      <c r="F580" s="49"/>
    </row>
    <row r="581" spans="6:6" x14ac:dyDescent="0.2">
      <c r="F581" s="49"/>
    </row>
    <row r="582" spans="6:6" x14ac:dyDescent="0.2">
      <c r="F582" s="49"/>
    </row>
    <row r="583" spans="6:6" x14ac:dyDescent="0.2">
      <c r="F583" s="49"/>
    </row>
    <row r="584" spans="6:6" x14ac:dyDescent="0.2">
      <c r="F584" s="49"/>
    </row>
    <row r="585" spans="6:6" x14ac:dyDescent="0.2">
      <c r="F585" s="49"/>
    </row>
    <row r="586" spans="6:6" x14ac:dyDescent="0.2">
      <c r="F586" s="49"/>
    </row>
    <row r="587" spans="6:6" x14ac:dyDescent="0.2">
      <c r="F587" s="49"/>
    </row>
    <row r="588" spans="6:6" x14ac:dyDescent="0.2">
      <c r="F588" s="49"/>
    </row>
    <row r="589" spans="6:6" x14ac:dyDescent="0.2">
      <c r="F589" s="49"/>
    </row>
    <row r="590" spans="6:6" x14ac:dyDescent="0.2">
      <c r="F590" s="49"/>
    </row>
    <row r="591" spans="6:6" x14ac:dyDescent="0.2">
      <c r="F591" s="49"/>
    </row>
    <row r="592" spans="6:6" x14ac:dyDescent="0.2">
      <c r="F592" s="49"/>
    </row>
    <row r="593" spans="6:6" x14ac:dyDescent="0.2">
      <c r="F593" s="49"/>
    </row>
    <row r="594" spans="6:6" x14ac:dyDescent="0.2">
      <c r="F594" s="49"/>
    </row>
    <row r="595" spans="6:6" x14ac:dyDescent="0.2">
      <c r="F595" s="49"/>
    </row>
    <row r="596" spans="6:6" x14ac:dyDescent="0.2">
      <c r="F596" s="49"/>
    </row>
    <row r="597" spans="6:6" x14ac:dyDescent="0.2">
      <c r="F597" s="49"/>
    </row>
    <row r="598" spans="6:6" x14ac:dyDescent="0.2">
      <c r="F598" s="49"/>
    </row>
    <row r="599" spans="6:6" x14ac:dyDescent="0.2">
      <c r="F599" s="49"/>
    </row>
    <row r="600" spans="6:6" x14ac:dyDescent="0.2">
      <c r="F600" s="49"/>
    </row>
    <row r="601" spans="6:6" x14ac:dyDescent="0.2">
      <c r="F601" s="49"/>
    </row>
    <row r="602" spans="6:6" x14ac:dyDescent="0.2">
      <c r="F602" s="49"/>
    </row>
    <row r="603" spans="6:6" x14ac:dyDescent="0.2">
      <c r="F603" s="49"/>
    </row>
    <row r="604" spans="6:6" x14ac:dyDescent="0.2">
      <c r="F604" s="49"/>
    </row>
    <row r="605" spans="6:6" x14ac:dyDescent="0.2">
      <c r="F605" s="49"/>
    </row>
    <row r="606" spans="6:6" x14ac:dyDescent="0.2">
      <c r="F606" s="49"/>
    </row>
    <row r="607" spans="6:6" x14ac:dyDescent="0.2">
      <c r="F607" s="49"/>
    </row>
    <row r="608" spans="6:6" x14ac:dyDescent="0.2">
      <c r="F608" s="49"/>
    </row>
    <row r="609" spans="6:6" x14ac:dyDescent="0.2">
      <c r="F609" s="49"/>
    </row>
    <row r="610" spans="6:6" x14ac:dyDescent="0.2">
      <c r="F610" s="49"/>
    </row>
    <row r="611" spans="6:6" x14ac:dyDescent="0.2">
      <c r="F611" s="49"/>
    </row>
    <row r="612" spans="6:6" x14ac:dyDescent="0.2">
      <c r="F612" s="49"/>
    </row>
    <row r="613" spans="6:6" x14ac:dyDescent="0.2">
      <c r="F613" s="49"/>
    </row>
    <row r="614" spans="6:6" x14ac:dyDescent="0.2">
      <c r="F614" s="49"/>
    </row>
    <row r="615" spans="6:6" x14ac:dyDescent="0.2">
      <c r="F615" s="49"/>
    </row>
    <row r="616" spans="6:6" x14ac:dyDescent="0.2">
      <c r="F616" s="49"/>
    </row>
    <row r="617" spans="6:6" x14ac:dyDescent="0.2">
      <c r="F617" s="49"/>
    </row>
    <row r="618" spans="6:6" x14ac:dyDescent="0.2">
      <c r="F618" s="49"/>
    </row>
    <row r="619" spans="6:6" x14ac:dyDescent="0.2">
      <c r="F619" s="49"/>
    </row>
    <row r="620" spans="6:6" x14ac:dyDescent="0.2">
      <c r="F620" s="49"/>
    </row>
    <row r="621" spans="6:6" x14ac:dyDescent="0.2">
      <c r="F621" s="49"/>
    </row>
    <row r="622" spans="6:6" x14ac:dyDescent="0.2">
      <c r="F622" s="49"/>
    </row>
    <row r="623" spans="6:6" x14ac:dyDescent="0.2">
      <c r="F623" s="49"/>
    </row>
    <row r="624" spans="6:6" x14ac:dyDescent="0.2">
      <c r="F624" s="49"/>
    </row>
    <row r="625" spans="6:6" x14ac:dyDescent="0.2">
      <c r="F625" s="49"/>
    </row>
    <row r="626" spans="6:6" x14ac:dyDescent="0.2">
      <c r="F626" s="49"/>
    </row>
    <row r="627" spans="6:6" x14ac:dyDescent="0.2">
      <c r="F627" s="49"/>
    </row>
    <row r="628" spans="6:6" x14ac:dyDescent="0.2">
      <c r="F628" s="49"/>
    </row>
    <row r="629" spans="6:6" x14ac:dyDescent="0.2">
      <c r="F629" s="49"/>
    </row>
    <row r="630" spans="6:6" x14ac:dyDescent="0.2">
      <c r="F630" s="49"/>
    </row>
    <row r="631" spans="6:6" x14ac:dyDescent="0.2">
      <c r="F631" s="49"/>
    </row>
    <row r="632" spans="6:6" x14ac:dyDescent="0.2">
      <c r="F632" s="49"/>
    </row>
    <row r="633" spans="6:6" x14ac:dyDescent="0.2">
      <c r="F633" s="49"/>
    </row>
    <row r="634" spans="6:6" x14ac:dyDescent="0.2">
      <c r="F634" s="49"/>
    </row>
    <row r="635" spans="6:6" x14ac:dyDescent="0.2">
      <c r="F635" s="49"/>
    </row>
    <row r="636" spans="6:6" x14ac:dyDescent="0.2">
      <c r="F636" s="49"/>
    </row>
    <row r="637" spans="6:6" x14ac:dyDescent="0.2">
      <c r="F637" s="49"/>
    </row>
    <row r="638" spans="6:6" x14ac:dyDescent="0.2">
      <c r="F638" s="49"/>
    </row>
    <row r="639" spans="6:6" x14ac:dyDescent="0.2">
      <c r="F639" s="49"/>
    </row>
    <row r="640" spans="6:6" x14ac:dyDescent="0.2">
      <c r="F640" s="49"/>
    </row>
    <row r="641" spans="6:6" x14ac:dyDescent="0.2">
      <c r="F641" s="49"/>
    </row>
    <row r="642" spans="6:6" x14ac:dyDescent="0.2">
      <c r="F642" s="49"/>
    </row>
    <row r="643" spans="6:6" x14ac:dyDescent="0.2">
      <c r="F643" s="49"/>
    </row>
    <row r="644" spans="6:6" x14ac:dyDescent="0.2">
      <c r="F644" s="49"/>
    </row>
    <row r="645" spans="6:6" x14ac:dyDescent="0.2">
      <c r="F645" s="49"/>
    </row>
    <row r="646" spans="6:6" x14ac:dyDescent="0.2">
      <c r="F646" s="49"/>
    </row>
    <row r="647" spans="6:6" x14ac:dyDescent="0.2">
      <c r="F647" s="49"/>
    </row>
    <row r="648" spans="6:6" x14ac:dyDescent="0.2">
      <c r="F648" s="49"/>
    </row>
    <row r="649" spans="6:6" x14ac:dyDescent="0.2">
      <c r="F649" s="49"/>
    </row>
    <row r="650" spans="6:6" x14ac:dyDescent="0.2">
      <c r="F650" s="49"/>
    </row>
    <row r="651" spans="6:6" x14ac:dyDescent="0.2">
      <c r="F651" s="49"/>
    </row>
    <row r="652" spans="6:6" x14ac:dyDescent="0.2">
      <c r="F652" s="49"/>
    </row>
    <row r="653" spans="6:6" x14ac:dyDescent="0.2">
      <c r="F653" s="49"/>
    </row>
    <row r="654" spans="6:6" x14ac:dyDescent="0.2">
      <c r="F654" s="49"/>
    </row>
    <row r="655" spans="6:6" x14ac:dyDescent="0.2">
      <c r="F655" s="49"/>
    </row>
    <row r="656" spans="6:6" x14ac:dyDescent="0.2">
      <c r="F656" s="49"/>
    </row>
    <row r="657" spans="6:6" x14ac:dyDescent="0.2">
      <c r="F657" s="49"/>
    </row>
    <row r="658" spans="6:6" x14ac:dyDescent="0.2">
      <c r="F658" s="49"/>
    </row>
    <row r="659" spans="6:6" x14ac:dyDescent="0.2">
      <c r="F659" s="49"/>
    </row>
    <row r="660" spans="6:6" x14ac:dyDescent="0.2">
      <c r="F660" s="49"/>
    </row>
    <row r="661" spans="6:6" x14ac:dyDescent="0.2">
      <c r="F661" s="49"/>
    </row>
    <row r="662" spans="6:6" x14ac:dyDescent="0.2">
      <c r="F662" s="49"/>
    </row>
    <row r="663" spans="6:6" x14ac:dyDescent="0.2">
      <c r="F663" s="49"/>
    </row>
    <row r="664" spans="6:6" x14ac:dyDescent="0.2">
      <c r="F664" s="49"/>
    </row>
    <row r="665" spans="6:6" x14ac:dyDescent="0.2">
      <c r="F665" s="49"/>
    </row>
    <row r="666" spans="6:6" x14ac:dyDescent="0.2">
      <c r="F666" s="49"/>
    </row>
    <row r="667" spans="6:6" x14ac:dyDescent="0.2">
      <c r="F667" s="49"/>
    </row>
    <row r="668" spans="6:6" x14ac:dyDescent="0.2">
      <c r="F668" s="49"/>
    </row>
    <row r="669" spans="6:6" x14ac:dyDescent="0.2">
      <c r="F669" s="49"/>
    </row>
    <row r="670" spans="6:6" x14ac:dyDescent="0.2">
      <c r="F670" s="49"/>
    </row>
    <row r="671" spans="6:6" x14ac:dyDescent="0.2">
      <c r="F671" s="49"/>
    </row>
    <row r="672" spans="6:6" x14ac:dyDescent="0.2">
      <c r="F672" s="49"/>
    </row>
    <row r="673" spans="6:6" x14ac:dyDescent="0.2">
      <c r="F673" s="49"/>
    </row>
    <row r="674" spans="6:6" x14ac:dyDescent="0.2">
      <c r="F674" s="49"/>
    </row>
    <row r="675" spans="6:6" x14ac:dyDescent="0.2">
      <c r="F675" s="49"/>
    </row>
    <row r="676" spans="6:6" x14ac:dyDescent="0.2">
      <c r="F676" s="49"/>
    </row>
    <row r="677" spans="6:6" x14ac:dyDescent="0.2">
      <c r="F677" s="49"/>
    </row>
    <row r="678" spans="6:6" x14ac:dyDescent="0.2">
      <c r="F678" s="49"/>
    </row>
    <row r="679" spans="6:6" x14ac:dyDescent="0.2">
      <c r="F679" s="49"/>
    </row>
    <row r="680" spans="6:6" x14ac:dyDescent="0.2">
      <c r="F680" s="49"/>
    </row>
    <row r="681" spans="6:6" x14ac:dyDescent="0.2">
      <c r="F681" s="49"/>
    </row>
    <row r="682" spans="6:6" x14ac:dyDescent="0.2">
      <c r="F682" s="49"/>
    </row>
    <row r="683" spans="6:6" x14ac:dyDescent="0.2">
      <c r="F683" s="49"/>
    </row>
    <row r="684" spans="6:6" x14ac:dyDescent="0.2">
      <c r="F684" s="49"/>
    </row>
    <row r="685" spans="6:6" x14ac:dyDescent="0.2">
      <c r="F685" s="49"/>
    </row>
    <row r="686" spans="6:6" x14ac:dyDescent="0.2">
      <c r="F686" s="49"/>
    </row>
    <row r="687" spans="6:6" x14ac:dyDescent="0.2">
      <c r="F687" s="49"/>
    </row>
    <row r="688" spans="6:6" x14ac:dyDescent="0.2">
      <c r="F688" s="49"/>
    </row>
    <row r="689" spans="6:6" x14ac:dyDescent="0.2">
      <c r="F689" s="49"/>
    </row>
    <row r="690" spans="6:6" x14ac:dyDescent="0.2">
      <c r="F690" s="49"/>
    </row>
    <row r="691" spans="6:6" x14ac:dyDescent="0.2">
      <c r="F691" s="49"/>
    </row>
    <row r="692" spans="6:6" x14ac:dyDescent="0.2">
      <c r="F692" s="49"/>
    </row>
    <row r="693" spans="6:6" x14ac:dyDescent="0.2">
      <c r="F693" s="49"/>
    </row>
    <row r="694" spans="6:6" x14ac:dyDescent="0.2">
      <c r="F694" s="49"/>
    </row>
    <row r="695" spans="6:6" x14ac:dyDescent="0.2">
      <c r="F695" s="49"/>
    </row>
    <row r="696" spans="6:6" x14ac:dyDescent="0.2">
      <c r="F696" s="49"/>
    </row>
    <row r="697" spans="6:6" x14ac:dyDescent="0.2">
      <c r="F697" s="49"/>
    </row>
    <row r="698" spans="6:6" x14ac:dyDescent="0.2">
      <c r="F698" s="49"/>
    </row>
    <row r="699" spans="6:6" x14ac:dyDescent="0.2">
      <c r="F699" s="49"/>
    </row>
    <row r="700" spans="6:6" x14ac:dyDescent="0.2">
      <c r="F700" s="49"/>
    </row>
    <row r="701" spans="6:6" x14ac:dyDescent="0.2">
      <c r="F701" s="49"/>
    </row>
    <row r="702" spans="6:6" x14ac:dyDescent="0.2">
      <c r="F702" s="49"/>
    </row>
    <row r="703" spans="6:6" x14ac:dyDescent="0.2">
      <c r="F703" s="49"/>
    </row>
    <row r="704" spans="6:6" x14ac:dyDescent="0.2">
      <c r="F704" s="49"/>
    </row>
    <row r="705" spans="6:6" x14ac:dyDescent="0.2">
      <c r="F705" s="49"/>
    </row>
    <row r="706" spans="6:6" x14ac:dyDescent="0.2">
      <c r="F706" s="49"/>
    </row>
    <row r="707" spans="6:6" x14ac:dyDescent="0.2">
      <c r="F707" s="49"/>
    </row>
    <row r="708" spans="6:6" x14ac:dyDescent="0.2">
      <c r="F708" s="49"/>
    </row>
    <row r="709" spans="6:6" x14ac:dyDescent="0.2">
      <c r="F709" s="49"/>
    </row>
    <row r="710" spans="6:6" x14ac:dyDescent="0.2">
      <c r="F710" s="49"/>
    </row>
    <row r="711" spans="6:6" x14ac:dyDescent="0.2">
      <c r="F711" s="49"/>
    </row>
    <row r="712" spans="6:6" x14ac:dyDescent="0.2">
      <c r="F712" s="49"/>
    </row>
    <row r="713" spans="6:6" x14ac:dyDescent="0.2">
      <c r="F713" s="49"/>
    </row>
    <row r="714" spans="6:6" x14ac:dyDescent="0.2">
      <c r="F714" s="49"/>
    </row>
    <row r="715" spans="6:6" x14ac:dyDescent="0.2">
      <c r="F715" s="49"/>
    </row>
    <row r="716" spans="6:6" x14ac:dyDescent="0.2">
      <c r="F716" s="49"/>
    </row>
    <row r="717" spans="6:6" x14ac:dyDescent="0.2">
      <c r="F717" s="49"/>
    </row>
    <row r="718" spans="6:6" x14ac:dyDescent="0.2">
      <c r="F718" s="49"/>
    </row>
    <row r="719" spans="6:6" x14ac:dyDescent="0.2">
      <c r="F719" s="49"/>
    </row>
    <row r="720" spans="6:6" x14ac:dyDescent="0.2">
      <c r="F720" s="49"/>
    </row>
    <row r="721" spans="6:6" x14ac:dyDescent="0.2">
      <c r="F721" s="49"/>
    </row>
    <row r="722" spans="6:6" x14ac:dyDescent="0.2">
      <c r="F722" s="49"/>
    </row>
    <row r="723" spans="6:6" x14ac:dyDescent="0.2">
      <c r="F723" s="49"/>
    </row>
    <row r="724" spans="6:6" x14ac:dyDescent="0.2">
      <c r="F724" s="49"/>
    </row>
    <row r="725" spans="6:6" x14ac:dyDescent="0.2">
      <c r="F725" s="49"/>
    </row>
    <row r="726" spans="6:6" x14ac:dyDescent="0.2">
      <c r="F726" s="49"/>
    </row>
    <row r="727" spans="6:6" x14ac:dyDescent="0.2">
      <c r="F727" s="49"/>
    </row>
    <row r="728" spans="6:6" x14ac:dyDescent="0.2">
      <c r="F728" s="49"/>
    </row>
    <row r="729" spans="6:6" x14ac:dyDescent="0.2">
      <c r="F729" s="49"/>
    </row>
    <row r="730" spans="6:6" x14ac:dyDescent="0.2">
      <c r="F730" s="49"/>
    </row>
    <row r="731" spans="6:6" x14ac:dyDescent="0.2">
      <c r="F731" s="49"/>
    </row>
    <row r="732" spans="6:6" x14ac:dyDescent="0.2">
      <c r="F732" s="49"/>
    </row>
    <row r="733" spans="6:6" x14ac:dyDescent="0.2">
      <c r="F733" s="49"/>
    </row>
    <row r="734" spans="6:6" x14ac:dyDescent="0.2">
      <c r="F734" s="49"/>
    </row>
    <row r="735" spans="6:6" x14ac:dyDescent="0.2">
      <c r="F735" s="49"/>
    </row>
    <row r="736" spans="6:6" x14ac:dyDescent="0.2">
      <c r="F736" s="49"/>
    </row>
    <row r="737" spans="6:6" x14ac:dyDescent="0.2">
      <c r="F737" s="49"/>
    </row>
    <row r="738" spans="6:6" x14ac:dyDescent="0.2">
      <c r="F738" s="49"/>
    </row>
    <row r="739" spans="6:6" x14ac:dyDescent="0.2">
      <c r="F739" s="49"/>
    </row>
    <row r="740" spans="6:6" x14ac:dyDescent="0.2">
      <c r="F740" s="49"/>
    </row>
    <row r="741" spans="6:6" x14ac:dyDescent="0.2">
      <c r="F741" s="49"/>
    </row>
    <row r="742" spans="6:6" x14ac:dyDescent="0.2">
      <c r="F742" s="49"/>
    </row>
    <row r="743" spans="6:6" x14ac:dyDescent="0.2">
      <c r="F743" s="49"/>
    </row>
    <row r="744" spans="6:6" x14ac:dyDescent="0.2">
      <c r="F744" s="49"/>
    </row>
    <row r="745" spans="6:6" x14ac:dyDescent="0.2">
      <c r="F745" s="49"/>
    </row>
    <row r="746" spans="6:6" x14ac:dyDescent="0.2">
      <c r="F746" s="49"/>
    </row>
    <row r="747" spans="6:6" x14ac:dyDescent="0.2">
      <c r="F747" s="49"/>
    </row>
    <row r="748" spans="6:6" x14ac:dyDescent="0.2">
      <c r="F748" s="49"/>
    </row>
    <row r="749" spans="6:6" x14ac:dyDescent="0.2">
      <c r="F749" s="49"/>
    </row>
    <row r="750" spans="6:6" x14ac:dyDescent="0.2">
      <c r="F750" s="49"/>
    </row>
    <row r="751" spans="6:6" x14ac:dyDescent="0.2">
      <c r="F751" s="49"/>
    </row>
    <row r="752" spans="6:6" x14ac:dyDescent="0.2">
      <c r="F752" s="49"/>
    </row>
    <row r="753" spans="6:6" x14ac:dyDescent="0.2">
      <c r="F753" s="49"/>
    </row>
    <row r="754" spans="6:6" x14ac:dyDescent="0.2">
      <c r="F754" s="49"/>
    </row>
    <row r="755" spans="6:6" x14ac:dyDescent="0.2">
      <c r="F755" s="49"/>
    </row>
    <row r="756" spans="6:6" x14ac:dyDescent="0.2">
      <c r="F756" s="49"/>
    </row>
    <row r="757" spans="6:6" x14ac:dyDescent="0.2">
      <c r="F757" s="49"/>
    </row>
    <row r="758" spans="6:6" x14ac:dyDescent="0.2">
      <c r="F758" s="49"/>
    </row>
    <row r="759" spans="6:6" x14ac:dyDescent="0.2">
      <c r="F759" s="49"/>
    </row>
    <row r="760" spans="6:6" x14ac:dyDescent="0.2">
      <c r="F760" s="49"/>
    </row>
    <row r="761" spans="6:6" x14ac:dyDescent="0.2">
      <c r="F761" s="49"/>
    </row>
    <row r="762" spans="6:6" x14ac:dyDescent="0.2">
      <c r="F762" s="49"/>
    </row>
    <row r="763" spans="6:6" x14ac:dyDescent="0.2">
      <c r="F763" s="49"/>
    </row>
    <row r="764" spans="6:6" x14ac:dyDescent="0.2">
      <c r="F764" s="49"/>
    </row>
    <row r="765" spans="6:6" x14ac:dyDescent="0.2">
      <c r="F765" s="49"/>
    </row>
    <row r="766" spans="6:6" x14ac:dyDescent="0.2">
      <c r="F766" s="49"/>
    </row>
    <row r="767" spans="6:6" x14ac:dyDescent="0.2">
      <c r="F767" s="49"/>
    </row>
    <row r="768" spans="6:6" x14ac:dyDescent="0.2">
      <c r="F768" s="49"/>
    </row>
    <row r="769" spans="6:6" x14ac:dyDescent="0.2">
      <c r="F769" s="49"/>
    </row>
    <row r="770" spans="6:6" x14ac:dyDescent="0.2">
      <c r="F770" s="49"/>
    </row>
    <row r="771" spans="6:6" x14ac:dyDescent="0.2">
      <c r="F771" s="49"/>
    </row>
    <row r="772" spans="6:6" x14ac:dyDescent="0.2">
      <c r="F772" s="49"/>
    </row>
    <row r="773" spans="6:6" x14ac:dyDescent="0.2">
      <c r="F773" s="49"/>
    </row>
    <row r="774" spans="6:6" x14ac:dyDescent="0.2">
      <c r="F774" s="49"/>
    </row>
    <row r="775" spans="6:6" x14ac:dyDescent="0.2">
      <c r="F775" s="49"/>
    </row>
    <row r="776" spans="6:6" x14ac:dyDescent="0.2">
      <c r="F776" s="49"/>
    </row>
    <row r="777" spans="6:6" x14ac:dyDescent="0.2">
      <c r="F777" s="49"/>
    </row>
    <row r="778" spans="6:6" x14ac:dyDescent="0.2">
      <c r="F778" s="49"/>
    </row>
    <row r="779" spans="6:6" x14ac:dyDescent="0.2">
      <c r="F779" s="49"/>
    </row>
    <row r="780" spans="6:6" x14ac:dyDescent="0.2">
      <c r="F780" s="49"/>
    </row>
    <row r="781" spans="6:6" x14ac:dyDescent="0.2">
      <c r="F781" s="49"/>
    </row>
    <row r="782" spans="6:6" x14ac:dyDescent="0.2">
      <c r="F782" s="49"/>
    </row>
    <row r="783" spans="6:6" x14ac:dyDescent="0.2">
      <c r="F783" s="49"/>
    </row>
    <row r="784" spans="6:6" x14ac:dyDescent="0.2">
      <c r="F784" s="49"/>
    </row>
    <row r="785" spans="6:6" x14ac:dyDescent="0.2">
      <c r="F785" s="49"/>
    </row>
    <row r="786" spans="6:6" x14ac:dyDescent="0.2">
      <c r="F786" s="49"/>
    </row>
    <row r="787" spans="6:6" x14ac:dyDescent="0.2">
      <c r="F787" s="49"/>
    </row>
    <row r="788" spans="6:6" x14ac:dyDescent="0.2">
      <c r="F788" s="49"/>
    </row>
    <row r="789" spans="6:6" x14ac:dyDescent="0.2">
      <c r="F789" s="49"/>
    </row>
    <row r="790" spans="6:6" x14ac:dyDescent="0.2">
      <c r="F790" s="49"/>
    </row>
    <row r="791" spans="6:6" x14ac:dyDescent="0.2">
      <c r="F791" s="49"/>
    </row>
    <row r="792" spans="6:6" x14ac:dyDescent="0.2">
      <c r="F792" s="49"/>
    </row>
    <row r="793" spans="6:6" x14ac:dyDescent="0.2">
      <c r="F793" s="49"/>
    </row>
    <row r="794" spans="6:6" x14ac:dyDescent="0.2">
      <c r="F794" s="49"/>
    </row>
    <row r="795" spans="6:6" x14ac:dyDescent="0.2">
      <c r="F795" s="49"/>
    </row>
  </sheetData>
  <printOptions horizontalCentered="1"/>
  <pageMargins left="0.23622047244094502" right="0.23622047244094502" top="0.74803149606299202" bottom="0.74803149606299202" header="0.31496062992126" footer="0.31496062992126"/>
  <pageSetup paperSize="9" scale="70" fitToHeight="0" orientation="landscape" r:id="rId2"/>
  <headerFooter>
    <oddFooter xml:space="preserve">&amp;C&amp;A
&amp;P / &amp;L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IMPRIMIRHOR">
                <anchor moveWithCells="1" sizeWithCells="1">
                  <from>
                    <xdr:col>10</xdr:col>
                    <xdr:colOff>57150</xdr:colOff>
                    <xdr:row>2</xdr:row>
                    <xdr:rowOff>28575</xdr:rowOff>
                  </from>
                  <to>
                    <xdr:col>11</xdr:col>
                    <xdr:colOff>552450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 filterMode="1">
    <tabColor rgb="FFFF0000"/>
    <pageSetUpPr fitToPage="1"/>
  </sheetPr>
  <dimension ref="A1:XFC934"/>
  <sheetViews>
    <sheetView zoomScale="70" zoomScaleNormal="70" workbookViewId="0">
      <selection activeCell="E937" sqref="E937"/>
    </sheetView>
  </sheetViews>
  <sheetFormatPr baseColWidth="10" defaultColWidth="11.42578125" defaultRowHeight="12.75" customHeight="1" x14ac:dyDescent="0.2"/>
  <cols>
    <col min="1" max="4" width="15.7109375" customWidth="1"/>
    <col min="5" max="5" width="45.7109375" customWidth="1"/>
    <col min="6" max="6" width="20.5703125" style="6" bestFit="1" customWidth="1"/>
    <col min="7" max="7" width="17.7109375" style="6" bestFit="1" customWidth="1"/>
    <col min="8" max="8" width="15.7109375" style="19" customWidth="1"/>
    <col min="9" max="9" width="20.7109375" customWidth="1"/>
    <col min="10" max="10" width="21.5703125" customWidth="1"/>
    <col min="11" max="11" width="16.85546875" style="55" customWidth="1"/>
    <col min="13" max="13" width="16.140625" bestFit="1" customWidth="1"/>
    <col min="14" max="14" width="12.42578125" style="130" customWidth="1"/>
    <col min="15" max="15" width="11.85546875" style="57" bestFit="1" customWidth="1"/>
    <col min="16" max="16" width="16.5703125" style="132" bestFit="1" customWidth="1"/>
    <col min="19" max="19" width="28.42578125" style="5" customWidth="1"/>
    <col min="20" max="20" width="11.42578125" style="187"/>
    <col min="21" max="21" width="13.42578125" bestFit="1" customWidth="1"/>
  </cols>
  <sheetData>
    <row r="1" spans="1:16383" s="47" customFormat="1" ht="33" customHeight="1" thickBot="1" x14ac:dyDescent="0.25">
      <c r="A1" s="39" t="s">
        <v>489</v>
      </c>
      <c r="B1" s="40" t="s">
        <v>490</v>
      </c>
      <c r="C1" s="40" t="s">
        <v>491</v>
      </c>
      <c r="D1" s="40" t="s">
        <v>492</v>
      </c>
      <c r="E1" s="40" t="s">
        <v>493</v>
      </c>
      <c r="F1" s="48" t="s">
        <v>494</v>
      </c>
      <c r="G1" s="48" t="s">
        <v>495</v>
      </c>
      <c r="H1" s="42" t="s">
        <v>513</v>
      </c>
      <c r="I1" s="43">
        <f>+SUM(F:F)</f>
        <v>-31997190.839999992</v>
      </c>
      <c r="J1" s="44" t="s">
        <v>514</v>
      </c>
      <c r="K1"/>
      <c r="L1" s="162" t="s">
        <v>56</v>
      </c>
      <c r="M1" s="5"/>
      <c r="N1" s="5" t="s">
        <v>56</v>
      </c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</row>
    <row r="2" spans="1:16383" ht="12.75" hidden="1" customHeight="1" x14ac:dyDescent="0.2">
      <c r="A2" s="78">
        <v>1</v>
      </c>
      <c r="B2" s="158">
        <v>45348</v>
      </c>
      <c r="C2" s="62" t="s">
        <v>881</v>
      </c>
      <c r="D2" s="62" t="s">
        <v>882</v>
      </c>
      <c r="E2" s="62" t="s">
        <v>19</v>
      </c>
      <c r="F2" s="159">
        <v>-190302.35</v>
      </c>
      <c r="G2" s="159">
        <v>3563222.44</v>
      </c>
      <c r="H2" s="18">
        <f>+IF($A2&lt;&gt;"",2,"")</f>
        <v>2</v>
      </c>
      <c r="K2" s="55">
        <f>IFERROR(IF(C2&lt;&gt;"",(VLOOKUP(F2,'control débitos'!$K$3:$K$1800,1,0)),""),"FALTA DEBITO")</f>
        <v>-190302.35</v>
      </c>
      <c r="L2">
        <f>IF(K2="","",IF(K2="FALTA DEBITO",0,F2))</f>
        <v>-190302.35</v>
      </c>
      <c r="M2" s="5"/>
      <c r="N2" s="58">
        <f>IF(F2&lt;&gt;"",(VLOOKUP(K2,'control débitos'!$I$2:$L$1800,4,FALSE)),"")</f>
        <v>45348</v>
      </c>
      <c r="O2" s="58" t="str">
        <f>IF(N2&lt;&gt;"",(IF(N2=B2,"SI",VLOOKUP(K2,'control débitos'!$I$2:$L$1800,4,FALSE))),"")</f>
        <v>SI</v>
      </c>
      <c r="P2" s="131">
        <f>IF(B2="","",COUNTIF(F:F,F2))</f>
        <v>1</v>
      </c>
      <c r="Q2" t="str" cm="1">
        <f t="array" ref="Q2">+IF(AND(K2=_xlfn.XLOOKUP(K2,-'control débitos'!E:E,-'control débitos'!E:E,,0),B2=_xlfn.XLOOKUP(B2,'control débitos'!A:A,'control débitos'!A:A,,0)),"si","no")</f>
        <v>si</v>
      </c>
      <c r="R2" s="57"/>
      <c r="U2" s="187">
        <f>+T2-A2</f>
        <v>-1</v>
      </c>
    </row>
    <row r="3" spans="1:16383" ht="12.75" hidden="1" customHeight="1" x14ac:dyDescent="0.2">
      <c r="A3" s="78">
        <v>2</v>
      </c>
      <c r="B3" s="158">
        <v>45348</v>
      </c>
      <c r="C3" s="62" t="s">
        <v>883</v>
      </c>
      <c r="D3" s="62" t="s">
        <v>882</v>
      </c>
      <c r="E3" s="62" t="s">
        <v>19</v>
      </c>
      <c r="F3" s="159">
        <v>-211523.19</v>
      </c>
      <c r="G3" s="159">
        <v>3753524.79</v>
      </c>
      <c r="H3" s="18">
        <f>+IF($A3&lt;&gt;"",2,"")</f>
        <v>2</v>
      </c>
      <c r="I3">
        <v>0</v>
      </c>
      <c r="K3" s="55">
        <f>IFERROR(IF(C3&lt;&gt;"",(VLOOKUP(F3,'control débitos'!$K$3:$K$1800,1,0)),""),"FALTA DEBITO")</f>
        <v>-211523.19</v>
      </c>
      <c r="L3">
        <f>IF(K3="","",IF(K3="FALTA DEBITO",0,F3))</f>
        <v>-211523.19</v>
      </c>
      <c r="M3" s="5"/>
      <c r="N3" s="58">
        <f>IF(F3&lt;&gt;"",(VLOOKUP(K3,'control débitos'!$I$2:$L$1800,4,FALSE)),"")</f>
        <v>45348</v>
      </c>
      <c r="O3" s="58" t="str">
        <f>IF(N3&lt;&gt;"",(IF(N3=B3,"SI",VLOOKUP(K3,'control débitos'!$I$2:$L$1800,4,FALSE))),"")</f>
        <v>SI</v>
      </c>
      <c r="P3" s="131">
        <f>IF(B3="","",COUNTIF(F:F,F3))</f>
        <v>1</v>
      </c>
      <c r="Q3" t="str" cm="1">
        <f t="array" ref="Q3">+IF(AND(K3=_xlfn.XLOOKUP(K3,-'control débitos'!E:E,-'control débitos'!E:E,,0),B3=_xlfn.XLOOKUP(B3,'control débitos'!A:A,'control débitos'!A:A,,0)),"si","no")</f>
        <v>si</v>
      </c>
      <c r="R3" s="57"/>
      <c r="U3" s="187">
        <f>+T3-A3</f>
        <v>-2</v>
      </c>
    </row>
    <row r="4" spans="1:16383" ht="12.75" hidden="1" customHeight="1" x14ac:dyDescent="0.2">
      <c r="A4" s="78">
        <v>3</v>
      </c>
      <c r="B4" s="158">
        <v>45348</v>
      </c>
      <c r="C4" s="62" t="s">
        <v>884</v>
      </c>
      <c r="D4" s="62" t="s">
        <v>882</v>
      </c>
      <c r="E4" s="62" t="s">
        <v>19</v>
      </c>
      <c r="F4" s="159">
        <v>-530245.47</v>
      </c>
      <c r="G4" s="159">
        <v>3965047.98</v>
      </c>
      <c r="H4" s="18">
        <f>+IF($A4&lt;&gt;"",2,"")</f>
        <v>2</v>
      </c>
      <c r="I4">
        <v>0</v>
      </c>
      <c r="K4" s="55">
        <f>IFERROR(IF(C4&lt;&gt;"",(VLOOKUP(F4,'control débitos'!$K$3:$K$1800,1,0)),""),"FALTA DEBITO")</f>
        <v>-530245.47</v>
      </c>
      <c r="L4">
        <f>IF(K4="","",IF(K4="FALTA DEBITO",0,F4))</f>
        <v>-530245.47</v>
      </c>
      <c r="M4" s="5"/>
      <c r="N4" s="58">
        <f>IF(F4&lt;&gt;"",(VLOOKUP(K4,'control débitos'!$I$2:$L$1800,4,FALSE)),"")</f>
        <v>45348</v>
      </c>
      <c r="O4" s="58" t="str">
        <f>IF(N4&lt;&gt;"",(IF(N4=B4,"SI",VLOOKUP(K4,'control débitos'!$I$2:$L$1800,4,FALSE))),"")</f>
        <v>SI</v>
      </c>
      <c r="P4" s="131">
        <f>IF(B4="","",COUNTIF(F:F,F4))</f>
        <v>4</v>
      </c>
      <c r="Q4" t="str" cm="1">
        <f t="array" ref="Q4">+IF(AND(K4=_xlfn.XLOOKUP(K4,-'control débitos'!E:E,-'control débitos'!E:E,,0),B4=_xlfn.XLOOKUP(B4,'control débitos'!A:A,'control débitos'!A:A,,0)),"si","no")</f>
        <v>si</v>
      </c>
      <c r="R4" s="57"/>
      <c r="U4" s="187">
        <f>+T4-A4</f>
        <v>-3</v>
      </c>
    </row>
    <row r="5" spans="1:16383" ht="12.75" hidden="1" customHeight="1" x14ac:dyDescent="0.2">
      <c r="A5" s="78">
        <v>4</v>
      </c>
      <c r="B5" s="158">
        <v>45348</v>
      </c>
      <c r="C5" s="62" t="s">
        <v>885</v>
      </c>
      <c r="D5" s="62" t="s">
        <v>882</v>
      </c>
      <c r="E5" s="62" t="s">
        <v>19</v>
      </c>
      <c r="F5" s="159">
        <v>-530245.47</v>
      </c>
      <c r="G5" s="159">
        <v>4495293.45</v>
      </c>
      <c r="H5" s="18">
        <f>+IF($A5&lt;&gt;"",2,"")</f>
        <v>2</v>
      </c>
      <c r="I5">
        <v>0</v>
      </c>
      <c r="K5" s="55">
        <f>IFERROR(IF(C5&lt;&gt;"",(VLOOKUP(F5,'control débitos'!$K$3:$K$1800,1,0)),""),"FALTA DEBITO")</f>
        <v>-530245.47</v>
      </c>
      <c r="L5">
        <f>IF(K5="","",IF(K5="FALTA DEBITO",0,F5))</f>
        <v>-530245.47</v>
      </c>
      <c r="M5" s="5"/>
      <c r="N5" s="58">
        <f>IF(F5&lt;&gt;"",(VLOOKUP(K5,'control débitos'!$I$2:$L$1800,4,FALSE)),"")</f>
        <v>45348</v>
      </c>
      <c r="O5" s="58" t="str">
        <f>IF(N5&lt;&gt;"",(IF(N5=B5,"SI",VLOOKUP(K5,'control débitos'!$I$2:$L$1800,4,FALSE))),"")</f>
        <v>SI</v>
      </c>
      <c r="P5" s="131">
        <f>IF(B5="","",COUNTIF(F:F,F5))</f>
        <v>4</v>
      </c>
      <c r="Q5" t="str" cm="1">
        <f t="array" ref="Q5">+IF(AND(K5=_xlfn.XLOOKUP(K5,-'control débitos'!E:E,-'control débitos'!E:E,,0),B5=_xlfn.XLOOKUP(B5,'control débitos'!A:A,'control débitos'!A:A,,0)),"si","no")</f>
        <v>si</v>
      </c>
      <c r="R5" s="57"/>
      <c r="U5" s="187">
        <f>+T5-A5</f>
        <v>-4</v>
      </c>
    </row>
    <row r="6" spans="1:16383" ht="12.75" hidden="1" customHeight="1" x14ac:dyDescent="0.2">
      <c r="A6" s="78">
        <v>5</v>
      </c>
      <c r="B6" s="158">
        <v>45348</v>
      </c>
      <c r="C6" s="62" t="s">
        <v>886</v>
      </c>
      <c r="D6" s="62" t="s">
        <v>882</v>
      </c>
      <c r="E6" s="62" t="s">
        <v>19</v>
      </c>
      <c r="F6" s="159">
        <v>-530245.47</v>
      </c>
      <c r="G6" s="159">
        <v>5025538.92</v>
      </c>
      <c r="H6" s="18">
        <f>+IF($A6&lt;&gt;"",2,"")</f>
        <v>2</v>
      </c>
      <c r="K6" s="55">
        <f>IFERROR(IF(C6&lt;&gt;"",(VLOOKUP(F6,'control débitos'!$K$3:$K$1800,1,0)),""),"FALTA DEBITO")</f>
        <v>-530245.47</v>
      </c>
      <c r="L6">
        <f>IF(K6="","",IF(K6="FALTA DEBITO",0,F6))</f>
        <v>-530245.47</v>
      </c>
      <c r="M6" s="5"/>
      <c r="N6" s="58">
        <f>IF(F6&lt;&gt;"",(VLOOKUP(K6,'control débitos'!$I$2:$L$1800,4,FALSE)),"")</f>
        <v>45348</v>
      </c>
      <c r="O6" s="58" t="str">
        <f>IF(N6&lt;&gt;"",(IF(N6=B6,"SI",VLOOKUP(K6,'control débitos'!$I$2:$L$1800,4,FALSE))),"")</f>
        <v>SI</v>
      </c>
      <c r="P6" s="131">
        <f>IF(B6="","",COUNTIF(F:F,F6))</f>
        <v>4</v>
      </c>
      <c r="Q6" t="str" cm="1">
        <f t="array" ref="Q6">+IF(AND(K6=_xlfn.XLOOKUP(K6,-'control débitos'!E:E,-'control débitos'!E:E,,0),B6=_xlfn.XLOOKUP(B6,'control débitos'!A:A,'control débitos'!A:A,,0)),"si","no")</f>
        <v>si</v>
      </c>
      <c r="R6" s="57"/>
      <c r="U6" s="187">
        <f>+T6-A6</f>
        <v>-5</v>
      </c>
    </row>
    <row r="7" spans="1:16383" ht="12.75" hidden="1" customHeight="1" x14ac:dyDescent="0.2">
      <c r="A7" s="78">
        <v>6</v>
      </c>
      <c r="B7" s="158">
        <v>45348</v>
      </c>
      <c r="C7" s="62" t="s">
        <v>887</v>
      </c>
      <c r="D7" s="62" t="s">
        <v>882</v>
      </c>
      <c r="E7" s="62" t="s">
        <v>19</v>
      </c>
      <c r="F7" s="159">
        <v>-530245.47</v>
      </c>
      <c r="G7" s="159">
        <v>5555784.3899999997</v>
      </c>
      <c r="H7" s="18">
        <f>+IF($A7&lt;&gt;"",2,"")</f>
        <v>2</v>
      </c>
      <c r="K7" s="55">
        <f>IFERROR(IF(C7&lt;&gt;"",(VLOOKUP(F7,'control débitos'!$K$3:$K$1800,1,0)),""),"FALTA DEBITO")</f>
        <v>-530245.47</v>
      </c>
      <c r="L7">
        <f>IF(K7="","",IF(K7="FALTA DEBITO",0,F7))</f>
        <v>-530245.47</v>
      </c>
      <c r="M7" s="5"/>
      <c r="N7" s="58">
        <f>IF(F7&lt;&gt;"",(VLOOKUP(K7,'control débitos'!$I$2:$L$1800,4,FALSE)),"")</f>
        <v>45348</v>
      </c>
      <c r="O7" s="58" t="str">
        <f>IF(N7&lt;&gt;"",(IF(N7=B7,"SI",VLOOKUP(K7,'control débitos'!$I$2:$L$1800,4,FALSE))),"")</f>
        <v>SI</v>
      </c>
      <c r="P7" s="131">
        <f>IF(B7="","",COUNTIF(F:F,F7))</f>
        <v>4</v>
      </c>
      <c r="Q7" t="str" cm="1">
        <f t="array" ref="Q7">+IF(AND(K7=_xlfn.XLOOKUP(K7,-'control débitos'!E:E,-'control débitos'!E:E,,0),B7=_xlfn.XLOOKUP(B7,'control débitos'!A:A,'control débitos'!A:A,,0)),"si","no")</f>
        <v>si</v>
      </c>
      <c r="R7" s="57"/>
      <c r="U7" s="187">
        <f>+T7-A7</f>
        <v>-6</v>
      </c>
    </row>
    <row r="8" spans="1:16383" ht="12.75" customHeight="1" x14ac:dyDescent="0.2">
      <c r="A8" s="78">
        <v>8</v>
      </c>
      <c r="B8" s="158">
        <v>45345</v>
      </c>
      <c r="C8" s="62" t="s">
        <v>890</v>
      </c>
      <c r="D8" s="62" t="s">
        <v>891</v>
      </c>
      <c r="E8" s="62" t="s">
        <v>892</v>
      </c>
      <c r="F8" s="159">
        <v>-2444</v>
      </c>
      <c r="G8" s="159">
        <v>6087734.6699999999</v>
      </c>
      <c r="H8" s="18">
        <f>+IF($A8&lt;&gt;"",2,"")</f>
        <v>2</v>
      </c>
      <c r="K8" s="55" t="str">
        <f>IFERROR(IF(C8&lt;&gt;"",(VLOOKUP(F8,'control débitos'!$K$3:$K$1800,1,0)),""),"FALTA DEBITO")</f>
        <v>FALTA DEBITO</v>
      </c>
      <c r="L8">
        <f>IF(K8="","",IF(K8="FALTA DEBITO",0,F8))</f>
        <v>0</v>
      </c>
      <c r="M8" s="5"/>
      <c r="N8" s="58" t="e">
        <f>IF(F8&lt;&gt;"",(VLOOKUP(K8,'control débitos'!$I$2:$L$1800,4,FALSE)),"")</f>
        <v>#N/A</v>
      </c>
      <c r="O8" s="58" t="e">
        <f>IF(N8&lt;&gt;"",(IF(N8=B8,"SI",VLOOKUP(K8,'control débitos'!$I$2:$L$1800,4,FALSE))),"")</f>
        <v>#N/A</v>
      </c>
      <c r="P8" s="131">
        <f>IF(B8="","",COUNTIF(F:F,F8))</f>
        <v>1</v>
      </c>
      <c r="Q8" t="e" cm="1">
        <f t="array" ref="Q8">+IF(AND(K8=_xlfn.XLOOKUP(K8,-'control débitos'!E:E,-'control débitos'!E:E,,0),B8=_xlfn.XLOOKUP(B8,'control débitos'!A:A,'control débitos'!A:A,,0)),"si","no")</f>
        <v>#N/A</v>
      </c>
      <c r="R8" s="57"/>
      <c r="U8" s="187">
        <f>+T8-A8</f>
        <v>-8</v>
      </c>
    </row>
    <row r="9" spans="1:16383" ht="12.75" customHeight="1" x14ac:dyDescent="0.2">
      <c r="A9" s="78">
        <v>9</v>
      </c>
      <c r="B9" s="158">
        <v>45345</v>
      </c>
      <c r="C9" s="62" t="s">
        <v>893</v>
      </c>
      <c r="D9" s="62" t="s">
        <v>891</v>
      </c>
      <c r="E9" s="62" t="s">
        <v>892</v>
      </c>
      <c r="F9" s="159">
        <v>-59052</v>
      </c>
      <c r="G9" s="159">
        <v>6090178.6699999999</v>
      </c>
      <c r="H9" s="18">
        <f>+IF($A9&lt;&gt;"",2,"")</f>
        <v>2</v>
      </c>
      <c r="K9" s="55" t="str">
        <f>IFERROR(IF(C9&lt;&gt;"",(VLOOKUP(F9,'control débitos'!$K$3:$K$1800,1,0)),""),"FALTA DEBITO")</f>
        <v>FALTA DEBITO</v>
      </c>
      <c r="L9">
        <f>IF(K9="","",IF(K9="FALTA DEBITO",0,F9))</f>
        <v>0</v>
      </c>
      <c r="N9" s="58" t="e">
        <f>IF(F9&lt;&gt;"",(VLOOKUP(K9,'control débitos'!$I$2:$L$1800,4,FALSE)),"")</f>
        <v>#N/A</v>
      </c>
      <c r="O9" s="58" t="e">
        <f>IF(N9&lt;&gt;"",(IF(N9=B9,"SI",VLOOKUP(K9,'control débitos'!$I$2:$L$1800,4,FALSE))),"")</f>
        <v>#N/A</v>
      </c>
      <c r="P9" s="131">
        <f>IF(B9="","",COUNTIF(F:F,F9))</f>
        <v>1</v>
      </c>
      <c r="Q9" t="e" cm="1">
        <f t="array" ref="Q9">+IF(AND(K9=_xlfn.XLOOKUP(K9,-'control débitos'!E:E,-'control débitos'!E:E,,0),B9=_xlfn.XLOOKUP(B9,'control débitos'!A:A,'control débitos'!A:A,,0)),"si","no")</f>
        <v>#N/A</v>
      </c>
      <c r="R9" s="57"/>
      <c r="U9" s="187">
        <f>+T9-A9</f>
        <v>-9</v>
      </c>
    </row>
    <row r="10" spans="1:16383" ht="12.75" hidden="1" customHeight="1" x14ac:dyDescent="0.2">
      <c r="A10" s="78">
        <v>10</v>
      </c>
      <c r="B10" s="158">
        <v>45345</v>
      </c>
      <c r="C10" s="62" t="s">
        <v>894</v>
      </c>
      <c r="D10" s="62" t="s">
        <v>895</v>
      </c>
      <c r="E10" s="62" t="s">
        <v>896</v>
      </c>
      <c r="F10" s="159">
        <v>-222640</v>
      </c>
      <c r="G10" s="159">
        <v>6149230.6699999999</v>
      </c>
      <c r="H10" s="18">
        <f>+IF($A10&lt;&gt;"",2,"")</f>
        <v>2</v>
      </c>
      <c r="K10" s="55">
        <f>IFERROR(IF(C10&lt;&gt;"",(VLOOKUP(F10,'control débitos'!$K$3:$K$1800,1,0)),""),"FALTA DEBITO")</f>
        <v>-222640</v>
      </c>
      <c r="L10">
        <f>IF(K10="","",IF(K10="FALTA DEBITO",0,F10))</f>
        <v>-222640</v>
      </c>
      <c r="N10" s="58">
        <f>IF(F10&lt;&gt;"",(VLOOKUP(K10,'control débitos'!$I$2:$L$1800,4,FALSE)),"")</f>
        <v>45345</v>
      </c>
      <c r="O10" s="58" t="str">
        <f>IF(N10&lt;&gt;"",(IF(N10=B10,"SI",VLOOKUP(K10,'control débitos'!$I$2:$L$1800,4,FALSE))),"")</f>
        <v>SI</v>
      </c>
      <c r="P10" s="131">
        <f>IF(B10="","",COUNTIF(F:F,F10))</f>
        <v>1</v>
      </c>
      <c r="Q10" t="str" cm="1">
        <f t="array" ref="Q10">+IF(AND(K10=_xlfn.XLOOKUP(K10,-'control débitos'!E:E,-'control débitos'!E:E,,0),B10=_xlfn.XLOOKUP(B10,'control débitos'!A:A,'control débitos'!A:A,,0)),"si","no")</f>
        <v>si</v>
      </c>
      <c r="R10" s="57"/>
      <c r="U10" s="187">
        <f>+T10-A10</f>
        <v>-10</v>
      </c>
    </row>
    <row r="11" spans="1:16383" ht="12.75" customHeight="1" x14ac:dyDescent="0.2">
      <c r="A11" s="78">
        <v>12</v>
      </c>
      <c r="B11" s="158">
        <v>45344</v>
      </c>
      <c r="C11" s="62" t="s">
        <v>898</v>
      </c>
      <c r="D11" s="62" t="s">
        <v>899</v>
      </c>
      <c r="E11" s="62" t="s">
        <v>900</v>
      </c>
      <c r="F11" s="159">
        <v>-8000</v>
      </c>
      <c r="G11" s="159">
        <v>6374341.54</v>
      </c>
      <c r="H11" s="18">
        <f>+IF($A11&lt;&gt;"",2,"")</f>
        <v>2</v>
      </c>
      <c r="K11" s="55" t="str">
        <f>IFERROR(IF(C11&lt;&gt;"",(VLOOKUP(F11,'control débitos'!$K$3:$K$1800,1,0)),""),"FALTA DEBITO")</f>
        <v>FALTA DEBITO</v>
      </c>
      <c r="L11">
        <f>IF(K11="","",IF(K11="FALTA DEBITO",0,F11))</f>
        <v>0</v>
      </c>
      <c r="N11" s="58" t="e">
        <f>IF(F11&lt;&gt;"",(VLOOKUP(K11,'control débitos'!$I$2:$L$1800,4,FALSE)),"")</f>
        <v>#N/A</v>
      </c>
      <c r="O11" s="58" t="e">
        <f>IF(N11&lt;&gt;"",(IF(N11=B11,"SI",VLOOKUP(K11,'control débitos'!$I$2:$L$1800,4,FALSE))),"")</f>
        <v>#N/A</v>
      </c>
      <c r="P11" s="131">
        <f>IF(B11="","",COUNTIF(F:F,F11))</f>
        <v>1</v>
      </c>
      <c r="Q11" t="e" cm="1">
        <f t="array" ref="Q11">+IF(AND(K11=_xlfn.XLOOKUP(K11,-'control débitos'!E:E,-'control débitos'!E:E,,0),B11=_xlfn.XLOOKUP(B11,'control débitos'!A:A,'control débitos'!A:A,,0)),"si","no")</f>
        <v>#N/A</v>
      </c>
      <c r="R11" s="57"/>
      <c r="U11" s="187">
        <f>+T11-A11</f>
        <v>-12</v>
      </c>
    </row>
    <row r="12" spans="1:16383" ht="12.75" hidden="1" customHeight="1" x14ac:dyDescent="0.2">
      <c r="A12" s="78">
        <v>13</v>
      </c>
      <c r="B12" s="158">
        <v>45344</v>
      </c>
      <c r="C12" s="62" t="s">
        <v>901</v>
      </c>
      <c r="D12" s="62" t="s">
        <v>902</v>
      </c>
      <c r="E12" s="62" t="s">
        <v>27</v>
      </c>
      <c r="F12" s="159">
        <v>-60500</v>
      </c>
      <c r="G12" s="159">
        <v>6382341.54</v>
      </c>
      <c r="H12" s="18">
        <f>+IF($A12&lt;&gt;"",2,"")</f>
        <v>2</v>
      </c>
      <c r="K12" s="55">
        <f>IFERROR(IF(C12&lt;&gt;"",(VLOOKUP(F12,'control débitos'!$K$3:$K$1800,1,0)),""),"FALTA DEBITO")</f>
        <v>-60500</v>
      </c>
      <c r="L12">
        <f>IF(K12="","",IF(K12="FALTA DEBITO",0,F12))</f>
        <v>-60500</v>
      </c>
      <c r="N12" s="58">
        <f>IF(F12&lt;&gt;"",(VLOOKUP(K12,'control débitos'!$I$2:$L$1800,4,FALSE)),"")</f>
        <v>45344</v>
      </c>
      <c r="O12" s="58" t="str">
        <f>IF(N12&lt;&gt;"",(IF(N12=B12,"SI",VLOOKUP(K12,'control débitos'!$I$2:$L$1800,4,FALSE))),"")</f>
        <v>SI</v>
      </c>
      <c r="P12" s="131">
        <f>IF(B12="","",COUNTIF(F:F,F12))</f>
        <v>1</v>
      </c>
      <c r="Q12" t="str" cm="1">
        <f t="array" ref="Q12">+IF(AND(K12=_xlfn.XLOOKUP(K12,-'control débitos'!E:E,-'control débitos'!E:E,,0),B12=_xlfn.XLOOKUP(B12,'control débitos'!A:A,'control débitos'!A:A,,0)),"si","no")</f>
        <v>si</v>
      </c>
      <c r="R12" s="57"/>
      <c r="U12" s="187">
        <f>+T12-A12</f>
        <v>-13</v>
      </c>
    </row>
    <row r="13" spans="1:16383" ht="12.75" hidden="1" customHeight="1" x14ac:dyDescent="0.2">
      <c r="A13" s="78">
        <v>14</v>
      </c>
      <c r="B13" s="158">
        <v>45344</v>
      </c>
      <c r="C13" s="62" t="s">
        <v>903</v>
      </c>
      <c r="D13" s="62" t="s">
        <v>882</v>
      </c>
      <c r="E13" s="62" t="s">
        <v>19</v>
      </c>
      <c r="F13" s="159">
        <v>-13419.78</v>
      </c>
      <c r="G13" s="159">
        <v>6442841.54</v>
      </c>
      <c r="H13" s="18">
        <f>+IF($A13&lt;&gt;"",2,"")</f>
        <v>2</v>
      </c>
      <c r="K13" s="55">
        <f>IFERROR(IF(C13&lt;&gt;"",(VLOOKUP(F13,'control débitos'!$K$3:$K$1800,1,0)),""),"FALTA DEBITO")</f>
        <v>-13419.78</v>
      </c>
      <c r="L13">
        <f>IF(K13="","",IF(K13="FALTA DEBITO",0,F13))</f>
        <v>-13419.78</v>
      </c>
      <c r="M13" s="5"/>
      <c r="N13" s="58">
        <f>IF(F13&lt;&gt;"",(VLOOKUP(K13,'control débitos'!$I$2:$L$1800,4,FALSE)),"")</f>
        <v>45344</v>
      </c>
      <c r="O13" s="58" t="str">
        <f>IF(N13&lt;&gt;"",(IF(N13=B13,"SI",VLOOKUP(K13,'control débitos'!$I$2:$L$1800,4,FALSE))),"")</f>
        <v>SI</v>
      </c>
      <c r="P13" s="131">
        <f>IF(B13="","",COUNTIF(F:F,F13))</f>
        <v>1</v>
      </c>
      <c r="Q13" t="str" cm="1">
        <f t="array" ref="Q13">+IF(AND(K13=_xlfn.XLOOKUP(K13,-'control débitos'!E:E,-'control débitos'!E:E,,0),B13=_xlfn.XLOOKUP(B13,'control débitos'!A:A,'control débitos'!A:A,,0)),"si","no")</f>
        <v>si</v>
      </c>
      <c r="R13" s="57"/>
      <c r="U13" s="187">
        <f>+T13-A13</f>
        <v>-14</v>
      </c>
    </row>
    <row r="14" spans="1:16383" ht="12.75" hidden="1" customHeight="1" x14ac:dyDescent="0.2">
      <c r="A14" s="78">
        <v>15</v>
      </c>
      <c r="B14" s="158">
        <v>45344</v>
      </c>
      <c r="C14" s="62" t="s">
        <v>904</v>
      </c>
      <c r="D14" s="62" t="s">
        <v>882</v>
      </c>
      <c r="E14" s="62" t="s">
        <v>19</v>
      </c>
      <c r="F14" s="159">
        <v>-237343.4</v>
      </c>
      <c r="G14" s="159">
        <v>6456261.3200000003</v>
      </c>
      <c r="H14" s="18">
        <f>+IF($A14&lt;&gt;"",2,"")</f>
        <v>2</v>
      </c>
      <c r="K14" s="55">
        <f>IFERROR(IF(C14&lt;&gt;"",(VLOOKUP(F14,'control débitos'!$K$3:$K$1800,1,0)),""),"FALTA DEBITO")</f>
        <v>-237343.4</v>
      </c>
      <c r="L14">
        <f>IF(K14="","",IF(K14="FALTA DEBITO",0,F14))</f>
        <v>-237343.4</v>
      </c>
      <c r="M14" s="5"/>
      <c r="N14" s="58">
        <f>IF(F14&lt;&gt;"",(VLOOKUP(K14,'control débitos'!$I$2:$L$1800,4,FALSE)),"")</f>
        <v>45344</v>
      </c>
      <c r="O14" s="58" t="str">
        <f>IF(N14&lt;&gt;"",(IF(N14=B14,"SI",VLOOKUP(K14,'control débitos'!$I$2:$L$1800,4,FALSE))),"")</f>
        <v>SI</v>
      </c>
      <c r="P14" s="131">
        <f>IF(B14="","",COUNTIF(F:F,F14))</f>
        <v>1</v>
      </c>
      <c r="Q14" t="str" cm="1">
        <f t="array" ref="Q14">+IF(AND(K14=_xlfn.XLOOKUP(K14,-'control débitos'!E:E,-'control débitos'!E:E,,0),B14=_xlfn.XLOOKUP(B14,'control débitos'!A:A,'control débitos'!A:A,,0)),"si","no")</f>
        <v>si</v>
      </c>
      <c r="R14" s="57"/>
      <c r="U14" s="187">
        <f>+T14-A14</f>
        <v>-15</v>
      </c>
    </row>
    <row r="15" spans="1:16383" ht="12.75" hidden="1" customHeight="1" x14ac:dyDescent="0.2">
      <c r="A15" s="78">
        <v>16</v>
      </c>
      <c r="B15" s="158">
        <v>45344</v>
      </c>
      <c r="C15" s="62" t="s">
        <v>905</v>
      </c>
      <c r="D15" s="62" t="s">
        <v>882</v>
      </c>
      <c r="E15" s="62" t="s">
        <v>19</v>
      </c>
      <c r="F15" s="159">
        <v>-92547.82</v>
      </c>
      <c r="G15" s="159">
        <v>6693604.7199999997</v>
      </c>
      <c r="H15" s="18">
        <f>+IF($A15&lt;&gt;"",2,"")</f>
        <v>2</v>
      </c>
      <c r="K15" s="55">
        <f>IFERROR(IF(C15&lt;&gt;"",(VLOOKUP(F15,'control débitos'!$K$3:$K$1800,1,0)),""),"FALTA DEBITO")</f>
        <v>-92547.82</v>
      </c>
      <c r="L15">
        <f>IF(K15="","",IF(K15="FALTA DEBITO",0,F15))</f>
        <v>-92547.82</v>
      </c>
      <c r="M15" s="5"/>
      <c r="N15" s="58">
        <f>IF(F15&lt;&gt;"",(VLOOKUP(K15,'control débitos'!$I$2:$L$1800,4,FALSE)),"")</f>
        <v>45344</v>
      </c>
      <c r="O15" s="58" t="str">
        <f>IF(N15&lt;&gt;"",(IF(N15=B15,"SI",VLOOKUP(K15,'control débitos'!$I$2:$L$1800,4,FALSE))),"")</f>
        <v>SI</v>
      </c>
      <c r="P15" s="131">
        <f>IF(B15="","",COUNTIF(F:F,F15))</f>
        <v>1</v>
      </c>
      <c r="Q15" t="str" cm="1">
        <f t="array" ref="Q15">+IF(AND(K15=_xlfn.XLOOKUP(K15,-'control débitos'!E:E,-'control débitos'!E:E,,0),B15=_xlfn.XLOOKUP(B15,'control débitos'!A:A,'control débitos'!A:A,,0)),"si","no")</f>
        <v>si</v>
      </c>
      <c r="R15" s="57"/>
      <c r="U15" s="187">
        <f>+T15-A15</f>
        <v>-16</v>
      </c>
    </row>
    <row r="16" spans="1:16383" ht="12.75" hidden="1" customHeight="1" x14ac:dyDescent="0.2">
      <c r="A16" s="78">
        <v>18</v>
      </c>
      <c r="B16" s="158">
        <v>45343</v>
      </c>
      <c r="C16" s="62" t="s">
        <v>907</v>
      </c>
      <c r="D16" s="62" t="s">
        <v>902</v>
      </c>
      <c r="E16" s="62" t="s">
        <v>27</v>
      </c>
      <c r="F16" s="159">
        <v>-438764.63</v>
      </c>
      <c r="G16" s="159">
        <v>6789244.4299999997</v>
      </c>
      <c r="H16" s="18">
        <f>+IF($A16&lt;&gt;"",2,"")</f>
        <v>2</v>
      </c>
      <c r="K16" s="55">
        <f>IFERROR(IF(C16&lt;&gt;"",(VLOOKUP(F16,'control débitos'!$K$3:$K$1800,1,0)),""),"FALTA DEBITO")</f>
        <v>-438764.63</v>
      </c>
      <c r="L16">
        <f>IF(K16="","",IF(K16="FALTA DEBITO",0,F16))</f>
        <v>-438764.63</v>
      </c>
      <c r="N16" s="58">
        <f>IF(F16&lt;&gt;"",(VLOOKUP(K16,'control débitos'!$I$2:$L$1800,4,FALSE)),"")</f>
        <v>45343</v>
      </c>
      <c r="O16" s="58" t="str">
        <f>IF(N16&lt;&gt;"",(IF(N16=B16,"SI",VLOOKUP(K16,'control débitos'!$I$2:$L$1800,4,FALSE))),"")</f>
        <v>SI</v>
      </c>
      <c r="P16" s="131">
        <f>IF(B16="","",COUNTIF(F:F,F16))</f>
        <v>1</v>
      </c>
      <c r="Q16" t="str" cm="1">
        <f t="array" ref="Q16">+IF(AND(K16=_xlfn.XLOOKUP(K16,-'control débitos'!E:E,-'control débitos'!E:E,,0),B16=_xlfn.XLOOKUP(B16,'control débitos'!A:A,'control débitos'!A:A,,0)),"si","no")</f>
        <v>si</v>
      </c>
      <c r="R16" s="57"/>
      <c r="U16" s="187">
        <f>+T16-A16</f>
        <v>-18</v>
      </c>
    </row>
    <row r="17" spans="1:21" ht="12.75" hidden="1" customHeight="1" x14ac:dyDescent="0.2">
      <c r="A17" s="78">
        <v>19</v>
      </c>
      <c r="B17" s="158">
        <v>45343</v>
      </c>
      <c r="C17" s="62" t="s">
        <v>908</v>
      </c>
      <c r="D17" s="62" t="s">
        <v>909</v>
      </c>
      <c r="E17" s="62" t="s">
        <v>910</v>
      </c>
      <c r="F17" s="159">
        <v>-6860</v>
      </c>
      <c r="G17" s="159">
        <v>7228009.0599999996</v>
      </c>
      <c r="H17" s="18">
        <f>+IF($A17&lt;&gt;"",2,"")</f>
        <v>2</v>
      </c>
      <c r="K17" s="55">
        <f>IFERROR(IF(C17&lt;&gt;"",(VLOOKUP(F17,'control débitos'!$K$3:$K$1800,1,0)),""),"FALTA DEBITO")</f>
        <v>-6860</v>
      </c>
      <c r="L17">
        <f>IF(K17="","",IF(K17="FALTA DEBITO",0,F17))</f>
        <v>-6860</v>
      </c>
      <c r="N17" s="58">
        <f>IF(F17&lt;&gt;"",(VLOOKUP(K17,'control débitos'!$I$2:$L$1800,4,FALSE)),"")</f>
        <v>45343</v>
      </c>
      <c r="O17" s="58" t="str">
        <f>IF(N17&lt;&gt;"",(IF(N17=B17,"SI",VLOOKUP(K17,'control débitos'!$I$2:$L$1800,4,FALSE))),"")</f>
        <v>SI</v>
      </c>
      <c r="P17" s="131">
        <f>IF(B17="","",COUNTIF(F:F,F17))</f>
        <v>1</v>
      </c>
      <c r="Q17" t="str" cm="1">
        <f t="array" ref="Q17">+IF(AND(K17=_xlfn.XLOOKUP(K17,-'control débitos'!E:E,-'control débitos'!E:E,,0),B17=_xlfn.XLOOKUP(B17,'control débitos'!A:A,'control débitos'!A:A,,0)),"si","no")</f>
        <v>si</v>
      </c>
      <c r="R17" s="57"/>
      <c r="U17" s="187">
        <f>+T17-A17</f>
        <v>-19</v>
      </c>
    </row>
    <row r="18" spans="1:21" ht="12.75" hidden="1" customHeight="1" x14ac:dyDescent="0.2">
      <c r="A18" s="78">
        <v>20</v>
      </c>
      <c r="B18" s="158">
        <v>45343</v>
      </c>
      <c r="C18" s="62" t="s">
        <v>911</v>
      </c>
      <c r="D18" s="62" t="s">
        <v>882</v>
      </c>
      <c r="E18" s="62" t="s">
        <v>19</v>
      </c>
      <c r="F18" s="159">
        <v>-69690.570000000007</v>
      </c>
      <c r="G18" s="159">
        <v>7234869.0599999996</v>
      </c>
      <c r="H18" s="18">
        <f>+IF($A18&lt;&gt;"",2,"")</f>
        <v>2</v>
      </c>
      <c r="K18" s="55">
        <f>IFERROR(IF(C18&lt;&gt;"",(VLOOKUP(F18,'control débitos'!$K$3:$K$1800,1,0)),""),"FALTA DEBITO")</f>
        <v>-69690.570000000007</v>
      </c>
      <c r="L18">
        <f>IF(K18="","",IF(K18="FALTA DEBITO",0,F18))</f>
        <v>-69690.570000000007</v>
      </c>
      <c r="N18" s="58">
        <f>IF(F18&lt;&gt;"",(VLOOKUP(K18,'control débitos'!$I$2:$L$1800,4,FALSE)),"")</f>
        <v>45343</v>
      </c>
      <c r="O18" s="58" t="str">
        <f>IF(N18&lt;&gt;"",(IF(N18=B18,"SI",VLOOKUP(K18,'control débitos'!$I$2:$L$1800,4,FALSE))),"")</f>
        <v>SI</v>
      </c>
      <c r="P18" s="131">
        <f>IF(B18="","",COUNTIF(F:F,F18))</f>
        <v>1</v>
      </c>
      <c r="Q18" t="str" cm="1">
        <f t="array" ref="Q18">+IF(AND(K18=_xlfn.XLOOKUP(K18,-'control débitos'!E:E,-'control débitos'!E:E,,0),B18=_xlfn.XLOOKUP(B18,'control débitos'!A:A,'control débitos'!A:A,,0)),"si","no")</f>
        <v>si</v>
      </c>
      <c r="R18" s="57"/>
      <c r="U18" s="187">
        <f>+T18-A18</f>
        <v>-20</v>
      </c>
    </row>
    <row r="19" spans="1:21" ht="12.75" hidden="1" customHeight="1" x14ac:dyDescent="0.2">
      <c r="A19" s="78">
        <v>22</v>
      </c>
      <c r="B19" s="158">
        <v>45342</v>
      </c>
      <c r="C19" s="62" t="s">
        <v>913</v>
      </c>
      <c r="D19" s="62" t="s">
        <v>902</v>
      </c>
      <c r="E19" s="62" t="s">
        <v>27</v>
      </c>
      <c r="F19" s="159">
        <v>-348268.62</v>
      </c>
      <c r="G19" s="159">
        <v>7310231.6399999997</v>
      </c>
      <c r="H19" s="18">
        <f>+IF($A19&lt;&gt;"",2,"")</f>
        <v>2</v>
      </c>
      <c r="K19" s="55">
        <f>IFERROR(IF(C19&lt;&gt;"",(VLOOKUP(F19,'control débitos'!$K$3:$K$1800,1,0)),""),"FALTA DEBITO")</f>
        <v>-348268.62</v>
      </c>
      <c r="L19">
        <f>IF(K19="","",IF(K19="FALTA DEBITO",0,F19))</f>
        <v>-348268.62</v>
      </c>
      <c r="N19" s="58">
        <f>IF(F19&lt;&gt;"",(VLOOKUP(K19,'control débitos'!$I$2:$L$1800,4,FALSE)),"")</f>
        <v>45342</v>
      </c>
      <c r="O19" s="58" t="str">
        <f>IF(N19&lt;&gt;"",(IF(N19=B19,"SI",VLOOKUP(K19,'control débitos'!$I$2:$L$1800,4,FALSE))),"")</f>
        <v>SI</v>
      </c>
      <c r="P19" s="131">
        <f>IF(B19="","",COUNTIF(F:F,F19))</f>
        <v>1</v>
      </c>
      <c r="Q19" t="str" cm="1">
        <f t="array" ref="Q19">+IF(AND(K19=_xlfn.XLOOKUP(K19,-'control débitos'!E:E,-'control débitos'!E:E,,0),B19=_xlfn.XLOOKUP(B19,'control débitos'!A:A,'control débitos'!A:A,,0)),"si","no")</f>
        <v>si</v>
      </c>
      <c r="R19" s="57"/>
      <c r="U19" s="187">
        <f>+T19-A19</f>
        <v>-22</v>
      </c>
    </row>
    <row r="20" spans="1:21" ht="12.75" hidden="1" customHeight="1" x14ac:dyDescent="0.2">
      <c r="A20" s="78">
        <v>24</v>
      </c>
      <c r="B20" s="158">
        <v>45342</v>
      </c>
      <c r="C20" s="62" t="s">
        <v>914</v>
      </c>
      <c r="D20" s="62" t="s">
        <v>895</v>
      </c>
      <c r="E20" s="62" t="s">
        <v>896</v>
      </c>
      <c r="F20" s="159">
        <v>-350000</v>
      </c>
      <c r="G20" s="159">
        <v>7658621.2599999998</v>
      </c>
      <c r="H20" s="18">
        <f>+IF($A20&lt;&gt;"",2,"")</f>
        <v>2</v>
      </c>
      <c r="K20" s="55">
        <f>IFERROR(IF(C20&lt;&gt;"",(VLOOKUP(F20,'control débitos'!$K$3:$K$1800,1,0)),""),"FALTA DEBITO")</f>
        <v>-350000</v>
      </c>
      <c r="L20">
        <f>IF(K20="","",IF(K20="FALTA DEBITO",0,F20))</f>
        <v>-350000</v>
      </c>
      <c r="N20" s="58">
        <f>IF(F20&lt;&gt;"",(VLOOKUP(K20,'control débitos'!$I$2:$L$1800,4,FALSE)),"")</f>
        <v>45342</v>
      </c>
      <c r="O20" s="58" t="str">
        <f>IF(N20&lt;&gt;"",(IF(N20=B20,"SI",VLOOKUP(K20,'control débitos'!$I$2:$L$1800,4,FALSE))),"")</f>
        <v>SI</v>
      </c>
      <c r="P20" s="131">
        <f>IF(B20="","",COUNTIF(F:F,F20))</f>
        <v>1</v>
      </c>
      <c r="Q20" t="str" cm="1">
        <f t="array" ref="Q20">+IF(AND(K20=_xlfn.XLOOKUP(K20,-'control débitos'!E:E,-'control débitos'!E:E,,0),B20=_xlfn.XLOOKUP(B20,'control débitos'!A:A,'control débitos'!A:A,,0)),"si","no")</f>
        <v>si</v>
      </c>
      <c r="R20" s="57"/>
      <c r="U20" s="187">
        <f>+T20-A20</f>
        <v>-24</v>
      </c>
    </row>
    <row r="21" spans="1:21" ht="12.75" hidden="1" customHeight="1" x14ac:dyDescent="0.2">
      <c r="A21" s="78">
        <v>25</v>
      </c>
      <c r="B21" s="158">
        <v>45342</v>
      </c>
      <c r="C21" s="62" t="s">
        <v>916</v>
      </c>
      <c r="D21" s="62" t="s">
        <v>882</v>
      </c>
      <c r="E21" s="62" t="s">
        <v>19</v>
      </c>
      <c r="F21" s="159">
        <v>-140000</v>
      </c>
      <c r="G21" s="159">
        <v>8008621.2599999998</v>
      </c>
      <c r="H21" s="18">
        <f>+IF($A21&lt;&gt;"",2,"")</f>
        <v>2</v>
      </c>
      <c r="K21" s="55">
        <f>IFERROR(IF(C21&lt;&gt;"",(VLOOKUP(F21,'control débitos'!$K$3:$K$1800,1,0)),""),"FALTA DEBITO")</f>
        <v>-140000</v>
      </c>
      <c r="L21">
        <f>IF(K21="","",IF(K21="FALTA DEBITO",0,F21))</f>
        <v>-140000</v>
      </c>
      <c r="N21" s="58">
        <f>IF(F21&lt;&gt;"",(VLOOKUP(K21,'control débitos'!$I$2:$L$1800,4,FALSE)),"")</f>
        <v>45342</v>
      </c>
      <c r="O21" s="58" t="str">
        <f>IF(N21&lt;&gt;"",(IF(N21=B21,"SI",VLOOKUP(K21,'control débitos'!$I$2:$L$1800,4,FALSE))),"")</f>
        <v>SI</v>
      </c>
      <c r="P21" s="131">
        <f>IF(B21="","",COUNTIF(F:F,F21))</f>
        <v>1</v>
      </c>
      <c r="Q21" t="str" cm="1">
        <f t="array" ref="Q21">+IF(AND(K21=_xlfn.XLOOKUP(K21,-'control débitos'!E:E,-'control débitos'!E:E,,0),B21=_xlfn.XLOOKUP(B21,'control débitos'!A:A,'control débitos'!A:A,,0)),"si","no")</f>
        <v>si</v>
      </c>
      <c r="R21" s="57"/>
      <c r="U21" s="187">
        <f>+T21-A21</f>
        <v>-25</v>
      </c>
    </row>
    <row r="22" spans="1:21" ht="12.75" hidden="1" customHeight="1" x14ac:dyDescent="0.2">
      <c r="A22" s="78">
        <v>26</v>
      </c>
      <c r="B22" s="158">
        <v>45342</v>
      </c>
      <c r="C22" s="62" t="s">
        <v>917</v>
      </c>
      <c r="D22" s="62" t="s">
        <v>882</v>
      </c>
      <c r="E22" s="62" t="s">
        <v>19</v>
      </c>
      <c r="F22" s="159">
        <v>-106945.4</v>
      </c>
      <c r="G22" s="159">
        <v>8148621.2599999998</v>
      </c>
      <c r="H22" s="18">
        <f>+IF($A22&lt;&gt;"",2,"")</f>
        <v>2</v>
      </c>
      <c r="K22" s="55">
        <f>IFERROR(IF(C22&lt;&gt;"",(VLOOKUP(F22,'control débitos'!$K$3:$K$1800,1,0)),""),"FALTA DEBITO")</f>
        <v>-106945.4</v>
      </c>
      <c r="L22">
        <f>IF(K22="","",IF(K22="FALTA DEBITO",0,F22))</f>
        <v>-106945.4</v>
      </c>
      <c r="N22" s="58">
        <f>IF(F22&lt;&gt;"",(VLOOKUP(K22,'control débitos'!$I$2:$L$1800,4,FALSE)),"")</f>
        <v>45342</v>
      </c>
      <c r="O22" s="58" t="str">
        <f>IF(N22&lt;&gt;"",(IF(N22=B22,"SI",VLOOKUP(K22,'control débitos'!$I$2:$L$1800,4,FALSE))),"")</f>
        <v>SI</v>
      </c>
      <c r="P22" s="131">
        <f>IF(B22="","",COUNTIF(F:F,F22))</f>
        <v>1</v>
      </c>
      <c r="Q22" t="str" cm="1">
        <f t="array" ref="Q22">+IF(AND(K22=_xlfn.XLOOKUP(K22,-'control débitos'!E:E,-'control débitos'!E:E,,0),B22=_xlfn.XLOOKUP(B22,'control débitos'!A:A,'control débitos'!A:A,,0)),"si","no")</f>
        <v>si</v>
      </c>
      <c r="R22" s="57"/>
      <c r="U22" s="187">
        <f>+T22-A22</f>
        <v>-26</v>
      </c>
    </row>
    <row r="23" spans="1:21" ht="12.75" hidden="1" customHeight="1" x14ac:dyDescent="0.2">
      <c r="A23" s="78">
        <v>30</v>
      </c>
      <c r="B23" s="158">
        <v>45341</v>
      </c>
      <c r="C23" s="62" t="s">
        <v>923</v>
      </c>
      <c r="D23" s="62" t="s">
        <v>902</v>
      </c>
      <c r="E23" s="62" t="s">
        <v>27</v>
      </c>
      <c r="F23" s="159">
        <v>-21005.599999999999</v>
      </c>
      <c r="G23" s="159">
        <v>8537347.7699999996</v>
      </c>
      <c r="H23" s="18">
        <f>+IF($A23&lt;&gt;"",2,"")</f>
        <v>2</v>
      </c>
      <c r="K23" s="55">
        <f>IFERROR(IF(C23&lt;&gt;"",(VLOOKUP(F23,'control débitos'!$K$3:$K$1800,1,0)),""),"FALTA DEBITO")</f>
        <v>-21005.599999999999</v>
      </c>
      <c r="L23">
        <f>IF(K23="","",IF(K23="FALTA DEBITO",0,F23))</f>
        <v>-21005.599999999999</v>
      </c>
      <c r="N23" s="58">
        <f>IF(F23&lt;&gt;"",(VLOOKUP(K23,'control débitos'!$I$2:$L$1800,4,FALSE)),"")</f>
        <v>45341</v>
      </c>
      <c r="O23" s="58" t="str">
        <f>IF(N23&lt;&gt;"",(IF(N23=B23,"SI",VLOOKUP(K23,'control débitos'!$I$2:$L$1800,4,FALSE))),"")</f>
        <v>SI</v>
      </c>
      <c r="P23" s="131">
        <f>IF(B23="","",COUNTIF(F:F,F23))</f>
        <v>1</v>
      </c>
      <c r="Q23" t="str" cm="1">
        <f t="array" ref="Q23">+IF(AND(K23=_xlfn.XLOOKUP(K23,-'control débitos'!E:E,-'control débitos'!E:E,,0),B23=_xlfn.XLOOKUP(B23,'control débitos'!A:A,'control débitos'!A:A,,0)),"si","no")</f>
        <v>si</v>
      </c>
      <c r="R23" s="57"/>
      <c r="U23" s="187">
        <f>+T23-A23</f>
        <v>-30</v>
      </c>
    </row>
    <row r="24" spans="1:21" ht="12.75" customHeight="1" x14ac:dyDescent="0.2">
      <c r="A24" s="78">
        <v>33</v>
      </c>
      <c r="B24" s="158">
        <v>45341</v>
      </c>
      <c r="C24" s="62" t="s">
        <v>927</v>
      </c>
      <c r="D24" s="62" t="s">
        <v>928</v>
      </c>
      <c r="E24" s="62" t="s">
        <v>929</v>
      </c>
      <c r="F24" s="159">
        <v>-3000</v>
      </c>
      <c r="G24" s="159">
        <v>-2079418.09</v>
      </c>
      <c r="H24" s="18">
        <f>+IF($A24&lt;&gt;"",2,"")</f>
        <v>2</v>
      </c>
      <c r="K24" s="55" t="str">
        <f>IFERROR(IF(C24&lt;&gt;"",(VLOOKUP(F24,'control débitos'!$K$3:$K$1800,1,0)),""),"FALTA DEBITO")</f>
        <v>FALTA DEBITO</v>
      </c>
      <c r="L24">
        <f>IF(K24="","",IF(K24="FALTA DEBITO",0,F24))</f>
        <v>0</v>
      </c>
      <c r="N24" s="58" t="e">
        <f>IF(F24&lt;&gt;"",(VLOOKUP(K24,'control débitos'!$I$2:$L$1800,4,FALSE)),"")</f>
        <v>#N/A</v>
      </c>
      <c r="O24" s="58" t="e">
        <f>IF(N24&lt;&gt;"",(IF(N24=B24,"SI",VLOOKUP(K24,'control débitos'!$I$2:$L$1800,4,FALSE))),"")</f>
        <v>#N/A</v>
      </c>
      <c r="P24" s="131">
        <f>IF(B24="","",COUNTIF(F:F,F24))</f>
        <v>1</v>
      </c>
      <c r="Q24" t="e" cm="1">
        <f t="array" ref="Q24">+IF(AND(K24=_xlfn.XLOOKUP(K24,-'control débitos'!E:E,-'control débitos'!E:E,,0),B24=_xlfn.XLOOKUP(B24,'control débitos'!A:A,'control débitos'!A:A,,0)),"si","no")</f>
        <v>#N/A</v>
      </c>
      <c r="R24" s="57"/>
      <c r="U24" s="187">
        <f>+T24-A24</f>
        <v>-33</v>
      </c>
    </row>
    <row r="25" spans="1:21" ht="12.75" hidden="1" customHeight="1" x14ac:dyDescent="0.2">
      <c r="A25" s="78">
        <v>35</v>
      </c>
      <c r="B25" s="158">
        <v>45341</v>
      </c>
      <c r="C25" s="62" t="s">
        <v>932</v>
      </c>
      <c r="D25" s="62" t="s">
        <v>882</v>
      </c>
      <c r="E25" s="62" t="s">
        <v>19</v>
      </c>
      <c r="F25" s="159">
        <v>-62450.52</v>
      </c>
      <c r="G25" s="159">
        <v>-2073898.09</v>
      </c>
      <c r="H25" s="18">
        <f>+IF($A25&lt;&gt;"",2,"")</f>
        <v>2</v>
      </c>
      <c r="K25" s="55">
        <f>IFERROR(IF(C25&lt;&gt;"",(VLOOKUP(F25,'control débitos'!$K$3:$K$1800,1,0)),""),"FALTA DEBITO")</f>
        <v>-62450.52</v>
      </c>
      <c r="L25">
        <f>IF(K25="","",IF(K25="FALTA DEBITO",0,F25))</f>
        <v>-62450.52</v>
      </c>
      <c r="N25" s="58">
        <f>IF(F25&lt;&gt;"",(VLOOKUP(K25,'control débitos'!$I$2:$L$1800,4,FALSE)),"")</f>
        <v>45341</v>
      </c>
      <c r="O25" s="58" t="str">
        <f>IF(N25&lt;&gt;"",(IF(N25=B25,"SI",VLOOKUP(K25,'control débitos'!$I$2:$L$1800,4,FALSE))),"")</f>
        <v>SI</v>
      </c>
      <c r="P25" s="131">
        <f>IF(B25="","",COUNTIF(F:F,F25))</f>
        <v>1</v>
      </c>
      <c r="Q25" t="str" cm="1">
        <f t="array" ref="Q25">+IF(AND(K25=_xlfn.XLOOKUP(K25,-'control débitos'!E:E,-'control débitos'!E:E,,0),B25=_xlfn.XLOOKUP(B25,'control débitos'!A:A,'control débitos'!A:A,,0)),"si","no")</f>
        <v>si</v>
      </c>
      <c r="R25" s="57"/>
      <c r="U25" s="187">
        <f>+T25-A25</f>
        <v>-35</v>
      </c>
    </row>
    <row r="26" spans="1:21" ht="12.75" hidden="1" customHeight="1" x14ac:dyDescent="0.2">
      <c r="A26" s="78">
        <v>36</v>
      </c>
      <c r="B26" s="158">
        <v>45341</v>
      </c>
      <c r="C26" s="62" t="s">
        <v>933</v>
      </c>
      <c r="D26" s="62" t="s">
        <v>882</v>
      </c>
      <c r="E26" s="62" t="s">
        <v>19</v>
      </c>
      <c r="F26" s="159">
        <v>-116698.17</v>
      </c>
      <c r="G26" s="159">
        <v>-2011447.57</v>
      </c>
      <c r="H26" s="18">
        <f>+IF($A26&lt;&gt;"",2,"")</f>
        <v>2</v>
      </c>
      <c r="K26" s="55">
        <f>IFERROR(IF(C26&lt;&gt;"",(VLOOKUP(F26,'control débitos'!$K$3:$K$1800,1,0)),""),"FALTA DEBITO")</f>
        <v>-116698.17</v>
      </c>
      <c r="L26">
        <f>IF(K26="","",IF(K26="FALTA DEBITO",0,F26))</f>
        <v>-116698.17</v>
      </c>
      <c r="N26" s="58">
        <f>IF(F26&lt;&gt;"",(VLOOKUP(K26,'control débitos'!$I$2:$L$1800,4,FALSE)),"")</f>
        <v>45341</v>
      </c>
      <c r="O26" s="58" t="str">
        <f>IF(N26&lt;&gt;"",(IF(N26=B26,"SI",VLOOKUP(K26,'control débitos'!$I$2:$L$1800,4,FALSE))),"")</f>
        <v>SI</v>
      </c>
      <c r="P26" s="131">
        <f>IF(B26="","",COUNTIF(F:F,F26))</f>
        <v>1</v>
      </c>
      <c r="Q26" t="str" cm="1">
        <f t="array" ref="Q26">+IF(AND(K26=_xlfn.XLOOKUP(K26,-'control débitos'!E:E,-'control débitos'!E:E,,0),B26=_xlfn.XLOOKUP(B26,'control débitos'!A:A,'control débitos'!A:A,,0)),"si","no")</f>
        <v>si</v>
      </c>
      <c r="R26" s="57"/>
      <c r="U26" s="187">
        <f>+T26-A26</f>
        <v>-36</v>
      </c>
    </row>
    <row r="27" spans="1:21" ht="12.75" hidden="1" customHeight="1" x14ac:dyDescent="0.2">
      <c r="A27" s="78">
        <v>37</v>
      </c>
      <c r="B27" s="158">
        <v>45341</v>
      </c>
      <c r="C27" s="62" t="s">
        <v>934</v>
      </c>
      <c r="D27" s="62" t="s">
        <v>882</v>
      </c>
      <c r="E27" s="62" t="s">
        <v>19</v>
      </c>
      <c r="F27" s="159">
        <v>-354839.35</v>
      </c>
      <c r="G27" s="159">
        <v>-1894749.4</v>
      </c>
      <c r="H27" s="18">
        <f>+IF($A27&lt;&gt;"",2,"")</f>
        <v>2</v>
      </c>
      <c r="K27" s="55">
        <f>IFERROR(IF(C27&lt;&gt;"",(VLOOKUP(F27,'control débitos'!$K$3:$K$1800,1,0)),""),"FALTA DEBITO")</f>
        <v>-354839.35</v>
      </c>
      <c r="L27">
        <f>IF(K27="","",IF(K27="FALTA DEBITO",0,F27))</f>
        <v>-354839.35</v>
      </c>
      <c r="N27" s="58">
        <f>IF(F27&lt;&gt;"",(VLOOKUP(K27,'control débitos'!$I$2:$L$1800,4,FALSE)),"")</f>
        <v>45341</v>
      </c>
      <c r="O27" s="58" t="str">
        <f>IF(N27&lt;&gt;"",(IF(N27=B27,"SI",VLOOKUP(K27,'control débitos'!$I$2:$L$1800,4,FALSE))),"")</f>
        <v>SI</v>
      </c>
      <c r="P27" s="131">
        <f>IF(B27="","",COUNTIF(F:F,F27))</f>
        <v>1</v>
      </c>
      <c r="Q27" t="str" cm="1">
        <f t="array" ref="Q27">+IF(AND(K27=_xlfn.XLOOKUP(K27,-'control débitos'!E:E,-'control débitos'!E:E,,0),B27=_xlfn.XLOOKUP(B27,'control débitos'!A:A,'control débitos'!A:A,,0)),"si","no")</f>
        <v>si</v>
      </c>
      <c r="R27" s="57"/>
      <c r="U27" s="187">
        <f>+T27-A27</f>
        <v>-37</v>
      </c>
    </row>
    <row r="28" spans="1:21" ht="12.75" customHeight="1" x14ac:dyDescent="0.2">
      <c r="A28" s="78">
        <v>38</v>
      </c>
      <c r="B28" s="158">
        <v>45341</v>
      </c>
      <c r="C28" s="62" t="s">
        <v>935</v>
      </c>
      <c r="D28" s="62" t="s">
        <v>882</v>
      </c>
      <c r="E28" s="62" t="s">
        <v>19</v>
      </c>
      <c r="F28" s="159">
        <v>-93241.27</v>
      </c>
      <c r="G28" s="159">
        <v>-1539910.05</v>
      </c>
      <c r="H28" s="18">
        <f>+IF($A28&lt;&gt;"",2,"")</f>
        <v>2</v>
      </c>
      <c r="K28" s="55" t="str">
        <f>IFERROR(IF(C28&lt;&gt;"",(VLOOKUP(F28,'control débitos'!$K$3:$K$1800,1,0)),""),"FALTA DEBITO")</f>
        <v>FALTA DEBITO</v>
      </c>
      <c r="L28">
        <f>IF(K28="","",IF(K28="FALTA DEBITO",0,F28))</f>
        <v>0</v>
      </c>
      <c r="N28" s="58" t="e">
        <f>IF(F28&lt;&gt;"",(VLOOKUP(K28,'control débitos'!$I$2:$L$1800,4,FALSE)),"")</f>
        <v>#N/A</v>
      </c>
      <c r="O28" s="58" t="e">
        <f>IF(N28&lt;&gt;"",(IF(N28=B28,"SI",VLOOKUP(K28,'control débitos'!$I$2:$L$1800,4,FALSE))),"")</f>
        <v>#N/A</v>
      </c>
      <c r="P28" s="131">
        <f>IF(B28="","",COUNTIF(F:F,F28))</f>
        <v>1</v>
      </c>
      <c r="Q28" t="e" cm="1">
        <f t="array" ref="Q28">+IF(AND(K28=_xlfn.XLOOKUP(K28,-'control débitos'!E:E,-'control débitos'!E:E,,0),B28=_xlfn.XLOOKUP(B28,'control débitos'!A:A,'control débitos'!A:A,,0)),"si","no")</f>
        <v>#N/A</v>
      </c>
      <c r="R28" s="57"/>
      <c r="U28" s="187">
        <f>+T28-A28</f>
        <v>-38</v>
      </c>
    </row>
    <row r="29" spans="1:21" ht="12.75" hidden="1" customHeight="1" x14ac:dyDescent="0.2">
      <c r="A29" s="78">
        <v>48</v>
      </c>
      <c r="B29" s="158">
        <v>45338</v>
      </c>
      <c r="C29" s="62" t="s">
        <v>951</v>
      </c>
      <c r="D29" s="62" t="s">
        <v>882</v>
      </c>
      <c r="E29" s="62" t="s">
        <v>19</v>
      </c>
      <c r="F29" s="159">
        <v>-110240</v>
      </c>
      <c r="G29" s="159">
        <v>-12563017.51</v>
      </c>
      <c r="H29" s="18">
        <f>+IF($A29&lt;&gt;"",2,"")</f>
        <v>2</v>
      </c>
      <c r="K29" s="55">
        <f>IFERROR(IF(C29&lt;&gt;"",(VLOOKUP(F29,'control débitos'!$K$3:$K$1800,1,0)),""),"FALTA DEBITO")</f>
        <v>-110240</v>
      </c>
      <c r="L29">
        <f>IF(K29="","",IF(K29="FALTA DEBITO",0,F29))</f>
        <v>-110240</v>
      </c>
      <c r="N29" s="58">
        <f>IF(F29&lt;&gt;"",(VLOOKUP(K29,'control débitos'!$I$2:$L$1800,4,FALSE)),"")</f>
        <v>45338</v>
      </c>
      <c r="O29" s="58" t="str">
        <f>IF(N29&lt;&gt;"",(IF(N29=B29,"SI",VLOOKUP(K29,'control débitos'!$I$2:$L$1800,4,FALSE))),"")</f>
        <v>SI</v>
      </c>
      <c r="P29" s="131">
        <f>IF(B29="","",COUNTIF(F:F,F29))</f>
        <v>1</v>
      </c>
      <c r="Q29" t="str" cm="1">
        <f t="array" ref="Q29">+IF(AND(K29=_xlfn.XLOOKUP(K29,-'control débitos'!E:E,-'control débitos'!E:E,,0),B29=_xlfn.XLOOKUP(B29,'control débitos'!A:A,'control débitos'!A:A,,0)),"si","no")</f>
        <v>si</v>
      </c>
      <c r="R29" s="57"/>
      <c r="U29" s="187">
        <f>+T29-A29</f>
        <v>-48</v>
      </c>
    </row>
    <row r="30" spans="1:21" ht="12.75" hidden="1" customHeight="1" x14ac:dyDescent="0.2">
      <c r="A30" s="78">
        <v>49</v>
      </c>
      <c r="B30" s="158">
        <v>45338</v>
      </c>
      <c r="C30" s="62" t="s">
        <v>952</v>
      </c>
      <c r="D30" s="62" t="s">
        <v>882</v>
      </c>
      <c r="E30" s="62" t="s">
        <v>19</v>
      </c>
      <c r="F30" s="159">
        <v>-71032</v>
      </c>
      <c r="G30" s="159">
        <v>-12452777.51</v>
      </c>
      <c r="H30" s="18">
        <f>+IF($A30&lt;&gt;"",2,"")</f>
        <v>2</v>
      </c>
      <c r="K30" s="55">
        <f>IFERROR(IF(C30&lt;&gt;"",(VLOOKUP(F30,'control débitos'!$K$3:$K$1800,1,0)),""),"FALTA DEBITO")</f>
        <v>-71032</v>
      </c>
      <c r="L30">
        <f>IF(K30="","",IF(K30="FALTA DEBITO",0,F30))</f>
        <v>-71032</v>
      </c>
      <c r="N30" s="58">
        <f>IF(F30&lt;&gt;"",(VLOOKUP(K30,'control débitos'!$I$2:$L$1800,4,FALSE)),"")</f>
        <v>45338</v>
      </c>
      <c r="O30" s="58" t="str">
        <f>IF(N30&lt;&gt;"",(IF(N30=B30,"SI",VLOOKUP(K30,'control débitos'!$I$2:$L$1800,4,FALSE))),"")</f>
        <v>SI</v>
      </c>
      <c r="P30" s="131">
        <f>IF(B30="","",COUNTIF(F:F,F30))</f>
        <v>1</v>
      </c>
      <c r="Q30" t="str" cm="1">
        <f t="array" ref="Q30">+IF(AND(K30=_xlfn.XLOOKUP(K30,-'control débitos'!E:E,-'control débitos'!E:E,,0),B30=_xlfn.XLOOKUP(B30,'control débitos'!A:A,'control débitos'!A:A,,0)),"si","no")</f>
        <v>si</v>
      </c>
      <c r="R30" s="57"/>
      <c r="U30" s="187">
        <f>+T30-A30</f>
        <v>-49</v>
      </c>
    </row>
    <row r="31" spans="1:21" ht="12.75" hidden="1" customHeight="1" x14ac:dyDescent="0.2">
      <c r="A31" s="78">
        <v>50</v>
      </c>
      <c r="B31" s="158">
        <v>45338</v>
      </c>
      <c r="C31" s="62" t="s">
        <v>953</v>
      </c>
      <c r="D31" s="62" t="s">
        <v>882</v>
      </c>
      <c r="E31" s="62" t="s">
        <v>19</v>
      </c>
      <c r="F31" s="159">
        <v>-31040.93</v>
      </c>
      <c r="G31" s="159">
        <v>-12381745.51</v>
      </c>
      <c r="H31" s="18">
        <f>+IF($A31&lt;&gt;"",2,"")</f>
        <v>2</v>
      </c>
      <c r="K31" s="55">
        <f>IFERROR(IF(C31&lt;&gt;"",(VLOOKUP(F31,'control débitos'!$K$3:$K$1800,1,0)),""),"FALTA DEBITO")</f>
        <v>-31040.93</v>
      </c>
      <c r="L31">
        <f>IF(K31="","",IF(K31="FALTA DEBITO",0,F31))</f>
        <v>-31040.93</v>
      </c>
      <c r="N31" s="58">
        <f>IF(F31&lt;&gt;"",(VLOOKUP(K31,'control débitos'!$I$2:$L$1800,4,FALSE)),"")</f>
        <v>45338</v>
      </c>
      <c r="O31" s="58" t="str">
        <f>IF(N31&lt;&gt;"",(IF(N31=B31,"SI",VLOOKUP(K31,'control débitos'!$I$2:$L$1800,4,FALSE))),"")</f>
        <v>SI</v>
      </c>
      <c r="P31" s="131">
        <f>IF(B31="","",COUNTIF(F:F,F31))</f>
        <v>1</v>
      </c>
      <c r="Q31" t="str" cm="1">
        <f t="array" ref="Q31">+IF(AND(K31=_xlfn.XLOOKUP(K31,-'control débitos'!E:E,-'control débitos'!E:E,,0),B31=_xlfn.XLOOKUP(B31,'control débitos'!A:A,'control débitos'!A:A,,0)),"si","no")</f>
        <v>si</v>
      </c>
      <c r="R31" s="57"/>
      <c r="U31" s="187">
        <f>+T31-A31</f>
        <v>-50</v>
      </c>
    </row>
    <row r="32" spans="1:21" ht="12.75" customHeight="1" x14ac:dyDescent="0.2">
      <c r="A32" s="78">
        <v>52</v>
      </c>
      <c r="B32" s="158">
        <v>45337</v>
      </c>
      <c r="C32" s="62" t="s">
        <v>955</v>
      </c>
      <c r="D32" s="62" t="s">
        <v>938</v>
      </c>
      <c r="E32" s="62" t="s">
        <v>956</v>
      </c>
      <c r="F32" s="159">
        <v>-2646.65</v>
      </c>
      <c r="G32" s="159">
        <v>-12339920.720000001</v>
      </c>
      <c r="H32" s="18">
        <f>+IF($A32&lt;&gt;"",2,"")</f>
        <v>2</v>
      </c>
      <c r="K32" s="55" t="str">
        <f>IFERROR(IF(C32&lt;&gt;"",(VLOOKUP(F32,'control débitos'!$K$3:$K$1800,1,0)),""),"FALTA DEBITO")</f>
        <v>FALTA DEBITO</v>
      </c>
      <c r="L32">
        <f>IF(K32="","",IF(K32="FALTA DEBITO",0,F32))</f>
        <v>0</v>
      </c>
      <c r="N32" s="58" t="e">
        <f>IF(F32&lt;&gt;"",(VLOOKUP(K32,'control débitos'!$I$2:$L$1800,4,FALSE)),"")</f>
        <v>#N/A</v>
      </c>
      <c r="O32" s="58" t="e">
        <f>IF(N32&lt;&gt;"",(IF(N32=B32,"SI",VLOOKUP(K32,'control débitos'!$I$2:$L$1800,4,FALSE))),"")</f>
        <v>#N/A</v>
      </c>
      <c r="P32" s="131">
        <f>IF(B32="","",COUNTIF(F:F,F32))</f>
        <v>1</v>
      </c>
      <c r="Q32" t="e" cm="1">
        <f t="array" ref="Q32">+IF(AND(K32=_xlfn.XLOOKUP(K32,-'control débitos'!E:E,-'control débitos'!E:E,,0),B32=_xlfn.XLOOKUP(B32,'control débitos'!A:A,'control débitos'!A:A,,0)),"si","no")</f>
        <v>#N/A</v>
      </c>
      <c r="R32" s="57"/>
      <c r="U32" s="187">
        <f>+T32-A32</f>
        <v>-52</v>
      </c>
    </row>
    <row r="33" spans="1:21" ht="12.75" customHeight="1" x14ac:dyDescent="0.2">
      <c r="A33" s="78">
        <v>53</v>
      </c>
      <c r="B33" s="158">
        <v>45337</v>
      </c>
      <c r="C33" s="62" t="s">
        <v>957</v>
      </c>
      <c r="D33" s="62" t="s">
        <v>958</v>
      </c>
      <c r="E33" s="62" t="s">
        <v>959</v>
      </c>
      <c r="F33" s="159">
        <v>-631</v>
      </c>
      <c r="G33" s="159">
        <v>-12337274.07</v>
      </c>
      <c r="H33" s="18">
        <f>+IF($A33&lt;&gt;"",2,"")</f>
        <v>2</v>
      </c>
      <c r="K33" s="55" t="str">
        <f>IFERROR(IF(C33&lt;&gt;"",(VLOOKUP(F33,'control débitos'!$K$3:$K$1800,1,0)),""),"FALTA DEBITO")</f>
        <v>FALTA DEBITO</v>
      </c>
      <c r="L33">
        <f>IF(K33="","",IF(K33="FALTA DEBITO",0,F33))</f>
        <v>0</v>
      </c>
      <c r="N33" s="58" t="e">
        <f>IF(F33&lt;&gt;"",(VLOOKUP(K33,'control débitos'!$I$2:$L$1800,4,FALSE)),"")</f>
        <v>#N/A</v>
      </c>
      <c r="O33" s="58" t="e">
        <f>IF(N33&lt;&gt;"",(IF(N33=B33,"SI",VLOOKUP(K33,'control débitos'!$I$2:$L$1800,4,FALSE))),"")</f>
        <v>#N/A</v>
      </c>
      <c r="P33" s="131">
        <f>IF(B33="","",COUNTIF(F:F,F33))</f>
        <v>1</v>
      </c>
      <c r="Q33" t="e" cm="1">
        <f t="array" ref="Q33">+IF(AND(K33=_xlfn.XLOOKUP(K33,-'control débitos'!E:E,-'control débitos'!E:E,,0),B33=_xlfn.XLOOKUP(B33,'control débitos'!A:A,'control débitos'!A:A,,0)),"si","no")</f>
        <v>#N/A</v>
      </c>
      <c r="R33" s="57"/>
      <c r="U33" s="187">
        <f>+T33-A33</f>
        <v>-53</v>
      </c>
    </row>
    <row r="34" spans="1:21" ht="12.75" hidden="1" customHeight="1" x14ac:dyDescent="0.2">
      <c r="A34" s="78">
        <v>54</v>
      </c>
      <c r="B34" s="158">
        <v>45337</v>
      </c>
      <c r="C34" s="62" t="s">
        <v>960</v>
      </c>
      <c r="D34" s="62" t="s">
        <v>909</v>
      </c>
      <c r="E34" s="62" t="s">
        <v>910</v>
      </c>
      <c r="F34" s="159">
        <v>-20001.3</v>
      </c>
      <c r="G34" s="159">
        <v>-12336643.07</v>
      </c>
      <c r="H34" s="18">
        <f>+IF($A34&lt;&gt;"",2,"")</f>
        <v>2</v>
      </c>
      <c r="K34" s="55">
        <f>IFERROR(IF(C34&lt;&gt;"",(VLOOKUP(F34,'control débitos'!$K$3:$K$1800,1,0)),""),"FALTA DEBITO")</f>
        <v>-20001.3</v>
      </c>
      <c r="L34">
        <f>IF(K34="","",IF(K34="FALTA DEBITO",0,F34))</f>
        <v>-20001.3</v>
      </c>
      <c r="N34" s="58">
        <f>IF(F34&lt;&gt;"",(VLOOKUP(K34,'control débitos'!$I$2:$L$1800,4,FALSE)),"")</f>
        <v>45337</v>
      </c>
      <c r="O34" s="58" t="str">
        <f>IF(N34&lt;&gt;"",(IF(N34=B34,"SI",VLOOKUP(K34,'control débitos'!$I$2:$L$1800,4,FALSE))),"")</f>
        <v>SI</v>
      </c>
      <c r="P34" s="131">
        <f>IF(B34="","",COUNTIF(F:F,F34))</f>
        <v>1</v>
      </c>
      <c r="Q34" t="str" cm="1">
        <f t="array" ref="Q34">+IF(AND(K34=_xlfn.XLOOKUP(K34,-'control débitos'!E:E,-'control débitos'!E:E,,0),B34=_xlfn.XLOOKUP(B34,'control débitos'!A:A,'control débitos'!A:A,,0)),"si","no")</f>
        <v>si</v>
      </c>
      <c r="R34" s="57"/>
      <c r="U34" s="187">
        <f>+T34-A34</f>
        <v>-54</v>
      </c>
    </row>
    <row r="35" spans="1:21" ht="12.75" hidden="1" customHeight="1" x14ac:dyDescent="0.2">
      <c r="A35" s="78">
        <v>55</v>
      </c>
      <c r="B35" s="158">
        <v>45337</v>
      </c>
      <c r="C35" s="62" t="s">
        <v>961</v>
      </c>
      <c r="D35" s="62" t="s">
        <v>882</v>
      </c>
      <c r="E35" s="62" t="s">
        <v>19</v>
      </c>
      <c r="F35" s="159">
        <v>-42600</v>
      </c>
      <c r="G35" s="159">
        <v>-12316641.77</v>
      </c>
      <c r="H35" s="18">
        <f>+IF($A35&lt;&gt;"",2,"")</f>
        <v>2</v>
      </c>
      <c r="K35" s="55">
        <f>IFERROR(IF(C35&lt;&gt;"",(VLOOKUP(F35,'control débitos'!$K$3:$K$1800,1,0)),""),"FALTA DEBITO")</f>
        <v>-42600</v>
      </c>
      <c r="L35">
        <f>IF(K35="","",IF(K35="FALTA DEBITO",0,F35))</f>
        <v>-42600</v>
      </c>
      <c r="N35" s="58">
        <f>IF(F35&lt;&gt;"",(VLOOKUP(K35,'control débitos'!$I$2:$L$1800,4,FALSE)),"")</f>
        <v>45337</v>
      </c>
      <c r="O35" s="58" t="str">
        <f>IF(N35&lt;&gt;"",(IF(N35=B35,"SI",VLOOKUP(K35,'control débitos'!$I$2:$L$1800,4,FALSE))),"")</f>
        <v>SI</v>
      </c>
      <c r="P35" s="131">
        <f>IF(B35="","",COUNTIF(F:F,F35))</f>
        <v>1</v>
      </c>
      <c r="Q35" t="str" cm="1">
        <f t="array" ref="Q35">+IF(AND(K35=_xlfn.XLOOKUP(K35,-'control débitos'!E:E,-'control débitos'!E:E,,0),B35=_xlfn.XLOOKUP(B35,'control débitos'!A:A,'control débitos'!A:A,,0)),"si","no")</f>
        <v>si</v>
      </c>
      <c r="R35" s="57"/>
      <c r="U35" s="187">
        <f>+T35-A35</f>
        <v>-55</v>
      </c>
    </row>
    <row r="36" spans="1:21" ht="12.75" hidden="1" customHeight="1" x14ac:dyDescent="0.2">
      <c r="A36" s="78">
        <v>56</v>
      </c>
      <c r="B36" s="158">
        <v>45337</v>
      </c>
      <c r="C36" s="62" t="s">
        <v>962</v>
      </c>
      <c r="D36" s="62" t="s">
        <v>882</v>
      </c>
      <c r="E36" s="62" t="s">
        <v>19</v>
      </c>
      <c r="F36" s="159">
        <v>-665541.9</v>
      </c>
      <c r="G36" s="159">
        <v>-12274041.77</v>
      </c>
      <c r="H36" s="18">
        <f>+IF($A36&lt;&gt;"",2,"")</f>
        <v>2</v>
      </c>
      <c r="K36" s="55">
        <f>IFERROR(IF(C36&lt;&gt;"",(VLOOKUP(F36,'control débitos'!$K$3:$K$1800,1,0)),""),"FALTA DEBITO")</f>
        <v>-665541.9</v>
      </c>
      <c r="L36">
        <f>IF(K36="","",IF(K36="FALTA DEBITO",0,F36))</f>
        <v>-665541.9</v>
      </c>
      <c r="N36" s="58">
        <f>IF(F36&lt;&gt;"",(VLOOKUP(K36,'control débitos'!$I$2:$L$1800,4,FALSE)),"")</f>
        <v>45337</v>
      </c>
      <c r="O36" s="58" t="str">
        <f>IF(N36&lt;&gt;"",(IF(N36=B36,"SI",VLOOKUP(K36,'control débitos'!$I$2:$L$1800,4,FALSE))),"")</f>
        <v>SI</v>
      </c>
      <c r="P36" s="131">
        <f>IF(B36="","",COUNTIF(F:F,F36))</f>
        <v>1</v>
      </c>
      <c r="Q36" t="str" cm="1">
        <f t="array" ref="Q36">+IF(AND(K36=_xlfn.XLOOKUP(K36,-'control débitos'!E:E,-'control débitos'!E:E,,0),B36=_xlfn.XLOOKUP(B36,'control débitos'!A:A,'control débitos'!A:A,,0)),"si","no")</f>
        <v>si</v>
      </c>
      <c r="R36" s="57"/>
      <c r="U36" s="187">
        <f>+T36-A36</f>
        <v>-56</v>
      </c>
    </row>
    <row r="37" spans="1:21" ht="12.75" hidden="1" customHeight="1" x14ac:dyDescent="0.2">
      <c r="A37" s="78">
        <v>57</v>
      </c>
      <c r="B37" s="158">
        <v>45337</v>
      </c>
      <c r="C37" s="62" t="s">
        <v>963</v>
      </c>
      <c r="D37" s="62" t="s">
        <v>882</v>
      </c>
      <c r="E37" s="62" t="s">
        <v>19</v>
      </c>
      <c r="F37" s="159">
        <v>-568000</v>
      </c>
      <c r="G37" s="159">
        <v>-11608499.869999999</v>
      </c>
      <c r="H37" s="18">
        <f>+IF($A37&lt;&gt;"",2,"")</f>
        <v>2</v>
      </c>
      <c r="K37" s="55">
        <f>IFERROR(IF(C37&lt;&gt;"",(VLOOKUP(F37,'control débitos'!$K$3:$K$1800,1,0)),""),"FALTA DEBITO")</f>
        <v>-568000</v>
      </c>
      <c r="L37">
        <f>IF(K37="","",IF(K37="FALTA DEBITO",0,F37))</f>
        <v>-568000</v>
      </c>
      <c r="N37" s="58">
        <f>IF(F37&lt;&gt;"",(VLOOKUP(K37,'control débitos'!$I$2:$L$1800,4,FALSE)),"")</f>
        <v>45337</v>
      </c>
      <c r="O37" s="58" t="str">
        <f>IF(N37&lt;&gt;"",(IF(N37=B37,"SI",VLOOKUP(K37,'control débitos'!$I$2:$L$1800,4,FALSE))),"")</f>
        <v>SI</v>
      </c>
      <c r="P37" s="131">
        <f>IF(B37="","",COUNTIF(F:F,F37))</f>
        <v>1</v>
      </c>
      <c r="Q37" t="str" cm="1">
        <f t="array" ref="Q37">+IF(AND(K37=_xlfn.XLOOKUP(K37,-'control débitos'!E:E,-'control débitos'!E:E,,0),B37=_xlfn.XLOOKUP(B37,'control débitos'!A:A,'control débitos'!A:A,,0)),"si","no")</f>
        <v>si</v>
      </c>
      <c r="R37" s="57"/>
      <c r="U37" s="187">
        <f>+T37-A37</f>
        <v>-57</v>
      </c>
    </row>
    <row r="38" spans="1:21" ht="12.75" hidden="1" customHeight="1" x14ac:dyDescent="0.2">
      <c r="A38" s="78">
        <v>58</v>
      </c>
      <c r="B38" s="158">
        <v>45337</v>
      </c>
      <c r="C38" s="62" t="s">
        <v>964</v>
      </c>
      <c r="D38" s="62" t="s">
        <v>882</v>
      </c>
      <c r="E38" s="62" t="s">
        <v>19</v>
      </c>
      <c r="F38" s="159">
        <v>-397888.87</v>
      </c>
      <c r="G38" s="159">
        <v>-11040499.869999999</v>
      </c>
      <c r="H38" s="18">
        <f>+IF($A38&lt;&gt;"",2,"")</f>
        <v>2</v>
      </c>
      <c r="K38" s="55">
        <f>IFERROR(IF(C38&lt;&gt;"",(VLOOKUP(F38,'control débitos'!$K$3:$K$1800,1,0)),""),"FALTA DEBITO")</f>
        <v>-397888.87</v>
      </c>
      <c r="L38">
        <f>IF(K38="","",IF(K38="FALTA DEBITO",0,F38))</f>
        <v>-397888.87</v>
      </c>
      <c r="N38" s="58">
        <f>IF(F38&lt;&gt;"",(VLOOKUP(K38,'control débitos'!$I$2:$L$1800,4,FALSE)),"")</f>
        <v>45337</v>
      </c>
      <c r="O38" s="58" t="str">
        <f>IF(N38&lt;&gt;"",(IF(N38=B38,"SI",VLOOKUP(K38,'control débitos'!$I$2:$L$1800,4,FALSE))),"")</f>
        <v>SI</v>
      </c>
      <c r="P38" s="131">
        <f>IF(B38="","",COUNTIF(F:F,F38))</f>
        <v>1</v>
      </c>
      <c r="Q38" t="str" cm="1">
        <f t="array" ref="Q38">+IF(AND(K38=_xlfn.XLOOKUP(K38,-'control débitos'!E:E,-'control débitos'!E:E,,0),B38=_xlfn.XLOOKUP(B38,'control débitos'!A:A,'control débitos'!A:A,,0)),"si","no")</f>
        <v>si</v>
      </c>
      <c r="R38" s="57"/>
      <c r="U38" s="187">
        <f>+T38-A38</f>
        <v>-58</v>
      </c>
    </row>
    <row r="39" spans="1:21" ht="12.75" customHeight="1" x14ac:dyDescent="0.2">
      <c r="A39" s="78">
        <v>59</v>
      </c>
      <c r="B39" s="158">
        <v>45337</v>
      </c>
      <c r="C39" s="62" t="s">
        <v>965</v>
      </c>
      <c r="D39" s="62" t="s">
        <v>882</v>
      </c>
      <c r="E39" s="62" t="s">
        <v>19</v>
      </c>
      <c r="F39" s="159">
        <v>-100000</v>
      </c>
      <c r="G39" s="159">
        <v>-10642611</v>
      </c>
      <c r="H39" s="18">
        <f>+IF($A39&lt;&gt;"",2,"")</f>
        <v>2</v>
      </c>
      <c r="K39" s="55" t="str">
        <f>IFERROR(IF(C39&lt;&gt;"",(VLOOKUP(F39,'control débitos'!$K$3:$K$1800,1,0)),""),"FALTA DEBITO")</f>
        <v>FALTA DEBITO</v>
      </c>
      <c r="L39">
        <f>IF(K39="","",IF(K39="FALTA DEBITO",0,F39))</f>
        <v>0</v>
      </c>
      <c r="N39" s="58" t="e">
        <f>IF(F39&lt;&gt;"",(VLOOKUP(K39,'control débitos'!$I$2:$L$1800,4,FALSE)),"")</f>
        <v>#N/A</v>
      </c>
      <c r="O39" s="58" t="e">
        <f>IF(N39&lt;&gt;"",(IF(N39=B39,"SI",VLOOKUP(K39,'control débitos'!$I$2:$L$1800,4,FALSE))),"")</f>
        <v>#N/A</v>
      </c>
      <c r="P39" s="131">
        <f>IF(B39="","",COUNTIF(F:F,F39))</f>
        <v>1</v>
      </c>
      <c r="Q39" t="e" cm="1">
        <f t="array" ref="Q39">+IF(AND(K39=_xlfn.XLOOKUP(K39,-'control débitos'!E:E,-'control débitos'!E:E,,0),B39=_xlfn.XLOOKUP(B39,'control débitos'!A:A,'control débitos'!A:A,,0)),"si","no")</f>
        <v>#N/A</v>
      </c>
      <c r="R39" s="57"/>
      <c r="U39" s="187">
        <f>+T39-A39</f>
        <v>-59</v>
      </c>
    </row>
    <row r="40" spans="1:21" ht="12.75" customHeight="1" x14ac:dyDescent="0.2">
      <c r="A40" s="78">
        <v>61</v>
      </c>
      <c r="B40" s="158">
        <v>45336</v>
      </c>
      <c r="C40" s="62" t="s">
        <v>967</v>
      </c>
      <c r="D40" s="62" t="s">
        <v>938</v>
      </c>
      <c r="E40" s="62" t="s">
        <v>968</v>
      </c>
      <c r="F40" s="159">
        <v>-586117.56000000006</v>
      </c>
      <c r="G40" s="159">
        <v>-10467351.82</v>
      </c>
      <c r="H40" s="18">
        <f>+IF($A40&lt;&gt;"",2,"")</f>
        <v>2</v>
      </c>
      <c r="K40" s="55" t="str">
        <f>IFERROR(IF(C40&lt;&gt;"",(VLOOKUP(F40,'control débitos'!$K$3:$K$1800,1,0)),""),"FALTA DEBITO")</f>
        <v>FALTA DEBITO</v>
      </c>
      <c r="L40">
        <f>IF(K40="","",IF(K40="FALTA DEBITO",0,F40))</f>
        <v>0</v>
      </c>
      <c r="N40" s="58" t="e">
        <f>IF(F40&lt;&gt;"",(VLOOKUP(K40,'control débitos'!$I$2:$L$1800,4,FALSE)),"")</f>
        <v>#N/A</v>
      </c>
      <c r="O40" s="58" t="e">
        <f>IF(N40&lt;&gt;"",(IF(N40=B40,"SI",VLOOKUP(K40,'control débitos'!$I$2:$L$1800,4,FALSE))),"")</f>
        <v>#N/A</v>
      </c>
      <c r="P40" s="131">
        <f>IF(B40="","",COUNTIF(F:F,F40))</f>
        <v>1</v>
      </c>
      <c r="Q40" t="e" cm="1">
        <f t="array" ref="Q40">+IF(AND(K40=_xlfn.XLOOKUP(K40,-'control débitos'!E:E,-'control débitos'!E:E,,0),B40=_xlfn.XLOOKUP(B40,'control débitos'!A:A,'control débitos'!A:A,,0)),"si","no")</f>
        <v>#N/A</v>
      </c>
      <c r="R40" s="57"/>
      <c r="U40" s="187">
        <f>+T40-A40</f>
        <v>-61</v>
      </c>
    </row>
    <row r="41" spans="1:21" ht="12.75" customHeight="1" x14ac:dyDescent="0.2">
      <c r="A41" s="78">
        <v>62</v>
      </c>
      <c r="B41" s="158">
        <v>45336</v>
      </c>
      <c r="C41" s="62" t="s">
        <v>969</v>
      </c>
      <c r="D41" s="62" t="s">
        <v>938</v>
      </c>
      <c r="E41" s="62" t="s">
        <v>968</v>
      </c>
      <c r="F41" s="159">
        <v>-8246</v>
      </c>
      <c r="G41" s="159">
        <v>-9881234.2599999998</v>
      </c>
      <c r="H41" s="18">
        <f>+IF($A41&lt;&gt;"",2,"")</f>
        <v>2</v>
      </c>
      <c r="K41" s="55" t="str">
        <f>IFERROR(IF(C41&lt;&gt;"",(VLOOKUP(F41,'control débitos'!$K$3:$K$1800,1,0)),""),"FALTA DEBITO")</f>
        <v>FALTA DEBITO</v>
      </c>
      <c r="L41">
        <f>IF(K41="","",IF(K41="FALTA DEBITO",0,F41))</f>
        <v>0</v>
      </c>
      <c r="N41" s="58" t="e">
        <f>IF(F41&lt;&gt;"",(VLOOKUP(K41,'control débitos'!$I$2:$L$1800,4,FALSE)),"")</f>
        <v>#N/A</v>
      </c>
      <c r="O41" s="58" t="e">
        <f>IF(N41&lt;&gt;"",(IF(N41=B41,"SI",VLOOKUP(K41,'control débitos'!$I$2:$L$1800,4,FALSE))),"")</f>
        <v>#N/A</v>
      </c>
      <c r="P41" s="131">
        <f>IF(B41="","",COUNTIF(F:F,F41))</f>
        <v>1</v>
      </c>
      <c r="Q41" t="e" cm="1">
        <f t="array" ref="Q41">+IF(AND(K41=_xlfn.XLOOKUP(K41,-'control débitos'!E:E,-'control débitos'!E:E,,0),B41=_xlfn.XLOOKUP(B41,'control débitos'!A:A,'control débitos'!A:A,,0)),"si","no")</f>
        <v>#N/A</v>
      </c>
      <c r="R41" s="57"/>
      <c r="U41" s="187">
        <f>+T41-A41</f>
        <v>-62</v>
      </c>
    </row>
    <row r="42" spans="1:21" ht="12.75" customHeight="1" x14ac:dyDescent="0.2">
      <c r="A42" s="78">
        <v>63</v>
      </c>
      <c r="B42" s="158">
        <v>45336</v>
      </c>
      <c r="C42" s="62" t="s">
        <v>970</v>
      </c>
      <c r="D42" s="62" t="s">
        <v>928</v>
      </c>
      <c r="E42" s="62" t="s">
        <v>929</v>
      </c>
      <c r="F42" s="159">
        <v>-21892.28</v>
      </c>
      <c r="G42" s="159">
        <v>-9872988.2599999998</v>
      </c>
      <c r="H42" s="18">
        <f>+IF($A42&lt;&gt;"",2,"")</f>
        <v>2</v>
      </c>
      <c r="K42" s="55" t="str">
        <f>IFERROR(IF(C42&lt;&gt;"",(VLOOKUP(F42,'control débitos'!$K$3:$K$1800,1,0)),""),"FALTA DEBITO")</f>
        <v>FALTA DEBITO</v>
      </c>
      <c r="L42">
        <f>IF(K42="","",IF(K42="FALTA DEBITO",0,F42))</f>
        <v>0</v>
      </c>
      <c r="N42" s="58" t="e">
        <f>IF(F42&lt;&gt;"",(VLOOKUP(K42,'control débitos'!$I$2:$L$1800,4,FALSE)),"")</f>
        <v>#N/A</v>
      </c>
      <c r="O42" s="58" t="e">
        <f>IF(N42&lt;&gt;"",(IF(N42=B42,"SI",VLOOKUP(K42,'control débitos'!$I$2:$L$1800,4,FALSE))),"")</f>
        <v>#N/A</v>
      </c>
      <c r="P42" s="131">
        <f>IF(B42="","",COUNTIF(F:F,F42))</f>
        <v>1</v>
      </c>
      <c r="Q42" t="e" cm="1">
        <f t="array" ref="Q42">+IF(AND(K42=_xlfn.XLOOKUP(K42,-'control débitos'!E:E,-'control débitos'!E:E,,0),B42=_xlfn.XLOOKUP(B42,'control débitos'!A:A,'control débitos'!A:A,,0)),"si","no")</f>
        <v>#N/A</v>
      </c>
      <c r="R42" s="57"/>
      <c r="U42" s="187">
        <f>+T42-A42</f>
        <v>-63</v>
      </c>
    </row>
    <row r="43" spans="1:21" ht="12.75" hidden="1" customHeight="1" x14ac:dyDescent="0.2">
      <c r="A43" s="78">
        <v>64</v>
      </c>
      <c r="B43" s="158">
        <v>45336</v>
      </c>
      <c r="C43" s="62" t="s">
        <v>971</v>
      </c>
      <c r="D43" s="62" t="s">
        <v>972</v>
      </c>
      <c r="E43" s="62" t="s">
        <v>973</v>
      </c>
      <c r="F43" s="159">
        <v>-422702.39</v>
      </c>
      <c r="G43" s="159">
        <v>-9851095.9800000004</v>
      </c>
      <c r="H43" s="18">
        <f>+IF($A43&lt;&gt;"",2,"")</f>
        <v>2</v>
      </c>
      <c r="K43" s="55">
        <f>IFERROR(IF(C43&lt;&gt;"",(VLOOKUP(F43,'control débitos'!$K$3:$K$1800,1,0)),""),"FALTA DEBITO")</f>
        <v>-422702.39</v>
      </c>
      <c r="L43">
        <f>IF(K43="","",IF(K43="FALTA DEBITO",0,F43))</f>
        <v>-422702.39</v>
      </c>
      <c r="N43" s="58">
        <f>IF(F43&lt;&gt;"",(VLOOKUP(K43,'control débitos'!$I$2:$L$1800,4,FALSE)),"")</f>
        <v>45331</v>
      </c>
      <c r="O43" s="58">
        <f>IF(N43&lt;&gt;"",(IF(N43=B43,"SI",VLOOKUP(K43,'control débitos'!$I$2:$L$1800,4,FALSE))),"")</f>
        <v>45331</v>
      </c>
      <c r="P43" s="131">
        <f>IF(B43="","",COUNTIF(F:F,F43))</f>
        <v>1</v>
      </c>
      <c r="Q43" t="str" cm="1">
        <f t="array" ref="Q43">+IF(AND(K43=_xlfn.XLOOKUP(K43,-'control débitos'!E:E,-'control débitos'!E:E,,0),B43=_xlfn.XLOOKUP(B43,'control débitos'!A:A,'control débitos'!A:A,,0)),"si","no")</f>
        <v>si</v>
      </c>
      <c r="R43" s="57"/>
      <c r="U43" s="187">
        <f>+T43-A43</f>
        <v>-64</v>
      </c>
    </row>
    <row r="44" spans="1:21" ht="12.75" customHeight="1" x14ac:dyDescent="0.2">
      <c r="A44" s="78">
        <v>65</v>
      </c>
      <c r="B44" s="158">
        <v>45336</v>
      </c>
      <c r="C44" s="62" t="s">
        <v>974</v>
      </c>
      <c r="D44" s="62" t="s">
        <v>972</v>
      </c>
      <c r="E44" s="62" t="s">
        <v>39</v>
      </c>
      <c r="F44" s="159">
        <v>-9750.4699999999993</v>
      </c>
      <c r="G44" s="159">
        <v>-9428393.5899999999</v>
      </c>
      <c r="H44" s="18">
        <f>+IF($A44&lt;&gt;"",2,"")</f>
        <v>2</v>
      </c>
      <c r="K44" s="55" t="str">
        <f>IFERROR(IF(C44&lt;&gt;"",(VLOOKUP(F44,'control débitos'!$K$3:$K$1800,1,0)),""),"FALTA DEBITO")</f>
        <v>FALTA DEBITO</v>
      </c>
      <c r="L44">
        <f>IF(K44="","",IF(K44="FALTA DEBITO",0,F44))</f>
        <v>0</v>
      </c>
      <c r="N44" s="58" t="e">
        <f>IF(F44&lt;&gt;"",(VLOOKUP(K44,'control débitos'!$I$2:$L$1800,4,FALSE)),"")</f>
        <v>#N/A</v>
      </c>
      <c r="O44" s="58" t="e">
        <f>IF(N44&lt;&gt;"",(IF(N44=B44,"SI",VLOOKUP(K44,'control débitos'!$I$2:$L$1800,4,FALSE))),"")</f>
        <v>#N/A</v>
      </c>
      <c r="P44" s="131">
        <f>IF(B44="","",COUNTIF(F:F,F44))</f>
        <v>1</v>
      </c>
      <c r="Q44" t="e" cm="1">
        <f t="array" ref="Q44">+IF(AND(K44=_xlfn.XLOOKUP(K44,-'control débitos'!E:E,-'control débitos'!E:E,,0),B44=_xlfn.XLOOKUP(B44,'control débitos'!A:A,'control débitos'!A:A,,0)),"si","no")</f>
        <v>#N/A</v>
      </c>
      <c r="R44" s="57"/>
      <c r="U44" s="187">
        <f>+T44-A44</f>
        <v>-65</v>
      </c>
    </row>
    <row r="45" spans="1:21" ht="12.75" customHeight="1" x14ac:dyDescent="0.2">
      <c r="A45" s="78">
        <v>66</v>
      </c>
      <c r="B45" s="158">
        <v>45336</v>
      </c>
      <c r="C45" s="62" t="s">
        <v>975</v>
      </c>
      <c r="D45" s="62" t="s">
        <v>972</v>
      </c>
      <c r="E45" s="62" t="s">
        <v>976</v>
      </c>
      <c r="F45" s="159">
        <v>-28573.41</v>
      </c>
      <c r="G45" s="159">
        <v>-9418643.1199999992</v>
      </c>
      <c r="H45" s="18">
        <f>+IF($A45&lt;&gt;"",2,"")</f>
        <v>2</v>
      </c>
      <c r="K45" s="55" t="str">
        <f>IFERROR(IF(C45&lt;&gt;"",(VLOOKUP(F45,'control débitos'!$K$3:$K$1800,1,0)),""),"FALTA DEBITO")</f>
        <v>FALTA DEBITO</v>
      </c>
      <c r="L45">
        <f>IF(K45="","",IF(K45="FALTA DEBITO",0,F45))</f>
        <v>0</v>
      </c>
      <c r="N45" s="58" t="e">
        <f>IF(F45&lt;&gt;"",(VLOOKUP(K45,'control débitos'!$I$2:$L$1800,4,FALSE)),"")</f>
        <v>#N/A</v>
      </c>
      <c r="O45" s="58" t="e">
        <f>IF(N45&lt;&gt;"",(IF(N45=B45,"SI",VLOOKUP(K45,'control débitos'!$I$2:$L$1800,4,FALSE))),"")</f>
        <v>#N/A</v>
      </c>
      <c r="P45" s="131">
        <f>IF(B45="","",COUNTIF(F:F,F45))</f>
        <v>1</v>
      </c>
      <c r="Q45" t="e" cm="1">
        <f t="array" ref="Q45">+IF(AND(K45=_xlfn.XLOOKUP(K45,-'control débitos'!E:E,-'control débitos'!E:E,,0),B45=_xlfn.XLOOKUP(B45,'control débitos'!A:A,'control débitos'!A:A,,0)),"si","no")</f>
        <v>#N/A</v>
      </c>
      <c r="R45" s="57"/>
      <c r="U45" s="187">
        <f>+T45-A45</f>
        <v>-66</v>
      </c>
    </row>
    <row r="46" spans="1:21" ht="12.75" customHeight="1" x14ac:dyDescent="0.2">
      <c r="A46" s="78">
        <v>67</v>
      </c>
      <c r="B46" s="158">
        <v>45336</v>
      </c>
      <c r="C46" s="62" t="s">
        <v>977</v>
      </c>
      <c r="D46" s="62" t="s">
        <v>972</v>
      </c>
      <c r="E46" s="62" t="s">
        <v>978</v>
      </c>
      <c r="F46" s="159">
        <v>-10689.46</v>
      </c>
      <c r="G46" s="159">
        <v>-9390069.7100000009</v>
      </c>
      <c r="H46" s="18">
        <f>+IF($A46&lt;&gt;"",2,"")</f>
        <v>2</v>
      </c>
      <c r="K46" s="55" t="str">
        <f>IFERROR(IF(C46&lt;&gt;"",(VLOOKUP(F46,'control débitos'!$K$3:$K$1800,1,0)),""),"FALTA DEBITO")</f>
        <v>FALTA DEBITO</v>
      </c>
      <c r="L46">
        <f>IF(K46="","",IF(K46="FALTA DEBITO",0,F46))</f>
        <v>0</v>
      </c>
      <c r="N46" s="58" t="e">
        <f>IF(F46&lt;&gt;"",(VLOOKUP(K46,'control débitos'!$I$2:$L$1800,4,FALSE)),"")</f>
        <v>#N/A</v>
      </c>
      <c r="O46" s="58" t="e">
        <f>IF(N46&lt;&gt;"",(IF(N46=B46,"SI",VLOOKUP(K46,'control débitos'!$I$2:$L$1800,4,FALSE))),"")</f>
        <v>#N/A</v>
      </c>
      <c r="P46" s="131">
        <f>IF(B46="","",COUNTIF(F:F,F46))</f>
        <v>1</v>
      </c>
      <c r="Q46" t="e" cm="1">
        <f t="array" ref="Q46">+IF(AND(K46=_xlfn.XLOOKUP(K46,-'control débitos'!E:E,-'control débitos'!E:E,,0),B46=_xlfn.XLOOKUP(B46,'control débitos'!A:A,'control débitos'!A:A,,0)),"si","no")</f>
        <v>#N/A</v>
      </c>
      <c r="R46" s="57"/>
      <c r="U46" s="187">
        <f>+T46-A46</f>
        <v>-67</v>
      </c>
    </row>
    <row r="47" spans="1:21" ht="12.75" customHeight="1" x14ac:dyDescent="0.2">
      <c r="A47" s="78">
        <v>68</v>
      </c>
      <c r="B47" s="158">
        <v>45336</v>
      </c>
      <c r="C47" s="62" t="s">
        <v>979</v>
      </c>
      <c r="D47" s="62" t="s">
        <v>972</v>
      </c>
      <c r="E47" s="62" t="s">
        <v>978</v>
      </c>
      <c r="F47" s="159">
        <v>-18066.009999999998</v>
      </c>
      <c r="G47" s="159">
        <v>-9379380.25</v>
      </c>
      <c r="H47" s="18">
        <f>+IF($A47&lt;&gt;"",2,"")</f>
        <v>2</v>
      </c>
      <c r="K47" s="55" t="str">
        <f>IFERROR(IF(C47&lt;&gt;"",(VLOOKUP(F47,'control débitos'!$K$3:$K$1800,1,0)),""),"FALTA DEBITO")</f>
        <v>FALTA DEBITO</v>
      </c>
      <c r="L47">
        <f>IF(K47="","",IF(K47="FALTA DEBITO",0,F47))</f>
        <v>0</v>
      </c>
      <c r="N47" s="58" t="e">
        <f>IF(F47&lt;&gt;"",(VLOOKUP(K47,'control débitos'!$I$2:$L$1800,4,FALSE)),"")</f>
        <v>#N/A</v>
      </c>
      <c r="O47" s="58" t="e">
        <f>IF(N47&lt;&gt;"",(IF(N47=B47,"SI",VLOOKUP(K47,'control débitos'!$I$2:$L$1800,4,FALSE))),"")</f>
        <v>#N/A</v>
      </c>
      <c r="P47" s="131">
        <f>IF(B47="","",COUNTIF(F:F,F47))</f>
        <v>1</v>
      </c>
      <c r="Q47" t="e" cm="1">
        <f t="array" ref="Q47">+IF(AND(K47=_xlfn.XLOOKUP(K47,-'control débitos'!E:E,-'control débitos'!E:E,,0),B47=_xlfn.XLOOKUP(B47,'control débitos'!A:A,'control débitos'!A:A,,0)),"si","no")</f>
        <v>#N/A</v>
      </c>
      <c r="R47" s="57"/>
      <c r="U47" s="187">
        <f>+T47-A47</f>
        <v>-68</v>
      </c>
    </row>
    <row r="48" spans="1:21" ht="12.75" customHeight="1" x14ac:dyDescent="0.2">
      <c r="A48" s="78">
        <v>69</v>
      </c>
      <c r="B48" s="158">
        <v>45336</v>
      </c>
      <c r="C48" s="62" t="s">
        <v>980</v>
      </c>
      <c r="D48" s="62" t="s">
        <v>928</v>
      </c>
      <c r="E48" s="62" t="s">
        <v>929</v>
      </c>
      <c r="F48" s="159">
        <v>-25502.55</v>
      </c>
      <c r="G48" s="159">
        <v>-9361314.2400000002</v>
      </c>
      <c r="H48" s="18">
        <f>+IF($A48&lt;&gt;"",2,"")</f>
        <v>2</v>
      </c>
      <c r="K48" s="55" t="str">
        <f>IFERROR(IF(C48&lt;&gt;"",(VLOOKUP(F48,'control débitos'!$K$3:$K$1800,1,0)),""),"FALTA DEBITO")</f>
        <v>FALTA DEBITO</v>
      </c>
      <c r="L48">
        <f>IF(K48="","",IF(K48="FALTA DEBITO",0,F48))</f>
        <v>0</v>
      </c>
      <c r="N48" s="58" t="e">
        <f>IF(F48&lt;&gt;"",(VLOOKUP(K48,'control débitos'!$I$2:$L$1800,4,FALSE)),"")</f>
        <v>#N/A</v>
      </c>
      <c r="O48" s="58" t="e">
        <f>IF(N48&lt;&gt;"",(IF(N48=B48,"SI",VLOOKUP(K48,'control débitos'!$I$2:$L$1800,4,FALSE))),"")</f>
        <v>#N/A</v>
      </c>
      <c r="P48" s="131">
        <f>IF(B48="","",COUNTIF(F:F,F48))</f>
        <v>1</v>
      </c>
      <c r="Q48" t="e" cm="1">
        <f t="array" ref="Q48">+IF(AND(K48=_xlfn.XLOOKUP(K48,-'control débitos'!E:E,-'control débitos'!E:E,,0),B48=_xlfn.XLOOKUP(B48,'control débitos'!A:A,'control débitos'!A:A,,0)),"si","no")</f>
        <v>#N/A</v>
      </c>
      <c r="R48" s="57"/>
      <c r="U48" s="187">
        <f>+T48-A48</f>
        <v>-69</v>
      </c>
    </row>
    <row r="49" spans="1:21" ht="12.75" hidden="1" customHeight="1" x14ac:dyDescent="0.2">
      <c r="A49" s="78">
        <v>70</v>
      </c>
      <c r="B49" s="158">
        <v>45336</v>
      </c>
      <c r="C49" s="62" t="s">
        <v>981</v>
      </c>
      <c r="D49" s="62" t="s">
        <v>928</v>
      </c>
      <c r="E49" s="62" t="s">
        <v>929</v>
      </c>
      <c r="F49" s="159">
        <v>-510065.15</v>
      </c>
      <c r="G49" s="159">
        <v>-9335811.6899999995</v>
      </c>
      <c r="H49" s="18">
        <f>+IF($A49&lt;&gt;"",2,"")</f>
        <v>2</v>
      </c>
      <c r="K49" s="55">
        <f>IFERROR(IF(C49&lt;&gt;"",(VLOOKUP(F49,'control débitos'!$K$3:$K$1800,1,0)),""),"FALTA DEBITO")</f>
        <v>-510065.15</v>
      </c>
      <c r="L49">
        <f>IF(K49="","",IF(K49="FALTA DEBITO",0,F49))</f>
        <v>-510065.15</v>
      </c>
      <c r="N49" s="58">
        <f>IF(F49&lt;&gt;"",(VLOOKUP(K49,'control débitos'!$I$2:$L$1800,4,FALSE)),"")</f>
        <v>45336</v>
      </c>
      <c r="O49" s="58" t="str">
        <f>IF(N49&lt;&gt;"",(IF(N49=B49,"SI",VLOOKUP(K49,'control débitos'!$I$2:$L$1800,4,FALSE))),"")</f>
        <v>SI</v>
      </c>
      <c r="P49" s="131">
        <f>IF(B49="","",COUNTIF(F:F,F49))</f>
        <v>1</v>
      </c>
      <c r="Q49" t="str" cm="1">
        <f t="array" ref="Q49">+IF(AND(K49=_xlfn.XLOOKUP(K49,-'control débitos'!E:E,-'control débitos'!E:E,,0),B49=_xlfn.XLOOKUP(B49,'control débitos'!A:A,'control débitos'!A:A,,0)),"si","no")</f>
        <v>si</v>
      </c>
      <c r="R49" s="57"/>
      <c r="U49" s="187">
        <f>+T49-A49</f>
        <v>-70</v>
      </c>
    </row>
    <row r="50" spans="1:21" ht="12.75" customHeight="1" x14ac:dyDescent="0.2">
      <c r="A50" s="78">
        <v>71</v>
      </c>
      <c r="B50" s="158">
        <v>45336</v>
      </c>
      <c r="C50" s="62" t="s">
        <v>982</v>
      </c>
      <c r="D50" s="62" t="s">
        <v>928</v>
      </c>
      <c r="E50" s="62" t="s">
        <v>929</v>
      </c>
      <c r="F50" s="159">
        <v>-2000</v>
      </c>
      <c r="G50" s="159">
        <v>-8825746.5399999991</v>
      </c>
      <c r="H50" s="18">
        <f>+IF($A50&lt;&gt;"",2,"")</f>
        <v>2</v>
      </c>
      <c r="K50" s="55" t="str">
        <f>IFERROR(IF(C50&lt;&gt;"",(VLOOKUP(F50,'control débitos'!$K$3:$K$1800,1,0)),""),"FALTA DEBITO")</f>
        <v>FALTA DEBITO</v>
      </c>
      <c r="L50">
        <f>IF(K50="","",IF(K50="FALTA DEBITO",0,F50))</f>
        <v>0</v>
      </c>
      <c r="N50" s="58" t="e">
        <f>IF(F50&lt;&gt;"",(VLOOKUP(K50,'control débitos'!$I$2:$L$1800,4,FALSE)),"")</f>
        <v>#N/A</v>
      </c>
      <c r="O50" s="58" t="e">
        <f>IF(N50&lt;&gt;"",(IF(N50=B50,"SI",VLOOKUP(K50,'control débitos'!$I$2:$L$1800,4,FALSE))),"")</f>
        <v>#N/A</v>
      </c>
      <c r="P50" s="131">
        <f>IF(B50="","",COUNTIF(F:F,F50))</f>
        <v>1</v>
      </c>
      <c r="Q50" t="e" cm="1">
        <f t="array" ref="Q50">+IF(AND(K50=_xlfn.XLOOKUP(K50,-'control débitos'!E:E,-'control débitos'!E:E,,0),B50=_xlfn.XLOOKUP(B50,'control débitos'!A:A,'control débitos'!A:A,,0)),"si","no")</f>
        <v>#N/A</v>
      </c>
      <c r="R50" s="57"/>
      <c r="U50" s="187">
        <f>+T50-A50</f>
        <v>-71</v>
      </c>
    </row>
    <row r="51" spans="1:21" ht="12.75" customHeight="1" x14ac:dyDescent="0.2">
      <c r="A51" s="78">
        <v>72</v>
      </c>
      <c r="B51" s="158">
        <v>45336</v>
      </c>
      <c r="C51" s="62" t="s">
        <v>983</v>
      </c>
      <c r="D51" s="62" t="s">
        <v>928</v>
      </c>
      <c r="E51" s="62" t="s">
        <v>929</v>
      </c>
      <c r="F51" s="159">
        <v>-1452.21</v>
      </c>
      <c r="G51" s="159">
        <v>-8823746.5399999991</v>
      </c>
      <c r="H51" s="18">
        <f>+IF($A51&lt;&gt;"",2,"")</f>
        <v>2</v>
      </c>
      <c r="K51" s="55" t="str">
        <f>IFERROR(IF(C51&lt;&gt;"",(VLOOKUP(F51,'control débitos'!$K$3:$K$1800,1,0)),""),"FALTA DEBITO")</f>
        <v>FALTA DEBITO</v>
      </c>
      <c r="L51">
        <f>IF(K51="","",IF(K51="FALTA DEBITO",0,F51))</f>
        <v>0</v>
      </c>
      <c r="N51" s="58" t="e">
        <f>IF(F51&lt;&gt;"",(VLOOKUP(K51,'control débitos'!$I$2:$L$1800,4,FALSE)),"")</f>
        <v>#N/A</v>
      </c>
      <c r="O51" s="58" t="e">
        <f>IF(N51&lt;&gt;"",(IF(N51=B51,"SI",VLOOKUP(K51,'control débitos'!$I$2:$L$1800,4,FALSE))),"")</f>
        <v>#N/A</v>
      </c>
      <c r="P51" s="131">
        <f>IF(B51="","",COUNTIF(F:F,F51))</f>
        <v>1</v>
      </c>
      <c r="Q51" t="e" cm="1">
        <f t="array" ref="Q51">+IF(AND(K51=_xlfn.XLOOKUP(K51,-'control débitos'!E:E,-'control débitos'!E:E,,0),B51=_xlfn.XLOOKUP(B51,'control débitos'!A:A,'control débitos'!A:A,,0)),"si","no")</f>
        <v>#N/A</v>
      </c>
      <c r="R51" s="57"/>
      <c r="U51" s="187">
        <f>+T51-A51</f>
        <v>-72</v>
      </c>
    </row>
    <row r="52" spans="1:21" ht="12.75" customHeight="1" x14ac:dyDescent="0.2">
      <c r="A52" s="78">
        <v>74</v>
      </c>
      <c r="B52" s="158">
        <v>45336</v>
      </c>
      <c r="C52" s="62" t="s">
        <v>985</v>
      </c>
      <c r="D52" s="62" t="s">
        <v>899</v>
      </c>
      <c r="E52" s="62" t="s">
        <v>986</v>
      </c>
      <c r="F52" s="159">
        <v>-24962</v>
      </c>
      <c r="G52" s="159">
        <v>-3021809.96</v>
      </c>
      <c r="H52" s="18">
        <f>+IF($A52&lt;&gt;"",2,"")</f>
        <v>2</v>
      </c>
      <c r="K52" s="55" t="str">
        <f>IFERROR(IF(C52&lt;&gt;"",(VLOOKUP(F52,'control débitos'!$K$3:$K$1800,1,0)),""),"FALTA DEBITO")</f>
        <v>FALTA DEBITO</v>
      </c>
      <c r="L52">
        <f>IF(K52="","",IF(K52="FALTA DEBITO",0,F52))</f>
        <v>0</v>
      </c>
      <c r="N52" s="58" t="e">
        <f>IF(F52&lt;&gt;"",(VLOOKUP(K52,'control débitos'!$I$2:$L$1800,4,FALSE)),"")</f>
        <v>#N/A</v>
      </c>
      <c r="O52" s="58" t="e">
        <f>IF(N52&lt;&gt;"",(IF(N52=B52,"SI",VLOOKUP(K52,'control débitos'!$I$2:$L$1800,4,FALSE))),"")</f>
        <v>#N/A</v>
      </c>
      <c r="P52" s="131">
        <f>IF(B52="","",COUNTIF(F:F,F52))</f>
        <v>1</v>
      </c>
      <c r="Q52" t="e" cm="1">
        <f t="array" ref="Q52">+IF(AND(K52=_xlfn.XLOOKUP(K52,-'control débitos'!E:E,-'control débitos'!E:E,,0),B52=_xlfn.XLOOKUP(B52,'control débitos'!A:A,'control débitos'!A:A,,0)),"si","no")</f>
        <v>#N/A</v>
      </c>
      <c r="R52" s="57"/>
      <c r="U52" s="187">
        <f>+T52-A52</f>
        <v>-74</v>
      </c>
    </row>
    <row r="53" spans="1:21" ht="12.75" hidden="1" customHeight="1" x14ac:dyDescent="0.2">
      <c r="A53" s="78">
        <v>75</v>
      </c>
      <c r="B53" s="158">
        <v>45336</v>
      </c>
      <c r="C53" s="62" t="s">
        <v>987</v>
      </c>
      <c r="D53" s="62" t="s">
        <v>902</v>
      </c>
      <c r="E53" s="62" t="s">
        <v>27</v>
      </c>
      <c r="F53" s="159">
        <v>-675000</v>
      </c>
      <c r="G53" s="159">
        <v>-2996847.96</v>
      </c>
      <c r="H53" s="18">
        <f>+IF($A53&lt;&gt;"",2,"")</f>
        <v>2</v>
      </c>
      <c r="K53" s="55">
        <f>IFERROR(IF(C53&lt;&gt;"",(VLOOKUP(F53,'control débitos'!$K$3:$K$1800,1,0)),""),"FALTA DEBITO")</f>
        <v>-675000</v>
      </c>
      <c r="L53">
        <f>IF(K53="","",IF(K53="FALTA DEBITO",0,F53))</f>
        <v>-675000</v>
      </c>
      <c r="N53" s="58">
        <f>IF(F53&lt;&gt;"",(VLOOKUP(K53,'control débitos'!$I$2:$L$1800,4,FALSE)),"")</f>
        <v>45336</v>
      </c>
      <c r="O53" s="58" t="str">
        <f>IF(N53&lt;&gt;"",(IF(N53=B53,"SI",VLOOKUP(K53,'control débitos'!$I$2:$L$1800,4,FALSE))),"")</f>
        <v>SI</v>
      </c>
      <c r="P53" s="131">
        <f>IF(B53="","",COUNTIF(F:F,F53))</f>
        <v>2</v>
      </c>
      <c r="Q53" t="str" cm="1">
        <f t="array" ref="Q53">+IF(AND(K53=_xlfn.XLOOKUP(K53,-'control débitos'!E:E,-'control débitos'!E:E,,0),B53=_xlfn.XLOOKUP(B53,'control débitos'!A:A,'control débitos'!A:A,,0)),"si","no")</f>
        <v>si</v>
      </c>
      <c r="R53" s="57"/>
      <c r="U53" s="187">
        <f>+T53-A53</f>
        <v>-75</v>
      </c>
    </row>
    <row r="54" spans="1:21" ht="12.75" hidden="1" customHeight="1" x14ac:dyDescent="0.2">
      <c r="A54" s="78">
        <v>76</v>
      </c>
      <c r="B54" s="158">
        <v>45336</v>
      </c>
      <c r="C54" s="62" t="s">
        <v>988</v>
      </c>
      <c r="D54" s="62" t="s">
        <v>902</v>
      </c>
      <c r="E54" s="62" t="s">
        <v>27</v>
      </c>
      <c r="F54" s="159">
        <v>-675000</v>
      </c>
      <c r="G54" s="159">
        <v>-2321847.96</v>
      </c>
      <c r="H54" s="18">
        <f>+IF($A54&lt;&gt;"",2,"")</f>
        <v>2</v>
      </c>
      <c r="K54" s="55">
        <f>IFERROR(IF(C54&lt;&gt;"",(VLOOKUP(F54,'control débitos'!$K$3:$K$1800,1,0)),""),"FALTA DEBITO")</f>
        <v>-675000</v>
      </c>
      <c r="L54">
        <f>IF(K54="","",IF(K54="FALTA DEBITO",0,F54))</f>
        <v>-675000</v>
      </c>
      <c r="N54" s="58">
        <f>IF(F54&lt;&gt;"",(VLOOKUP(K54,'control débitos'!$I$2:$L$1800,4,FALSE)),"")</f>
        <v>45336</v>
      </c>
      <c r="O54" s="58" t="str">
        <f>IF(N54&lt;&gt;"",(IF(N54=B54,"SI",VLOOKUP(K54,'control débitos'!$I$2:$L$1800,4,FALSE))),"")</f>
        <v>SI</v>
      </c>
      <c r="P54" s="131">
        <f>IF(B54="","",COUNTIF(F:F,F54))</f>
        <v>2</v>
      </c>
      <c r="Q54" t="str" cm="1">
        <f t="array" ref="Q54">+IF(AND(K54=_xlfn.XLOOKUP(K54,-'control débitos'!E:E,-'control débitos'!E:E,,0),B54=_xlfn.XLOOKUP(B54,'control débitos'!A:A,'control débitos'!A:A,,0)),"si","no")</f>
        <v>si</v>
      </c>
      <c r="R54" s="57"/>
      <c r="U54" s="187">
        <f>+T54-A54</f>
        <v>-76</v>
      </c>
    </row>
    <row r="55" spans="1:21" ht="12.75" hidden="1" customHeight="1" x14ac:dyDescent="0.2">
      <c r="A55" s="78">
        <v>77</v>
      </c>
      <c r="B55" s="158">
        <v>45336</v>
      </c>
      <c r="C55" s="62" t="s">
        <v>989</v>
      </c>
      <c r="D55" s="62" t="s">
        <v>882</v>
      </c>
      <c r="E55" s="62" t="s">
        <v>19</v>
      </c>
      <c r="F55" s="159">
        <v>-303642.03000000003</v>
      </c>
      <c r="G55" s="159">
        <v>-1646847.96</v>
      </c>
      <c r="H55" s="18">
        <f>+IF($A55&lt;&gt;"",2,"")</f>
        <v>2</v>
      </c>
      <c r="K55" s="55">
        <f>IFERROR(IF(C55&lt;&gt;"",(VLOOKUP(F55,'control débitos'!$K$3:$K$1800,1,0)),""),"FALTA DEBITO")</f>
        <v>-303642.03000000003</v>
      </c>
      <c r="L55">
        <f>IF(K55="","",IF(K55="FALTA DEBITO",0,F55))</f>
        <v>-303642.03000000003</v>
      </c>
      <c r="N55" s="58">
        <f>IF(F55&lt;&gt;"",(VLOOKUP(K55,'control débitos'!$I$2:$L$1800,4,FALSE)),"")</f>
        <v>45336</v>
      </c>
      <c r="O55" s="58" t="str">
        <f>IF(N55&lt;&gt;"",(IF(N55=B55,"SI",VLOOKUP(K55,'control débitos'!$I$2:$L$1800,4,FALSE))),"")</f>
        <v>SI</v>
      </c>
      <c r="P55" s="131">
        <f>IF(B55="","",COUNTIF(F:F,F55))</f>
        <v>1</v>
      </c>
      <c r="Q55" t="str" cm="1">
        <f t="array" ref="Q55">+IF(AND(K55=_xlfn.XLOOKUP(K55,-'control débitos'!E:E,-'control débitos'!E:E,,0),B55=_xlfn.XLOOKUP(B55,'control débitos'!A:A,'control débitos'!A:A,,0)),"si","no")</f>
        <v>si</v>
      </c>
      <c r="R55" s="57"/>
      <c r="U55" s="187">
        <f>+T55-A55</f>
        <v>-77</v>
      </c>
    </row>
    <row r="56" spans="1:21" ht="12.75" hidden="1" customHeight="1" x14ac:dyDescent="0.2">
      <c r="A56" s="78">
        <v>78</v>
      </c>
      <c r="B56" s="158">
        <v>45336</v>
      </c>
      <c r="C56" s="62" t="s">
        <v>990</v>
      </c>
      <c r="D56" s="62" t="s">
        <v>882</v>
      </c>
      <c r="E56" s="62" t="s">
        <v>19</v>
      </c>
      <c r="F56" s="159">
        <v>-806751.32</v>
      </c>
      <c r="G56" s="159">
        <v>-1343205.93</v>
      </c>
      <c r="H56" s="18">
        <f>+IF($A56&lt;&gt;"",2,"")</f>
        <v>2</v>
      </c>
      <c r="K56" s="55">
        <f>IFERROR(IF(C56&lt;&gt;"",(VLOOKUP(F56,'control débitos'!$K$3:$K$1800,1,0)),""),"FALTA DEBITO")</f>
        <v>-806751.32</v>
      </c>
      <c r="L56">
        <f>IF(K56="","",IF(K56="FALTA DEBITO",0,F56))</f>
        <v>-806751.32</v>
      </c>
      <c r="N56" s="58">
        <f>IF(F56&lt;&gt;"",(VLOOKUP(K56,'control débitos'!$I$2:$L$1800,4,FALSE)),"")</f>
        <v>45336</v>
      </c>
      <c r="O56" s="58" t="str">
        <f>IF(N56&lt;&gt;"",(IF(N56=B56,"SI",VLOOKUP(K56,'control débitos'!$I$2:$L$1800,4,FALSE))),"")</f>
        <v>SI</v>
      </c>
      <c r="P56" s="131">
        <f>IF(B56="","",COUNTIF(F:F,F56))</f>
        <v>4</v>
      </c>
      <c r="Q56" t="str" cm="1">
        <f t="array" ref="Q56">+IF(AND(K56=_xlfn.XLOOKUP(K56,-'control débitos'!E:E,-'control débitos'!E:E,,0),B56=_xlfn.XLOOKUP(B56,'control débitos'!A:A,'control débitos'!A:A,,0)),"si","no")</f>
        <v>si</v>
      </c>
      <c r="R56" s="57"/>
      <c r="U56" s="187">
        <f>+T56-A56</f>
        <v>-78</v>
      </c>
    </row>
    <row r="57" spans="1:21" ht="12.75" hidden="1" customHeight="1" x14ac:dyDescent="0.2">
      <c r="A57" s="78">
        <v>79</v>
      </c>
      <c r="B57" s="158">
        <v>45336</v>
      </c>
      <c r="C57" s="62" t="s">
        <v>991</v>
      </c>
      <c r="D57" s="62" t="s">
        <v>882</v>
      </c>
      <c r="E57" s="62" t="s">
        <v>19</v>
      </c>
      <c r="F57" s="159">
        <v>-806751.32</v>
      </c>
      <c r="G57" s="159">
        <v>-536454.61</v>
      </c>
      <c r="H57" s="18">
        <f>+IF($A57&lt;&gt;"",2,"")</f>
        <v>2</v>
      </c>
      <c r="K57" s="55">
        <f>IFERROR(IF(C57&lt;&gt;"",(VLOOKUP(F57,'control débitos'!$K$3:$K$1800,1,0)),""),"FALTA DEBITO")</f>
        <v>-806751.32</v>
      </c>
      <c r="L57">
        <f>IF(K57="","",IF(K57="FALTA DEBITO",0,F57))</f>
        <v>-806751.32</v>
      </c>
      <c r="N57" s="58">
        <f>IF(F57&lt;&gt;"",(VLOOKUP(K57,'control débitos'!$I$2:$L$1800,4,FALSE)),"")</f>
        <v>45336</v>
      </c>
      <c r="O57" s="58" t="str">
        <f>IF(N57&lt;&gt;"",(IF(N57=B57,"SI",VLOOKUP(K57,'control débitos'!$I$2:$L$1800,4,FALSE))),"")</f>
        <v>SI</v>
      </c>
      <c r="P57" s="131">
        <f>IF(B57="","",COUNTIF(F:F,F57))</f>
        <v>4</v>
      </c>
      <c r="Q57" t="str" cm="1">
        <f t="array" ref="Q57">+IF(AND(K57=_xlfn.XLOOKUP(K57,-'control débitos'!E:E,-'control débitos'!E:E,,0),B57=_xlfn.XLOOKUP(B57,'control débitos'!A:A,'control débitos'!A:A,,0)),"si","no")</f>
        <v>si</v>
      </c>
      <c r="R57" s="57"/>
      <c r="U57" s="187">
        <f>+T57-A57</f>
        <v>-79</v>
      </c>
    </row>
    <row r="58" spans="1:21" ht="12.75" hidden="1" customHeight="1" x14ac:dyDescent="0.2">
      <c r="A58" s="78">
        <v>80</v>
      </c>
      <c r="B58" s="158">
        <v>45336</v>
      </c>
      <c r="C58" s="62" t="s">
        <v>992</v>
      </c>
      <c r="D58" s="62" t="s">
        <v>882</v>
      </c>
      <c r="E58" s="62" t="s">
        <v>19</v>
      </c>
      <c r="F58" s="159">
        <v>-806751.32</v>
      </c>
      <c r="G58" s="159">
        <v>270296.71000000002</v>
      </c>
      <c r="H58" s="18">
        <f>+IF($A58&lt;&gt;"",2,"")</f>
        <v>2</v>
      </c>
      <c r="K58" s="55">
        <f>IFERROR(IF(C58&lt;&gt;"",(VLOOKUP(F58,'control débitos'!$K$3:$K$1800,1,0)),""),"FALTA DEBITO")</f>
        <v>-806751.32</v>
      </c>
      <c r="L58">
        <f>IF(K58="","",IF(K58="FALTA DEBITO",0,F58))</f>
        <v>-806751.32</v>
      </c>
      <c r="N58" s="58">
        <f>IF(F58&lt;&gt;"",(VLOOKUP(K58,'control débitos'!$I$2:$L$1800,4,FALSE)),"")</f>
        <v>45336</v>
      </c>
      <c r="O58" s="58" t="str">
        <f>IF(N58&lt;&gt;"",(IF(N58=B58,"SI",VLOOKUP(K58,'control débitos'!$I$2:$L$1800,4,FALSE))),"")</f>
        <v>SI</v>
      </c>
      <c r="P58" s="131">
        <f>IF(B58="","",COUNTIF(F:F,F58))</f>
        <v>4</v>
      </c>
      <c r="Q58" t="str" cm="1">
        <f t="array" ref="Q58">+IF(AND(K58=_xlfn.XLOOKUP(K58,-'control débitos'!E:E,-'control débitos'!E:E,,0),B58=_xlfn.XLOOKUP(B58,'control débitos'!A:A,'control débitos'!A:A,,0)),"si","no")</f>
        <v>si</v>
      </c>
      <c r="R58" s="57"/>
      <c r="U58" s="187">
        <f>+T58-A58</f>
        <v>-80</v>
      </c>
    </row>
    <row r="59" spans="1:21" ht="12.75" hidden="1" customHeight="1" x14ac:dyDescent="0.2">
      <c r="A59" s="78">
        <v>81</v>
      </c>
      <c r="B59" s="158">
        <v>45336</v>
      </c>
      <c r="C59" s="62" t="s">
        <v>993</v>
      </c>
      <c r="D59" s="62" t="s">
        <v>882</v>
      </c>
      <c r="E59" s="62" t="s">
        <v>19</v>
      </c>
      <c r="F59" s="159">
        <v>-806751.32</v>
      </c>
      <c r="G59" s="159">
        <v>1077048.03</v>
      </c>
      <c r="H59" s="18">
        <f>+IF($A59&lt;&gt;"",2,"")</f>
        <v>2</v>
      </c>
      <c r="K59" s="55">
        <f>IFERROR(IF(C59&lt;&gt;"",(VLOOKUP(F59,'control débitos'!$K$3:$K$1800,1,0)),""),"FALTA DEBITO")</f>
        <v>-806751.32</v>
      </c>
      <c r="L59">
        <f>IF(K59="","",IF(K59="FALTA DEBITO",0,F59))</f>
        <v>-806751.32</v>
      </c>
      <c r="N59" s="58">
        <f>IF(F59&lt;&gt;"",(VLOOKUP(K59,'control débitos'!$I$2:$L$1800,4,FALSE)),"")</f>
        <v>45336</v>
      </c>
      <c r="O59" s="58" t="str">
        <f>IF(N59&lt;&gt;"",(IF(N59=B59,"SI",VLOOKUP(K59,'control débitos'!$I$2:$L$1800,4,FALSE))),"")</f>
        <v>SI</v>
      </c>
      <c r="P59" s="131">
        <f>IF(B59="","",COUNTIF(F:F,F59))</f>
        <v>4</v>
      </c>
      <c r="Q59" t="str" cm="1">
        <f t="array" ref="Q59">+IF(AND(K59=_xlfn.XLOOKUP(K59,-'control débitos'!E:E,-'control débitos'!E:E,,0),B59=_xlfn.XLOOKUP(B59,'control débitos'!A:A,'control débitos'!A:A,,0)),"si","no")</f>
        <v>si</v>
      </c>
      <c r="R59" s="57"/>
      <c r="U59" s="187">
        <f>+T59-A59</f>
        <v>-81</v>
      </c>
    </row>
    <row r="60" spans="1:21" ht="12.75" hidden="1" customHeight="1" x14ac:dyDescent="0.2">
      <c r="A60" s="78">
        <v>82</v>
      </c>
      <c r="B60" s="158">
        <v>45336</v>
      </c>
      <c r="C60" s="62" t="s">
        <v>994</v>
      </c>
      <c r="D60" s="62" t="s">
        <v>882</v>
      </c>
      <c r="E60" s="62" t="s">
        <v>19</v>
      </c>
      <c r="F60" s="159">
        <v>-114345</v>
      </c>
      <c r="G60" s="159">
        <v>1883799.35</v>
      </c>
      <c r="H60" s="18">
        <f>+IF($A60&lt;&gt;"",2,"")</f>
        <v>2</v>
      </c>
      <c r="K60" s="55">
        <f>IFERROR(IF(C60&lt;&gt;"",(VLOOKUP(F60,'control débitos'!$K$3:$K$1800,1,0)),""),"FALTA DEBITO")</f>
        <v>-114345</v>
      </c>
      <c r="L60">
        <f>IF(K60="","",IF(K60="FALTA DEBITO",0,F60))</f>
        <v>-114345</v>
      </c>
      <c r="N60" s="58">
        <f>IF(F60&lt;&gt;"",(VLOOKUP(K60,'control débitos'!$I$2:$L$1800,4,FALSE)),"")</f>
        <v>45336</v>
      </c>
      <c r="O60" s="58" t="str">
        <f>IF(N60&lt;&gt;"",(IF(N60=B60,"SI",VLOOKUP(K60,'control débitos'!$I$2:$L$1800,4,FALSE))),"")</f>
        <v>SI</v>
      </c>
      <c r="P60" s="131">
        <f>IF(B60="","",COUNTIF(F:F,F60))</f>
        <v>1</v>
      </c>
      <c r="Q60" t="str" cm="1">
        <f t="array" ref="Q60">+IF(AND(K60=_xlfn.XLOOKUP(K60,-'control débitos'!E:E,-'control débitos'!E:E,,0),B60=_xlfn.XLOOKUP(B60,'control débitos'!A:A,'control débitos'!A:A,,0)),"si","no")</f>
        <v>si</v>
      </c>
      <c r="R60" s="57"/>
      <c r="U60" s="187">
        <f>+T60-A60</f>
        <v>-82</v>
      </c>
    </row>
    <row r="61" spans="1:21" ht="12.75" hidden="1" customHeight="1" x14ac:dyDescent="0.2">
      <c r="A61" s="78">
        <v>83</v>
      </c>
      <c r="B61" s="158">
        <v>45336</v>
      </c>
      <c r="C61" s="62" t="s">
        <v>995</v>
      </c>
      <c r="D61" s="62" t="s">
        <v>882</v>
      </c>
      <c r="E61" s="62" t="s">
        <v>19</v>
      </c>
      <c r="F61" s="159">
        <v>-67073.66</v>
      </c>
      <c r="G61" s="159">
        <v>1998144.35</v>
      </c>
      <c r="H61" s="18">
        <f>+IF($A61&lt;&gt;"",2,"")</f>
        <v>2</v>
      </c>
      <c r="K61" s="55">
        <f>IFERROR(IF(C61&lt;&gt;"",(VLOOKUP(F61,'control débitos'!$K$3:$K$1800,1,0)),""),"FALTA DEBITO")</f>
        <v>-67073.66</v>
      </c>
      <c r="L61">
        <f>IF(K61="","",IF(K61="FALTA DEBITO",0,F61))</f>
        <v>-67073.66</v>
      </c>
      <c r="N61" s="58">
        <f>IF(F61&lt;&gt;"",(VLOOKUP(K61,'control débitos'!$I$2:$L$1800,4,FALSE)),"")</f>
        <v>45336</v>
      </c>
      <c r="O61" s="58" t="str">
        <f>IF(N61&lt;&gt;"",(IF(N61=B61,"SI",VLOOKUP(K61,'control débitos'!$I$2:$L$1800,4,FALSE))),"")</f>
        <v>SI</v>
      </c>
      <c r="P61" s="131">
        <f>IF(B61="","",COUNTIF(F:F,F61))</f>
        <v>1</v>
      </c>
      <c r="Q61" t="str" cm="1">
        <f t="array" ref="Q61">+IF(AND(K61=_xlfn.XLOOKUP(K61,-'control débitos'!E:E,-'control débitos'!E:E,,0),B61=_xlfn.XLOOKUP(B61,'control débitos'!A:A,'control débitos'!A:A,,0)),"si","no")</f>
        <v>si</v>
      </c>
      <c r="R61" s="57"/>
      <c r="U61" s="187">
        <f>+T61-A61</f>
        <v>-83</v>
      </c>
    </row>
    <row r="62" spans="1:21" ht="12.75" customHeight="1" x14ac:dyDescent="0.2">
      <c r="A62" s="78">
        <v>84</v>
      </c>
      <c r="B62" s="158">
        <v>45336</v>
      </c>
      <c r="C62" s="62" t="s">
        <v>996</v>
      </c>
      <c r="D62" s="62" t="s">
        <v>899</v>
      </c>
      <c r="E62" s="62" t="s">
        <v>997</v>
      </c>
      <c r="F62" s="159">
        <v>-10625</v>
      </c>
      <c r="G62" s="159">
        <v>2065218.01</v>
      </c>
      <c r="H62" s="18">
        <f>+IF($A62&lt;&gt;"",2,"")</f>
        <v>2</v>
      </c>
      <c r="K62" s="55" t="str">
        <f>IFERROR(IF(C62&lt;&gt;"",(VLOOKUP(F62,'control débitos'!$K$3:$K$1800,1,0)),""),"FALTA DEBITO")</f>
        <v>FALTA DEBITO</v>
      </c>
      <c r="L62">
        <f>IF(K62="","",IF(K62="FALTA DEBITO",0,F62))</f>
        <v>0</v>
      </c>
      <c r="N62" s="58" t="e">
        <f>IF(F62&lt;&gt;"",(VLOOKUP(K62,'control débitos'!$I$2:$L$1800,4,FALSE)),"")</f>
        <v>#N/A</v>
      </c>
      <c r="O62" s="58" t="e">
        <f>IF(N62&lt;&gt;"",(IF(N62=B62,"SI",VLOOKUP(K62,'control débitos'!$I$2:$L$1800,4,FALSE))),"")</f>
        <v>#N/A</v>
      </c>
      <c r="P62" s="131">
        <f>IF(B62="","",COUNTIF(F:F,F62))</f>
        <v>1</v>
      </c>
      <c r="Q62" t="e" cm="1">
        <f t="array" ref="Q62">+IF(AND(K62=_xlfn.XLOOKUP(K62,-'control débitos'!E:E,-'control débitos'!E:E,,0),B62=_xlfn.XLOOKUP(B62,'control débitos'!A:A,'control débitos'!A:A,,0)),"si","no")</f>
        <v>#N/A</v>
      </c>
      <c r="R62" s="57"/>
      <c r="U62" s="187">
        <f>+T62-A62</f>
        <v>-84</v>
      </c>
    </row>
    <row r="63" spans="1:21" ht="12.75" hidden="1" customHeight="1" x14ac:dyDescent="0.2">
      <c r="A63" s="78">
        <v>86</v>
      </c>
      <c r="B63" s="158">
        <v>45331</v>
      </c>
      <c r="C63" s="62" t="s">
        <v>999</v>
      </c>
      <c r="D63" s="62" t="s">
        <v>902</v>
      </c>
      <c r="E63" s="62" t="s">
        <v>27</v>
      </c>
      <c r="F63" s="159">
        <v>-9196</v>
      </c>
      <c r="G63" s="159">
        <v>2104091.3199999998</v>
      </c>
      <c r="H63" s="18">
        <f>+IF($A63&lt;&gt;"",2,"")</f>
        <v>2</v>
      </c>
      <c r="K63" s="55">
        <f>IFERROR(IF(C63&lt;&gt;"",(VLOOKUP(F63,'control débitos'!$K$3:$K$1800,1,0)),""),"FALTA DEBITO")</f>
        <v>-9196</v>
      </c>
      <c r="L63">
        <f>IF(K63="","",IF(K63="FALTA DEBITO",0,F63))</f>
        <v>-9196</v>
      </c>
      <c r="N63" s="58">
        <f>IF(F63&lt;&gt;"",(VLOOKUP(K63,'control débitos'!$I$2:$L$1800,4,FALSE)),"")</f>
        <v>45331</v>
      </c>
      <c r="O63" s="58" t="str">
        <f>IF(N63&lt;&gt;"",(IF(N63=B63,"SI",VLOOKUP(K63,'control débitos'!$I$2:$L$1800,4,FALSE))),"")</f>
        <v>SI</v>
      </c>
      <c r="P63" s="131">
        <f>IF(B63="","",COUNTIF(F:F,F63))</f>
        <v>1</v>
      </c>
      <c r="Q63" t="str" cm="1">
        <f t="array" ref="Q63">+IF(AND(K63=_xlfn.XLOOKUP(K63,-'control débitos'!E:E,-'control débitos'!E:E,,0),B63=_xlfn.XLOOKUP(B63,'control débitos'!A:A,'control débitos'!A:A,,0)),"si","no")</f>
        <v>si</v>
      </c>
      <c r="R63" s="57"/>
      <c r="U63" s="187">
        <f>+T63-A63</f>
        <v>-86</v>
      </c>
    </row>
    <row r="64" spans="1:21" ht="12.75" hidden="1" customHeight="1" x14ac:dyDescent="0.2">
      <c r="A64" s="78">
        <v>88</v>
      </c>
      <c r="B64" s="158">
        <v>45331</v>
      </c>
      <c r="C64" s="62" t="s">
        <v>1000</v>
      </c>
      <c r="D64" s="62" t="s">
        <v>909</v>
      </c>
      <c r="E64" s="62" t="s">
        <v>910</v>
      </c>
      <c r="F64" s="159">
        <v>-400000</v>
      </c>
      <c r="G64" s="159">
        <v>2113408.3199999998</v>
      </c>
      <c r="H64" s="18">
        <f>+IF($A64&lt;&gt;"",2,"")</f>
        <v>2</v>
      </c>
      <c r="K64" s="55">
        <f>IFERROR(IF(C64&lt;&gt;"",(VLOOKUP(F64,'control débitos'!$K$3:$K$1800,1,0)),""),"FALTA DEBITO")</f>
        <v>-400000</v>
      </c>
      <c r="L64">
        <f>IF(K64="","",IF(K64="FALTA DEBITO",0,F64))</f>
        <v>-400000</v>
      </c>
      <c r="N64" s="58">
        <f>IF(F64&lt;&gt;"",(VLOOKUP(K64,'control débitos'!$I$2:$L$1800,4,FALSE)),"")</f>
        <v>45331</v>
      </c>
      <c r="O64" s="58" t="str">
        <f>IF(N64&lt;&gt;"",(IF(N64=B64,"SI",VLOOKUP(K64,'control débitos'!$I$2:$L$1800,4,FALSE))),"")</f>
        <v>SI</v>
      </c>
      <c r="P64" s="131">
        <f>IF(B64="","",COUNTIF(F:F,F64))</f>
        <v>1</v>
      </c>
      <c r="Q64" t="str" cm="1">
        <f t="array" ref="Q64">+IF(AND(K64=_xlfn.XLOOKUP(K64,-'control débitos'!E:E,-'control débitos'!E:E,,0),B64=_xlfn.XLOOKUP(B64,'control débitos'!A:A,'control débitos'!A:A,,0)),"si","no")</f>
        <v>si</v>
      </c>
      <c r="R64" s="57"/>
      <c r="U64" s="187">
        <f>+T64-A64</f>
        <v>-88</v>
      </c>
    </row>
    <row r="65" spans="1:21" ht="12.75" hidden="1" customHeight="1" x14ac:dyDescent="0.2">
      <c r="A65" s="78">
        <v>90</v>
      </c>
      <c r="B65" s="158">
        <v>45331</v>
      </c>
      <c r="C65" s="62" t="s">
        <v>1002</v>
      </c>
      <c r="D65" s="62" t="s">
        <v>909</v>
      </c>
      <c r="E65" s="62" t="s">
        <v>910</v>
      </c>
      <c r="F65" s="159">
        <v>-1000000</v>
      </c>
      <c r="G65" s="159">
        <v>2513529.3199999998</v>
      </c>
      <c r="H65" s="18">
        <f>+IF($A65&lt;&gt;"",2,"")</f>
        <v>2</v>
      </c>
      <c r="K65" s="55">
        <f>IFERROR(IF(C65&lt;&gt;"",(VLOOKUP(F65,'control débitos'!$K$3:$K$1800,1,0)),""),"FALTA DEBITO")</f>
        <v>-1000000</v>
      </c>
      <c r="L65">
        <f>IF(K65="","",IF(K65="FALTA DEBITO",0,F65))</f>
        <v>-1000000</v>
      </c>
      <c r="N65" s="58">
        <f>IF(F65&lt;&gt;"",(VLOOKUP(K65,'control débitos'!$I$2:$L$1800,4,FALSE)),"")</f>
        <v>45331</v>
      </c>
      <c r="O65" s="58" t="str">
        <f>IF(N65&lt;&gt;"",(IF(N65=B65,"SI",VLOOKUP(K65,'control débitos'!$I$2:$L$1800,4,FALSE))),"")</f>
        <v>SI</v>
      </c>
      <c r="P65" s="131">
        <f>IF(B65="","",COUNTIF(F:F,F65))</f>
        <v>1</v>
      </c>
      <c r="Q65" t="str" cm="1">
        <f t="array" ref="Q65">+IF(AND(K65=_xlfn.XLOOKUP(K65,-'control débitos'!E:E,-'control débitos'!E:E,,0),B65=_xlfn.XLOOKUP(B65,'control débitos'!A:A,'control débitos'!A:A,,0)),"si","no")</f>
        <v>si</v>
      </c>
      <c r="R65" s="57"/>
      <c r="U65" s="187">
        <f>+T65-A65</f>
        <v>-90</v>
      </c>
    </row>
    <row r="66" spans="1:21" ht="12.75" hidden="1" customHeight="1" x14ac:dyDescent="0.2">
      <c r="A66" s="78">
        <v>92</v>
      </c>
      <c r="B66" s="158">
        <v>45331</v>
      </c>
      <c r="C66" s="62" t="s">
        <v>1003</v>
      </c>
      <c r="D66" s="62" t="s">
        <v>895</v>
      </c>
      <c r="E66" s="62" t="s">
        <v>896</v>
      </c>
      <c r="F66" s="159">
        <v>-699000</v>
      </c>
      <c r="G66" s="159">
        <v>3513650.32</v>
      </c>
      <c r="H66" s="18">
        <f>+IF($A66&lt;&gt;"",2,"")</f>
        <v>2</v>
      </c>
      <c r="K66" s="55">
        <f>IFERROR(IF(C66&lt;&gt;"",(VLOOKUP(F66,'control débitos'!$K$3:$K$1800,1,0)),""),"FALTA DEBITO")</f>
        <v>-699000</v>
      </c>
      <c r="L66">
        <f>IF(K66="","",IF(K66="FALTA DEBITO",0,F66))</f>
        <v>-699000</v>
      </c>
      <c r="N66" s="58">
        <f>IF(F66&lt;&gt;"",(VLOOKUP(K66,'control débitos'!$I$2:$L$1800,4,FALSE)),"")</f>
        <v>45331</v>
      </c>
      <c r="O66" s="58" t="str">
        <f>IF(N66&lt;&gt;"",(IF(N66=B66,"SI",VLOOKUP(K66,'control débitos'!$I$2:$L$1800,4,FALSE))),"")</f>
        <v>SI</v>
      </c>
      <c r="P66" s="131">
        <f>IF(B66="","",COUNTIF(F:F,F66))</f>
        <v>1</v>
      </c>
      <c r="Q66" t="str" cm="1">
        <f t="array" ref="Q66">+IF(AND(K66=_xlfn.XLOOKUP(K66,-'control débitos'!E:E,-'control débitos'!E:E,,0),B66=_xlfn.XLOOKUP(B66,'control débitos'!A:A,'control débitos'!A:A,,0)),"si","no")</f>
        <v>si</v>
      </c>
      <c r="R66" s="57"/>
      <c r="U66" s="187">
        <f>+T66-A66</f>
        <v>-92</v>
      </c>
    </row>
    <row r="67" spans="1:21" ht="12.75" hidden="1" customHeight="1" x14ac:dyDescent="0.2">
      <c r="A67" s="78">
        <v>94</v>
      </c>
      <c r="B67" s="158">
        <v>45331</v>
      </c>
      <c r="C67" s="62" t="s">
        <v>1004</v>
      </c>
      <c r="D67" s="62" t="s">
        <v>909</v>
      </c>
      <c r="E67" s="62" t="s">
        <v>910</v>
      </c>
      <c r="F67" s="159">
        <v>-640000</v>
      </c>
      <c r="G67" s="159">
        <v>4212771.32</v>
      </c>
      <c r="H67" s="18">
        <f>+IF($A67&lt;&gt;"",2,"")</f>
        <v>2</v>
      </c>
      <c r="K67" s="55">
        <f>IFERROR(IF(C67&lt;&gt;"",(VLOOKUP(F67,'control débitos'!$K$3:$K$1800,1,0)),""),"FALTA DEBITO")</f>
        <v>-640000</v>
      </c>
      <c r="L67">
        <f>IF(K67="","",IF(K67="FALTA DEBITO",0,F67))</f>
        <v>-640000</v>
      </c>
      <c r="N67" s="58">
        <f>IF(F67&lt;&gt;"",(VLOOKUP(K67,'control débitos'!$I$2:$L$1800,4,FALSE)),"")</f>
        <v>45331</v>
      </c>
      <c r="O67" s="58" t="str">
        <f>IF(N67&lt;&gt;"",(IF(N67=B67,"SI",VLOOKUP(K67,'control débitos'!$I$2:$L$1800,4,FALSE))),"")</f>
        <v>SI</v>
      </c>
      <c r="P67" s="131">
        <f>IF(B67="","",COUNTIF(F:F,F67))</f>
        <v>1</v>
      </c>
      <c r="Q67" t="str" cm="1">
        <f t="array" ref="Q67">+IF(AND(K67=_xlfn.XLOOKUP(K67,-'control débitos'!E:E,-'control débitos'!E:E,,0),B67=_xlfn.XLOOKUP(B67,'control débitos'!A:A,'control débitos'!A:A,,0)),"si","no")</f>
        <v>si</v>
      </c>
      <c r="R67" s="57"/>
      <c r="U67" s="187">
        <f>+T67-A67</f>
        <v>-94</v>
      </c>
    </row>
    <row r="68" spans="1:21" ht="12.75" hidden="1" customHeight="1" x14ac:dyDescent="0.2">
      <c r="A68" s="78">
        <v>95</v>
      </c>
      <c r="B68" s="158">
        <v>45331</v>
      </c>
      <c r="C68" s="62" t="s">
        <v>1005</v>
      </c>
      <c r="D68" s="62" t="s">
        <v>895</v>
      </c>
      <c r="E68" s="62" t="s">
        <v>896</v>
      </c>
      <c r="F68" s="159">
        <v>-68000</v>
      </c>
      <c r="G68" s="159">
        <v>4852771.32</v>
      </c>
      <c r="H68" s="18">
        <f>+IF($A68&lt;&gt;"",2,"")</f>
        <v>2</v>
      </c>
      <c r="K68" s="55">
        <f>IFERROR(IF(C68&lt;&gt;"",(VLOOKUP(F68,'control débitos'!$K$3:$K$1800,1,0)),""),"FALTA DEBITO")</f>
        <v>-68000</v>
      </c>
      <c r="L68">
        <f>IF(K68="","",IF(K68="FALTA DEBITO",0,F68))</f>
        <v>-68000</v>
      </c>
      <c r="N68" s="58">
        <f>IF(F68&lt;&gt;"",(VLOOKUP(K68,'control débitos'!$I$2:$L$1800,4,FALSE)),"")</f>
        <v>45331</v>
      </c>
      <c r="O68" s="58" t="str">
        <f>IF(N68&lt;&gt;"",(IF(N68=B68,"SI",VLOOKUP(K68,'control débitos'!$I$2:$L$1800,4,FALSE))),"")</f>
        <v>SI</v>
      </c>
      <c r="P68" s="131">
        <f>IF(B68="","",COUNTIF(F:F,F68))</f>
        <v>1</v>
      </c>
      <c r="Q68" t="str" cm="1">
        <f t="array" ref="Q68">+IF(AND(K68=_xlfn.XLOOKUP(K68,-'control débitos'!E:E,-'control débitos'!E:E,,0),B68=_xlfn.XLOOKUP(B68,'control débitos'!A:A,'control débitos'!A:A,,0)),"si","no")</f>
        <v>si</v>
      </c>
      <c r="R68" s="57"/>
      <c r="U68" s="187">
        <f>+T68-A68</f>
        <v>-95</v>
      </c>
    </row>
    <row r="69" spans="1:21" ht="12.75" hidden="1" customHeight="1" x14ac:dyDescent="0.2">
      <c r="A69" s="78">
        <v>103</v>
      </c>
      <c r="B69" s="158">
        <v>45331</v>
      </c>
      <c r="C69" s="62" t="s">
        <v>1014</v>
      </c>
      <c r="D69" s="62" t="s">
        <v>902</v>
      </c>
      <c r="E69" s="62" t="s">
        <v>27</v>
      </c>
      <c r="F69" s="159">
        <v>-467746.7</v>
      </c>
      <c r="G69" s="159">
        <v>-4969974.16</v>
      </c>
      <c r="H69" s="18">
        <f>+IF($A69&lt;&gt;"",2,"")</f>
        <v>2</v>
      </c>
      <c r="K69" s="55">
        <f>IFERROR(IF(C69&lt;&gt;"",(VLOOKUP(F69,'control débitos'!$K$3:$K$1800,1,0)),""),"FALTA DEBITO")</f>
        <v>-467746.7</v>
      </c>
      <c r="L69">
        <f>IF(K69="","",IF(K69="FALTA DEBITO",0,F69))</f>
        <v>-467746.7</v>
      </c>
      <c r="N69" s="58">
        <f>IF(F69&lt;&gt;"",(VLOOKUP(K69,'control débitos'!$I$2:$L$1800,4,FALSE)),"")</f>
        <v>45331</v>
      </c>
      <c r="O69" s="58" t="str">
        <f>IF(N69&lt;&gt;"",(IF(N69=B69,"SI",VLOOKUP(K69,'control débitos'!$I$2:$L$1800,4,FALSE))),"")</f>
        <v>SI</v>
      </c>
      <c r="P69" s="131">
        <f>IF(B69="","",COUNTIF(F:F,F69))</f>
        <v>1</v>
      </c>
      <c r="Q69" t="str" cm="1">
        <f t="array" ref="Q69">+IF(AND(K69=_xlfn.XLOOKUP(K69,-'control débitos'!E:E,-'control débitos'!E:E,,0),B69=_xlfn.XLOOKUP(B69,'control débitos'!A:A,'control débitos'!A:A,,0)),"si","no")</f>
        <v>si</v>
      </c>
      <c r="R69" s="57"/>
      <c r="U69" s="187">
        <f>+T69-A69</f>
        <v>-103</v>
      </c>
    </row>
    <row r="70" spans="1:21" ht="12.75" hidden="1" customHeight="1" x14ac:dyDescent="0.2">
      <c r="A70" s="78">
        <v>104</v>
      </c>
      <c r="B70" s="158">
        <v>45331</v>
      </c>
      <c r="C70" s="62" t="s">
        <v>1015</v>
      </c>
      <c r="D70" s="62" t="s">
        <v>902</v>
      </c>
      <c r="E70" s="62" t="s">
        <v>27</v>
      </c>
      <c r="F70" s="159">
        <v>-284662.56</v>
      </c>
      <c r="G70" s="159">
        <v>-4502227.46</v>
      </c>
      <c r="H70" s="18">
        <f>+IF($A70&lt;&gt;"",2,"")</f>
        <v>2</v>
      </c>
      <c r="K70" s="55">
        <f>IFERROR(IF(C70&lt;&gt;"",(VLOOKUP(F70,'control débitos'!$K$3:$K$1800,1,0)),""),"FALTA DEBITO")</f>
        <v>-284662.56</v>
      </c>
      <c r="L70">
        <f>IF(K70="","",IF(K70="FALTA DEBITO",0,F70))</f>
        <v>-284662.56</v>
      </c>
      <c r="N70" s="58">
        <f>IF(F70&lt;&gt;"",(VLOOKUP(K70,'control débitos'!$I$2:$L$1800,4,FALSE)),"")</f>
        <v>45331</v>
      </c>
      <c r="O70" s="58" t="str">
        <f>IF(N70&lt;&gt;"",(IF(N70=B70,"SI",VLOOKUP(K70,'control débitos'!$I$2:$L$1800,4,FALSE))),"")</f>
        <v>SI</v>
      </c>
      <c r="P70" s="131">
        <f>IF(B70="","",COUNTIF(F:F,F70))</f>
        <v>1</v>
      </c>
      <c r="Q70" t="str" cm="1">
        <f t="array" ref="Q70">+IF(AND(K70=_xlfn.XLOOKUP(K70,-'control débitos'!E:E,-'control débitos'!E:E,,0),B70=_xlfn.XLOOKUP(B70,'control débitos'!A:A,'control débitos'!A:A,,0)),"si","no")</f>
        <v>si</v>
      </c>
      <c r="R70" s="57"/>
      <c r="U70" s="187">
        <f>+T70-A70</f>
        <v>-104</v>
      </c>
    </row>
    <row r="71" spans="1:21" ht="12.75" hidden="1" customHeight="1" x14ac:dyDescent="0.2">
      <c r="A71" s="78">
        <v>105</v>
      </c>
      <c r="B71" s="158">
        <v>45331</v>
      </c>
      <c r="C71" s="62" t="s">
        <v>1016</v>
      </c>
      <c r="D71" s="62" t="s">
        <v>882</v>
      </c>
      <c r="E71" s="62" t="s">
        <v>19</v>
      </c>
      <c r="F71" s="159">
        <v>-356803.01</v>
      </c>
      <c r="G71" s="159">
        <v>-4217564.9000000004</v>
      </c>
      <c r="H71" s="18">
        <f>+IF($A71&lt;&gt;"",2,"")</f>
        <v>2</v>
      </c>
      <c r="K71" s="55">
        <f>IFERROR(IF(C71&lt;&gt;"",(VLOOKUP(F71,'control débitos'!$K$3:$K$1800,1,0)),""),"FALTA DEBITO")</f>
        <v>-356803.01</v>
      </c>
      <c r="L71">
        <f>IF(K71="","",IF(K71="FALTA DEBITO",0,F71))</f>
        <v>-356803.01</v>
      </c>
      <c r="N71" s="58">
        <f>IF(F71&lt;&gt;"",(VLOOKUP(K71,'control débitos'!$I$2:$L$1800,4,FALSE)),"")</f>
        <v>45331</v>
      </c>
      <c r="O71" s="58" t="str">
        <f>IF(N71&lt;&gt;"",(IF(N71=B71,"SI",VLOOKUP(K71,'control débitos'!$I$2:$L$1800,4,FALSE))),"")</f>
        <v>SI</v>
      </c>
      <c r="P71" s="131">
        <f>IF(B71="","",COUNTIF(F:F,F71))</f>
        <v>1</v>
      </c>
      <c r="Q71" t="str" cm="1">
        <f t="array" ref="Q71">+IF(AND(K71=_xlfn.XLOOKUP(K71,-'control débitos'!E:E,-'control débitos'!E:E,,0),B71=_xlfn.XLOOKUP(B71,'control débitos'!A:A,'control débitos'!A:A,,0)),"si","no")</f>
        <v>si</v>
      </c>
      <c r="R71" s="57"/>
      <c r="U71" s="187">
        <f>+T71-A71</f>
        <v>-105</v>
      </c>
    </row>
    <row r="72" spans="1:21" ht="12.75" hidden="1" customHeight="1" x14ac:dyDescent="0.2">
      <c r="A72" s="78">
        <v>106</v>
      </c>
      <c r="B72" s="158">
        <v>45331</v>
      </c>
      <c r="C72" s="62" t="s">
        <v>1017</v>
      </c>
      <c r="D72" s="62" t="s">
        <v>882</v>
      </c>
      <c r="E72" s="62" t="s">
        <v>19</v>
      </c>
      <c r="F72" s="159">
        <v>-672898.65</v>
      </c>
      <c r="G72" s="159">
        <v>-3860761.89</v>
      </c>
      <c r="H72" s="18">
        <f>+IF($A72&lt;&gt;"",2,"")</f>
        <v>2</v>
      </c>
      <c r="K72" s="55">
        <f>IFERROR(IF(C72&lt;&gt;"",(VLOOKUP(F72,'control débitos'!$K$3:$K$1800,1,0)),""),"FALTA DEBITO")</f>
        <v>-672898.65</v>
      </c>
      <c r="L72">
        <f>IF(K72="","",IF(K72="FALTA DEBITO",0,F72))</f>
        <v>-672898.65</v>
      </c>
      <c r="N72" s="58">
        <f>IF(F72&lt;&gt;"",(VLOOKUP(K72,'control débitos'!$I$2:$L$1800,4,FALSE)),"")</f>
        <v>45331</v>
      </c>
      <c r="O72" s="58" t="str">
        <f>IF(N72&lt;&gt;"",(IF(N72=B72,"SI",VLOOKUP(K72,'control débitos'!$I$2:$L$1800,4,FALSE))),"")</f>
        <v>SI</v>
      </c>
      <c r="P72" s="131">
        <f>IF(B72="","",COUNTIF(F:F,F72))</f>
        <v>4</v>
      </c>
      <c r="Q72" t="str" cm="1">
        <f t="array" ref="Q72">+IF(AND(K72=_xlfn.XLOOKUP(K72,-'control débitos'!E:E,-'control débitos'!E:E,,0),B72=_xlfn.XLOOKUP(B72,'control débitos'!A:A,'control débitos'!A:A,,0)),"si","no")</f>
        <v>si</v>
      </c>
      <c r="R72" s="57"/>
      <c r="U72" s="187">
        <f>+T72-A72</f>
        <v>-106</v>
      </c>
    </row>
    <row r="73" spans="1:21" ht="12.75" hidden="1" customHeight="1" x14ac:dyDescent="0.2">
      <c r="A73" s="78">
        <v>110</v>
      </c>
      <c r="B73" s="158">
        <v>45330</v>
      </c>
      <c r="C73" s="62" t="s">
        <v>1021</v>
      </c>
      <c r="D73" s="62" t="s">
        <v>902</v>
      </c>
      <c r="E73" s="62" t="s">
        <v>27</v>
      </c>
      <c r="F73" s="159">
        <v>-1100309.78</v>
      </c>
      <c r="G73" s="159">
        <v>-3115587.41</v>
      </c>
      <c r="H73" s="18">
        <f>+IF($A73&lt;&gt;"",2,"")</f>
        <v>2</v>
      </c>
      <c r="K73" s="55">
        <f>IFERROR(IF(C73&lt;&gt;"",(VLOOKUP(F73,'control débitos'!$K$3:$K$1800,1,0)),""),"FALTA DEBITO")</f>
        <v>-1100309.78</v>
      </c>
      <c r="L73">
        <f>IF(K73="","",IF(K73="FALTA DEBITO",0,F73))</f>
        <v>-1100309.78</v>
      </c>
      <c r="N73" s="58">
        <f>IF(F73&lt;&gt;"",(VLOOKUP(K73,'control débitos'!$I$2:$L$1800,4,FALSE)),"")</f>
        <v>45330</v>
      </c>
      <c r="O73" s="58" t="str">
        <f>IF(N73&lt;&gt;"",(IF(N73=B73,"SI",VLOOKUP(K73,'control débitos'!$I$2:$L$1800,4,FALSE))),"")</f>
        <v>SI</v>
      </c>
      <c r="P73" s="131">
        <f>IF(B73="","",COUNTIF(F:F,F73))</f>
        <v>1</v>
      </c>
      <c r="Q73" t="str" cm="1">
        <f t="array" ref="Q73">+IF(AND(K73=_xlfn.XLOOKUP(K73,-'control débitos'!E:E,-'control débitos'!E:E,,0),B73=_xlfn.XLOOKUP(B73,'control débitos'!A:A,'control débitos'!A:A,,0)),"si","no")</f>
        <v>si</v>
      </c>
      <c r="R73" s="57"/>
      <c r="U73" s="187">
        <f>+T73-A73</f>
        <v>-110</v>
      </c>
    </row>
    <row r="74" spans="1:21" ht="12.75" hidden="1" customHeight="1" x14ac:dyDescent="0.2">
      <c r="A74" s="78">
        <v>113</v>
      </c>
      <c r="B74" s="158">
        <v>45330</v>
      </c>
      <c r="C74" s="62" t="s">
        <v>1026</v>
      </c>
      <c r="D74" s="62" t="s">
        <v>882</v>
      </c>
      <c r="E74" s="62" t="s">
        <v>19</v>
      </c>
      <c r="F74" s="159">
        <v>-457257.5</v>
      </c>
      <c r="G74" s="159">
        <v>-2649397.61</v>
      </c>
      <c r="H74" s="18">
        <f>+IF($A74&lt;&gt;"",2,"")</f>
        <v>2</v>
      </c>
      <c r="K74" s="55">
        <f>IFERROR(IF(C74&lt;&gt;"",(VLOOKUP(F74,'control débitos'!$K$3:$K$1800,1,0)),""),"FALTA DEBITO")</f>
        <v>-457257.5</v>
      </c>
      <c r="L74">
        <f>IF(K74="","",IF(K74="FALTA DEBITO",0,F74))</f>
        <v>-457257.5</v>
      </c>
      <c r="N74" s="58">
        <f>IF(F74&lt;&gt;"",(VLOOKUP(K74,'control débitos'!$I$2:$L$1800,4,FALSE)),"")</f>
        <v>45330</v>
      </c>
      <c r="O74" s="58" t="str">
        <f>IF(N74&lt;&gt;"",(IF(N74=B74,"SI",VLOOKUP(K74,'control débitos'!$I$2:$L$1800,4,FALSE))),"")</f>
        <v>SI</v>
      </c>
      <c r="P74" s="131">
        <f>IF(B74="","",COUNTIF(F:F,F74))</f>
        <v>1</v>
      </c>
      <c r="Q74" t="str" cm="1">
        <f t="array" ref="Q74">+IF(AND(K74=_xlfn.XLOOKUP(K74,-'control débitos'!E:E,-'control débitos'!E:E,,0),B74=_xlfn.XLOOKUP(B74,'control débitos'!A:A,'control débitos'!A:A,,0)),"si","no")</f>
        <v>si</v>
      </c>
      <c r="R74" s="57"/>
      <c r="U74" s="187">
        <f>+T74-A74</f>
        <v>-113</v>
      </c>
    </row>
    <row r="75" spans="1:21" ht="12.75" hidden="1" customHeight="1" x14ac:dyDescent="0.2">
      <c r="A75" s="78">
        <v>114</v>
      </c>
      <c r="B75" s="158">
        <v>45330</v>
      </c>
      <c r="C75" s="62" t="s">
        <v>1027</v>
      </c>
      <c r="D75" s="62" t="s">
        <v>882</v>
      </c>
      <c r="E75" s="62" t="s">
        <v>19</v>
      </c>
      <c r="F75" s="159">
        <v>-51600</v>
      </c>
      <c r="G75" s="159">
        <v>-2192140.11</v>
      </c>
      <c r="H75" s="18">
        <f>+IF($A75&lt;&gt;"",2,"")</f>
        <v>2</v>
      </c>
      <c r="K75" s="55">
        <f>IFERROR(IF(C75&lt;&gt;"",(VLOOKUP(F75,'control débitos'!$K$3:$K$1800,1,0)),""),"FALTA DEBITO")</f>
        <v>-51600</v>
      </c>
      <c r="L75">
        <f>IF(K75="","",IF(K75="FALTA DEBITO",0,F75))</f>
        <v>-51600</v>
      </c>
      <c r="N75" s="58">
        <f>IF(F75&lt;&gt;"",(VLOOKUP(K75,'control débitos'!$I$2:$L$1800,4,FALSE)),"")</f>
        <v>45330</v>
      </c>
      <c r="O75" s="58" t="str">
        <f>IF(N75&lt;&gt;"",(IF(N75=B75,"SI",VLOOKUP(K75,'control débitos'!$I$2:$L$1800,4,FALSE))),"")</f>
        <v>SI</v>
      </c>
      <c r="P75" s="131">
        <f>IF(B75="","",COUNTIF(F:F,F75))</f>
        <v>1</v>
      </c>
      <c r="Q75" t="str" cm="1">
        <f t="array" ref="Q75">+IF(AND(K75=_xlfn.XLOOKUP(K75,-'control débitos'!E:E,-'control débitos'!E:E,,0),B75=_xlfn.XLOOKUP(B75,'control débitos'!A:A,'control débitos'!A:A,,0)),"si","no")</f>
        <v>si</v>
      </c>
      <c r="R75" s="57"/>
      <c r="U75" s="187">
        <f>+T75-A75</f>
        <v>-114</v>
      </c>
    </row>
    <row r="76" spans="1:21" ht="12.75" hidden="1" customHeight="1" x14ac:dyDescent="0.2">
      <c r="A76" s="78">
        <v>115</v>
      </c>
      <c r="B76" s="158">
        <v>45330</v>
      </c>
      <c r="C76" s="62" t="s">
        <v>1028</v>
      </c>
      <c r="D76" s="62" t="s">
        <v>882</v>
      </c>
      <c r="E76" s="62" t="s">
        <v>19</v>
      </c>
      <c r="F76" s="159">
        <v>-672898.65</v>
      </c>
      <c r="G76" s="159">
        <v>-2140540.11</v>
      </c>
      <c r="H76" s="18">
        <f>+IF($A76&lt;&gt;"",2,"")</f>
        <v>2</v>
      </c>
      <c r="K76" s="55">
        <f>IFERROR(IF(C76&lt;&gt;"",(VLOOKUP(F76,'control débitos'!$K$3:$K$1800,1,0)),""),"FALTA DEBITO")</f>
        <v>-672898.65</v>
      </c>
      <c r="L76">
        <f>IF(K76="","",IF(K76="FALTA DEBITO",0,F76))</f>
        <v>-672898.65</v>
      </c>
      <c r="N76" s="58">
        <f>IF(F76&lt;&gt;"",(VLOOKUP(K76,'control débitos'!$I$2:$L$1800,4,FALSE)),"")</f>
        <v>45331</v>
      </c>
      <c r="O76" s="58">
        <f>IF(N76&lt;&gt;"",(IF(N76=B76,"SI",VLOOKUP(K76,'control débitos'!$I$2:$L$1800,4,FALSE))),"")</f>
        <v>45331</v>
      </c>
      <c r="P76" s="131">
        <f>IF(B76="","",COUNTIF(F:F,F76))</f>
        <v>4</v>
      </c>
      <c r="Q76" t="str" cm="1">
        <f t="array" ref="Q76">+IF(AND(K76=_xlfn.XLOOKUP(K76,-'control débitos'!E:E,-'control débitos'!E:E,,0),B76=_xlfn.XLOOKUP(B76,'control débitos'!A:A,'control débitos'!A:A,,0)),"si","no")</f>
        <v>si</v>
      </c>
      <c r="R76" s="57"/>
      <c r="U76" s="187">
        <f>+T76-A76</f>
        <v>-115</v>
      </c>
    </row>
    <row r="77" spans="1:21" ht="12.75" hidden="1" customHeight="1" x14ac:dyDescent="0.2">
      <c r="A77" s="78">
        <v>116</v>
      </c>
      <c r="B77" s="158">
        <v>45330</v>
      </c>
      <c r="C77" s="62" t="s">
        <v>1029</v>
      </c>
      <c r="D77" s="62" t="s">
        <v>882</v>
      </c>
      <c r="E77" s="62" t="s">
        <v>19</v>
      </c>
      <c r="F77" s="159">
        <v>-672898.65</v>
      </c>
      <c r="G77" s="159">
        <v>-1467641.46</v>
      </c>
      <c r="H77" s="18">
        <f>+IF($A77&lt;&gt;"",2,"")</f>
        <v>2</v>
      </c>
      <c r="K77" s="55">
        <f>IFERROR(IF(C77&lt;&gt;"",(VLOOKUP(F77,'control débitos'!$K$3:$K$1800,1,0)),""),"FALTA DEBITO")</f>
        <v>-672898.65</v>
      </c>
      <c r="L77">
        <f>IF(K77="","",IF(K77="FALTA DEBITO",0,F77))</f>
        <v>-672898.65</v>
      </c>
      <c r="N77" s="58">
        <f>IF(F77&lt;&gt;"",(VLOOKUP(K77,'control débitos'!$I$2:$L$1800,4,FALSE)),"")</f>
        <v>45331</v>
      </c>
      <c r="O77" s="58">
        <f>IF(N77&lt;&gt;"",(IF(N77=B77,"SI",VLOOKUP(K77,'control débitos'!$I$2:$L$1800,4,FALSE))),"")</f>
        <v>45331</v>
      </c>
      <c r="P77" s="131">
        <f>IF(B77="","",COUNTIF(F:F,F77))</f>
        <v>4</v>
      </c>
      <c r="Q77" t="str" cm="1">
        <f t="array" ref="Q77">+IF(AND(K77=_xlfn.XLOOKUP(K77,-'control débitos'!E:E,-'control débitos'!E:E,,0),B77=_xlfn.XLOOKUP(B77,'control débitos'!A:A,'control débitos'!A:A,,0)),"si","no")</f>
        <v>si</v>
      </c>
      <c r="R77" s="57"/>
      <c r="U77" s="187">
        <f>+T77-A77</f>
        <v>-116</v>
      </c>
    </row>
    <row r="78" spans="1:21" ht="12.75" hidden="1" customHeight="1" x14ac:dyDescent="0.2">
      <c r="A78" s="78">
        <v>117</v>
      </c>
      <c r="B78" s="158">
        <v>45330</v>
      </c>
      <c r="C78" s="62" t="s">
        <v>1030</v>
      </c>
      <c r="D78" s="62" t="s">
        <v>882</v>
      </c>
      <c r="E78" s="62" t="s">
        <v>19</v>
      </c>
      <c r="F78" s="159">
        <v>-672898.65</v>
      </c>
      <c r="G78" s="159">
        <v>-794742.81</v>
      </c>
      <c r="H78" s="18">
        <f>+IF($A78&lt;&gt;"",2,"")</f>
        <v>2</v>
      </c>
      <c r="K78" s="55">
        <f>IFERROR(IF(C78&lt;&gt;"",(VLOOKUP(F78,'control débitos'!$K$3:$K$1800,1,0)),""),"FALTA DEBITO")</f>
        <v>-672898.65</v>
      </c>
      <c r="L78">
        <f>IF(K78="","",IF(K78="FALTA DEBITO",0,F78))</f>
        <v>-672898.65</v>
      </c>
      <c r="N78" s="58">
        <f>IF(F78&lt;&gt;"",(VLOOKUP(K78,'control débitos'!$I$2:$L$1800,4,FALSE)),"")</f>
        <v>45331</v>
      </c>
      <c r="O78" s="58">
        <f>IF(N78&lt;&gt;"",(IF(N78=B78,"SI",VLOOKUP(K78,'control débitos'!$I$2:$L$1800,4,FALSE))),"")</f>
        <v>45331</v>
      </c>
      <c r="P78" s="131">
        <f>IF(B78="","",COUNTIF(F:F,F78))</f>
        <v>4</v>
      </c>
      <c r="Q78" t="str" cm="1">
        <f t="array" ref="Q78">+IF(AND(K78=_xlfn.XLOOKUP(K78,-'control débitos'!E:E,-'control débitos'!E:E,,0),B78=_xlfn.XLOOKUP(B78,'control débitos'!A:A,'control débitos'!A:A,,0)),"si","no")</f>
        <v>si</v>
      </c>
      <c r="R78" s="57"/>
      <c r="U78" s="187">
        <f>+T78-A78</f>
        <v>-117</v>
      </c>
    </row>
    <row r="79" spans="1:21" ht="12.75" customHeight="1" x14ac:dyDescent="0.2">
      <c r="A79" s="78">
        <v>118</v>
      </c>
      <c r="B79" s="158">
        <v>45329</v>
      </c>
      <c r="C79" s="62" t="s">
        <v>1031</v>
      </c>
      <c r="D79" s="62" t="s">
        <v>1032</v>
      </c>
      <c r="E79" s="62" t="s">
        <v>1033</v>
      </c>
      <c r="F79" s="159">
        <v>-19959.04</v>
      </c>
      <c r="G79" s="159">
        <v>-121844.16</v>
      </c>
      <c r="H79" s="18">
        <f>+IF($A79&lt;&gt;"",2,"")</f>
        <v>2</v>
      </c>
      <c r="K79" s="55" t="str">
        <f>IFERROR(IF(C79&lt;&gt;"",(VLOOKUP(F79,'control débitos'!$K$3:$K$1800,1,0)),""),"FALTA DEBITO")</f>
        <v>FALTA DEBITO</v>
      </c>
      <c r="L79">
        <f>IF(K79="","",IF(K79="FALTA DEBITO",0,F79))</f>
        <v>0</v>
      </c>
      <c r="N79" s="58" t="e">
        <f>IF(F79&lt;&gt;"",(VLOOKUP(K79,'control débitos'!$I$2:$L$1800,4,FALSE)),"")</f>
        <v>#N/A</v>
      </c>
      <c r="O79" s="58" t="e">
        <f>IF(N79&lt;&gt;"",(IF(N79=B79,"SI",VLOOKUP(K79,'control débitos'!$I$2:$L$1800,4,FALSE))),"")</f>
        <v>#N/A</v>
      </c>
      <c r="P79" s="131">
        <f>IF(B79="","",COUNTIF(F:F,F79))</f>
        <v>1</v>
      </c>
      <c r="Q79" t="e" cm="1">
        <f t="array" ref="Q79">+IF(AND(K79=_xlfn.XLOOKUP(K79,-'control débitos'!E:E,-'control débitos'!E:E,,0),B79=_xlfn.XLOOKUP(B79,'control débitos'!A:A,'control débitos'!A:A,,0)),"si","no")</f>
        <v>#N/A</v>
      </c>
      <c r="R79" s="57"/>
      <c r="U79" s="187">
        <f>+T79-A79</f>
        <v>-118</v>
      </c>
    </row>
    <row r="80" spans="1:21" ht="12.75" customHeight="1" x14ac:dyDescent="0.2">
      <c r="A80" s="78">
        <v>123</v>
      </c>
      <c r="B80" s="158">
        <v>45328</v>
      </c>
      <c r="C80" s="62" t="s">
        <v>1039</v>
      </c>
      <c r="D80" s="62" t="s">
        <v>1040</v>
      </c>
      <c r="E80" s="62" t="s">
        <v>1041</v>
      </c>
      <c r="F80" s="159">
        <v>-548063.30000000005</v>
      </c>
      <c r="G80" s="159">
        <v>-5403816.0099999998</v>
      </c>
      <c r="H80" s="18">
        <f>+IF($A80&lt;&gt;"",2,"")</f>
        <v>2</v>
      </c>
      <c r="K80" s="55" t="str">
        <f>IFERROR(IF(C80&lt;&gt;"",(VLOOKUP(F80,'control débitos'!$K$3:$K$1800,1,0)),""),"FALTA DEBITO")</f>
        <v>FALTA DEBITO</v>
      </c>
      <c r="L80">
        <f>IF(K80="","",IF(K80="FALTA DEBITO",0,F80))</f>
        <v>0</v>
      </c>
      <c r="N80" s="58" t="e">
        <f>IF(F80&lt;&gt;"",(VLOOKUP(K80,'control débitos'!$I$2:$L$1800,4,FALSE)),"")</f>
        <v>#N/A</v>
      </c>
      <c r="O80" s="58" t="e">
        <f>IF(N80&lt;&gt;"",(IF(N80=B80,"SI",VLOOKUP(K80,'control débitos'!$I$2:$L$1800,4,FALSE))),"")</f>
        <v>#N/A</v>
      </c>
      <c r="P80" s="131">
        <f>IF(B80="","",COUNTIF(F:F,F80))</f>
        <v>1</v>
      </c>
      <c r="Q80" t="e" cm="1">
        <f t="array" ref="Q80">+IF(AND(K80=_xlfn.XLOOKUP(K80,-'control débitos'!E:E,-'control débitos'!E:E,,0),B80=_xlfn.XLOOKUP(B80,'control débitos'!A:A,'control débitos'!A:A,,0)),"si","no")</f>
        <v>#N/A</v>
      </c>
      <c r="R80" s="57"/>
      <c r="U80" s="187">
        <f>+T80-A80</f>
        <v>-123</v>
      </c>
    </row>
    <row r="81" spans="1:21" ht="12.75" hidden="1" customHeight="1" x14ac:dyDescent="0.2">
      <c r="A81" s="78">
        <v>125</v>
      </c>
      <c r="B81" s="158">
        <v>45328</v>
      </c>
      <c r="C81" s="62" t="s">
        <v>1042</v>
      </c>
      <c r="D81" s="62" t="s">
        <v>895</v>
      </c>
      <c r="E81" s="62" t="s">
        <v>896</v>
      </c>
      <c r="F81" s="159">
        <v>-500000</v>
      </c>
      <c r="G81" s="159">
        <v>-4855631.71</v>
      </c>
      <c r="H81" s="18">
        <f>+IF($A81&lt;&gt;"",2,"")</f>
        <v>2</v>
      </c>
      <c r="K81" s="55">
        <f>IFERROR(IF(C81&lt;&gt;"",(VLOOKUP(F81,'control débitos'!$K$3:$K$1800,1,0)),""),"FALTA DEBITO")</f>
        <v>-500000</v>
      </c>
      <c r="L81">
        <f>IF(K81="","",IF(K81="FALTA DEBITO",0,F81))</f>
        <v>-500000</v>
      </c>
      <c r="N81" s="58">
        <f>IF(F81&lt;&gt;"",(VLOOKUP(K81,'control débitos'!$I$2:$L$1800,4,FALSE)),"")</f>
        <v>45328</v>
      </c>
      <c r="O81" s="58" t="str">
        <f>IF(N81&lt;&gt;"",(IF(N81=B81,"SI",VLOOKUP(K81,'control débitos'!$I$2:$L$1800,4,FALSE))),"")</f>
        <v>SI</v>
      </c>
      <c r="P81" s="131">
        <f>IF(B81="","",COUNTIF(F:F,F81))</f>
        <v>1</v>
      </c>
      <c r="Q81" t="str" cm="1">
        <f t="array" ref="Q81">+IF(AND(K81=_xlfn.XLOOKUP(K81,-'control débitos'!E:E,-'control débitos'!E:E,,0),B81=_xlfn.XLOOKUP(B81,'control débitos'!A:A,'control débitos'!A:A,,0)),"si","no")</f>
        <v>si</v>
      </c>
      <c r="R81" s="57"/>
      <c r="U81" s="187">
        <f>+T81-A81</f>
        <v>-125</v>
      </c>
    </row>
    <row r="82" spans="1:21" ht="12.75" hidden="1" customHeight="1" x14ac:dyDescent="0.2">
      <c r="A82" s="78">
        <v>127</v>
      </c>
      <c r="B82" s="158">
        <v>45328</v>
      </c>
      <c r="C82" s="62" t="s">
        <v>1043</v>
      </c>
      <c r="D82" s="62" t="s">
        <v>895</v>
      </c>
      <c r="E82" s="62" t="s">
        <v>896</v>
      </c>
      <c r="F82" s="159">
        <v>-466280</v>
      </c>
      <c r="G82" s="159">
        <v>-4355510.71</v>
      </c>
      <c r="H82" s="18">
        <f>+IF($A82&lt;&gt;"",2,"")</f>
        <v>2</v>
      </c>
      <c r="K82" s="55">
        <f>IFERROR(IF(C82&lt;&gt;"",(VLOOKUP(F82,'control débitos'!$K$3:$K$1800,1,0)),""),"FALTA DEBITO")</f>
        <v>-466280</v>
      </c>
      <c r="L82">
        <f>IF(K82="","",IF(K82="FALTA DEBITO",0,F82))</f>
        <v>-466280</v>
      </c>
      <c r="N82" s="58">
        <f>IF(F82&lt;&gt;"",(VLOOKUP(K82,'control débitos'!$I$2:$L$1800,4,FALSE)),"")</f>
        <v>45328</v>
      </c>
      <c r="O82" s="58" t="str">
        <f>IF(N82&lt;&gt;"",(IF(N82=B82,"SI",VLOOKUP(K82,'control débitos'!$I$2:$L$1800,4,FALSE))),"")</f>
        <v>SI</v>
      </c>
      <c r="P82" s="131">
        <f>IF(B82="","",COUNTIF(F:F,F82))</f>
        <v>1</v>
      </c>
      <c r="Q82" t="str" cm="1">
        <f t="array" ref="Q82">+IF(AND(K82=_xlfn.XLOOKUP(K82,-'control débitos'!E:E,-'control débitos'!E:E,,0),B82=_xlfn.XLOOKUP(B82,'control débitos'!A:A,'control débitos'!A:A,,0)),"si","no")</f>
        <v>si</v>
      </c>
      <c r="R82" s="57"/>
      <c r="U82" s="187">
        <f>+T82-A82</f>
        <v>-127</v>
      </c>
    </row>
    <row r="83" spans="1:21" ht="12.75" hidden="1" customHeight="1" x14ac:dyDescent="0.2">
      <c r="A83" s="78">
        <v>129</v>
      </c>
      <c r="B83" s="158">
        <v>45328</v>
      </c>
      <c r="C83" s="62" t="s">
        <v>1044</v>
      </c>
      <c r="D83" s="62" t="s">
        <v>895</v>
      </c>
      <c r="E83" s="62" t="s">
        <v>896</v>
      </c>
      <c r="F83" s="159">
        <v>-949600</v>
      </c>
      <c r="G83" s="159">
        <v>-3889109.71</v>
      </c>
      <c r="H83" s="18">
        <f>+IF($A83&lt;&gt;"",2,"")</f>
        <v>2</v>
      </c>
      <c r="K83" s="55">
        <f>IFERROR(IF(C83&lt;&gt;"",(VLOOKUP(F83,'control débitos'!$K$3:$K$1800,1,0)),""),"FALTA DEBITO")</f>
        <v>-949600</v>
      </c>
      <c r="L83">
        <f>IF(K83="","",IF(K83="FALTA DEBITO",0,F83))</f>
        <v>-949600</v>
      </c>
      <c r="N83" s="58">
        <f>IF(F83&lt;&gt;"",(VLOOKUP(K83,'control débitos'!$I$2:$L$1800,4,FALSE)),"")</f>
        <v>45328</v>
      </c>
      <c r="O83" s="58" t="str">
        <f>IF(N83&lt;&gt;"",(IF(N83=B83,"SI",VLOOKUP(K83,'control débitos'!$I$2:$L$1800,4,FALSE))),"")</f>
        <v>SI</v>
      </c>
      <c r="P83" s="131">
        <f>IF(B83="","",COUNTIF(F:F,F83))</f>
        <v>1</v>
      </c>
      <c r="Q83" t="str" cm="1">
        <f t="array" ref="Q83">+IF(AND(K83=_xlfn.XLOOKUP(K83,-'control débitos'!E:E,-'control débitos'!E:E,,0),B83=_xlfn.XLOOKUP(B83,'control débitos'!A:A,'control débitos'!A:A,,0)),"si","no")</f>
        <v>si</v>
      </c>
      <c r="R83" s="57"/>
      <c r="U83" s="187">
        <f>+T83-A83</f>
        <v>-129</v>
      </c>
    </row>
    <row r="84" spans="1:21" ht="12.75" hidden="1" customHeight="1" x14ac:dyDescent="0.2">
      <c r="A84" s="78">
        <v>130</v>
      </c>
      <c r="B84" s="158">
        <v>45328</v>
      </c>
      <c r="C84" s="62" t="s">
        <v>1045</v>
      </c>
      <c r="D84" s="62" t="s">
        <v>902</v>
      </c>
      <c r="E84" s="62" t="s">
        <v>27</v>
      </c>
      <c r="F84" s="159">
        <v>-200860</v>
      </c>
      <c r="G84" s="159">
        <v>-2939509.71</v>
      </c>
      <c r="H84" s="18">
        <f>+IF($A84&lt;&gt;"",2,"")</f>
        <v>2</v>
      </c>
      <c r="K84" s="55">
        <f>IFERROR(IF(C84&lt;&gt;"",(VLOOKUP(F84,'control débitos'!$K$3:$K$1800,1,0)),""),"FALTA DEBITO")</f>
        <v>-200860</v>
      </c>
      <c r="L84">
        <f>IF(K84="","",IF(K84="FALTA DEBITO",0,F84))</f>
        <v>-200860</v>
      </c>
      <c r="N84" s="58">
        <f>IF(F84&lt;&gt;"",(VLOOKUP(K84,'control débitos'!$I$2:$L$1800,4,FALSE)),"")</f>
        <v>45328</v>
      </c>
      <c r="O84" s="58" t="str">
        <f>IF(N84&lt;&gt;"",(IF(N84=B84,"SI",VLOOKUP(K84,'control débitos'!$I$2:$L$1800,4,FALSE))),"")</f>
        <v>SI</v>
      </c>
      <c r="P84" s="131">
        <f>IF(B84="","",COUNTIF(F:F,F84))</f>
        <v>1</v>
      </c>
      <c r="Q84" t="str" cm="1">
        <f t="array" ref="Q84">+IF(AND(K84=_xlfn.XLOOKUP(K84,-'control débitos'!E:E,-'control débitos'!E:E,,0),B84=_xlfn.XLOOKUP(B84,'control débitos'!A:A,'control débitos'!A:A,,0)),"si","no")</f>
        <v>si</v>
      </c>
      <c r="R84" s="57"/>
      <c r="U84" s="187">
        <f>+T84-A84</f>
        <v>-130</v>
      </c>
    </row>
    <row r="85" spans="1:21" ht="12.75" hidden="1" customHeight="1" x14ac:dyDescent="0.2">
      <c r="A85" s="78">
        <v>131</v>
      </c>
      <c r="B85" s="158">
        <v>45328</v>
      </c>
      <c r="C85" s="62" t="s">
        <v>1046</v>
      </c>
      <c r="D85" s="62" t="s">
        <v>882</v>
      </c>
      <c r="E85" s="62" t="s">
        <v>19</v>
      </c>
      <c r="F85" s="159">
        <v>-24744.09</v>
      </c>
      <c r="G85" s="159">
        <v>-2738649.71</v>
      </c>
      <c r="H85" s="18">
        <f>+IF($A85&lt;&gt;"",2,"")</f>
        <v>2</v>
      </c>
      <c r="K85" s="55">
        <f>IFERROR(IF(C85&lt;&gt;"",(VLOOKUP(F85,'control débitos'!$K$3:$K$1800,1,0)),""),"FALTA DEBITO")</f>
        <v>-24744.09</v>
      </c>
      <c r="L85">
        <f>IF(K85="","",IF(K85="FALTA DEBITO",0,F85))</f>
        <v>-24744.09</v>
      </c>
      <c r="N85" s="58">
        <f>IF(F85&lt;&gt;"",(VLOOKUP(K85,'control débitos'!$I$2:$L$1800,4,FALSE)),"")</f>
        <v>45328</v>
      </c>
      <c r="O85" s="58" t="str">
        <f>IF(N85&lt;&gt;"",(IF(N85=B85,"SI",VLOOKUP(K85,'control débitos'!$I$2:$L$1800,4,FALSE))),"")</f>
        <v>SI</v>
      </c>
      <c r="P85" s="131">
        <f>IF(B85="","",COUNTIF(F:F,F85))</f>
        <v>1</v>
      </c>
      <c r="Q85" t="str" cm="1">
        <f t="array" ref="Q85">+IF(AND(K85=_xlfn.XLOOKUP(K85,-'control débitos'!E:E,-'control débitos'!E:E,,0),B85=_xlfn.XLOOKUP(B85,'control débitos'!A:A,'control débitos'!A:A,,0)),"si","no")</f>
        <v>si</v>
      </c>
      <c r="R85" s="57"/>
      <c r="U85" s="187">
        <f>+T85-A85</f>
        <v>-131</v>
      </c>
    </row>
    <row r="86" spans="1:21" ht="12.75" hidden="1" customHeight="1" x14ac:dyDescent="0.2">
      <c r="A86" s="78">
        <v>132</v>
      </c>
      <c r="B86" s="158">
        <v>45328</v>
      </c>
      <c r="C86" s="62" t="s">
        <v>1047</v>
      </c>
      <c r="D86" s="62" t="s">
        <v>882</v>
      </c>
      <c r="E86" s="62" t="s">
        <v>19</v>
      </c>
      <c r="F86" s="159">
        <v>-673705.54</v>
      </c>
      <c r="G86" s="159">
        <v>-2713905.62</v>
      </c>
      <c r="H86" s="18">
        <f>+IF($A86&lt;&gt;"",2,"")</f>
        <v>2</v>
      </c>
      <c r="K86" s="55">
        <f>IFERROR(IF(C86&lt;&gt;"",(VLOOKUP(F86,'control débitos'!$K$3:$K$1800,1,0)),""),"FALTA DEBITO")</f>
        <v>-673705.54</v>
      </c>
      <c r="L86">
        <f>IF(K86="","",IF(K86="FALTA DEBITO",0,F86))</f>
        <v>-673705.54</v>
      </c>
      <c r="N86" s="58">
        <f>IF(F86&lt;&gt;"",(VLOOKUP(K86,'control débitos'!$I$2:$L$1800,4,FALSE)),"")</f>
        <v>45328</v>
      </c>
      <c r="O86" s="58" t="str">
        <f>IF(N86&lt;&gt;"",(IF(N86=B86,"SI",VLOOKUP(K86,'control débitos'!$I$2:$L$1800,4,FALSE))),"")</f>
        <v>SI</v>
      </c>
      <c r="P86" s="131">
        <f>IF(B86="","",COUNTIF(F:F,F86))</f>
        <v>1</v>
      </c>
      <c r="Q86" t="str" cm="1">
        <f t="array" ref="Q86">+IF(AND(K86=_xlfn.XLOOKUP(K86,-'control débitos'!E:E,-'control débitos'!E:E,,0),B86=_xlfn.XLOOKUP(B86,'control débitos'!A:A,'control débitos'!A:A,,0)),"si","no")</f>
        <v>si</v>
      </c>
      <c r="R86" s="57"/>
      <c r="U86" s="187">
        <f>+T86-A86</f>
        <v>-132</v>
      </c>
    </row>
    <row r="87" spans="1:21" ht="12.75" hidden="1" customHeight="1" x14ac:dyDescent="0.2">
      <c r="A87" s="78">
        <v>133</v>
      </c>
      <c r="B87" s="158">
        <v>45328</v>
      </c>
      <c r="C87" s="62" t="s">
        <v>1048</v>
      </c>
      <c r="D87" s="62" t="s">
        <v>882</v>
      </c>
      <c r="E87" s="62" t="s">
        <v>19</v>
      </c>
      <c r="F87" s="159">
        <v>-478100</v>
      </c>
      <c r="G87" s="159">
        <v>-2040200.08</v>
      </c>
      <c r="H87" s="18">
        <f>+IF($A87&lt;&gt;"",2,"")</f>
        <v>2</v>
      </c>
      <c r="K87" s="55">
        <f>IFERROR(IF(C87&lt;&gt;"",(VLOOKUP(F87,'control débitos'!$K$3:$K$1800,1,0)),""),"FALTA DEBITO")</f>
        <v>-478100</v>
      </c>
      <c r="L87">
        <f>IF(K87="","",IF(K87="FALTA DEBITO",0,F87))</f>
        <v>-478100</v>
      </c>
      <c r="N87" s="58">
        <f>IF(F87&lt;&gt;"",(VLOOKUP(K87,'control débitos'!$I$2:$L$1800,4,FALSE)),"")</f>
        <v>45328</v>
      </c>
      <c r="O87" s="58" t="str">
        <f>IF(N87&lt;&gt;"",(IF(N87=B87,"SI",VLOOKUP(K87,'control débitos'!$I$2:$L$1800,4,FALSE))),"")</f>
        <v>SI</v>
      </c>
      <c r="P87" s="131">
        <f>IF(B87="","",COUNTIF(F:F,F87))</f>
        <v>1</v>
      </c>
      <c r="Q87" t="str" cm="1">
        <f t="array" ref="Q87">+IF(AND(K87=_xlfn.XLOOKUP(K87,-'control débitos'!E:E,-'control débitos'!E:E,,0),B87=_xlfn.XLOOKUP(B87,'control débitos'!A:A,'control débitos'!A:A,,0)),"si","no")</f>
        <v>si</v>
      </c>
      <c r="R87" s="57"/>
      <c r="U87" s="187">
        <f>+T87-A87</f>
        <v>-133</v>
      </c>
    </row>
    <row r="88" spans="1:21" ht="12.75" customHeight="1" x14ac:dyDescent="0.2">
      <c r="A88" s="78">
        <v>140</v>
      </c>
      <c r="B88" s="158">
        <v>45327</v>
      </c>
      <c r="C88" s="62" t="s">
        <v>1057</v>
      </c>
      <c r="D88" s="62" t="s">
        <v>1058</v>
      </c>
      <c r="E88" s="62" t="s">
        <v>1059</v>
      </c>
      <c r="F88" s="159">
        <v>-159950</v>
      </c>
      <c r="G88" s="159">
        <v>-6671655.1399999997</v>
      </c>
      <c r="H88" s="18">
        <f>+IF($A88&lt;&gt;"",2,"")</f>
        <v>2</v>
      </c>
      <c r="K88" s="55" t="str">
        <f>IFERROR(IF(C88&lt;&gt;"",(VLOOKUP(F88,'control débitos'!$K$3:$K$1800,1,0)),""),"FALTA DEBITO")</f>
        <v>FALTA DEBITO</v>
      </c>
      <c r="L88">
        <f>IF(K88="","",IF(K88="FALTA DEBITO",0,F88))</f>
        <v>0</v>
      </c>
      <c r="N88" s="58" t="e">
        <f>IF(F88&lt;&gt;"",(VLOOKUP(K88,'control débitos'!$I$2:$L$1800,4,FALSE)),"")</f>
        <v>#N/A</v>
      </c>
      <c r="O88" s="58" t="e">
        <f>IF(N88&lt;&gt;"",(IF(N88=B88,"SI",VLOOKUP(K88,'control débitos'!$I$2:$L$1800,4,FALSE))),"")</f>
        <v>#N/A</v>
      </c>
      <c r="P88" s="131">
        <f>IF(B88="","",COUNTIF(F:F,F88))</f>
        <v>1</v>
      </c>
      <c r="Q88" t="e" cm="1">
        <f t="array" ref="Q88">+IF(AND(K88=_xlfn.XLOOKUP(K88,-'control débitos'!E:E,-'control débitos'!E:E,,0),B88=_xlfn.XLOOKUP(B88,'control débitos'!A:A,'control débitos'!A:A,,0)),"si","no")</f>
        <v>#N/A</v>
      </c>
      <c r="R88" s="57"/>
      <c r="U88" s="187">
        <f>+T88-A88</f>
        <v>-140</v>
      </c>
    </row>
    <row r="89" spans="1:21" ht="12.75" hidden="1" customHeight="1" x14ac:dyDescent="0.2">
      <c r="A89" s="78">
        <v>141</v>
      </c>
      <c r="B89" s="158">
        <v>45327</v>
      </c>
      <c r="C89" s="62" t="s">
        <v>1060</v>
      </c>
      <c r="D89" s="62" t="s">
        <v>895</v>
      </c>
      <c r="E89" s="62" t="s">
        <v>896</v>
      </c>
      <c r="F89" s="159">
        <v>-12446.84</v>
      </c>
      <c r="G89" s="159">
        <v>-6511705.1399999997</v>
      </c>
      <c r="H89" s="18">
        <f>+IF($A89&lt;&gt;"",2,"")</f>
        <v>2</v>
      </c>
      <c r="K89" s="55">
        <f>IFERROR(IF(C89&lt;&gt;"",(VLOOKUP(F89,'control débitos'!$K$3:$K$1800,1,0)),""),"FALTA DEBITO")</f>
        <v>-12446.84</v>
      </c>
      <c r="L89">
        <f>IF(K89="","",IF(K89="FALTA DEBITO",0,F89))</f>
        <v>-12446.84</v>
      </c>
      <c r="N89" s="58">
        <f>IF(F89&lt;&gt;"",(VLOOKUP(K89,'control débitos'!$I$2:$L$1800,4,FALSE)),"")</f>
        <v>45327</v>
      </c>
      <c r="O89" s="58" t="str">
        <f>IF(N89&lt;&gt;"",(IF(N89=B89,"SI",VLOOKUP(K89,'control débitos'!$I$2:$L$1800,4,FALSE))),"")</f>
        <v>SI</v>
      </c>
      <c r="P89" s="131">
        <f>IF(B89="","",COUNTIF(F:F,F89))</f>
        <v>1</v>
      </c>
      <c r="Q89" t="str" cm="1">
        <f t="array" ref="Q89">+IF(AND(K89=_xlfn.XLOOKUP(K89,-'control débitos'!E:E,-'control débitos'!E:E,,0),B89=_xlfn.XLOOKUP(B89,'control débitos'!A:A,'control débitos'!A:A,,0)),"si","no")</f>
        <v>si</v>
      </c>
      <c r="R89" s="57"/>
      <c r="U89" s="187">
        <f>+T89-A89</f>
        <v>-141</v>
      </c>
    </row>
    <row r="90" spans="1:21" ht="12.75" hidden="1" customHeight="1" x14ac:dyDescent="0.2">
      <c r="A90" s="78">
        <v>142</v>
      </c>
      <c r="B90" s="158">
        <v>45327</v>
      </c>
      <c r="C90" s="62" t="s">
        <v>1061</v>
      </c>
      <c r="D90" s="62" t="s">
        <v>902</v>
      </c>
      <c r="E90" s="62" t="s">
        <v>27</v>
      </c>
      <c r="F90" s="159">
        <v>-1662366.2</v>
      </c>
      <c r="G90" s="159">
        <v>-6499258.2999999998</v>
      </c>
      <c r="H90" s="18">
        <f>+IF($A90&lt;&gt;"",2,"")</f>
        <v>2</v>
      </c>
      <c r="K90" s="55">
        <f>IFERROR(IF(C90&lt;&gt;"",(VLOOKUP(F90,'control débitos'!$K$3:$K$1800,1,0)),""),"FALTA DEBITO")</f>
        <v>-1662366.2</v>
      </c>
      <c r="L90">
        <f>IF(K90="","",IF(K90="FALTA DEBITO",0,F90))</f>
        <v>-1662366.2</v>
      </c>
      <c r="N90" s="58">
        <f>IF(F90&lt;&gt;"",(VLOOKUP(K90,'control débitos'!$I$2:$L$1800,4,FALSE)),"")</f>
        <v>45327</v>
      </c>
      <c r="O90" s="58" t="str">
        <f>IF(N90&lt;&gt;"",(IF(N90=B90,"SI",VLOOKUP(K90,'control débitos'!$I$2:$L$1800,4,FALSE))),"")</f>
        <v>SI</v>
      </c>
      <c r="P90" s="131">
        <f>IF(B90="","",COUNTIF(F:F,F90))</f>
        <v>1</v>
      </c>
      <c r="Q90" t="str" cm="1">
        <f t="array" ref="Q90">+IF(AND(K90=_xlfn.XLOOKUP(K90,-'control débitos'!E:E,-'control débitos'!E:E,,0),B90=_xlfn.XLOOKUP(B90,'control débitos'!A:A,'control débitos'!A:A,,0)),"si","no")</f>
        <v>si</v>
      </c>
      <c r="R90" s="57"/>
      <c r="U90" s="187">
        <f>+T90-A90</f>
        <v>-142</v>
      </c>
    </row>
    <row r="91" spans="1:21" ht="12.75" hidden="1" customHeight="1" x14ac:dyDescent="0.2">
      <c r="A91" s="78">
        <v>143</v>
      </c>
      <c r="B91" s="158">
        <v>45327</v>
      </c>
      <c r="C91" s="62" t="s">
        <v>1062</v>
      </c>
      <c r="D91" s="62" t="s">
        <v>882</v>
      </c>
      <c r="E91" s="62" t="s">
        <v>19</v>
      </c>
      <c r="F91" s="159">
        <v>-520938.82</v>
      </c>
      <c r="G91" s="159">
        <v>-4836892.0999999996</v>
      </c>
      <c r="H91" s="18">
        <f>+IF($A91&lt;&gt;"",2,"")</f>
        <v>2</v>
      </c>
      <c r="K91" s="55">
        <f>IFERROR(IF(C91&lt;&gt;"",(VLOOKUP(F91,'control débitos'!$K$3:$K$1800,1,0)),""),"FALTA DEBITO")</f>
        <v>-520938.82</v>
      </c>
      <c r="L91">
        <f>IF(K91="","",IF(K91="FALTA DEBITO",0,F91))</f>
        <v>-520938.82</v>
      </c>
      <c r="N91" s="58">
        <f>IF(F91&lt;&gt;"",(VLOOKUP(K91,'control débitos'!$I$2:$L$1800,4,FALSE)),"")</f>
        <v>45327</v>
      </c>
      <c r="O91" s="58" t="str">
        <f>IF(N91&lt;&gt;"",(IF(N91=B91,"SI",VLOOKUP(K91,'control débitos'!$I$2:$L$1800,4,FALSE))),"")</f>
        <v>SI</v>
      </c>
      <c r="P91" s="131">
        <f>IF(B91="","",COUNTIF(F:F,F91))</f>
        <v>2</v>
      </c>
      <c r="Q91" t="str" cm="1">
        <f t="array" ref="Q91">+IF(AND(K91=_xlfn.XLOOKUP(K91,-'control débitos'!E:E,-'control débitos'!E:E,,0),B91=_xlfn.XLOOKUP(B91,'control débitos'!A:A,'control débitos'!A:A,,0)),"si","no")</f>
        <v>si</v>
      </c>
      <c r="R91" s="57"/>
      <c r="U91" s="187">
        <f>+T91-A91</f>
        <v>-143</v>
      </c>
    </row>
    <row r="92" spans="1:21" ht="12.75" hidden="1" customHeight="1" x14ac:dyDescent="0.2">
      <c r="A92" s="78">
        <v>144</v>
      </c>
      <c r="B92" s="158">
        <v>45327</v>
      </c>
      <c r="C92" s="62" t="s">
        <v>1063</v>
      </c>
      <c r="D92" s="62" t="s">
        <v>882</v>
      </c>
      <c r="E92" s="62" t="s">
        <v>19</v>
      </c>
      <c r="F92" s="159">
        <v>-520938.82</v>
      </c>
      <c r="G92" s="159">
        <v>-4315953.28</v>
      </c>
      <c r="H92" s="18">
        <f>+IF($A92&lt;&gt;"",2,"")</f>
        <v>2</v>
      </c>
      <c r="K92" s="55">
        <f>IFERROR(IF(C92&lt;&gt;"",(VLOOKUP(F92,'control débitos'!$K$3:$K$1800,1,0)),""),"FALTA DEBITO")</f>
        <v>-520938.82</v>
      </c>
      <c r="L92">
        <f>IF(K92="","",IF(K92="FALTA DEBITO",0,F92))</f>
        <v>-520938.82</v>
      </c>
      <c r="N92" s="58">
        <f>IF(F92&lt;&gt;"",(VLOOKUP(K92,'control débitos'!$I$2:$L$1800,4,FALSE)),"")</f>
        <v>45327</v>
      </c>
      <c r="O92" s="58" t="str">
        <f>IF(N92&lt;&gt;"",(IF(N92=B92,"SI",VLOOKUP(K92,'control débitos'!$I$2:$L$1800,4,FALSE))),"")</f>
        <v>SI</v>
      </c>
      <c r="P92" s="131">
        <f>IF(B92="","",COUNTIF(F:F,F92))</f>
        <v>2</v>
      </c>
      <c r="Q92" t="str" cm="1">
        <f t="array" ref="Q92">+IF(AND(K92=_xlfn.XLOOKUP(K92,-'control débitos'!E:E,-'control débitos'!E:E,,0),B92=_xlfn.XLOOKUP(B92,'control débitos'!A:A,'control débitos'!A:A,,0)),"si","no")</f>
        <v>si</v>
      </c>
      <c r="R92" s="57"/>
      <c r="U92" s="187">
        <f>+T92-A92</f>
        <v>-144</v>
      </c>
    </row>
    <row r="93" spans="1:21" ht="12.75" hidden="1" customHeight="1" x14ac:dyDescent="0.2">
      <c r="A93" s="78">
        <v>145</v>
      </c>
      <c r="B93" s="158">
        <v>45327</v>
      </c>
      <c r="C93" s="62" t="s">
        <v>1064</v>
      </c>
      <c r="D93" s="62" t="s">
        <v>882</v>
      </c>
      <c r="E93" s="62" t="s">
        <v>19</v>
      </c>
      <c r="F93" s="159">
        <v>-47500</v>
      </c>
      <c r="G93" s="159">
        <v>-3795014.46</v>
      </c>
      <c r="H93" s="18">
        <f>+IF($A93&lt;&gt;"",2,"")</f>
        <v>2</v>
      </c>
      <c r="K93" s="55">
        <f>IFERROR(IF(C93&lt;&gt;"",(VLOOKUP(F93,'control débitos'!$K$3:$K$1800,1,0)),""),"FALTA DEBITO")</f>
        <v>-47500</v>
      </c>
      <c r="L93">
        <f>IF(K93="","",IF(K93="FALTA DEBITO",0,F93))</f>
        <v>-47500</v>
      </c>
      <c r="N93" s="58">
        <f>IF(F93&lt;&gt;"",(VLOOKUP(K93,'control débitos'!$I$2:$L$1800,4,FALSE)),"")</f>
        <v>45327</v>
      </c>
      <c r="O93" s="58" t="str">
        <f>IF(N93&lt;&gt;"",(IF(N93=B93,"SI",VLOOKUP(K93,'control débitos'!$I$2:$L$1800,4,FALSE))),"")</f>
        <v>SI</v>
      </c>
      <c r="P93" s="131">
        <f>IF(B93="","",COUNTIF(F:F,F93))</f>
        <v>1</v>
      </c>
      <c r="Q93" t="str" cm="1">
        <f t="array" ref="Q93">+IF(AND(K93=_xlfn.XLOOKUP(K93,-'control débitos'!E:E,-'control débitos'!E:E,,0),B93=_xlfn.XLOOKUP(B93,'control débitos'!A:A,'control débitos'!A:A,,0)),"si","no")</f>
        <v>si</v>
      </c>
      <c r="R93" s="57"/>
      <c r="U93" s="187">
        <f>+T93-A93</f>
        <v>-145</v>
      </c>
    </row>
    <row r="94" spans="1:21" ht="12.75" hidden="1" customHeight="1" x14ac:dyDescent="0.2">
      <c r="A94" s="78">
        <v>146</v>
      </c>
      <c r="B94" s="158">
        <v>45327</v>
      </c>
      <c r="C94" s="62" t="s">
        <v>1065</v>
      </c>
      <c r="D94" s="62" t="s">
        <v>899</v>
      </c>
      <c r="E94" s="62" t="s">
        <v>1066</v>
      </c>
      <c r="F94" s="159">
        <v>-6400</v>
      </c>
      <c r="G94" s="159">
        <v>-3747514.46</v>
      </c>
      <c r="H94" s="18">
        <f>+IF($A94&lt;&gt;"",2,"")</f>
        <v>2</v>
      </c>
      <c r="K94" s="55">
        <f>IFERROR(IF(C94&lt;&gt;"",(VLOOKUP(F94,'control débitos'!$K$3:$K$1800,1,0)),""),"FALTA DEBITO")</f>
        <v>-6400</v>
      </c>
      <c r="L94">
        <f>IF(K94="","",IF(K94="FALTA DEBITO",0,F94))</f>
        <v>-6400</v>
      </c>
      <c r="N94" s="58">
        <f>IF(F94&lt;&gt;"",(VLOOKUP(K94,'control débitos'!$I$2:$L$1800,4,FALSE)),"")</f>
        <v>45325</v>
      </c>
      <c r="O94" s="58">
        <f>IF(N94&lt;&gt;"",(IF(N94=B94,"SI",VLOOKUP(K94,'control débitos'!$I$2:$L$1800,4,FALSE))),"")</f>
        <v>45325</v>
      </c>
      <c r="P94" s="131">
        <f>IF(B94="","",COUNTIF(F:F,F94))</f>
        <v>2</v>
      </c>
      <c r="Q94" t="str" cm="1">
        <f t="array" ref="Q94">+IF(AND(K94=_xlfn.XLOOKUP(K94,-'control débitos'!E:E,-'control débitos'!E:E,,0),B94=_xlfn.XLOOKUP(B94,'control débitos'!A:A,'control débitos'!A:A,,0)),"si","no")</f>
        <v>si</v>
      </c>
      <c r="R94" s="57"/>
      <c r="U94" s="187">
        <f>+T94-A94</f>
        <v>-146</v>
      </c>
    </row>
    <row r="95" spans="1:21" ht="12.75" hidden="1" customHeight="1" x14ac:dyDescent="0.2">
      <c r="A95" s="78">
        <v>147</v>
      </c>
      <c r="B95" s="158">
        <v>45327</v>
      </c>
      <c r="C95" s="62" t="s">
        <v>1067</v>
      </c>
      <c r="D95" s="62" t="s">
        <v>899</v>
      </c>
      <c r="E95" s="62" t="s">
        <v>1066</v>
      </c>
      <c r="F95" s="159">
        <v>-6400</v>
      </c>
      <c r="G95" s="159">
        <v>-3741114.46</v>
      </c>
      <c r="H95" s="18">
        <f>+IF($A95&lt;&gt;"",2,"")</f>
        <v>2</v>
      </c>
      <c r="K95" s="55">
        <f>IFERROR(IF(C95&lt;&gt;"",(VLOOKUP(F95,'control débitos'!$K$3:$K$1800,1,0)),""),"FALTA DEBITO")</f>
        <v>-6400</v>
      </c>
      <c r="L95">
        <f>IF(K95="","",IF(K95="FALTA DEBITO",0,F95))</f>
        <v>-6400</v>
      </c>
      <c r="N95" s="58">
        <f>IF(F95&lt;&gt;"",(VLOOKUP(K95,'control débitos'!$I$2:$L$1800,4,FALSE)),"")</f>
        <v>45325</v>
      </c>
      <c r="O95" s="58">
        <f>IF(N95&lt;&gt;"",(IF(N95=B95,"SI",VLOOKUP(K95,'control débitos'!$I$2:$L$1800,4,FALSE))),"")</f>
        <v>45325</v>
      </c>
      <c r="P95" s="131">
        <f>IF(B95="","",COUNTIF(F:F,F95))</f>
        <v>2</v>
      </c>
      <c r="Q95" t="str" cm="1">
        <f t="array" ref="Q95">+IF(AND(K95=_xlfn.XLOOKUP(K95,-'control débitos'!E:E,-'control débitos'!E:E,,0),B95=_xlfn.XLOOKUP(B95,'control débitos'!A:A,'control débitos'!A:A,,0)),"si","no")</f>
        <v>si</v>
      </c>
      <c r="R95" s="57"/>
      <c r="U95" s="187">
        <f>+T95-A95</f>
        <v>-147</v>
      </c>
    </row>
    <row r="96" spans="1:21" ht="12.75" customHeight="1" x14ac:dyDescent="0.2">
      <c r="A96" s="78">
        <v>149</v>
      </c>
      <c r="B96" s="158">
        <v>45324</v>
      </c>
      <c r="C96" s="62" t="s">
        <v>1069</v>
      </c>
      <c r="D96" s="62" t="s">
        <v>1070</v>
      </c>
      <c r="E96" s="62" t="s">
        <v>1071</v>
      </c>
      <c r="F96" s="159">
        <v>-352541.59</v>
      </c>
      <c r="G96" s="159">
        <v>-3701044.2</v>
      </c>
      <c r="H96" s="18">
        <f>+IF($A96&lt;&gt;"",2,"")</f>
        <v>2</v>
      </c>
      <c r="K96" s="55" t="str">
        <f>IFERROR(IF(C96&lt;&gt;"",(VLOOKUP(F96,'control débitos'!$K$3:$K$1800,1,0)),""),"FALTA DEBITO")</f>
        <v>FALTA DEBITO</v>
      </c>
      <c r="L96">
        <f>IF(K96="","",IF(K96="FALTA DEBITO",0,F96))</f>
        <v>0</v>
      </c>
      <c r="N96" s="58" t="e">
        <f>IF(F96&lt;&gt;"",(VLOOKUP(K96,'control débitos'!$I$2:$L$1800,4,FALSE)),"")</f>
        <v>#N/A</v>
      </c>
      <c r="O96" s="58" t="e">
        <f>IF(N96&lt;&gt;"",(IF(N96=B96,"SI",VLOOKUP(K96,'control débitos'!$I$2:$L$1800,4,FALSE))),"")</f>
        <v>#N/A</v>
      </c>
      <c r="P96" s="131">
        <f>IF(B96="","",COUNTIF(F:F,F96))</f>
        <v>1</v>
      </c>
      <c r="Q96" t="e" cm="1">
        <f t="array" ref="Q96">+IF(AND(K96=_xlfn.XLOOKUP(K96,-'control débitos'!E:E,-'control débitos'!E:E,,0),B96=_xlfn.XLOOKUP(B96,'control débitos'!A:A,'control débitos'!A:A,,0)),"si","no")</f>
        <v>#N/A</v>
      </c>
      <c r="R96" s="57"/>
      <c r="U96" s="187">
        <f>+T96-A96</f>
        <v>-149</v>
      </c>
    </row>
    <row r="97" spans="1:21" ht="12.75" hidden="1" customHeight="1" x14ac:dyDescent="0.2">
      <c r="A97" s="78">
        <v>151</v>
      </c>
      <c r="B97" s="158">
        <v>45324</v>
      </c>
      <c r="C97" s="62" t="s">
        <v>1073</v>
      </c>
      <c r="D97" s="62" t="s">
        <v>909</v>
      </c>
      <c r="E97" s="62" t="s">
        <v>910</v>
      </c>
      <c r="F97" s="159">
        <v>-77059.929999999993</v>
      </c>
      <c r="G97" s="159">
        <v>-3310720.87</v>
      </c>
      <c r="H97" s="18">
        <f>+IF($A97&lt;&gt;"",2,"")</f>
        <v>2</v>
      </c>
      <c r="K97" s="55">
        <f>IFERROR(IF(C97&lt;&gt;"",(VLOOKUP(F97,'control débitos'!$K$3:$K$1800,1,0)),""),"FALTA DEBITO")</f>
        <v>-77059.929999999993</v>
      </c>
      <c r="L97">
        <f>IF(K97="","",IF(K97="FALTA DEBITO",0,F97))</f>
        <v>-77059.929999999993</v>
      </c>
      <c r="N97" s="58">
        <f>IF(F97&lt;&gt;"",(VLOOKUP(K97,'control débitos'!$I$2:$L$1800,4,FALSE)),"")</f>
        <v>45324</v>
      </c>
      <c r="O97" s="58" t="str">
        <f>IF(N97&lt;&gt;"",(IF(N97=B97,"SI",VLOOKUP(K97,'control débitos'!$I$2:$L$1800,4,FALSE))),"")</f>
        <v>SI</v>
      </c>
      <c r="P97" s="131">
        <f>IF(B97="","",COUNTIF(F:F,F97))</f>
        <v>1</v>
      </c>
      <c r="Q97" t="str" cm="1">
        <f t="array" ref="Q97">+IF(AND(K97=_xlfn.XLOOKUP(K97,-'control débitos'!E:E,-'control débitos'!E:E,,0),B97=_xlfn.XLOOKUP(B97,'control débitos'!A:A,'control débitos'!A:A,,0)),"si","no")</f>
        <v>si</v>
      </c>
      <c r="R97" s="57"/>
      <c r="U97" s="187">
        <f>+T97-A97</f>
        <v>-151</v>
      </c>
    </row>
    <row r="98" spans="1:21" ht="12.75" customHeight="1" x14ac:dyDescent="0.2">
      <c r="A98" s="78">
        <v>155</v>
      </c>
      <c r="B98" s="158">
        <v>45324</v>
      </c>
      <c r="C98" s="62" t="s">
        <v>1077</v>
      </c>
      <c r="D98" s="62" t="s">
        <v>1078</v>
      </c>
      <c r="E98" s="62" t="s">
        <v>731</v>
      </c>
      <c r="F98" s="159">
        <v>-45229.78</v>
      </c>
      <c r="G98" s="159">
        <v>-3203393.68</v>
      </c>
      <c r="H98" s="18">
        <f>+IF($A98&lt;&gt;"",2,"")</f>
        <v>2</v>
      </c>
      <c r="K98" s="55" t="str">
        <f>IFERROR(IF(C98&lt;&gt;"",(VLOOKUP(F98,'control débitos'!$K$3:$K$1800,1,0)),""),"FALTA DEBITO")</f>
        <v>FALTA DEBITO</v>
      </c>
      <c r="L98">
        <f>IF(K98="","",IF(K98="FALTA DEBITO",0,F98))</f>
        <v>0</v>
      </c>
      <c r="N98" s="58" t="e">
        <f>IF(F98&lt;&gt;"",(VLOOKUP(K98,'control débitos'!$I$2:$L$1800,4,FALSE)),"")</f>
        <v>#N/A</v>
      </c>
      <c r="O98" s="58" t="e">
        <f>IF(N98&lt;&gt;"",(IF(N98=B98,"SI",VLOOKUP(K98,'control débitos'!$I$2:$L$1800,4,FALSE))),"")</f>
        <v>#N/A</v>
      </c>
      <c r="P98" s="131">
        <f>IF(B98="","",COUNTIF(F:F,F98))</f>
        <v>1</v>
      </c>
      <c r="Q98" t="e" cm="1">
        <f t="array" ref="Q98">+IF(AND(K98=_xlfn.XLOOKUP(K98,-'control débitos'!E:E,-'control débitos'!E:E,,0),B98=_xlfn.XLOOKUP(B98,'control débitos'!A:A,'control débitos'!A:A,,0)),"si","no")</f>
        <v>#N/A</v>
      </c>
      <c r="R98" s="57"/>
      <c r="U98" s="187">
        <f>+T98-A98</f>
        <v>-155</v>
      </c>
    </row>
    <row r="99" spans="1:21" ht="12.75" hidden="1" customHeight="1" x14ac:dyDescent="0.2">
      <c r="A99" s="78">
        <v>162</v>
      </c>
      <c r="B99" s="158">
        <v>45324</v>
      </c>
      <c r="C99" s="62" t="s">
        <v>1085</v>
      </c>
      <c r="D99" s="62" t="s">
        <v>882</v>
      </c>
      <c r="E99" s="62" t="s">
        <v>19</v>
      </c>
      <c r="F99" s="159">
        <v>-420980</v>
      </c>
      <c r="G99" s="159">
        <v>1489684.72</v>
      </c>
      <c r="H99" s="18">
        <f>+IF($A99&lt;&gt;"",2,"")</f>
        <v>2</v>
      </c>
      <c r="K99" s="55">
        <f>IFERROR(IF(C99&lt;&gt;"",(VLOOKUP(F99,'control débitos'!$K$3:$K$1800,1,0)),""),"FALTA DEBITO")</f>
        <v>-420980</v>
      </c>
      <c r="L99">
        <f>IF(K99="","",IF(K99="FALTA DEBITO",0,F99))</f>
        <v>-420980</v>
      </c>
      <c r="N99" s="58">
        <f>IF(F99&lt;&gt;"",(VLOOKUP(K99,'control débitos'!$I$2:$L$1800,4,FALSE)),"")</f>
        <v>45324</v>
      </c>
      <c r="O99" s="58" t="str">
        <f>IF(N99&lt;&gt;"",(IF(N99=B99,"SI",VLOOKUP(K99,'control débitos'!$I$2:$L$1800,4,FALSE))),"")</f>
        <v>SI</v>
      </c>
      <c r="P99" s="131">
        <f>IF(B99="","",COUNTIF(F:F,F99))</f>
        <v>1</v>
      </c>
      <c r="Q99" t="str" cm="1">
        <f t="array" ref="Q99">+IF(AND(K99=_xlfn.XLOOKUP(K99,-'control débitos'!E:E,-'control débitos'!E:E,,0),B99=_xlfn.XLOOKUP(B99,'control débitos'!A:A,'control débitos'!A:A,,0)),"si","no")</f>
        <v>si</v>
      </c>
      <c r="R99" s="57"/>
      <c r="U99" s="187">
        <f>+T99-A99</f>
        <v>-162</v>
      </c>
    </row>
    <row r="100" spans="1:21" ht="12.75" customHeight="1" x14ac:dyDescent="0.2">
      <c r="A100" s="78">
        <v>164</v>
      </c>
      <c r="B100" s="158">
        <v>45323</v>
      </c>
      <c r="C100" s="62" t="s">
        <v>1087</v>
      </c>
      <c r="D100" s="62" t="s">
        <v>972</v>
      </c>
      <c r="E100" s="62" t="s">
        <v>1088</v>
      </c>
      <c r="F100" s="159">
        <v>-176412.47</v>
      </c>
      <c r="G100" s="159">
        <v>1923200.3</v>
      </c>
      <c r="H100" s="18">
        <f>+IF($A100&lt;&gt;"",2,"")</f>
        <v>2</v>
      </c>
      <c r="K100" s="55" t="str">
        <f>IFERROR(IF(C100&lt;&gt;"",(VLOOKUP(F100,'control débitos'!$K$3:$K$1800,1,0)),""),"FALTA DEBITO")</f>
        <v>FALTA DEBITO</v>
      </c>
      <c r="L100">
        <f>IF(K100="","",IF(K100="FALTA DEBITO",0,F100))</f>
        <v>0</v>
      </c>
      <c r="N100" s="58" t="e">
        <f>IF(F100&lt;&gt;"",(VLOOKUP(K100,'control débitos'!$I$2:$L$1800,4,FALSE)),"")</f>
        <v>#N/A</v>
      </c>
      <c r="O100" s="58" t="e">
        <f>IF(N100&lt;&gt;"",(IF(N100=B100,"SI",VLOOKUP(K100,'control débitos'!$I$2:$L$1800,4,FALSE))),"")</f>
        <v>#N/A</v>
      </c>
      <c r="P100" s="131">
        <f>IF(B100="","",COUNTIF(F:F,F100))</f>
        <v>1</v>
      </c>
      <c r="Q100" t="e" cm="1">
        <f t="array" ref="Q100">+IF(AND(K100=_xlfn.XLOOKUP(K100,-'control débitos'!E:E,-'control débitos'!E:E,,0),B100=_xlfn.XLOOKUP(B100,'control débitos'!A:A,'control débitos'!A:A,,0)),"si","no")</f>
        <v>#N/A</v>
      </c>
      <c r="R100" s="57"/>
      <c r="U100" s="187">
        <f>+T100-A100</f>
        <v>-164</v>
      </c>
    </row>
    <row r="101" spans="1:21" ht="12.75" hidden="1" customHeight="1" x14ac:dyDescent="0.2">
      <c r="A101" s="78">
        <v>165</v>
      </c>
      <c r="B101" s="158">
        <v>45323</v>
      </c>
      <c r="C101" s="62" t="s">
        <v>1089</v>
      </c>
      <c r="D101" s="62" t="s">
        <v>882</v>
      </c>
      <c r="E101" s="62" t="s">
        <v>19</v>
      </c>
      <c r="F101" s="159">
        <v>-388356.5</v>
      </c>
      <c r="G101" s="159">
        <v>2099612.77</v>
      </c>
      <c r="H101" s="18">
        <f>+IF($A101&lt;&gt;"",2,"")</f>
        <v>2</v>
      </c>
      <c r="K101" s="55">
        <f>IFERROR(IF(C101&lt;&gt;"",(VLOOKUP(F101,'control débitos'!$K$3:$K$1800,1,0)),""),"FALTA DEBITO")</f>
        <v>-388356.5</v>
      </c>
      <c r="L101">
        <f>IF(K101="","",IF(K101="FALTA DEBITO",0,F101))</f>
        <v>-388356.5</v>
      </c>
      <c r="N101" s="58">
        <f>IF(F101&lt;&gt;"",(VLOOKUP(K101,'control débitos'!$I$2:$L$1800,4,FALSE)),"")</f>
        <v>45323</v>
      </c>
      <c r="O101" s="58" t="str">
        <f>IF(N101&lt;&gt;"",(IF(N101=B101,"SI",VLOOKUP(K101,'control débitos'!$I$2:$L$1800,4,FALSE))),"")</f>
        <v>SI</v>
      </c>
      <c r="P101" s="131">
        <f>IF(B101="","",COUNTIF(F:F,F101))</f>
        <v>1</v>
      </c>
      <c r="Q101" t="str" cm="1">
        <f t="array" ref="Q101">+IF(AND(K101=_xlfn.XLOOKUP(K101,-'control débitos'!E:E,-'control débitos'!E:E,,0),B101=_xlfn.XLOOKUP(B101,'control débitos'!A:A,'control débitos'!A:A,,0)),"si","no")</f>
        <v>si</v>
      </c>
      <c r="R101" s="57"/>
      <c r="U101" s="187">
        <f>+T101-A101</f>
        <v>-165</v>
      </c>
    </row>
    <row r="102" spans="1:21" ht="12.75" hidden="1" customHeight="1" x14ac:dyDescent="0.2">
      <c r="A102" s="78">
        <v>166</v>
      </c>
      <c r="B102" s="158">
        <v>45323</v>
      </c>
      <c r="C102" s="62" t="s">
        <v>1090</v>
      </c>
      <c r="D102" s="62" t="s">
        <v>882</v>
      </c>
      <c r="E102" s="62" t="s">
        <v>19</v>
      </c>
      <c r="F102" s="159">
        <v>-75337.240000000005</v>
      </c>
      <c r="G102" s="159">
        <v>2487969.27</v>
      </c>
      <c r="H102" s="18">
        <f>+IF($A102&lt;&gt;"",2,"")</f>
        <v>2</v>
      </c>
      <c r="K102" s="55">
        <f>IFERROR(IF(C102&lt;&gt;"",(VLOOKUP(F102,'control débitos'!$K$3:$K$1800,1,0)),""),"FALTA DEBITO")</f>
        <v>-75337.240000000005</v>
      </c>
      <c r="L102">
        <f>IF(K102="","",IF(K102="FALTA DEBITO",0,F102))</f>
        <v>-75337.240000000005</v>
      </c>
      <c r="N102" s="58">
        <f>IF(F102&lt;&gt;"",(VLOOKUP(K102,'control débitos'!$I$2:$L$1800,4,FALSE)),"")</f>
        <v>45323</v>
      </c>
      <c r="O102" s="58" t="str">
        <f>IF(N102&lt;&gt;"",(IF(N102=B102,"SI",VLOOKUP(K102,'control débitos'!$I$2:$L$1800,4,FALSE))),"")</f>
        <v>SI</v>
      </c>
      <c r="P102" s="131">
        <f>IF(B102="","",COUNTIF(F:F,F102))</f>
        <v>1</v>
      </c>
      <c r="Q102" t="str" cm="1">
        <f t="array" ref="Q102">+IF(AND(K102=_xlfn.XLOOKUP(K102,-'control débitos'!E:E,-'control débitos'!E:E,,0),B102=_xlfn.XLOOKUP(B102,'control débitos'!A:A,'control débitos'!A:A,,0)),"si","no")</f>
        <v>si</v>
      </c>
      <c r="R102" s="57"/>
      <c r="U102" s="187">
        <f>+T102-A102</f>
        <v>-166</v>
      </c>
    </row>
    <row r="103" spans="1:21" ht="12.75" hidden="1" customHeight="1" x14ac:dyDescent="0.2">
      <c r="A103" s="78">
        <v>167</v>
      </c>
      <c r="B103" s="158">
        <v>45323</v>
      </c>
      <c r="C103" s="62" t="s">
        <v>1091</v>
      </c>
      <c r="D103" s="62" t="s">
        <v>882</v>
      </c>
      <c r="E103" s="62" t="s">
        <v>19</v>
      </c>
      <c r="F103" s="159">
        <v>-509881.06</v>
      </c>
      <c r="G103" s="159">
        <v>2563306.5099999998</v>
      </c>
      <c r="H103" s="18">
        <f>+IF($A103&lt;&gt;"",2,"")</f>
        <v>2</v>
      </c>
      <c r="K103" s="55">
        <f>IFERROR(IF(C103&lt;&gt;"",(VLOOKUP(F103,'control débitos'!$K$3:$K$1800,1,0)),""),"FALTA DEBITO")</f>
        <v>-509881.06</v>
      </c>
      <c r="L103">
        <f>IF(K103="","",IF(K103="FALTA DEBITO",0,F103))</f>
        <v>-509881.06</v>
      </c>
      <c r="N103" s="58">
        <f>IF(F103&lt;&gt;"",(VLOOKUP(K103,'control débitos'!$I$2:$L$1800,4,FALSE)),"")</f>
        <v>45323</v>
      </c>
      <c r="O103" s="58" t="str">
        <f>IF(N103&lt;&gt;"",(IF(N103=B103,"SI",VLOOKUP(K103,'control débitos'!$I$2:$L$1800,4,FALSE))),"")</f>
        <v>SI</v>
      </c>
      <c r="P103" s="131">
        <f>IF(B103="","",COUNTIF(F:F,F103))</f>
        <v>1</v>
      </c>
      <c r="Q103" t="str" cm="1">
        <f t="array" ref="Q103">+IF(AND(K103=_xlfn.XLOOKUP(K103,-'control débitos'!E:E,-'control débitos'!E:E,,0),B103=_xlfn.XLOOKUP(B103,'control débitos'!A:A,'control débitos'!A:A,,0)),"si","no")</f>
        <v>si</v>
      </c>
      <c r="R103" s="57"/>
      <c r="U103" s="187">
        <f>+T103-A103</f>
        <v>-167</v>
      </c>
    </row>
    <row r="104" spans="1:21" ht="12.75" hidden="1" customHeight="1" x14ac:dyDescent="0.2">
      <c r="A104" s="78">
        <v>168</v>
      </c>
      <c r="B104" s="158">
        <v>45323</v>
      </c>
      <c r="C104" s="62" t="s">
        <v>1092</v>
      </c>
      <c r="D104" s="62" t="s">
        <v>882</v>
      </c>
      <c r="E104" s="62" t="s">
        <v>19</v>
      </c>
      <c r="F104" s="159">
        <v>-844117.81</v>
      </c>
      <c r="G104" s="159">
        <v>3073187.57</v>
      </c>
      <c r="H104" s="18">
        <f>+IF($A104&lt;&gt;"",2,"")</f>
        <v>2</v>
      </c>
      <c r="K104" s="55">
        <f>IFERROR(IF(C104&lt;&gt;"",(VLOOKUP(F104,'control débitos'!$K$3:$K$1800,1,0)),""),"FALTA DEBITO")</f>
        <v>-844117.81</v>
      </c>
      <c r="L104">
        <f>IF(K104="","",IF(K104="FALTA DEBITO",0,F104))</f>
        <v>-844117.81</v>
      </c>
      <c r="N104" s="58">
        <f>IF(F104&lt;&gt;"",(VLOOKUP(K104,'control débitos'!$I$2:$L$1800,4,FALSE)),"")</f>
        <v>45323</v>
      </c>
      <c r="O104" s="58" t="str">
        <f>IF(N104&lt;&gt;"",(IF(N104=B104,"SI",VLOOKUP(K104,'control débitos'!$I$2:$L$1800,4,FALSE))),"")</f>
        <v>SI</v>
      </c>
      <c r="P104" s="131">
        <f>IF(B104="","",COUNTIF(F:F,F104))</f>
        <v>1</v>
      </c>
      <c r="Q104" t="str" cm="1">
        <f t="array" ref="Q104">+IF(AND(K104=_xlfn.XLOOKUP(K104,-'control débitos'!E:E,-'control débitos'!E:E,,0),B104=_xlfn.XLOOKUP(B104,'control débitos'!A:A,'control débitos'!A:A,,0)),"si","no")</f>
        <v>si</v>
      </c>
      <c r="R104" s="57"/>
      <c r="U104" s="187">
        <f>+T104-A104</f>
        <v>-168</v>
      </c>
    </row>
    <row r="105" spans="1:21" ht="12.75" hidden="1" customHeight="1" x14ac:dyDescent="0.2">
      <c r="A105" s="78"/>
      <c r="B105" s="158"/>
      <c r="C105" s="62"/>
      <c r="D105" s="62"/>
      <c r="E105" s="62"/>
      <c r="F105" s="159"/>
      <c r="G105" s="159"/>
      <c r="H105" s="18" t="str">
        <f>+IF($A105&lt;&gt;"",2,"")</f>
        <v/>
      </c>
      <c r="K105" s="55" t="str">
        <f>IFERROR(IF(C105&lt;&gt;"",(VLOOKUP(F105,'control débitos'!$K$3:$K$1800,1,0)),""),"FALTA DEBITO")</f>
        <v/>
      </c>
      <c r="L105" t="str">
        <f>IF(K105="","",IF(K105="FALTA DEBITO",0,F105))</f>
        <v/>
      </c>
      <c r="N105" s="58" t="str">
        <f>IF(F105&lt;&gt;"",(VLOOKUP(K105,'control débitos'!$I$2:$L$1800,4,FALSE)),"")</f>
        <v/>
      </c>
      <c r="O105" s="58" t="str">
        <f>IF(N105&lt;&gt;"",(IF(N105=B105,"SI",VLOOKUP(K105,'control débitos'!$I$2:$L$1800,4,FALSE))),"")</f>
        <v/>
      </c>
      <c r="P105" s="131" t="str">
        <f>IF(B105="","",COUNTIF(F:F,F105))</f>
        <v/>
      </c>
      <c r="Q105" t="e" cm="1">
        <f t="array" ref="Q105">+IF(AND(K105=_xlfn.XLOOKUP(K105,-'control débitos'!E:E,-'control débitos'!E:E,,0),B105=_xlfn.XLOOKUP(B105,'control débitos'!A:A,'control débitos'!A:A,,0)),"si","no")</f>
        <v>#N/A</v>
      </c>
      <c r="R105" s="57"/>
      <c r="U105" s="187">
        <f>+T105-A105</f>
        <v>0</v>
      </c>
    </row>
    <row r="106" spans="1:21" ht="12.75" hidden="1" customHeight="1" x14ac:dyDescent="0.2">
      <c r="A106" s="78"/>
      <c r="B106" s="158"/>
      <c r="C106" s="62"/>
      <c r="D106" s="62"/>
      <c r="E106" s="62"/>
      <c r="F106" s="159"/>
      <c r="G106" s="159"/>
      <c r="H106" s="18" t="str">
        <f>+IF($A106&lt;&gt;"",2,"")</f>
        <v/>
      </c>
      <c r="K106" s="55" t="str">
        <f>IFERROR(IF(C106&lt;&gt;"",(VLOOKUP(F106,'control débitos'!$K$3:$K$1800,1,0)),""),"FALTA DEBITO")</f>
        <v/>
      </c>
      <c r="L106" t="str">
        <f>IF(K106="","",IF(K106="FALTA DEBITO",0,F106))</f>
        <v/>
      </c>
      <c r="N106" s="58" t="str">
        <f>IF(F106&lt;&gt;"",(VLOOKUP(K106,'control débitos'!$I$2:$L$1800,4,FALSE)),"")</f>
        <v/>
      </c>
      <c r="O106" s="58" t="str">
        <f>IF(N106&lt;&gt;"",(IF(N106=B106,"SI",VLOOKUP(K106,'control débitos'!$I$2:$L$1800,4,FALSE))),"")</f>
        <v/>
      </c>
      <c r="P106" s="131" t="str">
        <f>IF(B106="","",COUNTIF(F:F,F106))</f>
        <v/>
      </c>
      <c r="Q106" t="e" cm="1">
        <f t="array" ref="Q106">+IF(AND(K106=_xlfn.XLOOKUP(K106,-'control débitos'!E:E,-'control débitos'!E:E,,0),B106=_xlfn.XLOOKUP(B106,'control débitos'!A:A,'control débitos'!A:A,,0)),"si","no")</f>
        <v>#N/A</v>
      </c>
      <c r="R106" s="57"/>
      <c r="U106" s="187">
        <f>+T106-A106</f>
        <v>0</v>
      </c>
    </row>
    <row r="107" spans="1:21" ht="12.75" hidden="1" customHeight="1" x14ac:dyDescent="0.2">
      <c r="A107" s="78"/>
      <c r="B107" s="158"/>
      <c r="C107" s="62"/>
      <c r="D107" s="62"/>
      <c r="E107" s="62"/>
      <c r="F107" s="159"/>
      <c r="G107" s="159"/>
      <c r="H107" s="18" t="str">
        <f>+IF($A107&lt;&gt;"",2,"")</f>
        <v/>
      </c>
      <c r="K107" s="55" t="str">
        <f>IFERROR(IF(C107&lt;&gt;"",(VLOOKUP(F107,'control débitos'!$K$3:$K$1800,1,0)),""),"FALTA DEBITO")</f>
        <v/>
      </c>
      <c r="L107" t="str">
        <f>IF(K107="","",IF(K107="FALTA DEBITO",0,F107))</f>
        <v/>
      </c>
      <c r="N107" s="58" t="str">
        <f>IF(F107&lt;&gt;"",(VLOOKUP(K107,'control débitos'!$I$2:$L$1800,4,FALSE)),"")</f>
        <v/>
      </c>
      <c r="O107" s="58" t="str">
        <f>IF(N107&lt;&gt;"",(IF(N107=B107,"SI",VLOOKUP(K107,'control débitos'!$I$2:$L$1800,4,FALSE))),"")</f>
        <v/>
      </c>
      <c r="P107" s="131" t="str">
        <f>IF(B107="","",COUNTIF(F:F,F107))</f>
        <v/>
      </c>
      <c r="Q107" t="e" cm="1">
        <f t="array" ref="Q107">+IF(AND(K107=_xlfn.XLOOKUP(K107,-'control débitos'!E:E,-'control débitos'!E:E,,0),B107=_xlfn.XLOOKUP(B107,'control débitos'!A:A,'control débitos'!A:A,,0)),"si","no")</f>
        <v>#N/A</v>
      </c>
      <c r="R107" s="57"/>
      <c r="U107" s="187">
        <f>+T107-A107</f>
        <v>0</v>
      </c>
    </row>
    <row r="108" spans="1:21" ht="12.75" hidden="1" customHeight="1" x14ac:dyDescent="0.2">
      <c r="A108" s="78"/>
      <c r="B108" s="158"/>
      <c r="C108" s="62"/>
      <c r="D108" s="62"/>
      <c r="E108" s="62"/>
      <c r="F108" s="159"/>
      <c r="G108" s="159"/>
      <c r="H108" s="18" t="str">
        <f>+IF($A108&lt;&gt;"",2,"")</f>
        <v/>
      </c>
      <c r="K108" s="55" t="str">
        <f>IFERROR(IF(C108&lt;&gt;"",(VLOOKUP(F108,'control débitos'!$K$3:$K$1800,1,0)),""),"FALTA DEBITO")</f>
        <v/>
      </c>
      <c r="L108" t="str">
        <f>IF(K108="","",IF(K108="FALTA DEBITO",0,F108))</f>
        <v/>
      </c>
      <c r="N108" s="58" t="str">
        <f>IF(F108&lt;&gt;"",(VLOOKUP(K108,'control débitos'!$I$2:$L$1800,4,FALSE)),"")</f>
        <v/>
      </c>
      <c r="O108" s="58" t="str">
        <f>IF(N108&lt;&gt;"",(IF(N108=B108,"SI",VLOOKUP(K108,'control débitos'!$I$2:$L$1800,4,FALSE))),"")</f>
        <v/>
      </c>
      <c r="P108" s="131" t="str">
        <f>IF(B108="","",COUNTIF(F:F,F108))</f>
        <v/>
      </c>
      <c r="Q108" t="e" cm="1">
        <f t="array" ref="Q108">+IF(AND(K108=_xlfn.XLOOKUP(K108,-'control débitos'!E:E,-'control débitos'!E:E,,0),B108=_xlfn.XLOOKUP(B108,'control débitos'!A:A,'control débitos'!A:A,,0)),"si","no")</f>
        <v>#N/A</v>
      </c>
      <c r="R108" s="57"/>
      <c r="U108" s="187">
        <f>+T108-A108</f>
        <v>0</v>
      </c>
    </row>
    <row r="109" spans="1:21" ht="12.75" hidden="1" customHeight="1" x14ac:dyDescent="0.2">
      <c r="A109" s="78"/>
      <c r="B109" s="158"/>
      <c r="C109" s="62"/>
      <c r="D109" s="62"/>
      <c r="E109" s="62"/>
      <c r="F109" s="159"/>
      <c r="G109" s="159"/>
      <c r="H109" s="18" t="str">
        <f>+IF($A109&lt;&gt;"",2,"")</f>
        <v/>
      </c>
      <c r="K109" s="55" t="str">
        <f>IFERROR(IF(C109&lt;&gt;"",(VLOOKUP(F109,'control débitos'!$K$3:$K$1800,1,0)),""),"FALTA DEBITO")</f>
        <v/>
      </c>
      <c r="L109" t="str">
        <f>IF(K109="","",IF(K109="FALTA DEBITO",0,F109))</f>
        <v/>
      </c>
      <c r="N109" s="58" t="str">
        <f>IF(F109&lt;&gt;"",(VLOOKUP(K109,'control débitos'!$I$2:$L$1800,4,FALSE)),"")</f>
        <v/>
      </c>
      <c r="O109" s="58" t="str">
        <f>IF(N109&lt;&gt;"",(IF(N109=B109,"SI",VLOOKUP(K109,'control débitos'!$I$2:$L$1800,4,FALSE))),"")</f>
        <v/>
      </c>
      <c r="P109" s="131" t="str">
        <f>IF(B109="","",COUNTIF(F:F,F109))</f>
        <v/>
      </c>
      <c r="Q109" t="e" cm="1">
        <f t="array" ref="Q109">+IF(AND(K109=_xlfn.XLOOKUP(K109,-'control débitos'!E:E,-'control débitos'!E:E,,0),B109=_xlfn.XLOOKUP(B109,'control débitos'!A:A,'control débitos'!A:A,,0)),"si","no")</f>
        <v>#N/A</v>
      </c>
      <c r="R109" s="57"/>
      <c r="U109" s="187">
        <f>+T109-A109</f>
        <v>0</v>
      </c>
    </row>
    <row r="110" spans="1:21" ht="12.75" hidden="1" customHeight="1" x14ac:dyDescent="0.2">
      <c r="A110" s="78"/>
      <c r="B110" s="158"/>
      <c r="C110" s="62"/>
      <c r="D110" s="62"/>
      <c r="E110" s="62"/>
      <c r="F110" s="159"/>
      <c r="G110" s="159"/>
      <c r="H110" s="18" t="str">
        <f>+IF($A110&lt;&gt;"",2,"")</f>
        <v/>
      </c>
      <c r="K110" s="55" t="str">
        <f>IFERROR(IF(C110&lt;&gt;"",(VLOOKUP(F110,'control débitos'!$K$3:$K$1800,1,0)),""),"FALTA DEBITO")</f>
        <v/>
      </c>
      <c r="L110" t="str">
        <f>IF(K110="","",IF(K110="FALTA DEBITO",0,F110))</f>
        <v/>
      </c>
      <c r="N110" s="58" t="str">
        <f>IF(F110&lt;&gt;"",(VLOOKUP(K110,'control débitos'!$I$2:$L$1800,4,FALSE)),"")</f>
        <v/>
      </c>
      <c r="O110" s="58" t="str">
        <f>IF(N110&lt;&gt;"",(IF(N110=B110,"SI",VLOOKUP(K110,'control débitos'!$I$2:$L$1800,4,FALSE))),"")</f>
        <v/>
      </c>
      <c r="P110" s="131" t="str">
        <f>IF(B110="","",COUNTIF(F:F,F110))</f>
        <v/>
      </c>
      <c r="Q110" t="e" cm="1">
        <f t="array" ref="Q110">+IF(AND(K110=_xlfn.XLOOKUP(K110,-'control débitos'!E:E,-'control débitos'!E:E,,0),B110=_xlfn.XLOOKUP(B110,'control débitos'!A:A,'control débitos'!A:A,,0)),"si","no")</f>
        <v>#N/A</v>
      </c>
      <c r="R110" s="57"/>
      <c r="U110" s="187">
        <f>+T110-A110</f>
        <v>0</v>
      </c>
    </row>
    <row r="111" spans="1:21" ht="12.75" hidden="1" customHeight="1" x14ac:dyDescent="0.2">
      <c r="A111" s="78"/>
      <c r="B111" s="158"/>
      <c r="C111" s="62"/>
      <c r="D111" s="62"/>
      <c r="E111" s="62"/>
      <c r="F111" s="159"/>
      <c r="G111" s="159"/>
      <c r="H111" s="18" t="str">
        <f>+IF($A111&lt;&gt;"",2,"")</f>
        <v/>
      </c>
      <c r="K111" s="55" t="str">
        <f>IFERROR(IF(C111&lt;&gt;"",(VLOOKUP(F111,'control débitos'!$K$3:$K$1800,1,0)),""),"FALTA DEBITO")</f>
        <v/>
      </c>
      <c r="L111" t="str">
        <f>IF(K111="","",IF(K111="FALTA DEBITO",0,F111))</f>
        <v/>
      </c>
      <c r="N111" s="58" t="str">
        <f>IF(F111&lt;&gt;"",(VLOOKUP(K111,'control débitos'!$I$2:$L$1800,4,FALSE)),"")</f>
        <v/>
      </c>
      <c r="O111" s="58" t="str">
        <f>IF(N111&lt;&gt;"",(IF(N111=B111,"SI",VLOOKUP(K111,'control débitos'!$I$2:$L$1800,4,FALSE))),"")</f>
        <v/>
      </c>
      <c r="P111" s="131" t="str">
        <f>IF(B111="","",COUNTIF(F:F,F111))</f>
        <v/>
      </c>
      <c r="Q111" t="e" cm="1">
        <f t="array" ref="Q111">+IF(AND(K111=_xlfn.XLOOKUP(K111,-'control débitos'!E:E,-'control débitos'!E:E,,0),B111=_xlfn.XLOOKUP(B111,'control débitos'!A:A,'control débitos'!A:A,,0)),"si","no")</f>
        <v>#N/A</v>
      </c>
      <c r="R111" s="57"/>
      <c r="U111" s="187">
        <f>+T111-A111</f>
        <v>0</v>
      </c>
    </row>
    <row r="112" spans="1:21" ht="12.75" hidden="1" customHeight="1" x14ac:dyDescent="0.2">
      <c r="A112" s="78"/>
      <c r="B112" s="158"/>
      <c r="C112" s="62"/>
      <c r="D112" s="62"/>
      <c r="E112" s="62"/>
      <c r="F112" s="159"/>
      <c r="G112" s="159"/>
      <c r="H112" s="18" t="str">
        <f>+IF($A112&lt;&gt;"",2,"")</f>
        <v/>
      </c>
      <c r="K112" s="55" t="str">
        <f>IFERROR(IF(C112&lt;&gt;"",(VLOOKUP(F112,'control débitos'!$K$3:$K$1800,1,0)),""),"FALTA DEBITO")</f>
        <v/>
      </c>
      <c r="L112" t="str">
        <f>IF(K112="","",IF(K112="FALTA DEBITO",0,F112))</f>
        <v/>
      </c>
      <c r="N112" s="58" t="str">
        <f>IF(F112&lt;&gt;"",(VLOOKUP(K112,'control débitos'!$I$2:$L$1800,4,FALSE)),"")</f>
        <v/>
      </c>
      <c r="O112" s="58" t="str">
        <f>IF(N112&lt;&gt;"",(IF(N112=B112,"SI",VLOOKUP(K112,'control débitos'!$I$2:$L$1800,4,FALSE))),"")</f>
        <v/>
      </c>
      <c r="P112" s="131" t="str">
        <f>IF(B112="","",COUNTIF(F:F,F112))</f>
        <v/>
      </c>
      <c r="Q112" t="e" cm="1">
        <f t="array" ref="Q112">+IF(AND(K112=_xlfn.XLOOKUP(K112,-'control débitos'!E:E,-'control débitos'!E:E,,0),B112=_xlfn.XLOOKUP(B112,'control débitos'!A:A,'control débitos'!A:A,,0)),"si","no")</f>
        <v>#N/A</v>
      </c>
      <c r="R112" s="57"/>
      <c r="U112" s="187">
        <f>+T112-A112</f>
        <v>0</v>
      </c>
    </row>
    <row r="113" spans="1:21" ht="12.75" hidden="1" customHeight="1" x14ac:dyDescent="0.2">
      <c r="A113" s="78"/>
      <c r="B113" s="158"/>
      <c r="C113" s="62"/>
      <c r="D113" s="62"/>
      <c r="E113" s="62"/>
      <c r="F113" s="159"/>
      <c r="G113" s="159"/>
      <c r="H113" s="18" t="str">
        <f>+IF($A113&lt;&gt;"",2,"")</f>
        <v/>
      </c>
      <c r="K113" s="55" t="str">
        <f>IFERROR(IF(C113&lt;&gt;"",(VLOOKUP(F113,'control débitos'!$K$3:$K$1800,1,0)),""),"FALTA DEBITO")</f>
        <v/>
      </c>
      <c r="L113" t="str">
        <f>IF(K113="","",IF(K113="FALTA DEBITO",0,F113))</f>
        <v/>
      </c>
      <c r="N113" s="58" t="str">
        <f>IF(F113&lt;&gt;"",(VLOOKUP(K113,'control débitos'!$I$2:$L$1800,4,FALSE)),"")</f>
        <v/>
      </c>
      <c r="O113" s="58" t="str">
        <f>IF(N113&lt;&gt;"",(IF(N113=B113,"SI",VLOOKUP(K113,'control débitos'!$I$2:$L$1800,4,FALSE))),"")</f>
        <v/>
      </c>
      <c r="P113" s="131" t="str">
        <f>IF(B113="","",COUNTIF(F:F,F113))</f>
        <v/>
      </c>
      <c r="Q113" t="e" cm="1">
        <f t="array" ref="Q113">+IF(AND(K113=_xlfn.XLOOKUP(K113,-'control débitos'!E:E,-'control débitos'!E:E,,0),B113=_xlfn.XLOOKUP(B113,'control débitos'!A:A,'control débitos'!A:A,,0)),"si","no")</f>
        <v>#N/A</v>
      </c>
      <c r="R113" s="57"/>
      <c r="U113" s="187">
        <f>+T113-A113</f>
        <v>0</v>
      </c>
    </row>
    <row r="114" spans="1:21" ht="12.75" hidden="1" customHeight="1" x14ac:dyDescent="0.2">
      <c r="A114" s="78"/>
      <c r="B114" s="158"/>
      <c r="C114" s="62"/>
      <c r="D114" s="62"/>
      <c r="E114" s="62"/>
      <c r="F114" s="159"/>
      <c r="G114" s="159"/>
      <c r="H114" s="18" t="str">
        <f>+IF($A114&lt;&gt;"",2,"")</f>
        <v/>
      </c>
      <c r="K114" s="55" t="str">
        <f>IFERROR(IF(C114&lt;&gt;"",(VLOOKUP(F114,'control débitos'!$K$3:$K$1800,1,0)),""),"FALTA DEBITO")</f>
        <v/>
      </c>
      <c r="L114" t="str">
        <f>IF(K114="","",IF(K114="FALTA DEBITO",0,F114))</f>
        <v/>
      </c>
      <c r="N114" s="58" t="str">
        <f>IF(F114&lt;&gt;"",(VLOOKUP(K114,'control débitos'!$I$2:$L$1800,4,FALSE)),"")</f>
        <v/>
      </c>
      <c r="O114" s="58" t="str">
        <f>IF(N114&lt;&gt;"",(IF(N114=B114,"SI",VLOOKUP(K114,'control débitos'!$I$2:$L$1800,4,FALSE))),"")</f>
        <v/>
      </c>
      <c r="P114" s="131" t="str">
        <f>IF(B114="","",COUNTIF(F:F,F114))</f>
        <v/>
      </c>
      <c r="Q114" t="e" cm="1">
        <f t="array" ref="Q114">+IF(AND(K114=_xlfn.XLOOKUP(K114,-'control débitos'!E:E,-'control débitos'!E:E,,0),B114=_xlfn.XLOOKUP(B114,'control débitos'!A:A,'control débitos'!A:A,,0)),"si","no")</f>
        <v>#N/A</v>
      </c>
      <c r="R114" s="57"/>
      <c r="U114" s="187">
        <f>+T114-A114</f>
        <v>0</v>
      </c>
    </row>
    <row r="115" spans="1:21" ht="12.75" hidden="1" customHeight="1" x14ac:dyDescent="0.2">
      <c r="A115" s="78"/>
      <c r="B115" s="158"/>
      <c r="C115" s="62"/>
      <c r="D115" s="62"/>
      <c r="E115" s="62"/>
      <c r="F115" s="159"/>
      <c r="G115" s="159"/>
      <c r="H115" s="18" t="str">
        <f>+IF($A115&lt;&gt;"",2,"")</f>
        <v/>
      </c>
      <c r="K115" s="55" t="str">
        <f>IFERROR(IF(C115&lt;&gt;"",(VLOOKUP(F115,'control débitos'!$K$3:$K$1800,1,0)),""),"FALTA DEBITO")</f>
        <v/>
      </c>
      <c r="L115" t="str">
        <f>IF(K115="","",IF(K115="FALTA DEBITO",0,F115))</f>
        <v/>
      </c>
      <c r="N115" s="58" t="str">
        <f>IF(F115&lt;&gt;"",(VLOOKUP(K115,'control débitos'!$I$2:$L$1800,4,FALSE)),"")</f>
        <v/>
      </c>
      <c r="O115" s="58" t="str">
        <f>IF(N115&lt;&gt;"",(IF(N115=B115,"SI",VLOOKUP(K115,'control débitos'!$I$2:$L$1800,4,FALSE))),"")</f>
        <v/>
      </c>
      <c r="P115" s="131" t="str">
        <f>IF(B115="","",COUNTIF(F:F,F115))</f>
        <v/>
      </c>
      <c r="Q115" t="e" cm="1">
        <f t="array" ref="Q115">+IF(AND(K115=_xlfn.XLOOKUP(K115,-'control débitos'!E:E,-'control débitos'!E:E,,0),B115=_xlfn.XLOOKUP(B115,'control débitos'!A:A,'control débitos'!A:A,,0)),"si","no")</f>
        <v>#N/A</v>
      </c>
      <c r="R115" s="57"/>
      <c r="U115" s="187">
        <f>+T115-A115</f>
        <v>0</v>
      </c>
    </row>
    <row r="116" spans="1:21" ht="12.75" hidden="1" customHeight="1" x14ac:dyDescent="0.2">
      <c r="A116" s="78"/>
      <c r="B116" s="158"/>
      <c r="C116" s="62"/>
      <c r="D116" s="62"/>
      <c r="E116" s="62"/>
      <c r="F116" s="159"/>
      <c r="G116" s="159"/>
      <c r="H116" s="18" t="str">
        <f>+IF($A116&lt;&gt;"",2,"")</f>
        <v/>
      </c>
      <c r="K116" s="55" t="str">
        <f>IFERROR(IF(C116&lt;&gt;"",(VLOOKUP(F116,'control débitos'!$K$3:$K$1800,1,0)),""),"FALTA DEBITO")</f>
        <v/>
      </c>
      <c r="L116" t="str">
        <f>IF(K116="","",IF(K116="FALTA DEBITO",0,F116))</f>
        <v/>
      </c>
      <c r="N116" s="58" t="str">
        <f>IF(F116&lt;&gt;"",(VLOOKUP(K116,'control débitos'!$I$2:$L$1800,4,FALSE)),"")</f>
        <v/>
      </c>
      <c r="O116" s="58" t="str">
        <f>IF(N116&lt;&gt;"",(IF(N116=B116,"SI",VLOOKUP(K116,'control débitos'!$I$2:$L$1800,4,FALSE))),"")</f>
        <v/>
      </c>
      <c r="P116" s="131" t="str">
        <f>IF(B116="","",COUNTIF(F:F,F116))</f>
        <v/>
      </c>
      <c r="Q116" t="e" cm="1">
        <f t="array" ref="Q116">+IF(AND(K116=_xlfn.XLOOKUP(K116,-'control débitos'!E:E,-'control débitos'!E:E,,0),B116=_xlfn.XLOOKUP(B116,'control débitos'!A:A,'control débitos'!A:A,,0)),"si","no")</f>
        <v>#N/A</v>
      </c>
      <c r="R116" s="57"/>
      <c r="U116" s="187">
        <f>+T116-A116</f>
        <v>0</v>
      </c>
    </row>
    <row r="117" spans="1:21" ht="12.75" hidden="1" customHeight="1" x14ac:dyDescent="0.2">
      <c r="A117" s="78"/>
      <c r="B117" s="158"/>
      <c r="C117" s="62"/>
      <c r="D117" s="62"/>
      <c r="E117" s="62"/>
      <c r="F117" s="159"/>
      <c r="G117" s="159"/>
      <c r="H117" s="18" t="str">
        <f>+IF($A117&lt;&gt;"",2,"")</f>
        <v/>
      </c>
      <c r="K117" s="55" t="str">
        <f>IFERROR(IF(C117&lt;&gt;"",(VLOOKUP(F117,'control débitos'!$K$3:$K$1800,1,0)),""),"FALTA DEBITO")</f>
        <v/>
      </c>
      <c r="L117" t="str">
        <f>IF(K117="","",IF(K117="FALTA DEBITO",0,F117))</f>
        <v/>
      </c>
      <c r="N117" s="58" t="str">
        <f>IF(F117&lt;&gt;"",(VLOOKUP(K117,'control débitos'!$I$2:$L$1800,4,FALSE)),"")</f>
        <v/>
      </c>
      <c r="O117" s="58" t="str">
        <f>IF(N117&lt;&gt;"",(IF(N117=B117,"SI",VLOOKUP(K117,'control débitos'!$I$2:$L$1800,4,FALSE))),"")</f>
        <v/>
      </c>
      <c r="P117" s="131" t="str">
        <f>IF(B117="","",COUNTIF(F:F,F117))</f>
        <v/>
      </c>
      <c r="Q117" t="e" cm="1">
        <f t="array" ref="Q117">+IF(AND(K117=_xlfn.XLOOKUP(K117,-'control débitos'!E:E,-'control débitos'!E:E,,0),B117=_xlfn.XLOOKUP(B117,'control débitos'!A:A,'control débitos'!A:A,,0)),"si","no")</f>
        <v>#N/A</v>
      </c>
      <c r="R117" s="57"/>
      <c r="U117" s="187">
        <f>+T117-A117</f>
        <v>0</v>
      </c>
    </row>
    <row r="118" spans="1:21" ht="12.75" hidden="1" customHeight="1" x14ac:dyDescent="0.2">
      <c r="A118" s="78"/>
      <c r="B118" s="158"/>
      <c r="C118" s="62"/>
      <c r="D118" s="62"/>
      <c r="E118" s="62"/>
      <c r="F118" s="159"/>
      <c r="G118" s="159"/>
      <c r="H118" s="18" t="str">
        <f>+IF($A118&lt;&gt;"",2,"")</f>
        <v/>
      </c>
      <c r="K118" s="55" t="str">
        <f>IFERROR(IF(C118&lt;&gt;"",(VLOOKUP(F118,'control débitos'!$K$3:$K$1800,1,0)),""),"FALTA DEBITO")</f>
        <v/>
      </c>
      <c r="L118" t="str">
        <f>IF(K118="","",IF(K118="FALTA DEBITO",0,F118))</f>
        <v/>
      </c>
      <c r="N118" s="58" t="str">
        <f>IF(F118&lt;&gt;"",(VLOOKUP(K118,'control débitos'!$I$2:$L$1800,4,FALSE)),"")</f>
        <v/>
      </c>
      <c r="O118" s="58" t="str">
        <f>IF(N118&lt;&gt;"",(IF(N118=B118,"SI",VLOOKUP(K118,'control débitos'!$I$2:$L$1800,4,FALSE))),"")</f>
        <v/>
      </c>
      <c r="P118" s="131" t="str">
        <f>IF(B118="","",COUNTIF(F:F,F118))</f>
        <v/>
      </c>
      <c r="Q118" t="e" cm="1">
        <f t="array" ref="Q118">+IF(AND(K118=_xlfn.XLOOKUP(K118,-'control débitos'!E:E,-'control débitos'!E:E,,0),B118=_xlfn.XLOOKUP(B118,'control débitos'!A:A,'control débitos'!A:A,,0)),"si","no")</f>
        <v>#N/A</v>
      </c>
      <c r="R118" s="57"/>
      <c r="U118" s="187">
        <f>+T118-A118</f>
        <v>0</v>
      </c>
    </row>
    <row r="119" spans="1:21" ht="12.75" hidden="1" customHeight="1" x14ac:dyDescent="0.2">
      <c r="A119" s="78"/>
      <c r="B119" s="158"/>
      <c r="C119" s="62"/>
      <c r="D119" s="62"/>
      <c r="E119" s="62"/>
      <c r="F119" s="159"/>
      <c r="G119" s="159"/>
      <c r="H119" s="18" t="str">
        <f>+IF($A119&lt;&gt;"",2,"")</f>
        <v/>
      </c>
      <c r="K119" s="55" t="str">
        <f>IFERROR(IF(C119&lt;&gt;"",(VLOOKUP(F119,'control débitos'!$K$3:$K$1800,1,0)),""),"FALTA DEBITO")</f>
        <v/>
      </c>
      <c r="L119" t="str">
        <f>IF(K119="","",IF(K119="FALTA DEBITO",0,F119))</f>
        <v/>
      </c>
      <c r="N119" s="58" t="str">
        <f>IF(F119&lt;&gt;"",(VLOOKUP(K119,'control débitos'!$I$2:$L$1800,4,FALSE)),"")</f>
        <v/>
      </c>
      <c r="O119" s="58" t="str">
        <f>IF(N119&lt;&gt;"",(IF(N119=B119,"SI",VLOOKUP(K119,'control débitos'!$I$2:$L$1800,4,FALSE))),"")</f>
        <v/>
      </c>
      <c r="P119" s="131" t="str">
        <f>IF(B119="","",COUNTIF(F:F,F119))</f>
        <v/>
      </c>
      <c r="Q119" t="e" cm="1">
        <f t="array" ref="Q119">+IF(AND(K119=_xlfn.XLOOKUP(K119,-'control débitos'!E:E,-'control débitos'!E:E,,0),B119=_xlfn.XLOOKUP(B119,'control débitos'!A:A,'control débitos'!A:A,,0)),"si","no")</f>
        <v>#N/A</v>
      </c>
      <c r="R119" s="57"/>
      <c r="U119" s="187">
        <f>+T119-A119</f>
        <v>0</v>
      </c>
    </row>
    <row r="120" spans="1:21" ht="12.75" hidden="1" customHeight="1" x14ac:dyDescent="0.2">
      <c r="A120" s="78"/>
      <c r="B120" s="158"/>
      <c r="C120" s="62"/>
      <c r="D120" s="62"/>
      <c r="E120" s="62"/>
      <c r="F120" s="159"/>
      <c r="G120" s="159"/>
      <c r="H120" s="18" t="str">
        <f>+IF($A120&lt;&gt;"",2,"")</f>
        <v/>
      </c>
      <c r="K120" s="55" t="str">
        <f>IFERROR(IF(C120&lt;&gt;"",(VLOOKUP(F120,'control débitos'!$K$3:$K$1800,1,0)),""),"FALTA DEBITO")</f>
        <v/>
      </c>
      <c r="L120" t="str">
        <f>IF(K120="","",IF(K120="FALTA DEBITO",0,F120))</f>
        <v/>
      </c>
      <c r="N120" s="58" t="str">
        <f>IF(F120&lt;&gt;"",(VLOOKUP(K120,'control débitos'!$I$2:$L$1800,4,FALSE)),"")</f>
        <v/>
      </c>
      <c r="O120" s="58" t="str">
        <f>IF(N120&lt;&gt;"",(IF(N120=B120,"SI",VLOOKUP(K120,'control débitos'!$I$2:$L$1800,4,FALSE))),"")</f>
        <v/>
      </c>
      <c r="P120" s="131" t="str">
        <f>IF(B120="","",COUNTIF(F:F,F120))</f>
        <v/>
      </c>
      <c r="Q120" t="e" cm="1">
        <f t="array" ref="Q120">+IF(AND(K120=_xlfn.XLOOKUP(K120,-'control débitos'!E:E,-'control débitos'!E:E,,0),B120=_xlfn.XLOOKUP(B120,'control débitos'!A:A,'control débitos'!A:A,,0)),"si","no")</f>
        <v>#N/A</v>
      </c>
      <c r="R120" s="57"/>
      <c r="U120" s="187">
        <f>+T120-A120</f>
        <v>0</v>
      </c>
    </row>
    <row r="121" spans="1:21" ht="12.75" hidden="1" customHeight="1" x14ac:dyDescent="0.2">
      <c r="A121" s="78"/>
      <c r="B121" s="158"/>
      <c r="C121" s="62"/>
      <c r="D121" s="62"/>
      <c r="E121" s="62"/>
      <c r="F121" s="159"/>
      <c r="G121" s="159"/>
      <c r="H121" s="18" t="str">
        <f>+IF($A121&lt;&gt;"",2,"")</f>
        <v/>
      </c>
      <c r="K121" s="55" t="str">
        <f>IFERROR(IF(C121&lt;&gt;"",(VLOOKUP(F121,'control débitos'!$K$3:$K$1800,1,0)),""),"FALTA DEBITO")</f>
        <v/>
      </c>
      <c r="L121" t="str">
        <f>IF(K121="","",IF(K121="FALTA DEBITO",0,F121))</f>
        <v/>
      </c>
      <c r="N121" s="58" t="str">
        <f>IF(F121&lt;&gt;"",(VLOOKUP(K121,'control débitos'!$I$2:$L$1800,4,FALSE)),"")</f>
        <v/>
      </c>
      <c r="O121" s="58" t="str">
        <f>IF(N121&lt;&gt;"",(IF(N121=B121,"SI",VLOOKUP(K121,'control débitos'!$I$2:$L$1800,4,FALSE))),"")</f>
        <v/>
      </c>
      <c r="P121" s="131" t="str">
        <f>IF(B121="","",COUNTIF(F:F,F121))</f>
        <v/>
      </c>
      <c r="Q121" t="e" cm="1">
        <f t="array" ref="Q121">+IF(AND(K121=_xlfn.XLOOKUP(K121,-'control débitos'!E:E,-'control débitos'!E:E,,0),B121=_xlfn.XLOOKUP(B121,'control débitos'!A:A,'control débitos'!A:A,,0)),"si","no")</f>
        <v>#N/A</v>
      </c>
      <c r="R121" s="57"/>
      <c r="U121" s="187">
        <f>+T121-A121</f>
        <v>0</v>
      </c>
    </row>
    <row r="122" spans="1:21" ht="12.75" hidden="1" customHeight="1" x14ac:dyDescent="0.2">
      <c r="A122" s="78"/>
      <c r="B122" s="158"/>
      <c r="C122" s="62"/>
      <c r="D122" s="62"/>
      <c r="E122" s="62"/>
      <c r="F122" s="159"/>
      <c r="G122" s="159"/>
      <c r="H122" s="18" t="str">
        <f>+IF($A122&lt;&gt;"",2,"")</f>
        <v/>
      </c>
      <c r="K122" s="55" t="str">
        <f>IFERROR(IF(C122&lt;&gt;"",(VLOOKUP(F122,'control débitos'!$K$3:$K$1800,1,0)),""),"FALTA DEBITO")</f>
        <v/>
      </c>
      <c r="L122" t="str">
        <f>IF(K122="","",IF(K122="FALTA DEBITO",0,F122))</f>
        <v/>
      </c>
      <c r="N122" s="58" t="str">
        <f>IF(F122&lt;&gt;"",(VLOOKUP(K122,'control débitos'!$I$2:$L$1800,4,FALSE)),"")</f>
        <v/>
      </c>
      <c r="O122" s="58" t="str">
        <f>IF(N122&lt;&gt;"",(IF(N122=B122,"SI",VLOOKUP(K122,'control débitos'!$I$2:$L$1800,4,FALSE))),"")</f>
        <v/>
      </c>
      <c r="P122" s="131" t="str">
        <f>IF(B122="","",COUNTIF(F:F,F122))</f>
        <v/>
      </c>
      <c r="Q122" t="e" cm="1">
        <f t="array" ref="Q122">+IF(AND(K122=_xlfn.XLOOKUP(K122,-'control débitos'!E:E,-'control débitos'!E:E,,0),B122=_xlfn.XLOOKUP(B122,'control débitos'!A:A,'control débitos'!A:A,,0)),"si","no")</f>
        <v>#N/A</v>
      </c>
      <c r="R122" s="57"/>
      <c r="U122" s="187">
        <f>+T122-A122</f>
        <v>0</v>
      </c>
    </row>
    <row r="123" spans="1:21" ht="12.75" hidden="1" customHeight="1" x14ac:dyDescent="0.2">
      <c r="A123" s="78"/>
      <c r="B123" s="158"/>
      <c r="C123" s="62"/>
      <c r="D123" s="62"/>
      <c r="E123" s="62"/>
      <c r="F123" s="159"/>
      <c r="G123" s="159"/>
      <c r="H123" s="18" t="str">
        <f>+IF($A123&lt;&gt;"",2,"")</f>
        <v/>
      </c>
      <c r="K123" s="55" t="str">
        <f>IFERROR(IF(C123&lt;&gt;"",(VLOOKUP(F123,'control débitos'!$K$3:$K$1800,1,0)),""),"FALTA DEBITO")</f>
        <v/>
      </c>
      <c r="L123" t="str">
        <f>IF(K123="","",IF(K123="FALTA DEBITO",0,F123))</f>
        <v/>
      </c>
      <c r="N123" s="58" t="str">
        <f>IF(F123&lt;&gt;"",(VLOOKUP(K123,'control débitos'!$I$2:$L$1800,4,FALSE)),"")</f>
        <v/>
      </c>
      <c r="O123" s="58" t="str">
        <f>IF(N123&lt;&gt;"",(IF(N123=B123,"SI",VLOOKUP(K123,'control débitos'!$I$2:$L$1800,4,FALSE))),"")</f>
        <v/>
      </c>
      <c r="P123" s="131" t="str">
        <f>IF(B123="","",COUNTIF(F:F,F123))</f>
        <v/>
      </c>
      <c r="Q123" t="e" cm="1">
        <f t="array" ref="Q123">+IF(AND(K123=_xlfn.XLOOKUP(K123,-'control débitos'!E:E,-'control débitos'!E:E,,0),B123=_xlfn.XLOOKUP(B123,'control débitos'!A:A,'control débitos'!A:A,,0)),"si","no")</f>
        <v>#N/A</v>
      </c>
      <c r="R123" s="57"/>
      <c r="U123" s="187">
        <f>+T123-A123</f>
        <v>0</v>
      </c>
    </row>
    <row r="124" spans="1:21" ht="12.75" hidden="1" customHeight="1" x14ac:dyDescent="0.2">
      <c r="A124" s="78"/>
      <c r="B124" s="158"/>
      <c r="C124" s="62"/>
      <c r="D124" s="62"/>
      <c r="E124" s="62"/>
      <c r="F124" s="159"/>
      <c r="G124" s="159"/>
      <c r="H124" s="18" t="str">
        <f>+IF($A124&lt;&gt;"",2,"")</f>
        <v/>
      </c>
      <c r="K124" s="55" t="str">
        <f>IFERROR(IF(C124&lt;&gt;"",(VLOOKUP(F124,'control débitos'!$K$3:$K$1800,1,0)),""),"FALTA DEBITO")</f>
        <v/>
      </c>
      <c r="L124" t="str">
        <f>IF(K124="","",IF(K124="FALTA DEBITO",0,F124))</f>
        <v/>
      </c>
      <c r="N124" s="58" t="str">
        <f>IF(F124&lt;&gt;"",(VLOOKUP(K124,'control débitos'!$I$2:$L$1800,4,FALSE)),"")</f>
        <v/>
      </c>
      <c r="O124" s="58" t="str">
        <f>IF(N124&lt;&gt;"",(IF(N124=B124,"SI",VLOOKUP(K124,'control débitos'!$I$2:$L$1800,4,FALSE))),"")</f>
        <v/>
      </c>
      <c r="P124" s="131" t="str">
        <f>IF(B124="","",COUNTIF(F:F,F124))</f>
        <v/>
      </c>
      <c r="Q124" t="e" cm="1">
        <f t="array" ref="Q124">+IF(AND(K124=_xlfn.XLOOKUP(K124,-'control débitos'!E:E,-'control débitos'!E:E,,0),B124=_xlfn.XLOOKUP(B124,'control débitos'!A:A,'control débitos'!A:A,,0)),"si","no")</f>
        <v>#N/A</v>
      </c>
      <c r="R124" s="57"/>
      <c r="U124" s="187">
        <f>+T124-A124</f>
        <v>0</v>
      </c>
    </row>
    <row r="125" spans="1:21" ht="12.75" hidden="1" customHeight="1" x14ac:dyDescent="0.2">
      <c r="A125" s="78"/>
      <c r="B125" s="158"/>
      <c r="C125" s="62"/>
      <c r="D125" s="62"/>
      <c r="E125" s="62"/>
      <c r="F125" s="159"/>
      <c r="G125" s="159"/>
      <c r="H125" s="18" t="str">
        <f>+IF($A125&lt;&gt;"",2,"")</f>
        <v/>
      </c>
      <c r="K125" s="55" t="str">
        <f>IFERROR(IF(C125&lt;&gt;"",(VLOOKUP(F125,'control débitos'!$K$3:$K$1800,1,0)),""),"FALTA DEBITO")</f>
        <v/>
      </c>
      <c r="L125" t="str">
        <f>IF(K125="","",IF(K125="FALTA DEBITO",0,F125))</f>
        <v/>
      </c>
      <c r="N125" s="58" t="str">
        <f>IF(F125&lt;&gt;"",(VLOOKUP(K125,'control débitos'!$I$2:$L$1800,4,FALSE)),"")</f>
        <v/>
      </c>
      <c r="O125" s="58" t="str">
        <f>IF(N125&lt;&gt;"",(IF(N125=B125,"SI",VLOOKUP(K125,'control débitos'!$I$2:$L$1800,4,FALSE))),"")</f>
        <v/>
      </c>
      <c r="P125" s="131" t="str">
        <f>IF(B125="","",COUNTIF(F:F,F125))</f>
        <v/>
      </c>
      <c r="Q125" t="e" cm="1">
        <f t="array" ref="Q125">+IF(AND(K125=_xlfn.XLOOKUP(K125,-'control débitos'!E:E,-'control débitos'!E:E,,0),B125=_xlfn.XLOOKUP(B125,'control débitos'!A:A,'control débitos'!A:A,,0)),"si","no")</f>
        <v>#N/A</v>
      </c>
      <c r="R125" s="57"/>
      <c r="U125" s="187">
        <f>+T125-A125</f>
        <v>0</v>
      </c>
    </row>
    <row r="126" spans="1:21" ht="12.75" hidden="1" customHeight="1" x14ac:dyDescent="0.2">
      <c r="A126" s="78"/>
      <c r="B126" s="158"/>
      <c r="C126" s="62"/>
      <c r="D126" s="62"/>
      <c r="E126" s="62"/>
      <c r="F126" s="159"/>
      <c r="G126" s="159"/>
      <c r="H126" s="18" t="str">
        <f>+IF($A126&lt;&gt;"",2,"")</f>
        <v/>
      </c>
      <c r="K126" s="55" t="str">
        <f>IFERROR(IF(C126&lt;&gt;"",(VLOOKUP(F126,'control débitos'!$K$3:$K$1800,1,0)),""),"FALTA DEBITO")</f>
        <v/>
      </c>
      <c r="L126" t="str">
        <f>IF(K126="","",IF(K126="FALTA DEBITO",0,F126))</f>
        <v/>
      </c>
      <c r="N126" s="58" t="str">
        <f>IF(F126&lt;&gt;"",(VLOOKUP(K126,'control débitos'!$I$2:$L$1800,4,FALSE)),"")</f>
        <v/>
      </c>
      <c r="O126" s="58" t="str">
        <f>IF(N126&lt;&gt;"",(IF(N126=B126,"SI",VLOOKUP(K126,'control débitos'!$I$2:$L$1800,4,FALSE))),"")</f>
        <v/>
      </c>
      <c r="P126" s="131" t="str">
        <f>IF(B126="","",COUNTIF(F:F,F126))</f>
        <v/>
      </c>
      <c r="Q126" t="e" cm="1">
        <f t="array" ref="Q126">+IF(AND(K126=_xlfn.XLOOKUP(K126,-'control débitos'!E:E,-'control débitos'!E:E,,0),B126=_xlfn.XLOOKUP(B126,'control débitos'!A:A,'control débitos'!A:A,,0)),"si","no")</f>
        <v>#N/A</v>
      </c>
      <c r="R126" s="57"/>
      <c r="U126" s="187">
        <f>+T126-A126</f>
        <v>0</v>
      </c>
    </row>
    <row r="127" spans="1:21" ht="12.75" hidden="1" customHeight="1" x14ac:dyDescent="0.2">
      <c r="A127" s="78"/>
      <c r="B127" s="158"/>
      <c r="C127" s="62"/>
      <c r="D127" s="62"/>
      <c r="E127" s="62"/>
      <c r="F127" s="159"/>
      <c r="G127" s="159"/>
      <c r="H127" s="18" t="str">
        <f>+IF($A127&lt;&gt;"",2,"")</f>
        <v/>
      </c>
      <c r="K127" s="55" t="str">
        <f>IFERROR(IF(C127&lt;&gt;"",(VLOOKUP(F127,'control débitos'!$K$3:$K$1800,1,0)),""),"FALTA DEBITO")</f>
        <v/>
      </c>
      <c r="L127" t="str">
        <f>IF(K127="","",IF(K127="FALTA DEBITO",0,F127))</f>
        <v/>
      </c>
      <c r="N127" s="58" t="str">
        <f>IF(F127&lt;&gt;"",(VLOOKUP(K127,'control débitos'!$I$2:$L$1800,4,FALSE)),"")</f>
        <v/>
      </c>
      <c r="O127" s="58" t="str">
        <f>IF(N127&lt;&gt;"",(IF(N127=B127,"SI",VLOOKUP(K127,'control débitos'!$I$2:$L$1800,4,FALSE))),"")</f>
        <v/>
      </c>
      <c r="P127" s="131" t="str">
        <f>IF(B127="","",COUNTIF(F:F,F127))</f>
        <v/>
      </c>
      <c r="Q127" t="e" cm="1">
        <f t="array" ref="Q127">+IF(AND(K127=_xlfn.XLOOKUP(K127,-'control débitos'!E:E,-'control débitos'!E:E,,0),B127=_xlfn.XLOOKUP(B127,'control débitos'!A:A,'control débitos'!A:A,,0)),"si","no")</f>
        <v>#N/A</v>
      </c>
      <c r="R127" s="57"/>
      <c r="U127" s="187">
        <f>+T127-A127</f>
        <v>0</v>
      </c>
    </row>
    <row r="128" spans="1:21" ht="12.75" hidden="1" customHeight="1" x14ac:dyDescent="0.2">
      <c r="A128" s="78"/>
      <c r="B128" s="158"/>
      <c r="C128" s="62"/>
      <c r="D128" s="62"/>
      <c r="E128" s="62"/>
      <c r="F128" s="159"/>
      <c r="G128" s="159"/>
      <c r="H128" s="18" t="str">
        <f>+IF($A128&lt;&gt;"",2,"")</f>
        <v/>
      </c>
      <c r="K128" s="55" t="str">
        <f>IFERROR(IF(C128&lt;&gt;"",(VLOOKUP(F128,'control débitos'!$K$3:$K$1800,1,0)),""),"FALTA DEBITO")</f>
        <v/>
      </c>
      <c r="L128" t="str">
        <f>IF(K128="","",IF(K128="FALTA DEBITO",0,F128))</f>
        <v/>
      </c>
      <c r="N128" s="58" t="str">
        <f>IF(F128&lt;&gt;"",(VLOOKUP(K128,'control débitos'!$I$2:$L$1800,4,FALSE)),"")</f>
        <v/>
      </c>
      <c r="O128" s="58" t="str">
        <f>IF(N128&lt;&gt;"",(IF(N128=B128,"SI",VLOOKUP(K128,'control débitos'!$I$2:$L$1800,4,FALSE))),"")</f>
        <v/>
      </c>
      <c r="P128" s="131" t="str">
        <f>IF(B128="","",COUNTIF(F:F,F128))</f>
        <v/>
      </c>
      <c r="Q128" t="e" cm="1">
        <f t="array" ref="Q128">+IF(AND(K128=_xlfn.XLOOKUP(K128,-'control débitos'!E:E,-'control débitos'!E:E,,0),B128=_xlfn.XLOOKUP(B128,'control débitos'!A:A,'control débitos'!A:A,,0)),"si","no")</f>
        <v>#N/A</v>
      </c>
      <c r="R128" s="57"/>
      <c r="U128" s="187">
        <f>+T128-A128</f>
        <v>0</v>
      </c>
    </row>
    <row r="129" spans="1:21" ht="12.75" hidden="1" customHeight="1" x14ac:dyDescent="0.2">
      <c r="A129" s="78"/>
      <c r="B129" s="158"/>
      <c r="C129" s="62"/>
      <c r="D129" s="62"/>
      <c r="E129" s="62"/>
      <c r="F129" s="159"/>
      <c r="G129" s="159"/>
      <c r="H129" s="18" t="str">
        <f>+IF($A129&lt;&gt;"",2,"")</f>
        <v/>
      </c>
      <c r="K129" s="55" t="str">
        <f>IFERROR(IF(C129&lt;&gt;"",(VLOOKUP(F129,'control débitos'!$K$3:$K$1800,1,0)),""),"FALTA DEBITO")</f>
        <v/>
      </c>
      <c r="L129" t="str">
        <f>IF(K129="","",IF(K129="FALTA DEBITO",0,F129))</f>
        <v/>
      </c>
      <c r="N129" s="58" t="str">
        <f>IF(F129&lt;&gt;"",(VLOOKUP(K129,'control débitos'!$I$2:$L$1800,4,FALSE)),"")</f>
        <v/>
      </c>
      <c r="O129" s="58" t="str">
        <f>IF(N129&lt;&gt;"",(IF(N129=B129,"SI",VLOOKUP(K129,'control débitos'!$I$2:$L$1800,4,FALSE))),"")</f>
        <v/>
      </c>
      <c r="P129" s="131" t="str">
        <f>IF(B129="","",COUNTIF(F:F,F129))</f>
        <v/>
      </c>
      <c r="Q129" t="e" cm="1">
        <f t="array" ref="Q129">+IF(AND(K129=_xlfn.XLOOKUP(K129,-'control débitos'!E:E,-'control débitos'!E:E,,0),B129=_xlfn.XLOOKUP(B129,'control débitos'!A:A,'control débitos'!A:A,,0)),"si","no")</f>
        <v>#N/A</v>
      </c>
      <c r="R129" s="57"/>
      <c r="U129" s="187">
        <f>+T129-A129</f>
        <v>0</v>
      </c>
    </row>
    <row r="130" spans="1:21" ht="12.75" hidden="1" customHeight="1" x14ac:dyDescent="0.2">
      <c r="A130" s="78"/>
      <c r="B130" s="158"/>
      <c r="C130" s="62"/>
      <c r="D130" s="62"/>
      <c r="E130" s="62"/>
      <c r="F130" s="159"/>
      <c r="G130" s="159"/>
      <c r="H130" s="18" t="str">
        <f>+IF($A130&lt;&gt;"",2,"")</f>
        <v/>
      </c>
      <c r="K130" s="55" t="str">
        <f>IFERROR(IF(C130&lt;&gt;"",(VLOOKUP(F130,'control débitos'!$K$3:$K$1800,1,0)),""),"FALTA DEBITO")</f>
        <v/>
      </c>
      <c r="L130" t="str">
        <f>IF(K130="","",IF(K130="FALTA DEBITO",0,F130))</f>
        <v/>
      </c>
      <c r="N130" s="58" t="str">
        <f>IF(F130&lt;&gt;"",(VLOOKUP(K130,'control débitos'!$I$2:$L$1800,4,FALSE)),"")</f>
        <v/>
      </c>
      <c r="O130" s="58" t="str">
        <f>IF(N130&lt;&gt;"",(IF(N130=B130,"SI",VLOOKUP(K130,'control débitos'!$I$2:$L$1800,4,FALSE))),"")</f>
        <v/>
      </c>
      <c r="P130" s="131" t="str">
        <f>IF(B130="","",COUNTIF(F:F,F130))</f>
        <v/>
      </c>
      <c r="Q130" t="e" cm="1">
        <f t="array" ref="Q130">+IF(AND(K130=_xlfn.XLOOKUP(K130,-'control débitos'!E:E,-'control débitos'!E:E,,0),B130=_xlfn.XLOOKUP(B130,'control débitos'!A:A,'control débitos'!A:A,,0)),"si","no")</f>
        <v>#N/A</v>
      </c>
      <c r="R130" s="57"/>
      <c r="U130" s="187">
        <f>+T130-A130</f>
        <v>0</v>
      </c>
    </row>
    <row r="131" spans="1:21" ht="12.75" hidden="1" customHeight="1" x14ac:dyDescent="0.2">
      <c r="A131" s="78"/>
      <c r="B131" s="158"/>
      <c r="C131" s="62"/>
      <c r="D131" s="62"/>
      <c r="E131" s="62"/>
      <c r="F131" s="159"/>
      <c r="G131" s="159"/>
      <c r="H131" s="18" t="str">
        <f>+IF($A131&lt;&gt;"",2,"")</f>
        <v/>
      </c>
      <c r="K131" s="55" t="str">
        <f>IFERROR(IF(C131&lt;&gt;"",(VLOOKUP(F131,'control débitos'!$K$3:$K$1800,1,0)),""),"FALTA DEBITO")</f>
        <v/>
      </c>
      <c r="L131" t="str">
        <f>IF(K131="","",IF(K131="FALTA DEBITO",0,F131))</f>
        <v/>
      </c>
      <c r="N131" s="58" t="str">
        <f>IF(F131&lt;&gt;"",(VLOOKUP(K131,'control débitos'!$I$2:$L$1800,4,FALSE)),"")</f>
        <v/>
      </c>
      <c r="O131" s="58" t="str">
        <f>IF(N131&lt;&gt;"",(IF(N131=B131,"SI",VLOOKUP(K131,'control débitos'!$I$2:$L$1800,4,FALSE))),"")</f>
        <v/>
      </c>
      <c r="P131" s="131" t="str">
        <f>IF(B131="","",COUNTIF(F:F,F131))</f>
        <v/>
      </c>
      <c r="Q131" t="e" cm="1">
        <f t="array" ref="Q131">+IF(AND(K131=_xlfn.XLOOKUP(K131,-'control débitos'!E:E,-'control débitos'!E:E,,0),B131=_xlfn.XLOOKUP(B131,'control débitos'!A:A,'control débitos'!A:A,,0)),"si","no")</f>
        <v>#N/A</v>
      </c>
      <c r="R131" s="57"/>
      <c r="U131" s="187">
        <f>+T131-A131</f>
        <v>0</v>
      </c>
    </row>
    <row r="132" spans="1:21" ht="12.75" hidden="1" customHeight="1" x14ac:dyDescent="0.2">
      <c r="A132" s="78"/>
      <c r="B132" s="158"/>
      <c r="C132" s="62"/>
      <c r="D132" s="62"/>
      <c r="E132" s="62"/>
      <c r="F132" s="159"/>
      <c r="G132" s="159"/>
      <c r="H132" s="18" t="str">
        <f>+IF($A132&lt;&gt;"",2,"")</f>
        <v/>
      </c>
      <c r="K132" s="55" t="str">
        <f>IFERROR(IF(C132&lt;&gt;"",(VLOOKUP(F132,'control débitos'!$K$3:$K$1800,1,0)),""),"FALTA DEBITO")</f>
        <v/>
      </c>
      <c r="L132" t="str">
        <f>IF(K132="","",IF(K132="FALTA DEBITO",0,F132))</f>
        <v/>
      </c>
      <c r="N132" s="58" t="str">
        <f>IF(F132&lt;&gt;"",(VLOOKUP(K132,'control débitos'!$I$2:$L$1800,4,FALSE)),"")</f>
        <v/>
      </c>
      <c r="O132" s="58" t="str">
        <f>IF(N132&lt;&gt;"",(IF(N132=B132,"SI",VLOOKUP(K132,'control débitos'!$I$2:$L$1800,4,FALSE))),"")</f>
        <v/>
      </c>
      <c r="P132" s="131" t="str">
        <f>IF(B132="","",COUNTIF(F:F,F132))</f>
        <v/>
      </c>
      <c r="Q132" t="e" cm="1">
        <f t="array" ref="Q132">+IF(AND(K132=_xlfn.XLOOKUP(K132,-'control débitos'!E:E,-'control débitos'!E:E,,0),B132=_xlfn.XLOOKUP(B132,'control débitos'!A:A,'control débitos'!A:A,,0)),"si","no")</f>
        <v>#N/A</v>
      </c>
      <c r="R132" s="57"/>
      <c r="U132" s="187">
        <f>+T132-A132</f>
        <v>0</v>
      </c>
    </row>
    <row r="133" spans="1:21" ht="12.75" hidden="1" customHeight="1" x14ac:dyDescent="0.2">
      <c r="A133" s="78"/>
      <c r="B133" s="158"/>
      <c r="C133" s="62"/>
      <c r="D133" s="62"/>
      <c r="E133" s="62"/>
      <c r="F133" s="159"/>
      <c r="G133" s="159"/>
      <c r="H133" s="18" t="str">
        <f>+IF($A133&lt;&gt;"",2,"")</f>
        <v/>
      </c>
      <c r="K133" s="55" t="str">
        <f>IFERROR(IF(C133&lt;&gt;"",(VLOOKUP(F133,'control débitos'!$K$3:$K$1800,1,0)),""),"FALTA DEBITO")</f>
        <v/>
      </c>
      <c r="L133" t="str">
        <f>IF(K133="","",IF(K133="FALTA DEBITO",0,F133))</f>
        <v/>
      </c>
      <c r="N133" s="58" t="str">
        <f>IF(F133&lt;&gt;"",(VLOOKUP(K133,'control débitos'!$I$2:$L$1800,4,FALSE)),"")</f>
        <v/>
      </c>
      <c r="O133" s="58" t="str">
        <f>IF(N133&lt;&gt;"",(IF(N133=B133,"SI",VLOOKUP(K133,'control débitos'!$I$2:$L$1800,4,FALSE))),"")</f>
        <v/>
      </c>
      <c r="P133" s="131" t="str">
        <f>IF(B133="","",COUNTIF(F:F,F133))</f>
        <v/>
      </c>
      <c r="Q133" t="e" cm="1">
        <f t="array" ref="Q133">+IF(AND(K133=_xlfn.XLOOKUP(K133,-'control débitos'!E:E,-'control débitos'!E:E,,0),B133=_xlfn.XLOOKUP(B133,'control débitos'!A:A,'control débitos'!A:A,,0)),"si","no")</f>
        <v>#N/A</v>
      </c>
      <c r="R133" s="57"/>
      <c r="U133" s="187">
        <f>+T133-A133</f>
        <v>0</v>
      </c>
    </row>
    <row r="134" spans="1:21" ht="12.75" hidden="1" customHeight="1" x14ac:dyDescent="0.2">
      <c r="A134" s="78"/>
      <c r="B134" s="158"/>
      <c r="C134" s="62"/>
      <c r="D134" s="62"/>
      <c r="E134" s="62"/>
      <c r="F134" s="159"/>
      <c r="G134" s="159"/>
      <c r="H134" s="18" t="str">
        <f>+IF($A134&lt;&gt;"",2,"")</f>
        <v/>
      </c>
      <c r="K134" s="55" t="str">
        <f>IFERROR(IF(C134&lt;&gt;"",(VLOOKUP(F134,'control débitos'!$K$3:$K$1800,1,0)),""),"FALTA DEBITO")</f>
        <v/>
      </c>
      <c r="L134" t="str">
        <f>IF(K134="","",IF(K134="FALTA DEBITO",0,F134))</f>
        <v/>
      </c>
      <c r="N134" s="58" t="str">
        <f>IF(F134&lt;&gt;"",(VLOOKUP(K134,'control débitos'!$I$2:$L$1800,4,FALSE)),"")</f>
        <v/>
      </c>
      <c r="O134" s="58" t="str">
        <f>IF(N134&lt;&gt;"",(IF(N134=B134,"SI",VLOOKUP(K134,'control débitos'!$I$2:$L$1800,4,FALSE))),"")</f>
        <v/>
      </c>
      <c r="P134" s="131" t="str">
        <f>IF(B134="","",COUNTIF(F:F,F134))</f>
        <v/>
      </c>
      <c r="Q134" t="e" cm="1">
        <f t="array" ref="Q134">+IF(AND(K134=_xlfn.XLOOKUP(K134,-'control débitos'!E:E,-'control débitos'!E:E,,0),B134=_xlfn.XLOOKUP(B134,'control débitos'!A:A,'control débitos'!A:A,,0)),"si","no")</f>
        <v>#N/A</v>
      </c>
      <c r="R134" s="57"/>
      <c r="U134" s="187">
        <f>+T134-A134</f>
        <v>0</v>
      </c>
    </row>
    <row r="135" spans="1:21" ht="12.75" hidden="1" customHeight="1" x14ac:dyDescent="0.2">
      <c r="A135" s="78"/>
      <c r="B135" s="158"/>
      <c r="C135" s="62"/>
      <c r="D135" s="62"/>
      <c r="E135" s="62"/>
      <c r="F135" s="159"/>
      <c r="G135" s="159"/>
      <c r="H135" s="18" t="str">
        <f>+IF($A135&lt;&gt;"",2,"")</f>
        <v/>
      </c>
      <c r="K135" s="55" t="str">
        <f>IFERROR(IF(C135&lt;&gt;"",(VLOOKUP(F135,'control débitos'!$K$3:$K$1800,1,0)),""),"FALTA DEBITO")</f>
        <v/>
      </c>
      <c r="L135" t="str">
        <f>IF(K135="","",IF(K135="FALTA DEBITO",0,F135))</f>
        <v/>
      </c>
      <c r="N135" s="58" t="str">
        <f>IF(F135&lt;&gt;"",(VLOOKUP(K135,'control débitos'!$I$2:$L$1800,4,FALSE)),"")</f>
        <v/>
      </c>
      <c r="O135" s="58" t="str">
        <f>IF(N135&lt;&gt;"",(IF(N135=B135,"SI",VLOOKUP(K135,'control débitos'!$I$2:$L$1800,4,FALSE))),"")</f>
        <v/>
      </c>
      <c r="P135" s="131" t="str">
        <f>IF(B135="","",COUNTIF(F:F,F135))</f>
        <v/>
      </c>
      <c r="Q135" t="e" cm="1">
        <f t="array" ref="Q135">+IF(AND(K135=_xlfn.XLOOKUP(K135,-'control débitos'!E:E,-'control débitos'!E:E,,0),B135=_xlfn.XLOOKUP(B135,'control débitos'!A:A,'control débitos'!A:A,,0)),"si","no")</f>
        <v>#N/A</v>
      </c>
      <c r="R135" s="57"/>
      <c r="U135" s="187">
        <f>+T135-A135</f>
        <v>0</v>
      </c>
    </row>
    <row r="136" spans="1:21" ht="12.75" hidden="1" customHeight="1" x14ac:dyDescent="0.2">
      <c r="A136" s="78"/>
      <c r="B136" s="158"/>
      <c r="C136" s="62"/>
      <c r="D136" s="62"/>
      <c r="E136" s="62"/>
      <c r="F136" s="159"/>
      <c r="G136" s="159"/>
      <c r="H136" s="18" t="str">
        <f>+IF($A136&lt;&gt;"",2,"")</f>
        <v/>
      </c>
      <c r="K136" s="55" t="str">
        <f>IFERROR(IF(C136&lt;&gt;"",(VLOOKUP(F136,'control débitos'!$K$3:$K$1800,1,0)),""),"FALTA DEBITO")</f>
        <v/>
      </c>
      <c r="L136" t="str">
        <f>IF(K136="","",IF(K136="FALTA DEBITO",0,F136))</f>
        <v/>
      </c>
      <c r="N136" s="58" t="str">
        <f>IF(F136&lt;&gt;"",(VLOOKUP(K136,'control débitos'!$I$2:$L$1800,4,FALSE)),"")</f>
        <v/>
      </c>
      <c r="O136" s="58" t="str">
        <f>IF(N136&lt;&gt;"",(IF(N136=B136,"SI",VLOOKUP(K136,'control débitos'!$I$2:$L$1800,4,FALSE))),"")</f>
        <v/>
      </c>
      <c r="P136" s="131" t="str">
        <f>IF(B136="","",COUNTIF(F:F,F136))</f>
        <v/>
      </c>
      <c r="Q136" t="e" cm="1">
        <f t="array" ref="Q136">+IF(AND(K136=_xlfn.XLOOKUP(K136,-'control débitos'!E:E,-'control débitos'!E:E,,0),B136=_xlfn.XLOOKUP(B136,'control débitos'!A:A,'control débitos'!A:A,,0)),"si","no")</f>
        <v>#N/A</v>
      </c>
      <c r="R136" s="57"/>
      <c r="U136" s="187">
        <f>+T136-A136</f>
        <v>0</v>
      </c>
    </row>
    <row r="137" spans="1:21" ht="12.75" hidden="1" customHeight="1" x14ac:dyDescent="0.2">
      <c r="A137" s="78"/>
      <c r="B137" s="158"/>
      <c r="C137" s="62"/>
      <c r="D137" s="62"/>
      <c r="E137" s="62"/>
      <c r="F137" s="159"/>
      <c r="G137" s="159"/>
      <c r="H137" s="18" t="str">
        <f>+IF($A137&lt;&gt;"",2,"")</f>
        <v/>
      </c>
      <c r="K137" s="55" t="str">
        <f>IFERROR(IF(C137&lt;&gt;"",(VLOOKUP(F137,'control débitos'!$K$3:$K$1800,1,0)),""),"FALTA DEBITO")</f>
        <v/>
      </c>
      <c r="L137" t="str">
        <f>IF(K137="","",IF(K137="FALTA DEBITO",0,F137))</f>
        <v/>
      </c>
      <c r="N137" s="58" t="str">
        <f>IF(F137&lt;&gt;"",(VLOOKUP(K137,'control débitos'!$I$2:$L$1800,4,FALSE)),"")</f>
        <v/>
      </c>
      <c r="O137" s="58" t="str">
        <f>IF(N137&lt;&gt;"",(IF(N137=B137,"SI",VLOOKUP(K137,'control débitos'!$I$2:$L$1800,4,FALSE))),"")</f>
        <v/>
      </c>
      <c r="P137" s="131" t="str">
        <f>IF(B137="","",COUNTIF(F:F,F137))</f>
        <v/>
      </c>
      <c r="Q137" t="e" cm="1">
        <f t="array" ref="Q137">+IF(AND(K137=_xlfn.XLOOKUP(K137,-'control débitos'!E:E,-'control débitos'!E:E,,0),B137=_xlfn.XLOOKUP(B137,'control débitos'!A:A,'control débitos'!A:A,,0)),"si","no")</f>
        <v>#N/A</v>
      </c>
      <c r="R137" s="57"/>
      <c r="U137" s="187">
        <f>+T137-A137</f>
        <v>0</v>
      </c>
    </row>
    <row r="138" spans="1:21" ht="12.75" hidden="1" customHeight="1" x14ac:dyDescent="0.2">
      <c r="A138" s="78"/>
      <c r="B138" s="158"/>
      <c r="C138" s="62"/>
      <c r="D138" s="62"/>
      <c r="E138" s="62"/>
      <c r="F138" s="159"/>
      <c r="G138" s="159"/>
      <c r="H138" s="18" t="str">
        <f>+IF($A138&lt;&gt;"",2,"")</f>
        <v/>
      </c>
      <c r="K138" s="55" t="str">
        <f>IFERROR(IF(C138&lt;&gt;"",(VLOOKUP(F138,'control débitos'!$K$3:$K$1800,1,0)),""),"FALTA DEBITO")</f>
        <v/>
      </c>
      <c r="L138" t="str">
        <f>IF(K138="","",IF(K138="FALTA DEBITO",0,F138))</f>
        <v/>
      </c>
      <c r="N138" s="58" t="str">
        <f>IF(F138&lt;&gt;"",(VLOOKUP(K138,'control débitos'!$I$2:$L$1800,4,FALSE)),"")</f>
        <v/>
      </c>
      <c r="O138" s="58" t="str">
        <f>IF(N138&lt;&gt;"",(IF(N138=B138,"SI",VLOOKUP(K138,'control débitos'!$I$2:$L$1800,4,FALSE))),"")</f>
        <v/>
      </c>
      <c r="P138" s="131" t="str">
        <f>IF(B138="","",COUNTIF(F:F,F138))</f>
        <v/>
      </c>
      <c r="Q138" t="e" cm="1">
        <f t="array" ref="Q138">+IF(AND(K138=_xlfn.XLOOKUP(K138,-'control débitos'!E:E,-'control débitos'!E:E,,0),B138=_xlfn.XLOOKUP(B138,'control débitos'!A:A,'control débitos'!A:A,,0)),"si","no")</f>
        <v>#N/A</v>
      </c>
      <c r="R138" s="57"/>
      <c r="U138" s="187">
        <f>+T138-A138</f>
        <v>0</v>
      </c>
    </row>
    <row r="139" spans="1:21" ht="12.75" hidden="1" customHeight="1" x14ac:dyDescent="0.2">
      <c r="A139" s="78"/>
      <c r="B139" s="158"/>
      <c r="C139" s="62"/>
      <c r="D139" s="62"/>
      <c r="E139" s="62"/>
      <c r="F139" s="159"/>
      <c r="G139" s="159"/>
      <c r="H139" s="18" t="str">
        <f>+IF($A139&lt;&gt;"",2,"")</f>
        <v/>
      </c>
      <c r="K139" s="55" t="str">
        <f>IFERROR(IF(C139&lt;&gt;"",(VLOOKUP(F139,'control débitos'!$K$3:$K$1800,1,0)),""),"FALTA DEBITO")</f>
        <v/>
      </c>
      <c r="L139" t="str">
        <f>IF(K139="","",IF(K139="FALTA DEBITO",0,F139))</f>
        <v/>
      </c>
      <c r="N139" s="58" t="str">
        <f>IF(F139&lt;&gt;"",(VLOOKUP(K139,'control débitos'!$I$2:$L$1800,4,FALSE)),"")</f>
        <v/>
      </c>
      <c r="O139" s="58" t="str">
        <f>IF(N139&lt;&gt;"",(IF(N139=B139,"SI",VLOOKUP(K139,'control débitos'!$I$2:$L$1800,4,FALSE))),"")</f>
        <v/>
      </c>
      <c r="P139" s="131" t="str">
        <f>IF(B139="","",COUNTIF(F:F,F139))</f>
        <v/>
      </c>
      <c r="Q139" t="e" cm="1">
        <f t="array" ref="Q139">+IF(AND(K139=_xlfn.XLOOKUP(K139,-'control débitos'!E:E,-'control débitos'!E:E,,0),B139=_xlfn.XLOOKUP(B139,'control débitos'!A:A,'control débitos'!A:A,,0)),"si","no")</f>
        <v>#N/A</v>
      </c>
      <c r="R139" s="57"/>
      <c r="U139" s="187">
        <f>+T139-A139</f>
        <v>0</v>
      </c>
    </row>
    <row r="140" spans="1:21" ht="12.75" hidden="1" customHeight="1" x14ac:dyDescent="0.2">
      <c r="A140" s="78"/>
      <c r="B140" s="158"/>
      <c r="C140" s="62"/>
      <c r="D140" s="62"/>
      <c r="E140" s="62"/>
      <c r="F140" s="159"/>
      <c r="G140" s="159"/>
      <c r="H140" s="18" t="str">
        <f>+IF($A140&lt;&gt;"",2,"")</f>
        <v/>
      </c>
      <c r="K140" s="55" t="str">
        <f>IFERROR(IF(C140&lt;&gt;"",(VLOOKUP(F140,'control débitos'!$K$3:$K$1800,1,0)),""),"FALTA DEBITO")</f>
        <v/>
      </c>
      <c r="L140" t="str">
        <f>IF(K140="","",IF(K140="FALTA DEBITO",0,F140))</f>
        <v/>
      </c>
      <c r="N140" s="58" t="str">
        <f>IF(F140&lt;&gt;"",(VLOOKUP(K140,'control débitos'!$I$2:$L$1800,4,FALSE)),"")</f>
        <v/>
      </c>
      <c r="O140" s="58" t="str">
        <f>IF(N140&lt;&gt;"",(IF(N140=B140,"SI",VLOOKUP(K140,'control débitos'!$I$2:$L$1800,4,FALSE))),"")</f>
        <v/>
      </c>
      <c r="P140" s="131" t="str">
        <f>IF(B140="","",COUNTIF(F:F,F140))</f>
        <v/>
      </c>
      <c r="Q140" t="e" cm="1">
        <f t="array" ref="Q140">+IF(AND(K140=_xlfn.XLOOKUP(K140,-'control débitos'!E:E,-'control débitos'!E:E,,0),B140=_xlfn.XLOOKUP(B140,'control débitos'!A:A,'control débitos'!A:A,,0)),"si","no")</f>
        <v>#N/A</v>
      </c>
      <c r="R140" s="57"/>
      <c r="U140" s="187">
        <f>+T140-A140</f>
        <v>0</v>
      </c>
    </row>
    <row r="141" spans="1:21" ht="12.75" hidden="1" customHeight="1" x14ac:dyDescent="0.2">
      <c r="A141" s="78"/>
      <c r="B141" s="158"/>
      <c r="C141" s="62"/>
      <c r="D141" s="62"/>
      <c r="E141" s="62"/>
      <c r="F141" s="159"/>
      <c r="G141" s="159"/>
      <c r="H141" s="18" t="str">
        <f>+IF($A141&lt;&gt;"",2,"")</f>
        <v/>
      </c>
      <c r="K141" s="55" t="str">
        <f>IFERROR(IF(C141&lt;&gt;"",(VLOOKUP(F141,'control débitos'!$K$3:$K$1800,1,0)),""),"FALTA DEBITO")</f>
        <v/>
      </c>
      <c r="L141" t="str">
        <f>IF(K141="","",IF(K141="FALTA DEBITO",0,F141))</f>
        <v/>
      </c>
      <c r="N141" s="58" t="str">
        <f>IF(F141&lt;&gt;"",(VLOOKUP(K141,'control débitos'!$I$2:$L$1800,4,FALSE)),"")</f>
        <v/>
      </c>
      <c r="O141" s="58" t="str">
        <f>IF(N141&lt;&gt;"",(IF(N141=B141,"SI",VLOOKUP(K141,'control débitos'!$I$2:$L$1800,4,FALSE))),"")</f>
        <v/>
      </c>
      <c r="P141" s="131" t="str">
        <f>IF(B141="","",COUNTIF(F:F,F141))</f>
        <v/>
      </c>
      <c r="Q141" t="e" cm="1">
        <f t="array" ref="Q141">+IF(AND(K141=_xlfn.XLOOKUP(K141,-'control débitos'!E:E,-'control débitos'!E:E,,0),B141=_xlfn.XLOOKUP(B141,'control débitos'!A:A,'control débitos'!A:A,,0)),"si","no")</f>
        <v>#N/A</v>
      </c>
      <c r="R141" s="57"/>
      <c r="U141" s="187">
        <f>+T141-A141</f>
        <v>0</v>
      </c>
    </row>
    <row r="142" spans="1:21" ht="12.75" hidden="1" customHeight="1" x14ac:dyDescent="0.2">
      <c r="A142" s="78"/>
      <c r="B142" s="158"/>
      <c r="C142" s="62"/>
      <c r="D142" s="62"/>
      <c r="E142" s="62"/>
      <c r="F142" s="159"/>
      <c r="G142" s="159"/>
      <c r="H142" s="18" t="str">
        <f>+IF($A142&lt;&gt;"",2,"")</f>
        <v/>
      </c>
      <c r="K142" s="55" t="str">
        <f>IFERROR(IF(C142&lt;&gt;"",(VLOOKUP(F142,'control débitos'!$K$3:$K$1800,1,0)),""),"FALTA DEBITO")</f>
        <v/>
      </c>
      <c r="L142" t="str">
        <f>IF(K142="","",IF(K142="FALTA DEBITO",0,F142))</f>
        <v/>
      </c>
      <c r="N142" s="58" t="str">
        <f>IF(F142&lt;&gt;"",(VLOOKUP(K142,'control débitos'!$I$2:$L$1800,4,FALSE)),"")</f>
        <v/>
      </c>
      <c r="O142" s="58" t="str">
        <f>IF(N142&lt;&gt;"",(IF(N142=B142,"SI",VLOOKUP(K142,'control débitos'!$I$2:$L$1800,4,FALSE))),"")</f>
        <v/>
      </c>
      <c r="P142" s="131" t="str">
        <f>IF(B142="","",COUNTIF(F:F,F142))</f>
        <v/>
      </c>
      <c r="Q142" t="e" cm="1">
        <f t="array" ref="Q142">+IF(AND(K142=_xlfn.XLOOKUP(K142,-'control débitos'!E:E,-'control débitos'!E:E,,0),B142=_xlfn.XLOOKUP(B142,'control débitos'!A:A,'control débitos'!A:A,,0)),"si","no")</f>
        <v>#N/A</v>
      </c>
      <c r="R142" s="57"/>
      <c r="U142" s="187">
        <f>+T142-A142</f>
        <v>0</v>
      </c>
    </row>
    <row r="143" spans="1:21" ht="12.75" hidden="1" customHeight="1" x14ac:dyDescent="0.2">
      <c r="A143" s="78"/>
      <c r="B143" s="158"/>
      <c r="C143" s="62"/>
      <c r="D143" s="62"/>
      <c r="E143" s="62"/>
      <c r="F143" s="159"/>
      <c r="G143" s="159"/>
      <c r="H143" s="18" t="str">
        <f>+IF($A143&lt;&gt;"",2,"")</f>
        <v/>
      </c>
      <c r="K143" s="55" t="str">
        <f>IFERROR(IF(C143&lt;&gt;"",(VLOOKUP(F143,'control débitos'!$K$3:$K$1800,1,0)),""),"FALTA DEBITO")</f>
        <v/>
      </c>
      <c r="L143" t="str">
        <f>IF(K143="","",IF(K143="FALTA DEBITO",0,F143))</f>
        <v/>
      </c>
      <c r="N143" s="58" t="str">
        <f>IF(F143&lt;&gt;"",(VLOOKUP(K143,'control débitos'!$I$2:$L$1800,4,FALSE)),"")</f>
        <v/>
      </c>
      <c r="O143" s="58" t="str">
        <f>IF(N143&lt;&gt;"",(IF(N143=B143,"SI",VLOOKUP(K143,'control débitos'!$I$2:$L$1800,4,FALSE))),"")</f>
        <v/>
      </c>
      <c r="P143" s="131" t="str">
        <f>IF(B143="","",COUNTIF(F:F,F143))</f>
        <v/>
      </c>
      <c r="Q143" t="e" cm="1">
        <f t="array" ref="Q143">+IF(AND(K143=_xlfn.XLOOKUP(K143,-'control débitos'!E:E,-'control débitos'!E:E,,0),B143=_xlfn.XLOOKUP(B143,'control débitos'!A:A,'control débitos'!A:A,,0)),"si","no")</f>
        <v>#N/A</v>
      </c>
      <c r="R143" s="57"/>
      <c r="U143" s="187">
        <f>+T143-A143</f>
        <v>0</v>
      </c>
    </row>
    <row r="144" spans="1:21" ht="12.75" hidden="1" customHeight="1" x14ac:dyDescent="0.2">
      <c r="A144" s="78"/>
      <c r="B144" s="158"/>
      <c r="C144" s="62"/>
      <c r="D144" s="62"/>
      <c r="E144" s="62"/>
      <c r="F144" s="159"/>
      <c r="G144" s="159"/>
      <c r="H144" s="18" t="str">
        <f>+IF($A144&lt;&gt;"",2,"")</f>
        <v/>
      </c>
      <c r="K144" s="55" t="str">
        <f>IFERROR(IF(C144&lt;&gt;"",(VLOOKUP(F144,'control débitos'!$K$3:$K$1800,1,0)),""),"FALTA DEBITO")</f>
        <v/>
      </c>
      <c r="L144" t="str">
        <f>IF(K144="","",IF(K144="FALTA DEBITO",0,F144))</f>
        <v/>
      </c>
      <c r="N144" s="58" t="str">
        <f>IF(F144&lt;&gt;"",(VLOOKUP(K144,'control débitos'!$I$2:$L$1800,4,FALSE)),"")</f>
        <v/>
      </c>
      <c r="O144" s="58" t="str">
        <f>IF(N144&lt;&gt;"",(IF(N144=B144,"SI",VLOOKUP(K144,'control débitos'!$I$2:$L$1800,4,FALSE))),"")</f>
        <v/>
      </c>
      <c r="P144" s="131" t="str">
        <f>IF(B144="","",COUNTIF(F:F,F144))</f>
        <v/>
      </c>
      <c r="Q144" t="e" cm="1">
        <f t="array" ref="Q144">+IF(AND(K144=_xlfn.XLOOKUP(K144,-'control débitos'!E:E,-'control débitos'!E:E,,0),B144=_xlfn.XLOOKUP(B144,'control débitos'!A:A,'control débitos'!A:A,,0)),"si","no")</f>
        <v>#N/A</v>
      </c>
      <c r="R144" s="57"/>
      <c r="U144" s="187">
        <f>+T144-A144</f>
        <v>0</v>
      </c>
    </row>
    <row r="145" spans="1:21" ht="12.75" hidden="1" customHeight="1" x14ac:dyDescent="0.2">
      <c r="A145" s="78"/>
      <c r="B145" s="158"/>
      <c r="C145" s="62"/>
      <c r="D145" s="62"/>
      <c r="E145" s="62"/>
      <c r="F145" s="159"/>
      <c r="G145" s="159"/>
      <c r="H145" s="18" t="str">
        <f>+IF($A145&lt;&gt;"",2,"")</f>
        <v/>
      </c>
      <c r="K145" s="55" t="str">
        <f>IFERROR(IF(C145&lt;&gt;"",(VLOOKUP(F145,'control débitos'!$K$3:$K$1800,1,0)),""),"FALTA DEBITO")</f>
        <v/>
      </c>
      <c r="L145" t="str">
        <f>IF(K145="","",IF(K145="FALTA DEBITO",0,F145))</f>
        <v/>
      </c>
      <c r="N145" s="58" t="str">
        <f>IF(F145&lt;&gt;"",(VLOOKUP(K145,'control débitos'!$I$2:$L$1800,4,FALSE)),"")</f>
        <v/>
      </c>
      <c r="O145" s="58" t="str">
        <f>IF(N145&lt;&gt;"",(IF(N145=B145,"SI",VLOOKUP(K145,'control débitos'!$I$2:$L$1800,4,FALSE))),"")</f>
        <v/>
      </c>
      <c r="P145" s="131" t="str">
        <f>IF(B145="","",COUNTIF(F:F,F145))</f>
        <v/>
      </c>
      <c r="Q145" t="e" cm="1">
        <f t="array" ref="Q145">+IF(AND(K145=_xlfn.XLOOKUP(K145,-'control débitos'!E:E,-'control débitos'!E:E,,0),B145=_xlfn.XLOOKUP(B145,'control débitos'!A:A,'control débitos'!A:A,,0)),"si","no")</f>
        <v>#N/A</v>
      </c>
      <c r="R145" s="57"/>
      <c r="U145" s="187">
        <f>+T145-A145</f>
        <v>0</v>
      </c>
    </row>
    <row r="146" spans="1:21" ht="12.75" hidden="1" customHeight="1" x14ac:dyDescent="0.2">
      <c r="A146" s="78"/>
      <c r="B146" s="158"/>
      <c r="C146" s="62"/>
      <c r="D146" s="62"/>
      <c r="E146" s="62"/>
      <c r="F146" s="159"/>
      <c r="G146" s="159"/>
      <c r="H146" s="18" t="str">
        <f>+IF($A146&lt;&gt;"",2,"")</f>
        <v/>
      </c>
      <c r="K146" s="55" t="str">
        <f>IFERROR(IF(C146&lt;&gt;"",(VLOOKUP(F146,'control débitos'!$K$3:$K$1800,1,0)),""),"FALTA DEBITO")</f>
        <v/>
      </c>
      <c r="L146" t="str">
        <f>IF(K146="","",IF(K146="FALTA DEBITO",0,F146))</f>
        <v/>
      </c>
      <c r="N146" s="58" t="str">
        <f>IF(F146&lt;&gt;"",(VLOOKUP(K146,'control débitos'!$I$2:$L$1800,4,FALSE)),"")</f>
        <v/>
      </c>
      <c r="O146" s="58" t="str">
        <f>IF(N146&lt;&gt;"",(IF(N146=B146,"SI",VLOOKUP(K146,'control débitos'!$I$2:$L$1800,4,FALSE))),"")</f>
        <v/>
      </c>
      <c r="P146" s="131" t="str">
        <f>IF(B146="","",COUNTIF(F:F,F146))</f>
        <v/>
      </c>
      <c r="Q146" t="e" cm="1">
        <f t="array" ref="Q146">+IF(AND(K146=_xlfn.XLOOKUP(K146,-'control débitos'!E:E,-'control débitos'!E:E,,0),B146=_xlfn.XLOOKUP(B146,'control débitos'!A:A,'control débitos'!A:A,,0)),"si","no")</f>
        <v>#N/A</v>
      </c>
      <c r="R146" s="57"/>
      <c r="U146" s="187">
        <f>+T146-A146</f>
        <v>0</v>
      </c>
    </row>
    <row r="147" spans="1:21" ht="12.75" hidden="1" customHeight="1" x14ac:dyDescent="0.2">
      <c r="A147" s="78"/>
      <c r="B147" s="158"/>
      <c r="C147" s="62"/>
      <c r="D147" s="62"/>
      <c r="E147" s="62"/>
      <c r="F147" s="159"/>
      <c r="G147" s="159"/>
      <c r="H147" s="18" t="str">
        <f>+IF($A147&lt;&gt;"",2,"")</f>
        <v/>
      </c>
      <c r="K147" s="55" t="str">
        <f>IFERROR(IF(C147&lt;&gt;"",(VLOOKUP(F147,'control débitos'!$K$3:$K$1800,1,0)),""),"FALTA DEBITO")</f>
        <v/>
      </c>
      <c r="L147" t="str">
        <f>IF(K147="","",IF(K147="FALTA DEBITO",0,F147))</f>
        <v/>
      </c>
      <c r="N147" s="58" t="str">
        <f>IF(F147&lt;&gt;"",(VLOOKUP(K147,'control débitos'!$I$2:$L$1800,4,FALSE)),"")</f>
        <v/>
      </c>
      <c r="O147" s="58" t="str">
        <f>IF(N147&lt;&gt;"",(IF(N147=B147,"SI",VLOOKUP(K147,'control débitos'!$I$2:$L$1800,4,FALSE))),"")</f>
        <v/>
      </c>
      <c r="P147" s="131" t="str">
        <f>IF(B147="","",COUNTIF(F:F,F147))</f>
        <v/>
      </c>
      <c r="Q147" t="e" cm="1">
        <f t="array" ref="Q147">+IF(AND(K147=_xlfn.XLOOKUP(K147,-'control débitos'!E:E,-'control débitos'!E:E,,0),B147=_xlfn.XLOOKUP(B147,'control débitos'!A:A,'control débitos'!A:A,,0)),"si","no")</f>
        <v>#N/A</v>
      </c>
      <c r="R147" s="57"/>
      <c r="U147" s="187">
        <f>+T147-A147</f>
        <v>0</v>
      </c>
    </row>
    <row r="148" spans="1:21" ht="12.75" hidden="1" customHeight="1" x14ac:dyDescent="0.2">
      <c r="A148" s="78"/>
      <c r="B148" s="158"/>
      <c r="C148" s="62"/>
      <c r="D148" s="62"/>
      <c r="E148" s="62"/>
      <c r="F148" s="159"/>
      <c r="G148" s="159"/>
      <c r="H148" s="18" t="str">
        <f>+IF($A148&lt;&gt;"",2,"")</f>
        <v/>
      </c>
      <c r="K148" s="55" t="str">
        <f>IFERROR(IF(C148&lt;&gt;"",(VLOOKUP(F148,'control débitos'!$K$3:$K$1800,1,0)),""),"FALTA DEBITO")</f>
        <v/>
      </c>
      <c r="L148" t="str">
        <f>IF(K148="","",IF(K148="FALTA DEBITO",0,F148))</f>
        <v/>
      </c>
      <c r="N148" s="58" t="str">
        <f>IF(F148&lt;&gt;"",(VLOOKUP(K148,'control débitos'!$I$2:$L$1800,4,FALSE)),"")</f>
        <v/>
      </c>
      <c r="O148" s="58" t="str">
        <f>IF(N148&lt;&gt;"",(IF(N148=B148,"SI",VLOOKUP(K148,'control débitos'!$I$2:$L$1800,4,FALSE))),"")</f>
        <v/>
      </c>
      <c r="P148" s="131" t="str">
        <f>IF(B148="","",COUNTIF(F:F,F148))</f>
        <v/>
      </c>
      <c r="Q148" t="e" cm="1">
        <f t="array" ref="Q148">+IF(AND(K148=_xlfn.XLOOKUP(K148,-'control débitos'!E:E,-'control débitos'!E:E,,0),B148=_xlfn.XLOOKUP(B148,'control débitos'!A:A,'control débitos'!A:A,,0)),"si","no")</f>
        <v>#N/A</v>
      </c>
      <c r="R148" s="57"/>
      <c r="U148" s="187">
        <f>+T148-A148</f>
        <v>0</v>
      </c>
    </row>
    <row r="149" spans="1:21" ht="12.75" hidden="1" customHeight="1" x14ac:dyDescent="0.2">
      <c r="A149" s="78"/>
      <c r="B149" s="158"/>
      <c r="C149" s="62"/>
      <c r="D149" s="62"/>
      <c r="E149" s="62"/>
      <c r="F149" s="159"/>
      <c r="G149" s="159"/>
      <c r="H149" s="18" t="str">
        <f>+IF($A149&lt;&gt;"",2,"")</f>
        <v/>
      </c>
      <c r="K149" s="55" t="str">
        <f>IFERROR(IF(C149&lt;&gt;"",(VLOOKUP(F149,'control débitos'!$K$3:$K$1800,1,0)),""),"FALTA DEBITO")</f>
        <v/>
      </c>
      <c r="L149" t="str">
        <f>IF(K149="","",IF(K149="FALTA DEBITO",0,F149))</f>
        <v/>
      </c>
      <c r="N149" s="58" t="str">
        <f>IF(F149&lt;&gt;"",(VLOOKUP(K149,'control débitos'!$I$2:$L$1800,4,FALSE)),"")</f>
        <v/>
      </c>
      <c r="O149" s="58" t="str">
        <f>IF(N149&lt;&gt;"",(IF(N149=B149,"SI",VLOOKUP(K149,'control débitos'!$I$2:$L$1800,4,FALSE))),"")</f>
        <v/>
      </c>
      <c r="P149" s="131" t="str">
        <f>IF(B149="","",COUNTIF(F:F,F149))</f>
        <v/>
      </c>
      <c r="Q149" t="e" cm="1">
        <f t="array" ref="Q149">+IF(AND(K149=_xlfn.XLOOKUP(K149,-'control débitos'!E:E,-'control débitos'!E:E,,0),B149=_xlfn.XLOOKUP(B149,'control débitos'!A:A,'control débitos'!A:A,,0)),"si","no")</f>
        <v>#N/A</v>
      </c>
      <c r="R149" s="57"/>
      <c r="U149" s="187">
        <f>+T149-A149</f>
        <v>0</v>
      </c>
    </row>
    <row r="150" spans="1:21" ht="12.75" hidden="1" customHeight="1" x14ac:dyDescent="0.2">
      <c r="A150" s="78"/>
      <c r="B150" s="158"/>
      <c r="C150" s="62"/>
      <c r="D150" s="62"/>
      <c r="E150" s="62"/>
      <c r="F150" s="159"/>
      <c r="G150" s="159"/>
      <c r="H150" s="18" t="str">
        <f>+IF($A150&lt;&gt;"",2,"")</f>
        <v/>
      </c>
      <c r="K150" s="55" t="str">
        <f>IFERROR(IF(C150&lt;&gt;"",(VLOOKUP(F150,'control débitos'!$K$3:$K$1800,1,0)),""),"FALTA DEBITO")</f>
        <v/>
      </c>
      <c r="L150" t="str">
        <f>IF(K150="","",IF(K150="FALTA DEBITO",0,F150))</f>
        <v/>
      </c>
      <c r="N150" s="58" t="str">
        <f>IF(F150&lt;&gt;"",(VLOOKUP(K150,'control débitos'!$I$2:$L$1800,4,FALSE)),"")</f>
        <v/>
      </c>
      <c r="O150" s="58" t="str">
        <f>IF(N150&lt;&gt;"",(IF(N150=B150,"SI",VLOOKUP(K150,'control débitos'!$I$2:$L$1800,4,FALSE))),"")</f>
        <v/>
      </c>
      <c r="P150" s="131" t="str">
        <f>IF(B150="","",COUNTIF(F:F,F150))</f>
        <v/>
      </c>
      <c r="Q150" t="e" cm="1">
        <f t="array" ref="Q150">+IF(AND(K150=_xlfn.XLOOKUP(K150,-'control débitos'!E:E,-'control débitos'!E:E,,0),B150=_xlfn.XLOOKUP(B150,'control débitos'!A:A,'control débitos'!A:A,,0)),"si","no")</f>
        <v>#N/A</v>
      </c>
      <c r="R150" s="57"/>
      <c r="U150" s="187">
        <f>+T150-A150</f>
        <v>0</v>
      </c>
    </row>
    <row r="151" spans="1:21" ht="12.75" hidden="1" customHeight="1" x14ac:dyDescent="0.2">
      <c r="A151" s="78"/>
      <c r="B151" s="158"/>
      <c r="C151" s="62"/>
      <c r="D151" s="62"/>
      <c r="E151" s="62"/>
      <c r="F151" s="159"/>
      <c r="G151" s="159"/>
      <c r="H151" s="18" t="str">
        <f>+IF($A151&lt;&gt;"",2,"")</f>
        <v/>
      </c>
      <c r="K151" s="55" t="str">
        <f>IFERROR(IF(C151&lt;&gt;"",(VLOOKUP(F151,'control débitos'!$K$3:$K$1800,1,0)),""),"FALTA DEBITO")</f>
        <v/>
      </c>
      <c r="L151" t="str">
        <f>IF(K151="","",IF(K151="FALTA DEBITO",0,F151))</f>
        <v/>
      </c>
      <c r="N151" s="58" t="str">
        <f>IF(F151&lt;&gt;"",(VLOOKUP(K151,'control débitos'!$I$2:$L$1800,4,FALSE)),"")</f>
        <v/>
      </c>
      <c r="O151" s="58" t="str">
        <f>IF(N151&lt;&gt;"",(IF(N151=B151,"SI",VLOOKUP(K151,'control débitos'!$I$2:$L$1800,4,FALSE))),"")</f>
        <v/>
      </c>
      <c r="P151" s="131" t="str">
        <f>IF(B151="","",COUNTIF(F:F,F151))</f>
        <v/>
      </c>
      <c r="Q151" t="e" cm="1">
        <f t="array" ref="Q151">+IF(AND(K151=_xlfn.XLOOKUP(K151,-'control débitos'!E:E,-'control débitos'!E:E,,0),B151=_xlfn.XLOOKUP(B151,'control débitos'!A:A,'control débitos'!A:A,,0)),"si","no")</f>
        <v>#N/A</v>
      </c>
      <c r="R151" s="57"/>
      <c r="U151" s="187">
        <f>+T151-A151</f>
        <v>0</v>
      </c>
    </row>
    <row r="152" spans="1:21" ht="12.75" hidden="1" customHeight="1" x14ac:dyDescent="0.2">
      <c r="A152" s="78"/>
      <c r="B152" s="158"/>
      <c r="C152" s="62"/>
      <c r="D152" s="62"/>
      <c r="E152" s="62"/>
      <c r="F152" s="159"/>
      <c r="G152" s="159"/>
      <c r="H152" s="18" t="str">
        <f>+IF($A152&lt;&gt;"",2,"")</f>
        <v/>
      </c>
      <c r="K152" s="55" t="str">
        <f>IFERROR(IF(C152&lt;&gt;"",(VLOOKUP(F152,'control débitos'!$K$3:$K$1800,1,0)),""),"FALTA DEBITO")</f>
        <v/>
      </c>
      <c r="L152" t="str">
        <f>IF(K152="","",IF(K152="FALTA DEBITO",0,F152))</f>
        <v/>
      </c>
      <c r="N152" s="58" t="str">
        <f>IF(F152&lt;&gt;"",(VLOOKUP(K152,'control débitos'!$I$2:$L$1800,4,FALSE)),"")</f>
        <v/>
      </c>
      <c r="O152" s="58" t="str">
        <f>IF(N152&lt;&gt;"",(IF(N152=B152,"SI",VLOOKUP(K152,'control débitos'!$I$2:$L$1800,4,FALSE))),"")</f>
        <v/>
      </c>
      <c r="P152" s="131" t="str">
        <f>IF(B152="","",COUNTIF(F:F,F152))</f>
        <v/>
      </c>
      <c r="Q152" t="e" cm="1">
        <f t="array" ref="Q152">+IF(AND(K152=_xlfn.XLOOKUP(K152,-'control débitos'!E:E,-'control débitos'!E:E,,0),B152=_xlfn.XLOOKUP(B152,'control débitos'!A:A,'control débitos'!A:A,,0)),"si","no")</f>
        <v>#N/A</v>
      </c>
      <c r="R152" s="57"/>
      <c r="U152" s="187">
        <f>+T152-A152</f>
        <v>0</v>
      </c>
    </row>
    <row r="153" spans="1:21" ht="12.75" hidden="1" customHeight="1" x14ac:dyDescent="0.2">
      <c r="A153" s="78"/>
      <c r="B153" s="158"/>
      <c r="C153" s="62"/>
      <c r="D153" s="62"/>
      <c r="E153" s="62"/>
      <c r="F153" s="159"/>
      <c r="G153" s="159"/>
      <c r="H153" s="18" t="str">
        <f>+IF($A153&lt;&gt;"",2,"")</f>
        <v/>
      </c>
      <c r="K153" s="55" t="str">
        <f>IFERROR(IF(C153&lt;&gt;"",(VLOOKUP(F153,'control débitos'!$K$3:$K$1800,1,0)),""),"FALTA DEBITO")</f>
        <v/>
      </c>
      <c r="L153" t="str">
        <f>IF(K153="","",IF(K153="FALTA DEBITO",0,F153))</f>
        <v/>
      </c>
      <c r="N153" s="58" t="str">
        <f>IF(F153&lt;&gt;"",(VLOOKUP(K153,'control débitos'!$I$2:$L$1800,4,FALSE)),"")</f>
        <v/>
      </c>
      <c r="O153" s="58" t="str">
        <f>IF(N153&lt;&gt;"",(IF(N153=B153,"SI",VLOOKUP(K153,'control débitos'!$I$2:$L$1800,4,FALSE))),"")</f>
        <v/>
      </c>
      <c r="P153" s="131" t="str">
        <f>IF(B153="","",COUNTIF(F:F,F153))</f>
        <v/>
      </c>
      <c r="Q153" t="e" cm="1">
        <f t="array" ref="Q153">+IF(AND(K153=_xlfn.XLOOKUP(K153,-'control débitos'!E:E,-'control débitos'!E:E,,0),B153=_xlfn.XLOOKUP(B153,'control débitos'!A:A,'control débitos'!A:A,,0)),"si","no")</f>
        <v>#N/A</v>
      </c>
      <c r="R153" s="57"/>
      <c r="U153" s="187">
        <f>+T153-A153</f>
        <v>0</v>
      </c>
    </row>
    <row r="154" spans="1:21" ht="12.75" hidden="1" customHeight="1" x14ac:dyDescent="0.2">
      <c r="A154" s="78"/>
      <c r="B154" s="158"/>
      <c r="C154" s="62"/>
      <c r="D154" s="62"/>
      <c r="E154" s="62"/>
      <c r="F154" s="159"/>
      <c r="G154" s="159"/>
      <c r="H154" s="18" t="str">
        <f>+IF($A154&lt;&gt;"",2,"")</f>
        <v/>
      </c>
      <c r="K154" s="55" t="str">
        <f>IFERROR(IF(C154&lt;&gt;"",(VLOOKUP(F154,'control débitos'!$K$3:$K$1800,1,0)),""),"FALTA DEBITO")</f>
        <v/>
      </c>
      <c r="L154" t="str">
        <f>IF(K154="","",IF(K154="FALTA DEBITO",0,F154))</f>
        <v/>
      </c>
      <c r="N154" s="58" t="str">
        <f>IF(F154&lt;&gt;"",(VLOOKUP(K154,'control débitos'!$I$2:$L$1800,4,FALSE)),"")</f>
        <v/>
      </c>
      <c r="O154" s="58" t="str">
        <f>IF(N154&lt;&gt;"",(IF(N154=B154,"SI",VLOOKUP(K154,'control débitos'!$I$2:$L$1800,4,FALSE))),"")</f>
        <v/>
      </c>
      <c r="P154" s="131" t="str">
        <f>IF(B154="","",COUNTIF(F:F,F154))</f>
        <v/>
      </c>
      <c r="Q154" t="e" cm="1">
        <f t="array" ref="Q154">+IF(AND(K154=_xlfn.XLOOKUP(K154,-'control débitos'!E:E,-'control débitos'!E:E,,0),B154=_xlfn.XLOOKUP(B154,'control débitos'!A:A,'control débitos'!A:A,,0)),"si","no")</f>
        <v>#N/A</v>
      </c>
      <c r="R154" s="57"/>
      <c r="U154" s="187">
        <f>+T154-A154</f>
        <v>0</v>
      </c>
    </row>
    <row r="155" spans="1:21" ht="12.75" hidden="1" customHeight="1" x14ac:dyDescent="0.2">
      <c r="A155" s="78"/>
      <c r="B155" s="158"/>
      <c r="C155" s="62"/>
      <c r="D155" s="62"/>
      <c r="E155" s="62"/>
      <c r="F155" s="159"/>
      <c r="G155" s="159"/>
      <c r="H155" s="18" t="str">
        <f>+IF($A155&lt;&gt;"",2,"")</f>
        <v/>
      </c>
      <c r="K155" s="55" t="str">
        <f>IFERROR(IF(C155&lt;&gt;"",(VLOOKUP(F155,'control débitos'!$K$3:$K$1800,1,0)),""),"FALTA DEBITO")</f>
        <v/>
      </c>
      <c r="L155" t="str">
        <f>IF(K155="","",IF(K155="FALTA DEBITO",0,F155))</f>
        <v/>
      </c>
      <c r="N155" s="58" t="str">
        <f>IF(F155&lt;&gt;"",(VLOOKUP(K155,'control débitos'!$I$2:$L$1800,4,FALSE)),"")</f>
        <v/>
      </c>
      <c r="O155" s="58" t="str">
        <f>IF(N155&lt;&gt;"",(IF(N155=B155,"SI",VLOOKUP(K155,'control débitos'!$I$2:$L$1800,4,FALSE))),"")</f>
        <v/>
      </c>
      <c r="P155" s="131" t="str">
        <f>IF(B155="","",COUNTIF(F:F,F155))</f>
        <v/>
      </c>
      <c r="Q155" t="e" cm="1">
        <f t="array" ref="Q155">+IF(AND(K155=_xlfn.XLOOKUP(K155,-'control débitos'!E:E,-'control débitos'!E:E,,0),B155=_xlfn.XLOOKUP(B155,'control débitos'!A:A,'control débitos'!A:A,,0)),"si","no")</f>
        <v>#N/A</v>
      </c>
      <c r="R155" s="57"/>
      <c r="U155" s="187">
        <f>+T155-A155</f>
        <v>0</v>
      </c>
    </row>
    <row r="156" spans="1:21" ht="12.75" hidden="1" customHeight="1" x14ac:dyDescent="0.2">
      <c r="A156" s="78"/>
      <c r="B156" s="158"/>
      <c r="C156" s="62"/>
      <c r="D156" s="62"/>
      <c r="E156" s="62"/>
      <c r="F156" s="159"/>
      <c r="G156" s="159"/>
      <c r="H156" s="18" t="str">
        <f>+IF($A156&lt;&gt;"",2,"")</f>
        <v/>
      </c>
      <c r="K156" s="55" t="str">
        <f>IFERROR(IF(C156&lt;&gt;"",(VLOOKUP(F156,'control débitos'!$K$3:$K$1800,1,0)),""),"FALTA DEBITO")</f>
        <v/>
      </c>
      <c r="L156" t="str">
        <f>IF(K156="","",IF(K156="FALTA DEBITO",0,F156))</f>
        <v/>
      </c>
      <c r="N156" s="58" t="str">
        <f>IF(F156&lt;&gt;"",(VLOOKUP(K156,'control débitos'!$I$2:$L$1800,4,FALSE)),"")</f>
        <v/>
      </c>
      <c r="O156" s="58" t="str">
        <f>IF(N156&lt;&gt;"",(IF(N156=B156,"SI",VLOOKUP(K156,'control débitos'!$I$2:$L$1800,4,FALSE))),"")</f>
        <v/>
      </c>
      <c r="P156" s="131" t="str">
        <f>IF(B156="","",COUNTIF(F:F,F156))</f>
        <v/>
      </c>
      <c r="Q156" t="e" cm="1">
        <f t="array" ref="Q156">+IF(AND(K156=_xlfn.XLOOKUP(K156,-'control débitos'!E:E,-'control débitos'!E:E,,0),B156=_xlfn.XLOOKUP(B156,'control débitos'!A:A,'control débitos'!A:A,,0)),"si","no")</f>
        <v>#N/A</v>
      </c>
      <c r="R156" s="57"/>
      <c r="U156" s="187">
        <f>+T156-A156</f>
        <v>0</v>
      </c>
    </row>
    <row r="157" spans="1:21" ht="12.75" hidden="1" customHeight="1" x14ac:dyDescent="0.2">
      <c r="A157" s="78"/>
      <c r="B157" s="158"/>
      <c r="C157" s="62"/>
      <c r="D157" s="62"/>
      <c r="E157" s="62"/>
      <c r="F157" s="159"/>
      <c r="G157" s="159"/>
      <c r="H157" s="18" t="str">
        <f>+IF($A157&lt;&gt;"",2,"")</f>
        <v/>
      </c>
      <c r="K157" s="55" t="str">
        <f>IFERROR(IF(C157&lt;&gt;"",(VLOOKUP(F157,'control débitos'!$K$3:$K$1800,1,0)),""),"FALTA DEBITO")</f>
        <v/>
      </c>
      <c r="L157" t="str">
        <f>IF(K157="","",IF(K157="FALTA DEBITO",0,F157))</f>
        <v/>
      </c>
      <c r="N157" s="58" t="str">
        <f>IF(F157&lt;&gt;"",(VLOOKUP(K157,'control débitos'!$I$2:$L$1800,4,FALSE)),"")</f>
        <v/>
      </c>
      <c r="O157" s="58" t="str">
        <f>IF(N157&lt;&gt;"",(IF(N157=B157,"SI",VLOOKUP(K157,'control débitos'!$I$2:$L$1800,4,FALSE))),"")</f>
        <v/>
      </c>
      <c r="P157" s="131" t="str">
        <f>IF(B157="","",COUNTIF(F:F,F157))</f>
        <v/>
      </c>
      <c r="Q157" t="e" cm="1">
        <f t="array" ref="Q157">+IF(AND(K157=_xlfn.XLOOKUP(K157,-'control débitos'!E:E,-'control débitos'!E:E,,0),B157=_xlfn.XLOOKUP(B157,'control débitos'!A:A,'control débitos'!A:A,,0)),"si","no")</f>
        <v>#N/A</v>
      </c>
      <c r="R157" s="57"/>
      <c r="U157" s="187">
        <f>+T157-A157</f>
        <v>0</v>
      </c>
    </row>
    <row r="158" spans="1:21" ht="12.75" hidden="1" customHeight="1" x14ac:dyDescent="0.2">
      <c r="A158" s="78"/>
      <c r="B158" s="158"/>
      <c r="C158" s="62"/>
      <c r="D158" s="62"/>
      <c r="E158" s="62"/>
      <c r="F158" s="159"/>
      <c r="G158" s="159"/>
      <c r="H158" s="18" t="str">
        <f>+IF($A158&lt;&gt;"",2,"")</f>
        <v/>
      </c>
      <c r="K158" s="55" t="str">
        <f>IFERROR(IF(C158&lt;&gt;"",(VLOOKUP(F158,'control débitos'!$K$3:$K$1800,1,0)),""),"FALTA DEBITO")</f>
        <v/>
      </c>
      <c r="L158" t="str">
        <f>IF(K158="","",IF(K158="FALTA DEBITO",0,F158))</f>
        <v/>
      </c>
      <c r="N158" s="58" t="str">
        <f>IF(F158&lt;&gt;"",(VLOOKUP(K158,'control débitos'!$I$2:$L$1800,4,FALSE)),"")</f>
        <v/>
      </c>
      <c r="O158" s="58" t="str">
        <f>IF(N158&lt;&gt;"",(IF(N158=B158,"SI",VLOOKUP(K158,'control débitos'!$I$2:$L$1800,4,FALSE))),"")</f>
        <v/>
      </c>
      <c r="P158" s="131" t="str">
        <f>IF(B158="","",COUNTIF(F:F,F158))</f>
        <v/>
      </c>
      <c r="Q158" t="e" cm="1">
        <f t="array" ref="Q158">+IF(AND(K158=_xlfn.XLOOKUP(K158,-'control débitos'!E:E,-'control débitos'!E:E,,0),B158=_xlfn.XLOOKUP(B158,'control débitos'!A:A,'control débitos'!A:A,,0)),"si","no")</f>
        <v>#N/A</v>
      </c>
      <c r="R158" s="57"/>
      <c r="U158" s="187">
        <f>+T158-A158</f>
        <v>0</v>
      </c>
    </row>
    <row r="159" spans="1:21" ht="12.75" hidden="1" customHeight="1" x14ac:dyDescent="0.2">
      <c r="A159" s="78"/>
      <c r="B159" s="158"/>
      <c r="C159" s="62"/>
      <c r="D159" s="62"/>
      <c r="E159" s="62"/>
      <c r="F159" s="159"/>
      <c r="G159" s="159"/>
      <c r="H159" s="18" t="str">
        <f>+IF($A159&lt;&gt;"",2,"")</f>
        <v/>
      </c>
      <c r="K159" s="55" t="str">
        <f>IFERROR(IF(C159&lt;&gt;"",(VLOOKUP(F159,'control débitos'!$K$3:$K$1800,1,0)),""),"FALTA DEBITO")</f>
        <v/>
      </c>
      <c r="L159" t="str">
        <f>IF(K159="","",IF(K159="FALTA DEBITO",0,F159))</f>
        <v/>
      </c>
      <c r="N159" s="58" t="str">
        <f>IF(F159&lt;&gt;"",(VLOOKUP(K159,'control débitos'!$I$2:$L$1800,4,FALSE)),"")</f>
        <v/>
      </c>
      <c r="O159" s="58" t="str">
        <f>IF(N159&lt;&gt;"",(IF(N159=B159,"SI",VLOOKUP(K159,'control débitos'!$I$2:$L$1800,4,FALSE))),"")</f>
        <v/>
      </c>
      <c r="P159" s="131" t="str">
        <f>IF(B159="","",COUNTIF(F:F,F159))</f>
        <v/>
      </c>
      <c r="Q159" t="e" cm="1">
        <f t="array" ref="Q159">+IF(AND(K159=_xlfn.XLOOKUP(K159,-'control débitos'!E:E,-'control débitos'!E:E,,0),B159=_xlfn.XLOOKUP(B159,'control débitos'!A:A,'control débitos'!A:A,,0)),"si","no")</f>
        <v>#N/A</v>
      </c>
      <c r="R159" s="57"/>
      <c r="U159" s="187">
        <f>+T159-A159</f>
        <v>0</v>
      </c>
    </row>
    <row r="160" spans="1:21" ht="12.75" hidden="1" customHeight="1" x14ac:dyDescent="0.2">
      <c r="A160" s="78"/>
      <c r="B160" s="158"/>
      <c r="C160" s="62"/>
      <c r="D160" s="62"/>
      <c r="E160" s="62"/>
      <c r="F160" s="159"/>
      <c r="G160" s="159"/>
      <c r="H160" s="18" t="str">
        <f>+IF($A160&lt;&gt;"",2,"")</f>
        <v/>
      </c>
      <c r="K160" s="55" t="str">
        <f>IFERROR(IF(C160&lt;&gt;"",(VLOOKUP(F160,'control débitos'!$K$3:$K$1800,1,0)),""),"FALTA DEBITO")</f>
        <v/>
      </c>
      <c r="L160" t="str">
        <f>IF(K160="","",IF(K160="FALTA DEBITO",0,F160))</f>
        <v/>
      </c>
      <c r="N160" s="58" t="str">
        <f>IF(F160&lt;&gt;"",(VLOOKUP(K160,'control débitos'!$I$2:$L$1800,4,FALSE)),"")</f>
        <v/>
      </c>
      <c r="O160" s="58" t="str">
        <f>IF(N160&lt;&gt;"",(IF(N160=B160,"SI",VLOOKUP(K160,'control débitos'!$I$2:$L$1800,4,FALSE))),"")</f>
        <v/>
      </c>
      <c r="P160" s="131" t="str">
        <f>IF(B160="","",COUNTIF(F:F,F160))</f>
        <v/>
      </c>
      <c r="Q160" t="e" cm="1">
        <f t="array" ref="Q160">+IF(AND(K160=_xlfn.XLOOKUP(K160,-'control débitos'!E:E,-'control débitos'!E:E,,0),B160=_xlfn.XLOOKUP(B160,'control débitos'!A:A,'control débitos'!A:A,,0)),"si","no")</f>
        <v>#N/A</v>
      </c>
      <c r="R160" s="57"/>
      <c r="U160" s="187">
        <f>+T160-A160</f>
        <v>0</v>
      </c>
    </row>
    <row r="161" spans="1:21" ht="12.75" hidden="1" customHeight="1" x14ac:dyDescent="0.2">
      <c r="A161" s="78"/>
      <c r="B161" s="158"/>
      <c r="C161" s="62"/>
      <c r="D161" s="62"/>
      <c r="E161" s="62"/>
      <c r="F161" s="159"/>
      <c r="G161" s="159"/>
      <c r="H161" s="18" t="str">
        <f>+IF($A161&lt;&gt;"",2,"")</f>
        <v/>
      </c>
      <c r="K161" s="55" t="str">
        <f>IFERROR(IF(C161&lt;&gt;"",(VLOOKUP(F161,'control débitos'!$K$3:$K$1800,1,0)),""),"FALTA DEBITO")</f>
        <v/>
      </c>
      <c r="L161" t="str">
        <f>IF(K161="","",IF(K161="FALTA DEBITO",0,F161))</f>
        <v/>
      </c>
      <c r="N161" s="58" t="str">
        <f>IF(F161&lt;&gt;"",(VLOOKUP(K161,'control débitos'!$I$2:$L$1800,4,FALSE)),"")</f>
        <v/>
      </c>
      <c r="O161" s="58" t="str">
        <f>IF(N161&lt;&gt;"",(IF(N161=B161,"SI",VLOOKUP(K161,'control débitos'!$I$2:$L$1800,4,FALSE))),"")</f>
        <v/>
      </c>
      <c r="P161" s="131" t="str">
        <f>IF(B161="","",COUNTIF(F:F,F161))</f>
        <v/>
      </c>
      <c r="Q161" t="e" cm="1">
        <f t="array" ref="Q161">+IF(AND(K161=_xlfn.XLOOKUP(K161,-'control débitos'!E:E,-'control débitos'!E:E,,0),B161=_xlfn.XLOOKUP(B161,'control débitos'!A:A,'control débitos'!A:A,,0)),"si","no")</f>
        <v>#N/A</v>
      </c>
      <c r="R161" s="57"/>
      <c r="U161" s="187">
        <f>+T161-A161</f>
        <v>0</v>
      </c>
    </row>
    <row r="162" spans="1:21" ht="12.75" hidden="1" customHeight="1" x14ac:dyDescent="0.2">
      <c r="A162" s="78"/>
      <c r="B162" s="158"/>
      <c r="C162" s="62"/>
      <c r="D162" s="62"/>
      <c r="E162" s="62"/>
      <c r="F162" s="159"/>
      <c r="G162" s="159"/>
      <c r="H162" s="18" t="str">
        <f>+IF($A162&lt;&gt;"",2,"")</f>
        <v/>
      </c>
      <c r="K162" s="55" t="str">
        <f>IFERROR(IF(C162&lt;&gt;"",(VLOOKUP(F162,'control débitos'!$K$3:$K$1800,1,0)),""),"FALTA DEBITO")</f>
        <v/>
      </c>
      <c r="L162" t="str">
        <f>IF(K162="","",IF(K162="FALTA DEBITO",0,F162))</f>
        <v/>
      </c>
      <c r="N162" s="58" t="str">
        <f>IF(F162&lt;&gt;"",(VLOOKUP(K162,'control débitos'!$I$2:$L$1800,4,FALSE)),"")</f>
        <v/>
      </c>
      <c r="O162" s="58" t="str">
        <f>IF(N162&lt;&gt;"",(IF(N162=B162,"SI",VLOOKUP(K162,'control débitos'!$I$2:$L$1800,4,FALSE))),"")</f>
        <v/>
      </c>
      <c r="P162" s="131" t="str">
        <f>IF(B162="","",COUNTIF(F:F,F162))</f>
        <v/>
      </c>
      <c r="Q162" t="e" cm="1">
        <f t="array" ref="Q162">+IF(AND(K162=_xlfn.XLOOKUP(K162,-'control débitos'!E:E,-'control débitos'!E:E,,0),B162=_xlfn.XLOOKUP(B162,'control débitos'!A:A,'control débitos'!A:A,,0)),"si","no")</f>
        <v>#N/A</v>
      </c>
      <c r="R162" s="57"/>
      <c r="U162" s="187">
        <f>+T162-A162</f>
        <v>0</v>
      </c>
    </row>
    <row r="163" spans="1:21" ht="12.75" hidden="1" customHeight="1" x14ac:dyDescent="0.2">
      <c r="A163" s="78"/>
      <c r="B163" s="158"/>
      <c r="C163" s="62"/>
      <c r="D163" s="62"/>
      <c r="E163" s="62"/>
      <c r="F163" s="159"/>
      <c r="G163" s="159"/>
      <c r="H163" s="18" t="str">
        <f>+IF($A163&lt;&gt;"",2,"")</f>
        <v/>
      </c>
      <c r="K163" s="55" t="str">
        <f>IFERROR(IF(C163&lt;&gt;"",(VLOOKUP(F163,'control débitos'!$K$3:$K$1800,1,0)),""),"FALTA DEBITO")</f>
        <v/>
      </c>
      <c r="L163" t="str">
        <f>IF(K163="","",IF(K163="FALTA DEBITO",0,F163))</f>
        <v/>
      </c>
      <c r="N163" s="58" t="str">
        <f>IF(F163&lt;&gt;"",(VLOOKUP(K163,'control débitos'!$I$2:$L$1800,4,FALSE)),"")</f>
        <v/>
      </c>
      <c r="O163" s="58" t="str">
        <f>IF(N163&lt;&gt;"",(IF(N163=B163,"SI",VLOOKUP(K163,'control débitos'!$I$2:$L$1800,4,FALSE))),"")</f>
        <v/>
      </c>
      <c r="P163" s="131" t="str">
        <f>IF(B163="","",COUNTIF(F:F,F163))</f>
        <v/>
      </c>
      <c r="Q163" t="e" cm="1">
        <f t="array" ref="Q163">+IF(AND(K163=_xlfn.XLOOKUP(K163,-'control débitos'!E:E,-'control débitos'!E:E,,0),B163=_xlfn.XLOOKUP(B163,'control débitos'!A:A,'control débitos'!A:A,,0)),"si","no")</f>
        <v>#N/A</v>
      </c>
      <c r="R163" s="57"/>
      <c r="U163" s="187">
        <f>+T163-A163</f>
        <v>0</v>
      </c>
    </row>
    <row r="164" spans="1:21" ht="12.75" hidden="1" customHeight="1" x14ac:dyDescent="0.2">
      <c r="A164" s="78"/>
      <c r="B164" s="158"/>
      <c r="C164" s="62"/>
      <c r="D164" s="62"/>
      <c r="E164" s="62"/>
      <c r="F164" s="159"/>
      <c r="G164" s="159"/>
      <c r="H164" s="18" t="str">
        <f>+IF($A164&lt;&gt;"",2,"")</f>
        <v/>
      </c>
      <c r="K164" s="55" t="str">
        <f>IFERROR(IF(C164&lt;&gt;"",(VLOOKUP(F164,'control débitos'!$K$3:$K$1800,1,0)),""),"FALTA DEBITO")</f>
        <v/>
      </c>
      <c r="L164" t="str">
        <f>IF(K164="","",IF(K164="FALTA DEBITO",0,F164))</f>
        <v/>
      </c>
      <c r="N164" s="58" t="str">
        <f>IF(F164&lt;&gt;"",(VLOOKUP(K164,'control débitos'!$I$2:$L$1800,4,FALSE)),"")</f>
        <v/>
      </c>
      <c r="O164" s="58" t="str">
        <f>IF(N164&lt;&gt;"",(IF(N164=B164,"SI",VLOOKUP(K164,'control débitos'!$I$2:$L$1800,4,FALSE))),"")</f>
        <v/>
      </c>
      <c r="P164" s="131" t="str">
        <f>IF(B164="","",COUNTIF(F:F,F164))</f>
        <v/>
      </c>
      <c r="Q164" t="e" cm="1">
        <f t="array" ref="Q164">+IF(AND(K164=_xlfn.XLOOKUP(K164,-'control débitos'!E:E,-'control débitos'!E:E,,0),B164=_xlfn.XLOOKUP(B164,'control débitos'!A:A,'control débitos'!A:A,,0)),"si","no")</f>
        <v>#N/A</v>
      </c>
      <c r="R164" s="57"/>
      <c r="U164" s="187">
        <f>+T164-A164</f>
        <v>0</v>
      </c>
    </row>
    <row r="165" spans="1:21" ht="12.75" hidden="1" customHeight="1" x14ac:dyDescent="0.2">
      <c r="A165" s="78"/>
      <c r="B165" s="158"/>
      <c r="C165" s="62"/>
      <c r="D165" s="62"/>
      <c r="E165" s="62"/>
      <c r="F165" s="159"/>
      <c r="G165" s="159"/>
      <c r="H165" s="18" t="str">
        <f>+IF($A165&lt;&gt;"",2,"")</f>
        <v/>
      </c>
      <c r="K165" s="55" t="str">
        <f>IFERROR(IF(C165&lt;&gt;"",(VLOOKUP(F165,'control débitos'!$K$3:$K$1800,1,0)),""),"FALTA DEBITO")</f>
        <v/>
      </c>
      <c r="L165" t="str">
        <f>IF(K165="","",IF(K165="FALTA DEBITO",0,F165))</f>
        <v/>
      </c>
      <c r="N165" s="58" t="str">
        <f>IF(F165&lt;&gt;"",(VLOOKUP(K165,'control débitos'!$I$2:$L$1800,4,FALSE)),"")</f>
        <v/>
      </c>
      <c r="O165" s="58" t="str">
        <f>IF(N165&lt;&gt;"",(IF(N165=B165,"SI",VLOOKUP(K165,'control débitos'!$I$2:$L$1800,4,FALSE))),"")</f>
        <v/>
      </c>
      <c r="P165" s="131" t="str">
        <f>IF(B165="","",COUNTIF(F:F,F165))</f>
        <v/>
      </c>
      <c r="Q165" t="e" cm="1">
        <f t="array" ref="Q165">+IF(AND(K165=_xlfn.XLOOKUP(K165,-'control débitos'!E:E,-'control débitos'!E:E,,0),B165=_xlfn.XLOOKUP(B165,'control débitos'!A:A,'control débitos'!A:A,,0)),"si","no")</f>
        <v>#N/A</v>
      </c>
      <c r="R165" s="57"/>
      <c r="U165" s="187">
        <f>+T165-A165</f>
        <v>0</v>
      </c>
    </row>
    <row r="166" spans="1:21" ht="12.75" hidden="1" customHeight="1" x14ac:dyDescent="0.2">
      <c r="A166" s="78"/>
      <c r="B166" s="158"/>
      <c r="C166" s="62"/>
      <c r="D166" s="62"/>
      <c r="E166" s="62"/>
      <c r="F166" s="159"/>
      <c r="G166" s="159"/>
      <c r="H166" s="18" t="str">
        <f>+IF($A166&lt;&gt;"",2,"")</f>
        <v/>
      </c>
      <c r="K166" s="55" t="str">
        <f>IFERROR(IF(C166&lt;&gt;"",(VLOOKUP(F166,'control débitos'!$K$3:$K$1800,1,0)),""),"FALTA DEBITO")</f>
        <v/>
      </c>
      <c r="L166" t="str">
        <f>IF(K166="","",IF(K166="FALTA DEBITO",0,F166))</f>
        <v/>
      </c>
      <c r="N166" s="58" t="str">
        <f>IF(F166&lt;&gt;"",(VLOOKUP(K166,'control débitos'!$I$2:$L$1800,4,FALSE)),"")</f>
        <v/>
      </c>
      <c r="O166" s="58" t="str">
        <f>IF(N166&lt;&gt;"",(IF(N166=B166,"SI",VLOOKUP(K166,'control débitos'!$I$2:$L$1800,4,FALSE))),"")</f>
        <v/>
      </c>
      <c r="P166" s="131" t="str">
        <f>IF(B166="","",COUNTIF(F:F,F166))</f>
        <v/>
      </c>
      <c r="Q166" t="e" cm="1">
        <f t="array" ref="Q166">+IF(AND(K166=_xlfn.XLOOKUP(K166,-'control débitos'!E:E,-'control débitos'!E:E,,0),B166=_xlfn.XLOOKUP(B166,'control débitos'!A:A,'control débitos'!A:A,,0)),"si","no")</f>
        <v>#N/A</v>
      </c>
      <c r="R166" s="57"/>
      <c r="U166" s="187">
        <f>+T166-A166</f>
        <v>0</v>
      </c>
    </row>
    <row r="167" spans="1:21" ht="12.75" hidden="1" customHeight="1" x14ac:dyDescent="0.2">
      <c r="A167" s="78"/>
      <c r="B167" s="158"/>
      <c r="C167" s="62"/>
      <c r="D167" s="62"/>
      <c r="E167" s="62"/>
      <c r="F167" s="159"/>
      <c r="G167" s="159"/>
      <c r="H167" s="18" t="str">
        <f>+IF($A167&lt;&gt;"",2,"")</f>
        <v/>
      </c>
      <c r="K167" s="55" t="str">
        <f>IFERROR(IF(C167&lt;&gt;"",(VLOOKUP(F167,'control débitos'!$K$3:$K$1800,1,0)),""),"FALTA DEBITO")</f>
        <v/>
      </c>
      <c r="L167" t="str">
        <f>IF(K167="","",IF(K167="FALTA DEBITO",0,F167))</f>
        <v/>
      </c>
      <c r="N167" s="58" t="str">
        <f>IF(F167&lt;&gt;"",(VLOOKUP(K167,'control débitos'!$I$2:$L$1800,4,FALSE)),"")</f>
        <v/>
      </c>
      <c r="O167" s="58" t="str">
        <f>IF(N167&lt;&gt;"",(IF(N167=B167,"SI",VLOOKUP(K167,'control débitos'!$I$2:$L$1800,4,FALSE))),"")</f>
        <v/>
      </c>
      <c r="P167" s="131" t="str">
        <f>IF(B167="","",COUNTIF(F:F,F167))</f>
        <v/>
      </c>
      <c r="Q167" t="e" cm="1">
        <f t="array" ref="Q167">+IF(AND(K167=_xlfn.XLOOKUP(K167,-'control débitos'!E:E,-'control débitos'!E:E,,0),B167=_xlfn.XLOOKUP(B167,'control débitos'!A:A,'control débitos'!A:A,,0)),"si","no")</f>
        <v>#N/A</v>
      </c>
      <c r="R167" s="57"/>
      <c r="U167" s="187">
        <f>+T167-A167</f>
        <v>0</v>
      </c>
    </row>
    <row r="168" spans="1:21" ht="12.75" hidden="1" customHeight="1" x14ac:dyDescent="0.2">
      <c r="A168" s="78"/>
      <c r="B168" s="158"/>
      <c r="C168" s="62"/>
      <c r="D168" s="62"/>
      <c r="E168" s="62"/>
      <c r="F168" s="159"/>
      <c r="G168" s="159"/>
      <c r="H168" s="18" t="str">
        <f>+IF($A168&lt;&gt;"",2,"")</f>
        <v/>
      </c>
      <c r="K168" s="55" t="str">
        <f>IFERROR(IF(C168&lt;&gt;"",(VLOOKUP(F168,'control débitos'!$K$3:$K$1800,1,0)),""),"FALTA DEBITO")</f>
        <v/>
      </c>
      <c r="L168" t="str">
        <f>IF(K168="","",IF(K168="FALTA DEBITO",0,F168))</f>
        <v/>
      </c>
      <c r="N168" s="58" t="str">
        <f>IF(F168&lt;&gt;"",(VLOOKUP(K168,'control débitos'!$I$2:$L$1800,4,FALSE)),"")</f>
        <v/>
      </c>
      <c r="O168" s="58" t="str">
        <f>IF(N168&lt;&gt;"",(IF(N168=B168,"SI",VLOOKUP(K168,'control débitos'!$I$2:$L$1800,4,FALSE))),"")</f>
        <v/>
      </c>
      <c r="P168" s="131" t="str">
        <f>IF(B168="","",COUNTIF(F:F,F168))</f>
        <v/>
      </c>
      <c r="Q168" t="e" cm="1">
        <f t="array" ref="Q168">+IF(AND(K168=_xlfn.XLOOKUP(K168,-'control débitos'!E:E,-'control débitos'!E:E,,0),B168=_xlfn.XLOOKUP(B168,'control débitos'!A:A,'control débitos'!A:A,,0)),"si","no")</f>
        <v>#N/A</v>
      </c>
      <c r="R168" s="57"/>
      <c r="U168" s="187">
        <f>+T168-A168</f>
        <v>0</v>
      </c>
    </row>
    <row r="169" spans="1:21" ht="12.75" hidden="1" customHeight="1" x14ac:dyDescent="0.2">
      <c r="A169" s="78"/>
      <c r="B169" s="158"/>
      <c r="C169" s="62"/>
      <c r="D169" s="62"/>
      <c r="E169" s="62"/>
      <c r="F169" s="159"/>
      <c r="G169" s="159"/>
      <c r="H169" s="18" t="str">
        <f>+IF($A169&lt;&gt;"",2,"")</f>
        <v/>
      </c>
      <c r="K169" s="55" t="str">
        <f>IFERROR(IF(C169&lt;&gt;"",(VLOOKUP(F169,'control débitos'!$K$3:$K$1800,1,0)),""),"FALTA DEBITO")</f>
        <v/>
      </c>
      <c r="L169" t="str">
        <f>IF(K169="","",IF(K169="FALTA DEBITO",0,F169))</f>
        <v/>
      </c>
      <c r="N169" s="58" t="str">
        <f>IF(F169&lt;&gt;"",(VLOOKUP(K169,'control débitos'!$I$2:$L$1800,4,FALSE)),"")</f>
        <v/>
      </c>
      <c r="O169" s="58" t="str">
        <f>IF(N169&lt;&gt;"",(IF(N169=B169,"SI",VLOOKUP(K169,'control débitos'!$I$2:$L$1800,4,FALSE))),"")</f>
        <v/>
      </c>
      <c r="P169" s="131" t="str">
        <f>IF(B169="","",COUNTIF(F:F,F169))</f>
        <v/>
      </c>
      <c r="Q169" t="e" cm="1">
        <f t="array" ref="Q169">+IF(AND(K169=_xlfn.XLOOKUP(K169,-'control débitos'!E:E,-'control débitos'!E:E,,0),B169=_xlfn.XLOOKUP(B169,'control débitos'!A:A,'control débitos'!A:A,,0)),"si","no")</f>
        <v>#N/A</v>
      </c>
      <c r="R169" s="57"/>
      <c r="U169" s="187">
        <f>+T169-A169</f>
        <v>0</v>
      </c>
    </row>
    <row r="170" spans="1:21" ht="12.75" hidden="1" customHeight="1" x14ac:dyDescent="0.2">
      <c r="A170" s="78"/>
      <c r="B170" s="158"/>
      <c r="C170" s="62"/>
      <c r="D170" s="62"/>
      <c r="E170" s="62"/>
      <c r="F170" s="159"/>
      <c r="G170" s="159"/>
      <c r="H170" s="18" t="str">
        <f>+IF($A170&lt;&gt;"",2,"")</f>
        <v/>
      </c>
      <c r="K170" s="55" t="str">
        <f>IFERROR(IF(C170&lt;&gt;"",(VLOOKUP(F170,'control débitos'!$K$3:$K$1800,1,0)),""),"FALTA DEBITO")</f>
        <v/>
      </c>
      <c r="L170" t="str">
        <f>IF(K170="","",IF(K170="FALTA DEBITO",0,F170))</f>
        <v/>
      </c>
      <c r="N170" s="58" t="str">
        <f>IF(F170&lt;&gt;"",(VLOOKUP(K170,'control débitos'!$I$2:$L$1800,4,FALSE)),"")</f>
        <v/>
      </c>
      <c r="O170" s="58" t="str">
        <f>IF(N170&lt;&gt;"",(IF(N170=B170,"SI",VLOOKUP(K170,'control débitos'!$I$2:$L$1800,4,FALSE))),"")</f>
        <v/>
      </c>
      <c r="P170" s="131" t="str">
        <f>IF(B170="","",COUNTIF(F:F,F170))</f>
        <v/>
      </c>
      <c r="Q170" t="e" cm="1">
        <f t="array" ref="Q170">+IF(AND(K170=_xlfn.XLOOKUP(K170,-'control débitos'!E:E,-'control débitos'!E:E,,0),B170=_xlfn.XLOOKUP(B170,'control débitos'!A:A,'control débitos'!A:A,,0)),"si","no")</f>
        <v>#N/A</v>
      </c>
      <c r="R170" s="57"/>
      <c r="U170" s="187">
        <f>+T170-A170</f>
        <v>0</v>
      </c>
    </row>
    <row r="171" spans="1:21" ht="12.75" hidden="1" customHeight="1" x14ac:dyDescent="0.2">
      <c r="A171" s="78"/>
      <c r="B171" s="158"/>
      <c r="C171" s="62"/>
      <c r="D171" s="62"/>
      <c r="E171" s="62"/>
      <c r="F171" s="159"/>
      <c r="G171" s="159"/>
      <c r="H171" s="18" t="str">
        <f>+IF($A171&lt;&gt;"",2,"")</f>
        <v/>
      </c>
      <c r="K171" s="55" t="str">
        <f>IFERROR(IF(C171&lt;&gt;"",(VLOOKUP(F171,'control débitos'!$K$3:$K$1800,1,0)),""),"FALTA DEBITO")</f>
        <v/>
      </c>
      <c r="L171" t="str">
        <f>IF(K171="","",IF(K171="FALTA DEBITO",0,F171))</f>
        <v/>
      </c>
      <c r="N171" s="58" t="str">
        <f>IF(F171&lt;&gt;"",(VLOOKUP(K171,'control débitos'!$I$2:$L$1800,4,FALSE)),"")</f>
        <v/>
      </c>
      <c r="O171" s="58" t="str">
        <f>IF(N171&lt;&gt;"",(IF(N171=B171,"SI",VLOOKUP(K171,'control débitos'!$I$2:$L$1800,4,FALSE))),"")</f>
        <v/>
      </c>
      <c r="P171" s="131" t="str">
        <f>IF(B171="","",COUNTIF(F:F,F171))</f>
        <v/>
      </c>
      <c r="Q171" t="e" cm="1">
        <f t="array" ref="Q171">+IF(AND(K171=_xlfn.XLOOKUP(K171,-'control débitos'!E:E,-'control débitos'!E:E,,0),B171=_xlfn.XLOOKUP(B171,'control débitos'!A:A,'control débitos'!A:A,,0)),"si","no")</f>
        <v>#N/A</v>
      </c>
      <c r="R171" s="57"/>
      <c r="U171" s="187">
        <f>+T171-A171</f>
        <v>0</v>
      </c>
    </row>
    <row r="172" spans="1:21" ht="12.75" hidden="1" customHeight="1" x14ac:dyDescent="0.2">
      <c r="A172" s="78"/>
      <c r="B172" s="158"/>
      <c r="C172" s="62"/>
      <c r="D172" s="62"/>
      <c r="E172" s="62"/>
      <c r="F172" s="159"/>
      <c r="G172" s="159"/>
      <c r="H172" s="18" t="str">
        <f>+IF($A172&lt;&gt;"",2,"")</f>
        <v/>
      </c>
      <c r="K172" s="55" t="str">
        <f>IFERROR(IF(C172&lt;&gt;"",(VLOOKUP(F172,'control débitos'!$K$3:$K$1800,1,0)),""),"FALTA DEBITO")</f>
        <v/>
      </c>
      <c r="L172" t="str">
        <f>IF(K172="","",IF(K172="FALTA DEBITO",0,F172))</f>
        <v/>
      </c>
      <c r="N172" s="58" t="str">
        <f>IF(F172&lt;&gt;"",(VLOOKUP(K172,'control débitos'!$I$2:$L$1800,4,FALSE)),"")</f>
        <v/>
      </c>
      <c r="O172" s="58" t="str">
        <f>IF(N172&lt;&gt;"",(IF(N172=B172,"SI",VLOOKUP(K172,'control débitos'!$I$2:$L$1800,4,FALSE))),"")</f>
        <v/>
      </c>
      <c r="P172" s="131" t="str">
        <f>IF(B172="","",COUNTIF(F:F,F172))</f>
        <v/>
      </c>
      <c r="Q172" t="e" cm="1">
        <f t="array" ref="Q172">+IF(AND(K172=_xlfn.XLOOKUP(K172,-'control débitos'!E:E,-'control débitos'!E:E,,0),B172=_xlfn.XLOOKUP(B172,'control débitos'!A:A,'control débitos'!A:A,,0)),"si","no")</f>
        <v>#N/A</v>
      </c>
      <c r="R172" s="57"/>
      <c r="U172" s="187">
        <f>+T172-A172</f>
        <v>0</v>
      </c>
    </row>
    <row r="173" spans="1:21" ht="12.75" hidden="1" customHeight="1" x14ac:dyDescent="0.2">
      <c r="A173" s="78"/>
      <c r="B173" s="158"/>
      <c r="C173" s="62"/>
      <c r="D173" s="62"/>
      <c r="E173" s="62"/>
      <c r="F173" s="159"/>
      <c r="G173" s="159"/>
      <c r="H173" s="18" t="str">
        <f>+IF($A173&lt;&gt;"",2,"")</f>
        <v/>
      </c>
      <c r="K173" s="55" t="str">
        <f>IFERROR(IF(C173&lt;&gt;"",(VLOOKUP(F173,'control débitos'!$K$3:$K$1800,1,0)),""),"FALTA DEBITO")</f>
        <v/>
      </c>
      <c r="L173" t="str">
        <f>IF(K173="","",IF(K173="FALTA DEBITO",0,F173))</f>
        <v/>
      </c>
      <c r="N173" s="58" t="str">
        <f>IF(F173&lt;&gt;"",(VLOOKUP(K173,'control débitos'!$I$2:$L$1800,4,FALSE)),"")</f>
        <v/>
      </c>
      <c r="O173" s="58" t="str">
        <f>IF(N173&lt;&gt;"",(IF(N173=B173,"SI",VLOOKUP(K173,'control débitos'!$I$2:$L$1800,4,FALSE))),"")</f>
        <v/>
      </c>
      <c r="P173" s="131" t="str">
        <f>IF(B173="","",COUNTIF(F:F,F173))</f>
        <v/>
      </c>
      <c r="Q173" t="e" cm="1">
        <f t="array" ref="Q173">+IF(AND(K173=_xlfn.XLOOKUP(K173,-'control débitos'!E:E,-'control débitos'!E:E,,0),B173=_xlfn.XLOOKUP(B173,'control débitos'!A:A,'control débitos'!A:A,,0)),"si","no")</f>
        <v>#N/A</v>
      </c>
      <c r="R173" s="57"/>
      <c r="U173" s="187">
        <f>+T173-A173</f>
        <v>0</v>
      </c>
    </row>
    <row r="174" spans="1:21" ht="12.75" hidden="1" customHeight="1" x14ac:dyDescent="0.2">
      <c r="A174" s="78"/>
      <c r="B174" s="158"/>
      <c r="C174" s="62"/>
      <c r="D174" s="62"/>
      <c r="E174" s="62"/>
      <c r="F174" s="159"/>
      <c r="G174" s="159"/>
      <c r="H174" s="18" t="str">
        <f>+IF($A174&lt;&gt;"",2,"")</f>
        <v/>
      </c>
      <c r="K174" s="55" t="str">
        <f>IFERROR(IF(C174&lt;&gt;"",(VLOOKUP(F174,'control débitos'!$K$3:$K$1800,1,0)),""),"FALTA DEBITO")</f>
        <v/>
      </c>
      <c r="L174" t="str">
        <f>IF(K174="","",IF(K174="FALTA DEBITO",0,F174))</f>
        <v/>
      </c>
      <c r="N174" s="58" t="str">
        <f>IF(F174&lt;&gt;"",(VLOOKUP(K174,'control débitos'!$I$2:$L$1800,4,FALSE)),"")</f>
        <v/>
      </c>
      <c r="O174" s="58" t="str">
        <f>IF(N174&lt;&gt;"",(IF(N174=B174,"SI",VLOOKUP(K174,'control débitos'!$I$2:$L$1800,4,FALSE))),"")</f>
        <v/>
      </c>
      <c r="P174" s="131" t="str">
        <f>IF(B174="","",COUNTIF(F:F,F174))</f>
        <v/>
      </c>
      <c r="Q174" t="e" cm="1">
        <f t="array" ref="Q174">+IF(AND(K174=_xlfn.XLOOKUP(K174,-'control débitos'!E:E,-'control débitos'!E:E,,0),B174=_xlfn.XLOOKUP(B174,'control débitos'!A:A,'control débitos'!A:A,,0)),"si","no")</f>
        <v>#N/A</v>
      </c>
      <c r="R174" s="57"/>
      <c r="U174" s="187">
        <f>+T174-A174</f>
        <v>0</v>
      </c>
    </row>
    <row r="175" spans="1:21" ht="12.75" hidden="1" customHeight="1" x14ac:dyDescent="0.2">
      <c r="A175" s="78"/>
      <c r="B175" s="158"/>
      <c r="C175" s="62"/>
      <c r="D175" s="62"/>
      <c r="E175" s="62"/>
      <c r="F175" s="159"/>
      <c r="G175" s="159"/>
      <c r="H175" s="18" t="str">
        <f>+IF($A175&lt;&gt;"",2,"")</f>
        <v/>
      </c>
      <c r="K175" s="55" t="str">
        <f>IFERROR(IF(C175&lt;&gt;"",(VLOOKUP(F175,'control débitos'!$K$3:$K$1800,1,0)),""),"FALTA DEBITO")</f>
        <v/>
      </c>
      <c r="L175" t="str">
        <f>IF(K175="","",IF(K175="FALTA DEBITO",0,F175))</f>
        <v/>
      </c>
      <c r="N175" s="58" t="str">
        <f>IF(F175&lt;&gt;"",(VLOOKUP(K175,'control débitos'!$I$2:$L$1800,4,FALSE)),"")</f>
        <v/>
      </c>
      <c r="O175" s="58" t="str">
        <f>IF(N175&lt;&gt;"",(IF(N175=B175,"SI",VLOOKUP(K175,'control débitos'!$I$2:$L$1800,4,FALSE))),"")</f>
        <v/>
      </c>
      <c r="P175" s="131" t="str">
        <f>IF(B175="","",COUNTIF(F:F,F175))</f>
        <v/>
      </c>
      <c r="Q175" t="e" cm="1">
        <f t="array" ref="Q175">+IF(AND(K175=_xlfn.XLOOKUP(K175,-'control débitos'!E:E,-'control débitos'!E:E,,0),B175=_xlfn.XLOOKUP(B175,'control débitos'!A:A,'control débitos'!A:A,,0)),"si","no")</f>
        <v>#N/A</v>
      </c>
      <c r="R175" s="57"/>
      <c r="U175" s="187">
        <f>+T175-A175</f>
        <v>0</v>
      </c>
    </row>
    <row r="176" spans="1:21" ht="12.75" hidden="1" customHeight="1" x14ac:dyDescent="0.2">
      <c r="A176" s="78"/>
      <c r="B176" s="158"/>
      <c r="C176" s="62"/>
      <c r="D176" s="62"/>
      <c r="E176" s="62"/>
      <c r="F176" s="159"/>
      <c r="G176" s="159"/>
      <c r="H176" s="18" t="str">
        <f>+IF($A176&lt;&gt;"",2,"")</f>
        <v/>
      </c>
      <c r="K176" s="55" t="str">
        <f>IFERROR(IF(C176&lt;&gt;"",(VLOOKUP(F176,'control débitos'!$K$3:$K$1800,1,0)),""),"FALTA DEBITO")</f>
        <v/>
      </c>
      <c r="L176" t="str">
        <f>IF(K176="","",IF(K176="FALTA DEBITO",0,F176))</f>
        <v/>
      </c>
      <c r="N176" s="58" t="str">
        <f>IF(F176&lt;&gt;"",(VLOOKUP(K176,'control débitos'!$I$2:$L$1800,4,FALSE)),"")</f>
        <v/>
      </c>
      <c r="O176" s="58" t="str">
        <f>IF(N176&lt;&gt;"",(IF(N176=B176,"SI",VLOOKUP(K176,'control débitos'!$I$2:$L$1800,4,FALSE))),"")</f>
        <v/>
      </c>
      <c r="P176" s="131" t="str">
        <f>IF(B176="","",COUNTIF(F:F,F176))</f>
        <v/>
      </c>
      <c r="Q176" t="e" cm="1">
        <f t="array" ref="Q176">+IF(AND(K176=_xlfn.XLOOKUP(K176,-'control débitos'!E:E,-'control débitos'!E:E,,0),B176=_xlfn.XLOOKUP(B176,'control débitos'!A:A,'control débitos'!A:A,,0)),"si","no")</f>
        <v>#N/A</v>
      </c>
      <c r="R176" s="57"/>
      <c r="U176" s="187">
        <f>+T176-A176</f>
        <v>0</v>
      </c>
    </row>
    <row r="177" spans="1:21" ht="12.75" hidden="1" customHeight="1" x14ac:dyDescent="0.2">
      <c r="A177" s="78"/>
      <c r="B177" s="158"/>
      <c r="C177" s="62"/>
      <c r="D177" s="62"/>
      <c r="E177" s="62"/>
      <c r="F177" s="159"/>
      <c r="G177" s="159"/>
      <c r="H177" s="18" t="str">
        <f>+IF($A177&lt;&gt;"",2,"")</f>
        <v/>
      </c>
      <c r="K177" s="55" t="str">
        <f>IFERROR(IF(C177&lt;&gt;"",(VLOOKUP(F177,'control débitos'!$K$3:$K$1800,1,0)),""),"FALTA DEBITO")</f>
        <v/>
      </c>
      <c r="L177" t="str">
        <f>IF(K177="","",IF(K177="FALTA DEBITO",0,F177))</f>
        <v/>
      </c>
      <c r="N177" s="58" t="str">
        <f>IF(F177&lt;&gt;"",(VLOOKUP(K177,'control débitos'!$I$2:$L$1800,4,FALSE)),"")</f>
        <v/>
      </c>
      <c r="O177" s="58" t="str">
        <f>IF(N177&lt;&gt;"",(IF(N177=B177,"SI",VLOOKUP(K177,'control débitos'!$I$2:$L$1800,4,FALSE))),"")</f>
        <v/>
      </c>
      <c r="P177" s="131" t="str">
        <f>IF(B177="","",COUNTIF(F:F,F177))</f>
        <v/>
      </c>
      <c r="Q177" t="e" cm="1">
        <f t="array" ref="Q177">+IF(AND(K177=_xlfn.XLOOKUP(K177,-'control débitos'!E:E,-'control débitos'!E:E,,0),B177=_xlfn.XLOOKUP(B177,'control débitos'!A:A,'control débitos'!A:A,,0)),"si","no")</f>
        <v>#N/A</v>
      </c>
      <c r="R177" s="57"/>
      <c r="U177" s="187">
        <f>+T177-A177</f>
        <v>0</v>
      </c>
    </row>
    <row r="178" spans="1:21" ht="12.75" hidden="1" customHeight="1" x14ac:dyDescent="0.2">
      <c r="A178" s="78"/>
      <c r="B178" s="158"/>
      <c r="C178" s="62"/>
      <c r="D178" s="62"/>
      <c r="E178" s="62"/>
      <c r="F178" s="159"/>
      <c r="G178" s="159"/>
      <c r="H178" s="18" t="str">
        <f>+IF($A178&lt;&gt;"",2,"")</f>
        <v/>
      </c>
      <c r="K178" s="55" t="str">
        <f>IFERROR(IF(C178&lt;&gt;"",(VLOOKUP(F178,'control débitos'!$K$3:$K$1800,1,0)),""),"FALTA DEBITO")</f>
        <v/>
      </c>
      <c r="L178" t="str">
        <f>IF(K178="","",IF(K178="FALTA DEBITO",0,F178))</f>
        <v/>
      </c>
      <c r="N178" s="58" t="str">
        <f>IF(F178&lt;&gt;"",(VLOOKUP(K178,'control débitos'!$I$2:$L$1800,4,FALSE)),"")</f>
        <v/>
      </c>
      <c r="O178" s="58" t="str">
        <f>IF(N178&lt;&gt;"",(IF(N178=B178,"SI",VLOOKUP(K178,'control débitos'!$I$2:$L$1800,4,FALSE))),"")</f>
        <v/>
      </c>
      <c r="P178" s="131" t="str">
        <f>IF(B178="","",COUNTIF(F:F,F178))</f>
        <v/>
      </c>
      <c r="Q178" t="e" cm="1">
        <f t="array" ref="Q178">+IF(AND(K178=_xlfn.XLOOKUP(K178,-'control débitos'!E:E,-'control débitos'!E:E,,0),B178=_xlfn.XLOOKUP(B178,'control débitos'!A:A,'control débitos'!A:A,,0)),"si","no")</f>
        <v>#N/A</v>
      </c>
      <c r="R178" s="57"/>
      <c r="U178" s="187">
        <f>+T178-A178</f>
        <v>0</v>
      </c>
    </row>
    <row r="179" spans="1:21" ht="12.75" hidden="1" customHeight="1" x14ac:dyDescent="0.2">
      <c r="A179" s="78"/>
      <c r="B179" s="158"/>
      <c r="C179" s="62"/>
      <c r="D179" s="62"/>
      <c r="E179" s="62"/>
      <c r="F179" s="159"/>
      <c r="G179" s="159"/>
      <c r="H179" s="18" t="str">
        <f>+IF($A179&lt;&gt;"",2,"")</f>
        <v/>
      </c>
      <c r="K179" s="55" t="str">
        <f>IFERROR(IF(C179&lt;&gt;"",(VLOOKUP(F179,'control débitos'!$K$3:$K$1800,1,0)),""),"FALTA DEBITO")</f>
        <v/>
      </c>
      <c r="L179" t="str">
        <f>IF(K179="","",IF(K179="FALTA DEBITO",0,F179))</f>
        <v/>
      </c>
      <c r="N179" s="58" t="str">
        <f>IF(F179&lt;&gt;"",(VLOOKUP(K179,'control débitos'!$I$2:$L$1800,4,FALSE)),"")</f>
        <v/>
      </c>
      <c r="O179" s="58" t="str">
        <f>IF(N179&lt;&gt;"",(IF(N179=B179,"SI",VLOOKUP(K179,'control débitos'!$I$2:$L$1800,4,FALSE))),"")</f>
        <v/>
      </c>
      <c r="P179" s="131" t="str">
        <f>IF(B179="","",COUNTIF(F:F,F179))</f>
        <v/>
      </c>
      <c r="Q179" t="e" cm="1">
        <f t="array" ref="Q179">+IF(AND(K179=_xlfn.XLOOKUP(K179,-'control débitos'!E:E,-'control débitos'!E:E,,0),B179=_xlfn.XLOOKUP(B179,'control débitos'!A:A,'control débitos'!A:A,,0)),"si","no")</f>
        <v>#N/A</v>
      </c>
      <c r="R179" s="57"/>
      <c r="U179" s="187">
        <f>+T179-A179</f>
        <v>0</v>
      </c>
    </row>
    <row r="180" spans="1:21" ht="12.75" hidden="1" customHeight="1" x14ac:dyDescent="0.2">
      <c r="A180" s="78"/>
      <c r="B180" s="158"/>
      <c r="C180" s="62"/>
      <c r="D180" s="62"/>
      <c r="E180" s="62"/>
      <c r="F180" s="159"/>
      <c r="G180" s="159"/>
      <c r="H180" s="18" t="str">
        <f>+IF($A180&lt;&gt;"",2,"")</f>
        <v/>
      </c>
      <c r="K180" s="55" t="str">
        <f>IFERROR(IF(C180&lt;&gt;"",(VLOOKUP(F180,'control débitos'!$K$3:$K$1800,1,0)),""),"FALTA DEBITO")</f>
        <v/>
      </c>
      <c r="L180" t="str">
        <f>IF(K180="","",IF(K180="FALTA DEBITO",0,F180))</f>
        <v/>
      </c>
      <c r="N180" s="58" t="str">
        <f>IF(F180&lt;&gt;"",(VLOOKUP(K180,'control débitos'!$I$2:$L$1800,4,FALSE)),"")</f>
        <v/>
      </c>
      <c r="O180" s="58" t="str">
        <f>IF(N180&lt;&gt;"",(IF(N180=B180,"SI",VLOOKUP(K180,'control débitos'!$I$2:$L$1800,4,FALSE))),"")</f>
        <v/>
      </c>
      <c r="P180" s="131" t="str">
        <f>IF(B180="","",COUNTIF(F:F,F180))</f>
        <v/>
      </c>
      <c r="Q180" t="e" cm="1">
        <f t="array" ref="Q180">+IF(AND(K180=_xlfn.XLOOKUP(K180,-'control débitos'!E:E,-'control débitos'!E:E,,0),B180=_xlfn.XLOOKUP(B180,'control débitos'!A:A,'control débitos'!A:A,,0)),"si","no")</f>
        <v>#N/A</v>
      </c>
      <c r="R180" s="57"/>
      <c r="U180" s="187">
        <f>+T180-A180</f>
        <v>0</v>
      </c>
    </row>
    <row r="181" spans="1:21" ht="12.75" hidden="1" customHeight="1" x14ac:dyDescent="0.2">
      <c r="A181" s="78"/>
      <c r="B181" s="158"/>
      <c r="C181" s="62"/>
      <c r="D181" s="62"/>
      <c r="E181" s="62"/>
      <c r="F181" s="159"/>
      <c r="G181" s="159"/>
      <c r="H181" s="18" t="str">
        <f>+IF($A181&lt;&gt;"",2,"")</f>
        <v/>
      </c>
      <c r="K181" s="55" t="str">
        <f>IFERROR(IF(C181&lt;&gt;"",(VLOOKUP(F181,'control débitos'!$K$3:$K$1800,1,0)),""),"FALTA DEBITO")</f>
        <v/>
      </c>
      <c r="L181" t="str">
        <f>IF(K181="","",IF(K181="FALTA DEBITO",0,F181))</f>
        <v/>
      </c>
      <c r="N181" s="58" t="str">
        <f>IF(F181&lt;&gt;"",(VLOOKUP(K181,'control débitos'!$I$2:$L$1800,4,FALSE)),"")</f>
        <v/>
      </c>
      <c r="O181" s="58" t="str">
        <f>IF(N181&lt;&gt;"",(IF(N181=B181,"SI",VLOOKUP(K181,'control débitos'!$I$2:$L$1800,4,FALSE))),"")</f>
        <v/>
      </c>
      <c r="P181" s="131" t="str">
        <f>IF(B181="","",COUNTIF(F:F,F181))</f>
        <v/>
      </c>
      <c r="Q181" t="e" cm="1">
        <f t="array" ref="Q181">+IF(AND(K181=_xlfn.XLOOKUP(K181,-'control débitos'!E:E,-'control débitos'!E:E,,0),B181=_xlfn.XLOOKUP(B181,'control débitos'!A:A,'control débitos'!A:A,,0)),"si","no")</f>
        <v>#N/A</v>
      </c>
      <c r="R181" s="57"/>
      <c r="U181" s="187">
        <f>+T181-A181</f>
        <v>0</v>
      </c>
    </row>
    <row r="182" spans="1:21" ht="12.75" hidden="1" customHeight="1" x14ac:dyDescent="0.2">
      <c r="A182" s="78"/>
      <c r="B182" s="158"/>
      <c r="C182" s="62"/>
      <c r="D182" s="62"/>
      <c r="E182" s="62"/>
      <c r="F182" s="159"/>
      <c r="G182" s="159"/>
      <c r="H182" s="18" t="str">
        <f>+IF($A182&lt;&gt;"",2,"")</f>
        <v/>
      </c>
      <c r="K182" s="55" t="str">
        <f>IFERROR(IF(C182&lt;&gt;"",(VLOOKUP(F182,'control débitos'!$K$3:$K$1800,1,0)),""),"FALTA DEBITO")</f>
        <v/>
      </c>
      <c r="L182" t="str">
        <f>IF(K182="","",IF(K182="FALTA DEBITO",0,F182))</f>
        <v/>
      </c>
      <c r="N182" s="58" t="str">
        <f>IF(F182&lt;&gt;"",(VLOOKUP(K182,'control débitos'!$I$2:$L$1800,4,FALSE)),"")</f>
        <v/>
      </c>
      <c r="O182" s="58" t="str">
        <f>IF(N182&lt;&gt;"",(IF(N182=B182,"SI",VLOOKUP(K182,'control débitos'!$I$2:$L$1800,4,FALSE))),"")</f>
        <v/>
      </c>
      <c r="P182" s="131" t="str">
        <f>IF(B182="","",COUNTIF(F:F,F182))</f>
        <v/>
      </c>
      <c r="Q182" t="e" cm="1">
        <f t="array" ref="Q182">+IF(AND(K182=_xlfn.XLOOKUP(K182,-'control débitos'!E:E,-'control débitos'!E:E,,0),B182=_xlfn.XLOOKUP(B182,'control débitos'!A:A,'control débitos'!A:A,,0)),"si","no")</f>
        <v>#N/A</v>
      </c>
      <c r="R182" s="57"/>
      <c r="U182" s="187">
        <f>+T182-A182</f>
        <v>0</v>
      </c>
    </row>
    <row r="183" spans="1:21" ht="12.75" hidden="1" customHeight="1" x14ac:dyDescent="0.2">
      <c r="A183" s="78"/>
      <c r="B183" s="158"/>
      <c r="C183" s="62"/>
      <c r="D183" s="62"/>
      <c r="E183" s="62"/>
      <c r="F183" s="159"/>
      <c r="G183" s="159"/>
      <c r="H183" s="18" t="str">
        <f>+IF($A183&lt;&gt;"",2,"")</f>
        <v/>
      </c>
      <c r="K183" s="55" t="str">
        <f>IFERROR(IF(C183&lt;&gt;"",(VLOOKUP(F183,'control débitos'!$K$3:$K$1800,1,0)),""),"FALTA DEBITO")</f>
        <v/>
      </c>
      <c r="L183" t="str">
        <f>IF(K183="","",IF(K183="FALTA DEBITO",0,F183))</f>
        <v/>
      </c>
      <c r="N183" s="58" t="str">
        <f>IF(F183&lt;&gt;"",(VLOOKUP(K183,'control débitos'!$I$2:$L$1800,4,FALSE)),"")</f>
        <v/>
      </c>
      <c r="O183" s="58" t="str">
        <f>IF(N183&lt;&gt;"",(IF(N183=B183,"SI",VLOOKUP(K183,'control débitos'!$I$2:$L$1800,4,FALSE))),"")</f>
        <v/>
      </c>
      <c r="P183" s="131" t="str">
        <f>IF(B183="","",COUNTIF(F:F,F183))</f>
        <v/>
      </c>
      <c r="Q183" t="e" cm="1">
        <f t="array" ref="Q183">+IF(AND(K183=_xlfn.XLOOKUP(K183,-'control débitos'!E:E,-'control débitos'!E:E,,0),B183=_xlfn.XLOOKUP(B183,'control débitos'!A:A,'control débitos'!A:A,,0)),"si","no")</f>
        <v>#N/A</v>
      </c>
      <c r="R183" s="57"/>
      <c r="U183" s="187">
        <f>+T183-A183</f>
        <v>0</v>
      </c>
    </row>
    <row r="184" spans="1:21" ht="12.75" hidden="1" customHeight="1" x14ac:dyDescent="0.2">
      <c r="A184" s="78"/>
      <c r="B184" s="158"/>
      <c r="C184" s="62"/>
      <c r="D184" s="62"/>
      <c r="E184" s="62"/>
      <c r="F184" s="159"/>
      <c r="G184" s="159"/>
      <c r="H184" s="18" t="str">
        <f>+IF($A184&lt;&gt;"",2,"")</f>
        <v/>
      </c>
      <c r="K184" s="55" t="str">
        <f>IFERROR(IF(C184&lt;&gt;"",(VLOOKUP(F184,'control débitos'!$K$3:$K$1800,1,0)),""),"FALTA DEBITO")</f>
        <v/>
      </c>
      <c r="L184" t="str">
        <f>IF(K184="","",IF(K184="FALTA DEBITO",0,F184))</f>
        <v/>
      </c>
      <c r="N184" s="58" t="str">
        <f>IF(F184&lt;&gt;"",(VLOOKUP(K184,'control débitos'!$I$2:$L$1800,4,FALSE)),"")</f>
        <v/>
      </c>
      <c r="O184" s="58" t="str">
        <f>IF(N184&lt;&gt;"",(IF(N184=B184,"SI",VLOOKUP(K184,'control débitos'!$I$2:$L$1800,4,FALSE))),"")</f>
        <v/>
      </c>
      <c r="P184" s="131" t="str">
        <f>IF(B184="","",COUNTIF(F:F,F184))</f>
        <v/>
      </c>
      <c r="Q184" t="e" cm="1">
        <f t="array" ref="Q184">+IF(AND(K184=_xlfn.XLOOKUP(K184,-'control débitos'!E:E,-'control débitos'!E:E,,0),B184=_xlfn.XLOOKUP(B184,'control débitos'!A:A,'control débitos'!A:A,,0)),"si","no")</f>
        <v>#N/A</v>
      </c>
      <c r="R184" s="57"/>
      <c r="U184" s="187">
        <f>+T184-A184</f>
        <v>0</v>
      </c>
    </row>
    <row r="185" spans="1:21" ht="12.75" hidden="1" customHeight="1" x14ac:dyDescent="0.2">
      <c r="A185" s="78"/>
      <c r="B185" s="158"/>
      <c r="C185" s="62"/>
      <c r="D185" s="62"/>
      <c r="E185" s="62"/>
      <c r="F185" s="159"/>
      <c r="G185" s="159"/>
      <c r="H185" s="18" t="str">
        <f>+IF($A185&lt;&gt;"",2,"")</f>
        <v/>
      </c>
      <c r="K185" s="55" t="str">
        <f>IFERROR(IF(C185&lt;&gt;"",(VLOOKUP(F185,'control débitos'!$K$3:$K$1800,1,0)),""),"FALTA DEBITO")</f>
        <v/>
      </c>
      <c r="L185" t="str">
        <f>IF(K185="","",IF(K185="FALTA DEBITO",0,F185))</f>
        <v/>
      </c>
      <c r="N185" s="58" t="str">
        <f>IF(F185&lt;&gt;"",(VLOOKUP(K185,'control débitos'!$I$2:$L$1800,4,FALSE)),"")</f>
        <v/>
      </c>
      <c r="O185" s="58" t="str">
        <f>IF(N185&lt;&gt;"",(IF(N185=B185,"SI",VLOOKUP(K185,'control débitos'!$I$2:$L$1800,4,FALSE))),"")</f>
        <v/>
      </c>
      <c r="P185" s="131" t="str">
        <f>IF(B185="","",COUNTIF(F:F,F185))</f>
        <v/>
      </c>
      <c r="Q185" t="e" cm="1">
        <f t="array" ref="Q185">+IF(AND(K185=_xlfn.XLOOKUP(K185,-'control débitos'!E:E,-'control débitos'!E:E,,0),B185=_xlfn.XLOOKUP(B185,'control débitos'!A:A,'control débitos'!A:A,,0)),"si","no")</f>
        <v>#N/A</v>
      </c>
      <c r="R185" s="57"/>
      <c r="U185" s="187">
        <f>+T185-A185</f>
        <v>0</v>
      </c>
    </row>
    <row r="186" spans="1:21" ht="12.75" hidden="1" customHeight="1" x14ac:dyDescent="0.2">
      <c r="A186" s="78"/>
      <c r="B186" s="158"/>
      <c r="C186" s="62"/>
      <c r="D186" s="62"/>
      <c r="E186" s="62"/>
      <c r="F186" s="159"/>
      <c r="G186" s="159"/>
      <c r="H186" s="18" t="str">
        <f>+IF($A186&lt;&gt;"",2,"")</f>
        <v/>
      </c>
      <c r="K186" s="55" t="str">
        <f>IFERROR(IF(C186&lt;&gt;"",(VLOOKUP(F186,'control débitos'!$K$3:$K$1800,1,0)),""),"FALTA DEBITO")</f>
        <v/>
      </c>
      <c r="L186" t="str">
        <f>IF(K186="","",IF(K186="FALTA DEBITO",0,F186))</f>
        <v/>
      </c>
      <c r="N186" s="58" t="str">
        <f>IF(F186&lt;&gt;"",(VLOOKUP(K186,'control débitos'!$I$2:$L$1800,4,FALSE)),"")</f>
        <v/>
      </c>
      <c r="O186" s="58" t="str">
        <f>IF(N186&lt;&gt;"",(IF(N186=B186,"SI",VLOOKUP(K186,'control débitos'!$I$2:$L$1800,4,FALSE))),"")</f>
        <v/>
      </c>
      <c r="P186" s="131" t="str">
        <f>IF(B186="","",COUNTIF(F:F,F186))</f>
        <v/>
      </c>
      <c r="Q186" t="e" cm="1">
        <f t="array" ref="Q186">+IF(AND(K186=_xlfn.XLOOKUP(K186,-'control débitos'!E:E,-'control débitos'!E:E,,0),B186=_xlfn.XLOOKUP(B186,'control débitos'!A:A,'control débitos'!A:A,,0)),"si","no")</f>
        <v>#N/A</v>
      </c>
      <c r="R186" s="57"/>
      <c r="U186" s="187">
        <f>+T186-A186</f>
        <v>0</v>
      </c>
    </row>
    <row r="187" spans="1:21" ht="12.75" hidden="1" customHeight="1" x14ac:dyDescent="0.2">
      <c r="A187" s="78"/>
      <c r="B187" s="158"/>
      <c r="C187" s="62"/>
      <c r="D187" s="62"/>
      <c r="E187" s="62"/>
      <c r="F187" s="159"/>
      <c r="G187" s="159"/>
      <c r="H187" s="18" t="str">
        <f>+IF($A187&lt;&gt;"",2,"")</f>
        <v/>
      </c>
      <c r="K187" s="55" t="str">
        <f>IFERROR(IF(C187&lt;&gt;"",(VLOOKUP(F187,'control débitos'!$K$3:$K$1800,1,0)),""),"FALTA DEBITO")</f>
        <v/>
      </c>
      <c r="L187" t="str">
        <f>IF(K187="","",IF(K187="FALTA DEBITO",0,F187))</f>
        <v/>
      </c>
      <c r="N187" s="58" t="str">
        <f>IF(F187&lt;&gt;"",(VLOOKUP(K187,'control débitos'!$I$2:$L$1800,4,FALSE)),"")</f>
        <v/>
      </c>
      <c r="O187" s="58" t="str">
        <f>IF(N187&lt;&gt;"",(IF(N187=B187,"SI",VLOOKUP(K187,'control débitos'!$I$2:$L$1800,4,FALSE))),"")</f>
        <v/>
      </c>
      <c r="P187" s="131" t="str">
        <f>IF(B187="","",COUNTIF(F:F,F187))</f>
        <v/>
      </c>
      <c r="Q187" t="e" cm="1">
        <f t="array" ref="Q187">+IF(AND(K187=_xlfn.XLOOKUP(K187,-'control débitos'!E:E,-'control débitos'!E:E,,0),B187=_xlfn.XLOOKUP(B187,'control débitos'!A:A,'control débitos'!A:A,,0)),"si","no")</f>
        <v>#N/A</v>
      </c>
      <c r="R187" s="57"/>
      <c r="U187" s="187">
        <f>+T187-A187</f>
        <v>0</v>
      </c>
    </row>
    <row r="188" spans="1:21" ht="12.75" hidden="1" customHeight="1" x14ac:dyDescent="0.2">
      <c r="A188" s="78"/>
      <c r="B188" s="158"/>
      <c r="C188" s="62"/>
      <c r="D188" s="62"/>
      <c r="E188" s="62"/>
      <c r="F188" s="159"/>
      <c r="G188" s="159"/>
      <c r="H188" s="18" t="str">
        <f>+IF($A188&lt;&gt;"",2,"")</f>
        <v/>
      </c>
      <c r="K188" s="55" t="str">
        <f>IFERROR(IF(C188&lt;&gt;"",(VLOOKUP(F188,'control débitos'!$K$3:$K$1800,1,0)),""),"FALTA DEBITO")</f>
        <v/>
      </c>
      <c r="L188" t="str">
        <f>IF(K188="","",IF(K188="FALTA DEBITO",0,F188))</f>
        <v/>
      </c>
      <c r="N188" s="58" t="str">
        <f>IF(F188&lt;&gt;"",(VLOOKUP(K188,'control débitos'!$I$2:$L$1800,4,FALSE)),"")</f>
        <v/>
      </c>
      <c r="O188" s="58" t="str">
        <f>IF(N188&lt;&gt;"",(IF(N188=B188,"SI",VLOOKUP(K188,'control débitos'!$I$2:$L$1800,4,FALSE))),"")</f>
        <v/>
      </c>
      <c r="P188" s="131" t="str">
        <f>IF(B188="","",COUNTIF(F:F,F188))</f>
        <v/>
      </c>
      <c r="Q188" t="e" cm="1">
        <f t="array" ref="Q188">+IF(AND(K188=_xlfn.XLOOKUP(K188,-'control débitos'!E:E,-'control débitos'!E:E,,0),B188=_xlfn.XLOOKUP(B188,'control débitos'!A:A,'control débitos'!A:A,,0)),"si","no")</f>
        <v>#N/A</v>
      </c>
      <c r="R188" s="57"/>
      <c r="U188" s="187">
        <f>+T188-A188</f>
        <v>0</v>
      </c>
    </row>
    <row r="189" spans="1:21" ht="12.75" hidden="1" customHeight="1" x14ac:dyDescent="0.2">
      <c r="A189" s="78"/>
      <c r="B189" s="158"/>
      <c r="C189" s="62"/>
      <c r="D189" s="62"/>
      <c r="E189" s="62"/>
      <c r="F189" s="159"/>
      <c r="G189" s="159"/>
      <c r="H189" s="18" t="str">
        <f>+IF($A189&lt;&gt;"",2,"")</f>
        <v/>
      </c>
      <c r="K189" s="55" t="str">
        <f>IFERROR(IF(C189&lt;&gt;"",(VLOOKUP(F189,'control débitos'!$K$3:$K$1800,1,0)),""),"FALTA DEBITO")</f>
        <v/>
      </c>
      <c r="L189" t="str">
        <f>IF(K189="","",IF(K189="FALTA DEBITO",0,F189))</f>
        <v/>
      </c>
      <c r="N189" s="58" t="str">
        <f>IF(F189&lt;&gt;"",(VLOOKUP(K189,'control débitos'!$I$2:$L$1800,4,FALSE)),"")</f>
        <v/>
      </c>
      <c r="O189" s="58" t="str">
        <f>IF(N189&lt;&gt;"",(IF(N189=B189,"SI",VLOOKUP(K189,'control débitos'!$I$2:$L$1800,4,FALSE))),"")</f>
        <v/>
      </c>
      <c r="P189" s="131" t="str">
        <f>IF(B189="","",COUNTIF(F:F,F189))</f>
        <v/>
      </c>
      <c r="Q189" t="e" cm="1">
        <f t="array" ref="Q189">+IF(AND(K189=_xlfn.XLOOKUP(K189,-'control débitos'!E:E,-'control débitos'!E:E,,0),B189=_xlfn.XLOOKUP(B189,'control débitos'!A:A,'control débitos'!A:A,,0)),"si","no")</f>
        <v>#N/A</v>
      </c>
      <c r="R189" s="57"/>
      <c r="U189" s="187">
        <f>+T189-A189</f>
        <v>0</v>
      </c>
    </row>
    <row r="190" spans="1:21" ht="12.75" hidden="1" customHeight="1" x14ac:dyDescent="0.2">
      <c r="A190" s="78"/>
      <c r="B190" s="158"/>
      <c r="C190" s="62"/>
      <c r="D190" s="62"/>
      <c r="E190" s="62"/>
      <c r="F190" s="159"/>
      <c r="G190" s="159"/>
      <c r="H190" s="18" t="str">
        <f>+IF($A190&lt;&gt;"",2,"")</f>
        <v/>
      </c>
      <c r="K190" s="55" t="str">
        <f>IFERROR(IF(C190&lt;&gt;"",(VLOOKUP(F190,'control débitos'!$K$3:$K$1800,1,0)),""),"FALTA DEBITO")</f>
        <v/>
      </c>
      <c r="L190" t="str">
        <f>IF(K190="","",IF(K190="FALTA DEBITO",0,F190))</f>
        <v/>
      </c>
      <c r="N190" s="58" t="str">
        <f>IF(F190&lt;&gt;"",(VLOOKUP(K190,'control débitos'!$I$2:$L$1800,4,FALSE)),"")</f>
        <v/>
      </c>
      <c r="O190" s="58" t="str">
        <f>IF(N190&lt;&gt;"",(IF(N190=B190,"SI",VLOOKUP(K190,'control débitos'!$I$2:$L$1800,4,FALSE))),"")</f>
        <v/>
      </c>
      <c r="P190" s="131" t="str">
        <f>IF(B190="","",COUNTIF(F:F,F190))</f>
        <v/>
      </c>
      <c r="Q190" t="e" cm="1">
        <f t="array" ref="Q190">+IF(AND(K190=_xlfn.XLOOKUP(K190,-'control débitos'!E:E,-'control débitos'!E:E,,0),B190=_xlfn.XLOOKUP(B190,'control débitos'!A:A,'control débitos'!A:A,,0)),"si","no")</f>
        <v>#N/A</v>
      </c>
      <c r="R190" s="57"/>
      <c r="U190" s="187">
        <f>+T190-A190</f>
        <v>0</v>
      </c>
    </row>
    <row r="191" spans="1:21" ht="12.75" hidden="1" customHeight="1" x14ac:dyDescent="0.2">
      <c r="A191" s="78"/>
      <c r="B191" s="158"/>
      <c r="C191" s="62"/>
      <c r="D191" s="62"/>
      <c r="E191" s="62"/>
      <c r="F191" s="159"/>
      <c r="G191" s="159"/>
      <c r="H191" s="18" t="str">
        <f>+IF($A191&lt;&gt;"",2,"")</f>
        <v/>
      </c>
      <c r="K191" s="55" t="str">
        <f>IFERROR(IF(C191&lt;&gt;"",(VLOOKUP(F191,'control débitos'!$K$3:$K$1800,1,0)),""),"FALTA DEBITO")</f>
        <v/>
      </c>
      <c r="L191" t="str">
        <f>IF(K191="","",IF(K191="FALTA DEBITO",0,F191))</f>
        <v/>
      </c>
      <c r="N191" s="58" t="str">
        <f>IF(F191&lt;&gt;"",(VLOOKUP(K191,'control débitos'!$I$2:$L$1800,4,FALSE)),"")</f>
        <v/>
      </c>
      <c r="O191" s="58" t="str">
        <f>IF(N191&lt;&gt;"",(IF(N191=B191,"SI",VLOOKUP(K191,'control débitos'!$I$2:$L$1800,4,FALSE))),"")</f>
        <v/>
      </c>
      <c r="P191" s="131" t="str">
        <f>IF(B191="","",COUNTIF(F:F,F191))</f>
        <v/>
      </c>
      <c r="Q191" t="e" cm="1">
        <f t="array" ref="Q191">+IF(AND(K191=_xlfn.XLOOKUP(K191,-'control débitos'!E:E,-'control débitos'!E:E,,0),B191=_xlfn.XLOOKUP(B191,'control débitos'!A:A,'control débitos'!A:A,,0)),"si","no")</f>
        <v>#N/A</v>
      </c>
      <c r="R191" s="57"/>
      <c r="U191" s="187">
        <f>+T191-A191</f>
        <v>0</v>
      </c>
    </row>
    <row r="192" spans="1:21" ht="12.75" hidden="1" customHeight="1" x14ac:dyDescent="0.2">
      <c r="A192" s="78"/>
      <c r="B192" s="158"/>
      <c r="C192" s="62"/>
      <c r="D192" s="62"/>
      <c r="E192" s="62"/>
      <c r="F192" s="159"/>
      <c r="G192" s="159"/>
      <c r="H192" s="18" t="str">
        <f>+IF($A192&lt;&gt;"",2,"")</f>
        <v/>
      </c>
      <c r="K192" s="55" t="str">
        <f>IFERROR(IF(C192&lt;&gt;"",(VLOOKUP(F192,'control débitos'!$K$3:$K$1800,1,0)),""),"FALTA DEBITO")</f>
        <v/>
      </c>
      <c r="L192" t="str">
        <f>IF(K192="","",IF(K192="FALTA DEBITO",0,F192))</f>
        <v/>
      </c>
      <c r="N192" s="58" t="str">
        <f>IF(F192&lt;&gt;"",(VLOOKUP(K192,'control débitos'!$I$2:$L$1800,4,FALSE)),"")</f>
        <v/>
      </c>
      <c r="O192" s="58" t="str">
        <f>IF(N192&lt;&gt;"",(IF(N192=B192,"SI",VLOOKUP(K192,'control débitos'!$I$2:$L$1800,4,FALSE))),"")</f>
        <v/>
      </c>
      <c r="P192" s="131" t="str">
        <f>IF(B192="","",COUNTIF(F:F,F192))</f>
        <v/>
      </c>
      <c r="Q192" t="e" cm="1">
        <f t="array" ref="Q192">+IF(AND(K192=_xlfn.XLOOKUP(K192,-'control débitos'!E:E,-'control débitos'!E:E,,0),B192=_xlfn.XLOOKUP(B192,'control débitos'!A:A,'control débitos'!A:A,,0)),"si","no")</f>
        <v>#N/A</v>
      </c>
      <c r="R192" s="57"/>
      <c r="U192" s="187">
        <f>+T192-A192</f>
        <v>0</v>
      </c>
    </row>
    <row r="193" spans="1:21" ht="12.75" hidden="1" customHeight="1" x14ac:dyDescent="0.2">
      <c r="A193" s="78"/>
      <c r="B193" s="158"/>
      <c r="C193" s="62"/>
      <c r="D193" s="62"/>
      <c r="E193" s="62"/>
      <c r="F193" s="159"/>
      <c r="G193" s="159"/>
      <c r="H193" s="18" t="str">
        <f>+IF($A193&lt;&gt;"",2,"")</f>
        <v/>
      </c>
      <c r="K193" s="55" t="str">
        <f>IFERROR(IF(C193&lt;&gt;"",(VLOOKUP(F193,'control débitos'!$K$3:$K$1800,1,0)),""),"FALTA DEBITO")</f>
        <v/>
      </c>
      <c r="L193" t="str">
        <f>IF(K193="","",IF(K193="FALTA DEBITO",0,F193))</f>
        <v/>
      </c>
      <c r="N193" s="58" t="str">
        <f>IF(F193&lt;&gt;"",(VLOOKUP(K193,'control débitos'!$I$2:$L$1800,4,FALSE)),"")</f>
        <v/>
      </c>
      <c r="O193" s="58" t="str">
        <f>IF(N193&lt;&gt;"",(IF(N193=B193,"SI",VLOOKUP(K193,'control débitos'!$I$2:$L$1800,4,FALSE))),"")</f>
        <v/>
      </c>
      <c r="P193" s="131" t="str">
        <f>IF(B193="","",COUNTIF(F:F,F193))</f>
        <v/>
      </c>
      <c r="Q193" t="e" cm="1">
        <f t="array" ref="Q193">+IF(AND(K193=_xlfn.XLOOKUP(K193,-'control débitos'!E:E,-'control débitos'!E:E,,0),B193=_xlfn.XLOOKUP(B193,'control débitos'!A:A,'control débitos'!A:A,,0)),"si","no")</f>
        <v>#N/A</v>
      </c>
      <c r="R193" s="57"/>
      <c r="U193" s="187">
        <f>+T193-A193</f>
        <v>0</v>
      </c>
    </row>
    <row r="194" spans="1:21" ht="12.75" hidden="1" customHeight="1" x14ac:dyDescent="0.2">
      <c r="A194" s="78"/>
      <c r="B194" s="158"/>
      <c r="C194" s="62"/>
      <c r="D194" s="62"/>
      <c r="E194" s="62"/>
      <c r="F194" s="159"/>
      <c r="G194" s="159"/>
      <c r="H194" s="18" t="str">
        <f>+IF($A194&lt;&gt;"",2,"")</f>
        <v/>
      </c>
      <c r="K194" s="55" t="str">
        <f>IFERROR(IF(C194&lt;&gt;"",(VLOOKUP(F194,'control débitos'!$K$3:$K$1800,1,0)),""),"FALTA DEBITO")</f>
        <v/>
      </c>
      <c r="L194" t="str">
        <f>IF(K194="","",IF(K194="FALTA DEBITO",0,F194))</f>
        <v/>
      </c>
      <c r="N194" s="58" t="str">
        <f>IF(F194&lt;&gt;"",(VLOOKUP(K194,'control débitos'!$I$2:$L$1800,4,FALSE)),"")</f>
        <v/>
      </c>
      <c r="O194" s="58" t="str">
        <f>IF(N194&lt;&gt;"",(IF(N194=B194,"SI",VLOOKUP(K194,'control débitos'!$I$2:$L$1800,4,FALSE))),"")</f>
        <v/>
      </c>
      <c r="P194" s="131" t="str">
        <f>IF(B194="","",COUNTIF(F:F,F194))</f>
        <v/>
      </c>
      <c r="Q194" t="e" cm="1">
        <f t="array" ref="Q194">+IF(AND(K194=_xlfn.XLOOKUP(K194,-'control débitos'!E:E,-'control débitos'!E:E,,0),B194=_xlfn.XLOOKUP(B194,'control débitos'!A:A,'control débitos'!A:A,,0)),"si","no")</f>
        <v>#N/A</v>
      </c>
      <c r="R194" s="57"/>
      <c r="U194" s="187">
        <f>+T194-A194</f>
        <v>0</v>
      </c>
    </row>
    <row r="195" spans="1:21" ht="12.75" hidden="1" customHeight="1" x14ac:dyDescent="0.2">
      <c r="A195" s="78"/>
      <c r="B195" s="158"/>
      <c r="C195" s="62"/>
      <c r="D195" s="62"/>
      <c r="E195" s="62"/>
      <c r="F195" s="159"/>
      <c r="G195" s="159"/>
      <c r="H195" s="18" t="str">
        <f>+IF($A195&lt;&gt;"",2,"")</f>
        <v/>
      </c>
      <c r="K195" s="55" t="str">
        <f>IFERROR(IF(C195&lt;&gt;"",(VLOOKUP(F195,'control débitos'!$K$3:$K$1800,1,0)),""),"FALTA DEBITO")</f>
        <v/>
      </c>
      <c r="L195" t="str">
        <f>IF(K195="","",IF(K195="FALTA DEBITO",0,F195))</f>
        <v/>
      </c>
      <c r="N195" s="58" t="str">
        <f>IF(F195&lt;&gt;"",(VLOOKUP(K195,'control débitos'!$I$2:$L$1800,4,FALSE)),"")</f>
        <v/>
      </c>
      <c r="O195" s="58" t="str">
        <f>IF(N195&lt;&gt;"",(IF(N195=B195,"SI",VLOOKUP(K195,'control débitos'!$I$2:$L$1800,4,FALSE))),"")</f>
        <v/>
      </c>
      <c r="P195" s="131" t="str">
        <f>IF(B195="","",COUNTIF(F:F,F195))</f>
        <v/>
      </c>
      <c r="Q195" t="e" cm="1">
        <f t="array" ref="Q195">+IF(AND(K195=_xlfn.XLOOKUP(K195,-'control débitos'!E:E,-'control débitos'!E:E,,0),B195=_xlfn.XLOOKUP(B195,'control débitos'!A:A,'control débitos'!A:A,,0)),"si","no")</f>
        <v>#N/A</v>
      </c>
      <c r="R195" s="57"/>
      <c r="U195" s="187">
        <f>+T195-A195</f>
        <v>0</v>
      </c>
    </row>
    <row r="196" spans="1:21" ht="12.75" hidden="1" customHeight="1" x14ac:dyDescent="0.2">
      <c r="A196" s="78"/>
      <c r="B196" s="158"/>
      <c r="C196" s="62"/>
      <c r="D196" s="62"/>
      <c r="E196" s="62"/>
      <c r="F196" s="159"/>
      <c r="G196" s="159"/>
      <c r="H196" s="18" t="str">
        <f>+IF($A196&lt;&gt;"",2,"")</f>
        <v/>
      </c>
      <c r="K196" s="55" t="str">
        <f>IFERROR(IF(C196&lt;&gt;"",(VLOOKUP(F196,'control débitos'!$K$3:$K$1800,1,0)),""),"FALTA DEBITO")</f>
        <v/>
      </c>
      <c r="L196" t="str">
        <f>IF(K196="","",IF(K196="FALTA DEBITO",0,F196))</f>
        <v/>
      </c>
      <c r="N196" s="58" t="str">
        <f>IF(F196&lt;&gt;"",(VLOOKUP(K196,'control débitos'!$I$2:$L$1800,4,FALSE)),"")</f>
        <v/>
      </c>
      <c r="O196" s="58" t="str">
        <f>IF(N196&lt;&gt;"",(IF(N196=B196,"SI",VLOOKUP(K196,'control débitos'!$I$2:$L$1800,4,FALSE))),"")</f>
        <v/>
      </c>
      <c r="P196" s="131" t="str">
        <f>IF(B196="","",COUNTIF(F:F,F196))</f>
        <v/>
      </c>
      <c r="Q196" t="e" cm="1">
        <f t="array" ref="Q196">+IF(AND(K196=_xlfn.XLOOKUP(K196,-'control débitos'!E:E,-'control débitos'!E:E,,0),B196=_xlfn.XLOOKUP(B196,'control débitos'!A:A,'control débitos'!A:A,,0)),"si","no")</f>
        <v>#N/A</v>
      </c>
      <c r="R196" s="57"/>
      <c r="U196" s="187">
        <f>+T196-A196</f>
        <v>0</v>
      </c>
    </row>
    <row r="197" spans="1:21" ht="12.75" hidden="1" customHeight="1" x14ac:dyDescent="0.2">
      <c r="A197" s="78"/>
      <c r="B197" s="158"/>
      <c r="C197" s="62"/>
      <c r="D197" s="62"/>
      <c r="E197" s="62"/>
      <c r="F197" s="159"/>
      <c r="G197" s="159"/>
      <c r="H197" s="18" t="str">
        <f>+IF($A197&lt;&gt;"",2,"")</f>
        <v/>
      </c>
      <c r="K197" s="55" t="str">
        <f>IFERROR(IF(C197&lt;&gt;"",(VLOOKUP(F197,'control débitos'!$K$3:$K$1800,1,0)),""),"FALTA DEBITO")</f>
        <v/>
      </c>
      <c r="L197" t="str">
        <f>IF(K197="","",IF(K197="FALTA DEBITO",0,F197))</f>
        <v/>
      </c>
      <c r="N197" s="58" t="str">
        <f>IF(F197&lt;&gt;"",(VLOOKUP(K197,'control débitos'!$I$2:$L$1800,4,FALSE)),"")</f>
        <v/>
      </c>
      <c r="O197" s="58" t="str">
        <f>IF(N197&lt;&gt;"",(IF(N197=B197,"SI",VLOOKUP(K197,'control débitos'!$I$2:$L$1800,4,FALSE))),"")</f>
        <v/>
      </c>
      <c r="P197" s="131" t="str">
        <f>IF(B197="","",COUNTIF(F:F,F197))</f>
        <v/>
      </c>
      <c r="Q197" t="e" cm="1">
        <f t="array" ref="Q197">+IF(AND(K197=_xlfn.XLOOKUP(K197,-'control débitos'!E:E,-'control débitos'!E:E,,0),B197=_xlfn.XLOOKUP(B197,'control débitos'!A:A,'control débitos'!A:A,,0)),"si","no")</f>
        <v>#N/A</v>
      </c>
      <c r="R197" s="57"/>
      <c r="U197" s="187">
        <f>+T197-A197</f>
        <v>0</v>
      </c>
    </row>
    <row r="198" spans="1:21" ht="12.75" hidden="1" customHeight="1" x14ac:dyDescent="0.2">
      <c r="A198" s="78"/>
      <c r="B198" s="158"/>
      <c r="C198" s="62"/>
      <c r="D198" s="62"/>
      <c r="E198" s="62"/>
      <c r="F198" s="159"/>
      <c r="G198" s="159"/>
      <c r="H198" s="18" t="str">
        <f>+IF($A198&lt;&gt;"",2,"")</f>
        <v/>
      </c>
      <c r="K198" s="55" t="str">
        <f>IFERROR(IF(C198&lt;&gt;"",(VLOOKUP(F198,'control débitos'!$K$3:$K$1800,1,0)),""),"FALTA DEBITO")</f>
        <v/>
      </c>
      <c r="L198" t="str">
        <f>IF(K198="","",IF(K198="FALTA DEBITO",0,F198))</f>
        <v/>
      </c>
      <c r="N198" s="58" t="str">
        <f>IF(F198&lt;&gt;"",(VLOOKUP(K198,'control débitos'!$I$2:$L$1800,4,FALSE)),"")</f>
        <v/>
      </c>
      <c r="O198" s="58" t="str">
        <f>IF(N198&lt;&gt;"",(IF(N198=B198,"SI",VLOOKUP(K198,'control débitos'!$I$2:$L$1800,4,FALSE))),"")</f>
        <v/>
      </c>
      <c r="P198" s="131" t="str">
        <f>IF(B198="","",COUNTIF(F:F,F198))</f>
        <v/>
      </c>
      <c r="Q198" t="e" cm="1">
        <f t="array" ref="Q198">+IF(AND(K198=_xlfn.XLOOKUP(K198,-'control débitos'!E:E,-'control débitos'!E:E,,0),B198=_xlfn.XLOOKUP(B198,'control débitos'!A:A,'control débitos'!A:A,,0)),"si","no")</f>
        <v>#N/A</v>
      </c>
      <c r="R198" s="57"/>
      <c r="U198" s="187">
        <f>+T198-A198</f>
        <v>0</v>
      </c>
    </row>
    <row r="199" spans="1:21" ht="12.75" hidden="1" customHeight="1" x14ac:dyDescent="0.2">
      <c r="A199" s="78"/>
      <c r="B199" s="158"/>
      <c r="C199" s="62"/>
      <c r="D199" s="62"/>
      <c r="E199" s="62"/>
      <c r="F199" s="159"/>
      <c r="G199" s="159"/>
      <c r="H199" s="18" t="str">
        <f>+IF($A199&lt;&gt;"",2,"")</f>
        <v/>
      </c>
      <c r="K199" s="55" t="str">
        <f>IFERROR(IF(C199&lt;&gt;"",(VLOOKUP(F199,'control débitos'!$K$3:$K$1800,1,0)),""),"FALTA DEBITO")</f>
        <v/>
      </c>
      <c r="L199" t="str">
        <f>IF(K199="","",IF(K199="FALTA DEBITO",0,F199))</f>
        <v/>
      </c>
      <c r="N199" s="58" t="str">
        <f>IF(F199&lt;&gt;"",(VLOOKUP(K199,'control débitos'!$I$2:$L$1800,4,FALSE)),"")</f>
        <v/>
      </c>
      <c r="O199" s="58" t="str">
        <f>IF(N199&lt;&gt;"",(IF(N199=B199,"SI",VLOOKUP(K199,'control débitos'!$I$2:$L$1800,4,FALSE))),"")</f>
        <v/>
      </c>
      <c r="P199" s="131" t="str">
        <f>IF(B199="","",COUNTIF(F:F,F199))</f>
        <v/>
      </c>
      <c r="Q199" t="e" cm="1">
        <f t="array" ref="Q199">+IF(AND(K199=_xlfn.XLOOKUP(K199,-'control débitos'!E:E,-'control débitos'!E:E,,0),B199=_xlfn.XLOOKUP(B199,'control débitos'!A:A,'control débitos'!A:A,,0)),"si","no")</f>
        <v>#N/A</v>
      </c>
      <c r="R199" s="57"/>
      <c r="U199" s="187">
        <f>+T199-A199</f>
        <v>0</v>
      </c>
    </row>
    <row r="200" spans="1:21" ht="12.75" hidden="1" customHeight="1" x14ac:dyDescent="0.2">
      <c r="A200" s="78"/>
      <c r="B200" s="158"/>
      <c r="C200" s="62"/>
      <c r="D200" s="62"/>
      <c r="E200" s="62"/>
      <c r="F200" s="159"/>
      <c r="G200" s="159"/>
      <c r="H200" s="18" t="str">
        <f>+IF($A200&lt;&gt;"",2,"")</f>
        <v/>
      </c>
      <c r="K200" s="55" t="str">
        <f>IFERROR(IF(C200&lt;&gt;"",(VLOOKUP(F200,'control débitos'!$K$3:$K$1800,1,0)),""),"FALTA DEBITO")</f>
        <v/>
      </c>
      <c r="L200" t="str">
        <f>IF(K200="","",IF(K200="FALTA DEBITO",0,F200))</f>
        <v/>
      </c>
      <c r="N200" s="58" t="str">
        <f>IF(F200&lt;&gt;"",(VLOOKUP(K200,'control débitos'!$I$2:$L$1800,4,FALSE)),"")</f>
        <v/>
      </c>
      <c r="O200" s="58" t="str">
        <f>IF(N200&lt;&gt;"",(IF(N200=B200,"SI",VLOOKUP(K200,'control débitos'!$I$2:$L$1800,4,FALSE))),"")</f>
        <v/>
      </c>
      <c r="P200" s="131" t="str">
        <f>IF(B200="","",COUNTIF(F:F,F200))</f>
        <v/>
      </c>
      <c r="Q200" t="e" cm="1">
        <f t="array" ref="Q200">+IF(AND(K200=_xlfn.XLOOKUP(K200,-'control débitos'!E:E,-'control débitos'!E:E,,0),B200=_xlfn.XLOOKUP(B200,'control débitos'!A:A,'control débitos'!A:A,,0)),"si","no")</f>
        <v>#N/A</v>
      </c>
      <c r="R200" s="57"/>
      <c r="U200" s="187">
        <f>+T200-A200</f>
        <v>0</v>
      </c>
    </row>
    <row r="201" spans="1:21" ht="12.75" hidden="1" customHeight="1" x14ac:dyDescent="0.2">
      <c r="A201" s="78"/>
      <c r="B201" s="158"/>
      <c r="C201" s="62"/>
      <c r="D201" s="62"/>
      <c r="E201" s="62"/>
      <c r="F201" s="159"/>
      <c r="G201" s="159"/>
      <c r="H201" s="18" t="str">
        <f>+IF($A201&lt;&gt;"",2,"")</f>
        <v/>
      </c>
      <c r="K201" s="55" t="str">
        <f>IFERROR(IF(C201&lt;&gt;"",(VLOOKUP(F201,'control débitos'!$K$3:$K$1800,1,0)),""),"FALTA DEBITO")</f>
        <v/>
      </c>
      <c r="L201" t="str">
        <f>IF(K201="","",IF(K201="FALTA DEBITO",0,F201))</f>
        <v/>
      </c>
      <c r="N201" s="58" t="str">
        <f>IF(F201&lt;&gt;"",(VLOOKUP(K201,'control débitos'!$I$2:$L$1800,4,FALSE)),"")</f>
        <v/>
      </c>
      <c r="O201" s="58" t="str">
        <f>IF(N201&lt;&gt;"",(IF(N201=B201,"SI",VLOOKUP(K201,'control débitos'!$I$2:$L$1800,4,FALSE))),"")</f>
        <v/>
      </c>
      <c r="P201" s="131" t="str">
        <f>IF(B201="","",COUNTIF(F:F,F201))</f>
        <v/>
      </c>
      <c r="Q201" t="e" cm="1">
        <f t="array" ref="Q201">+IF(AND(K201=_xlfn.XLOOKUP(K201,-'control débitos'!E:E,-'control débitos'!E:E,,0),B201=_xlfn.XLOOKUP(B201,'control débitos'!A:A,'control débitos'!A:A,,0)),"si","no")</f>
        <v>#N/A</v>
      </c>
      <c r="R201" s="57"/>
      <c r="U201" s="187">
        <f>+T201-A201</f>
        <v>0</v>
      </c>
    </row>
    <row r="202" spans="1:21" ht="12.75" hidden="1" customHeight="1" x14ac:dyDescent="0.2">
      <c r="A202" s="78"/>
      <c r="B202" s="158"/>
      <c r="C202" s="62"/>
      <c r="D202" s="62"/>
      <c r="E202" s="62"/>
      <c r="F202" s="159"/>
      <c r="G202" s="159"/>
      <c r="H202" s="18" t="str">
        <f>+IF($A202&lt;&gt;"",2,"")</f>
        <v/>
      </c>
      <c r="K202" s="55" t="str">
        <f>IFERROR(IF(C202&lt;&gt;"",(VLOOKUP(F202,'control débitos'!$K$3:$K$1800,1,0)),""),"FALTA DEBITO")</f>
        <v/>
      </c>
      <c r="L202" t="str">
        <f>IF(K202="","",IF(K202="FALTA DEBITO",0,F202))</f>
        <v/>
      </c>
      <c r="N202" s="58" t="str">
        <f>IF(F202&lt;&gt;"",(VLOOKUP(K202,'control débitos'!$I$2:$L$1800,4,FALSE)),"")</f>
        <v/>
      </c>
      <c r="O202" s="58" t="str">
        <f>IF(N202&lt;&gt;"",(IF(N202=B202,"SI",VLOOKUP(K202,'control débitos'!$I$2:$L$1800,4,FALSE))),"")</f>
        <v/>
      </c>
      <c r="P202" s="131" t="str">
        <f>IF(B202="","",COUNTIF(F:F,F202))</f>
        <v/>
      </c>
      <c r="Q202" t="e" cm="1">
        <f t="array" ref="Q202">+IF(AND(K202=_xlfn.XLOOKUP(K202,-'control débitos'!E:E,-'control débitos'!E:E,,0),B202=_xlfn.XLOOKUP(B202,'control débitos'!A:A,'control débitos'!A:A,,0)),"si","no")</f>
        <v>#N/A</v>
      </c>
      <c r="R202" s="57"/>
      <c r="U202" s="187">
        <f>+T202-A202</f>
        <v>0</v>
      </c>
    </row>
    <row r="203" spans="1:21" ht="12.75" hidden="1" customHeight="1" x14ac:dyDescent="0.2">
      <c r="A203" s="78"/>
      <c r="B203" s="158"/>
      <c r="C203" s="62"/>
      <c r="D203" s="62"/>
      <c r="E203" s="62"/>
      <c r="F203" s="159"/>
      <c r="G203" s="159"/>
      <c r="H203" s="18" t="str">
        <f>+IF($A203&lt;&gt;"",2,"")</f>
        <v/>
      </c>
      <c r="K203" s="55" t="str">
        <f>IFERROR(IF(C203&lt;&gt;"",(VLOOKUP(F203,'control débitos'!$K$3:$K$1800,1,0)),""),"FALTA DEBITO")</f>
        <v/>
      </c>
      <c r="L203" t="str">
        <f>IF(K203="","",IF(K203="FALTA DEBITO",0,F203))</f>
        <v/>
      </c>
      <c r="N203" s="58" t="str">
        <f>IF(F203&lt;&gt;"",(VLOOKUP(K203,'control débitos'!$I$2:$L$1800,4,FALSE)),"")</f>
        <v/>
      </c>
      <c r="O203" s="58" t="str">
        <f>IF(N203&lt;&gt;"",(IF(N203=B203,"SI",VLOOKUP(K203,'control débitos'!$I$2:$L$1800,4,FALSE))),"")</f>
        <v/>
      </c>
      <c r="P203" s="131" t="str">
        <f>IF(B203="","",COUNTIF(F:F,F203))</f>
        <v/>
      </c>
      <c r="Q203" t="e" cm="1">
        <f t="array" ref="Q203">+IF(AND(K203=_xlfn.XLOOKUP(K203,-'control débitos'!E:E,-'control débitos'!E:E,,0),B203=_xlfn.XLOOKUP(B203,'control débitos'!A:A,'control débitos'!A:A,,0)),"si","no")</f>
        <v>#N/A</v>
      </c>
      <c r="R203" s="57"/>
      <c r="U203" s="187">
        <f>+T203-A203</f>
        <v>0</v>
      </c>
    </row>
    <row r="204" spans="1:21" ht="12.75" hidden="1" customHeight="1" x14ac:dyDescent="0.2">
      <c r="A204" s="78"/>
      <c r="B204" s="158"/>
      <c r="C204" s="62"/>
      <c r="D204" s="62"/>
      <c r="E204" s="62"/>
      <c r="F204" s="159"/>
      <c r="G204" s="159"/>
      <c r="H204" s="18" t="str">
        <f>+IF($A204&lt;&gt;"",2,"")</f>
        <v/>
      </c>
      <c r="K204" s="55" t="str">
        <f>IFERROR(IF(C204&lt;&gt;"",(VLOOKUP(F204,'control débitos'!$K$3:$K$1800,1,0)),""),"FALTA DEBITO")</f>
        <v/>
      </c>
      <c r="L204" t="str">
        <f>IF(K204="","",IF(K204="FALTA DEBITO",0,F204))</f>
        <v/>
      </c>
      <c r="N204" s="58" t="str">
        <f>IF(F204&lt;&gt;"",(VLOOKUP(K204,'control débitos'!$I$2:$L$1800,4,FALSE)),"")</f>
        <v/>
      </c>
      <c r="O204" s="58" t="str">
        <f>IF(N204&lt;&gt;"",(IF(N204=B204,"SI",VLOOKUP(K204,'control débitos'!$I$2:$L$1800,4,FALSE))),"")</f>
        <v/>
      </c>
      <c r="P204" s="131" t="str">
        <f>IF(B204="","",COUNTIF(F:F,F204))</f>
        <v/>
      </c>
      <c r="Q204" t="e" cm="1">
        <f t="array" ref="Q204">+IF(AND(K204=_xlfn.XLOOKUP(K204,-'control débitos'!E:E,-'control débitos'!E:E,,0),B204=_xlfn.XLOOKUP(B204,'control débitos'!A:A,'control débitos'!A:A,,0)),"si","no")</f>
        <v>#N/A</v>
      </c>
      <c r="R204" s="57"/>
      <c r="U204" s="187">
        <f>+T204-A204</f>
        <v>0</v>
      </c>
    </row>
    <row r="205" spans="1:21" ht="12.75" hidden="1" customHeight="1" x14ac:dyDescent="0.2">
      <c r="A205" s="78"/>
      <c r="B205" s="158"/>
      <c r="C205" s="62"/>
      <c r="D205" s="62"/>
      <c r="E205" s="62"/>
      <c r="F205" s="159"/>
      <c r="G205" s="159"/>
      <c r="H205" s="18" t="str">
        <f>+IF($A205&lt;&gt;"",2,"")</f>
        <v/>
      </c>
      <c r="K205" s="55" t="str">
        <f>IFERROR(IF(C205&lt;&gt;"",(VLOOKUP(F205,'control débitos'!$K$3:$K$1800,1,0)),""),"FALTA DEBITO")</f>
        <v/>
      </c>
      <c r="L205" t="str">
        <f>IF(K205="","",IF(K205="FALTA DEBITO",0,F205))</f>
        <v/>
      </c>
      <c r="N205" s="58" t="str">
        <f>IF(F205&lt;&gt;"",(VLOOKUP(K205,'control débitos'!$I$2:$L$1800,4,FALSE)),"")</f>
        <v/>
      </c>
      <c r="O205" s="58" t="str">
        <f>IF(N205&lt;&gt;"",(IF(N205=B205,"SI",VLOOKUP(K205,'control débitos'!$I$2:$L$1800,4,FALSE))),"")</f>
        <v/>
      </c>
      <c r="P205" s="131" t="str">
        <f>IF(B205="","",COUNTIF(F:F,F205))</f>
        <v/>
      </c>
      <c r="Q205" t="e" cm="1">
        <f t="array" ref="Q205">+IF(AND(K205=_xlfn.XLOOKUP(K205,-'control débitos'!E:E,-'control débitos'!E:E,,0),B205=_xlfn.XLOOKUP(B205,'control débitos'!A:A,'control débitos'!A:A,,0)),"si","no")</f>
        <v>#N/A</v>
      </c>
      <c r="R205" s="57"/>
      <c r="U205" s="187">
        <f>+T205-A205</f>
        <v>0</v>
      </c>
    </row>
    <row r="206" spans="1:21" ht="12.75" hidden="1" customHeight="1" x14ac:dyDescent="0.2">
      <c r="A206" s="78"/>
      <c r="B206" s="158"/>
      <c r="C206" s="62"/>
      <c r="D206" s="62"/>
      <c r="E206" s="62"/>
      <c r="F206" s="159"/>
      <c r="G206" s="159"/>
      <c r="H206" s="18" t="str">
        <f>+IF($A206&lt;&gt;"",2,"")</f>
        <v/>
      </c>
      <c r="K206" s="55" t="str">
        <f>IFERROR(IF(C206&lt;&gt;"",(VLOOKUP(F206,'control débitos'!$K$3:$K$1800,1,0)),""),"FALTA DEBITO")</f>
        <v/>
      </c>
      <c r="L206" t="str">
        <f>IF(K206="","",IF(K206="FALTA DEBITO",0,F206))</f>
        <v/>
      </c>
      <c r="N206" s="58" t="str">
        <f>IF(F206&lt;&gt;"",(VLOOKUP(K206,'control débitos'!$I$2:$L$1800,4,FALSE)),"")</f>
        <v/>
      </c>
      <c r="O206" s="58" t="str">
        <f>IF(N206&lt;&gt;"",(IF(N206=B206,"SI",VLOOKUP(K206,'control débitos'!$I$2:$L$1800,4,FALSE))),"")</f>
        <v/>
      </c>
      <c r="P206" s="131" t="str">
        <f>IF(B206="","",COUNTIF(F:F,F206))</f>
        <v/>
      </c>
      <c r="Q206" t="e" cm="1">
        <f t="array" ref="Q206">+IF(AND(K206=_xlfn.XLOOKUP(K206,-'control débitos'!E:E,-'control débitos'!E:E,,0),B206=_xlfn.XLOOKUP(B206,'control débitos'!A:A,'control débitos'!A:A,,0)),"si","no")</f>
        <v>#N/A</v>
      </c>
      <c r="R206" s="57"/>
      <c r="U206" s="187">
        <f>+T206-A206</f>
        <v>0</v>
      </c>
    </row>
    <row r="207" spans="1:21" ht="12.75" hidden="1" customHeight="1" x14ac:dyDescent="0.2">
      <c r="A207" s="78"/>
      <c r="B207" s="158"/>
      <c r="C207" s="62"/>
      <c r="D207" s="62"/>
      <c r="E207" s="62"/>
      <c r="F207" s="159"/>
      <c r="G207" s="159"/>
      <c r="H207" s="18" t="str">
        <f>+IF($A207&lt;&gt;"",2,"")</f>
        <v/>
      </c>
      <c r="K207" s="55" t="str">
        <f>IFERROR(IF(C207&lt;&gt;"",(VLOOKUP(F207,'control débitos'!$K$3:$K$1800,1,0)),""),"FALTA DEBITO")</f>
        <v/>
      </c>
      <c r="L207" t="str">
        <f>IF(K207="","",IF(K207="FALTA DEBITO",0,F207))</f>
        <v/>
      </c>
      <c r="N207" s="58" t="str">
        <f>IF(F207&lt;&gt;"",(VLOOKUP(K207,'control débitos'!$I$2:$L$1800,4,FALSE)),"")</f>
        <v/>
      </c>
      <c r="O207" s="58" t="str">
        <f>IF(N207&lt;&gt;"",(IF(N207=B207,"SI",VLOOKUP(K207,'control débitos'!$I$2:$L$1800,4,FALSE))),"")</f>
        <v/>
      </c>
      <c r="P207" s="131" t="str">
        <f>IF(B207="","",COUNTIF(F:F,F207))</f>
        <v/>
      </c>
      <c r="Q207" t="e" cm="1">
        <f t="array" ref="Q207">+IF(AND(K207=_xlfn.XLOOKUP(K207,-'control débitos'!E:E,-'control débitos'!E:E,,0),B207=_xlfn.XLOOKUP(B207,'control débitos'!A:A,'control débitos'!A:A,,0)),"si","no")</f>
        <v>#N/A</v>
      </c>
      <c r="R207" s="57"/>
      <c r="U207" s="187">
        <f>+T207-A207</f>
        <v>0</v>
      </c>
    </row>
    <row r="208" spans="1:21" ht="12.75" hidden="1" customHeight="1" x14ac:dyDescent="0.2">
      <c r="A208" s="78"/>
      <c r="B208" s="158"/>
      <c r="C208" s="62"/>
      <c r="D208" s="62"/>
      <c r="E208" s="62"/>
      <c r="F208" s="159"/>
      <c r="G208" s="159"/>
      <c r="H208" s="18" t="str">
        <f>+IF($A208&lt;&gt;"",2,"")</f>
        <v/>
      </c>
      <c r="K208" s="55" t="str">
        <f>IFERROR(IF(C208&lt;&gt;"",(VLOOKUP(F208,'control débitos'!$K$3:$K$1800,1,0)),""),"FALTA DEBITO")</f>
        <v/>
      </c>
      <c r="L208" t="str">
        <f>IF(K208="","",IF(K208="FALTA DEBITO",0,F208))</f>
        <v/>
      </c>
      <c r="N208" s="58" t="str">
        <f>IF(F208&lt;&gt;"",(VLOOKUP(K208,'control débitos'!$I$2:$L$1800,4,FALSE)),"")</f>
        <v/>
      </c>
      <c r="O208" s="58" t="str">
        <f>IF(N208&lt;&gt;"",(IF(N208=B208,"SI",VLOOKUP(K208,'control débitos'!$I$2:$L$1800,4,FALSE))),"")</f>
        <v/>
      </c>
      <c r="P208" s="131" t="str">
        <f>IF(B208="","",COUNTIF(F:F,F208))</f>
        <v/>
      </c>
      <c r="Q208" t="e" cm="1">
        <f t="array" ref="Q208">+IF(AND(K208=_xlfn.XLOOKUP(K208,-'control débitos'!E:E,-'control débitos'!E:E,,0),B208=_xlfn.XLOOKUP(B208,'control débitos'!A:A,'control débitos'!A:A,,0)),"si","no")</f>
        <v>#N/A</v>
      </c>
      <c r="R208" s="57"/>
      <c r="U208" s="187">
        <f>+T208-A208</f>
        <v>0</v>
      </c>
    </row>
    <row r="209" spans="1:21" ht="12.75" hidden="1" customHeight="1" x14ac:dyDescent="0.2">
      <c r="A209" s="78"/>
      <c r="B209" s="158"/>
      <c r="C209" s="62"/>
      <c r="D209" s="62"/>
      <c r="E209" s="62"/>
      <c r="F209" s="159"/>
      <c r="G209" s="159"/>
      <c r="H209" s="18" t="str">
        <f>+IF($A209&lt;&gt;"",2,"")</f>
        <v/>
      </c>
      <c r="K209" s="55" t="str">
        <f>IFERROR(IF(C209&lt;&gt;"",(VLOOKUP(F209,'control débitos'!$K$3:$K$1800,1,0)),""),"FALTA DEBITO")</f>
        <v/>
      </c>
      <c r="L209" t="str">
        <f>IF(K209="","",IF(K209="FALTA DEBITO",0,F209))</f>
        <v/>
      </c>
      <c r="N209" s="58" t="str">
        <f>IF(F209&lt;&gt;"",(VLOOKUP(K209,'control débitos'!$I$2:$L$1800,4,FALSE)),"")</f>
        <v/>
      </c>
      <c r="O209" s="58" t="str">
        <f>IF(N209&lt;&gt;"",(IF(N209=B209,"SI",VLOOKUP(K209,'control débitos'!$I$2:$L$1800,4,FALSE))),"")</f>
        <v/>
      </c>
      <c r="P209" s="131" t="str">
        <f>IF(B209="","",COUNTIF(F:F,F209))</f>
        <v/>
      </c>
      <c r="Q209" t="e" cm="1">
        <f t="array" ref="Q209">+IF(AND(K209=_xlfn.XLOOKUP(K209,-'control débitos'!E:E,-'control débitos'!E:E,,0),B209=_xlfn.XLOOKUP(B209,'control débitos'!A:A,'control débitos'!A:A,,0)),"si","no")</f>
        <v>#N/A</v>
      </c>
      <c r="R209" s="57"/>
      <c r="U209" s="187">
        <f>+T209-A209</f>
        <v>0</v>
      </c>
    </row>
    <row r="210" spans="1:21" ht="12.75" hidden="1" customHeight="1" x14ac:dyDescent="0.2">
      <c r="A210" s="78"/>
      <c r="B210" s="158"/>
      <c r="C210" s="62"/>
      <c r="D210" s="62"/>
      <c r="E210" s="62"/>
      <c r="F210" s="159"/>
      <c r="G210" s="159"/>
      <c r="H210" s="18" t="str">
        <f>+IF($A210&lt;&gt;"",2,"")</f>
        <v/>
      </c>
      <c r="K210" s="55" t="str">
        <f>IFERROR(IF(C210&lt;&gt;"",(VLOOKUP(F210,'control débitos'!$K$3:$K$1800,1,0)),""),"FALTA DEBITO")</f>
        <v/>
      </c>
      <c r="L210" t="str">
        <f>IF(K210="","",IF(K210="FALTA DEBITO",0,F210))</f>
        <v/>
      </c>
      <c r="N210" s="58" t="str">
        <f>IF(F210&lt;&gt;"",(VLOOKUP(K210,'control débitos'!$I$2:$L$1800,4,FALSE)),"")</f>
        <v/>
      </c>
      <c r="O210" s="58" t="str">
        <f>IF(N210&lt;&gt;"",(IF(N210=B210,"SI",VLOOKUP(K210,'control débitos'!$I$2:$L$1800,4,FALSE))),"")</f>
        <v/>
      </c>
      <c r="P210" s="131" t="str">
        <f>IF(B210="","",COUNTIF(F:F,F210))</f>
        <v/>
      </c>
      <c r="Q210" t="e" cm="1">
        <f t="array" ref="Q210">+IF(AND(K210=_xlfn.XLOOKUP(K210,-'control débitos'!E:E,-'control débitos'!E:E,,0),B210=_xlfn.XLOOKUP(B210,'control débitos'!A:A,'control débitos'!A:A,,0)),"si","no")</f>
        <v>#N/A</v>
      </c>
      <c r="R210" s="57"/>
      <c r="U210" s="187">
        <f>+T210-A210</f>
        <v>0</v>
      </c>
    </row>
    <row r="211" spans="1:21" ht="12.75" hidden="1" customHeight="1" x14ac:dyDescent="0.2">
      <c r="A211" s="78"/>
      <c r="B211" s="158"/>
      <c r="C211" s="62"/>
      <c r="D211" s="62"/>
      <c r="E211" s="62"/>
      <c r="F211" s="159"/>
      <c r="G211" s="159"/>
      <c r="H211" s="18" t="str">
        <f>+IF($A211&lt;&gt;"",2,"")</f>
        <v/>
      </c>
      <c r="K211" s="55" t="str">
        <f>IFERROR(IF(C211&lt;&gt;"",(VLOOKUP(F211,'control débitos'!$K$3:$K$1800,1,0)),""),"FALTA DEBITO")</f>
        <v/>
      </c>
      <c r="L211" t="str">
        <f>IF(K211="","",IF(K211="FALTA DEBITO",0,F211))</f>
        <v/>
      </c>
      <c r="N211" s="58" t="str">
        <f>IF(F211&lt;&gt;"",(VLOOKUP(K211,'control débitos'!$I$2:$L$1800,4,FALSE)),"")</f>
        <v/>
      </c>
      <c r="O211" s="58" t="str">
        <f>IF(N211&lt;&gt;"",(IF(N211=B211,"SI",VLOOKUP(K211,'control débitos'!$I$2:$L$1800,4,FALSE))),"")</f>
        <v/>
      </c>
      <c r="P211" s="131" t="str">
        <f>IF(B211="","",COUNTIF(F:F,F211))</f>
        <v/>
      </c>
      <c r="Q211" t="e" cm="1">
        <f t="array" ref="Q211">+IF(AND(K211=_xlfn.XLOOKUP(K211,-'control débitos'!E:E,-'control débitos'!E:E,,0),B211=_xlfn.XLOOKUP(B211,'control débitos'!A:A,'control débitos'!A:A,,0)),"si","no")</f>
        <v>#N/A</v>
      </c>
      <c r="R211" s="57"/>
      <c r="U211" s="187">
        <f>+T211-A211</f>
        <v>0</v>
      </c>
    </row>
    <row r="212" spans="1:21" ht="12.75" hidden="1" customHeight="1" x14ac:dyDescent="0.2">
      <c r="A212" s="78"/>
      <c r="B212" s="158"/>
      <c r="C212" s="62"/>
      <c r="D212" s="62"/>
      <c r="E212" s="62"/>
      <c r="F212" s="159"/>
      <c r="G212" s="159"/>
      <c r="H212" s="18" t="str">
        <f>+IF($A212&lt;&gt;"",2,"")</f>
        <v/>
      </c>
      <c r="K212" s="55" t="str">
        <f>IFERROR(IF(C212&lt;&gt;"",(VLOOKUP(F212,'control débitos'!$K$3:$K$1800,1,0)),""),"FALTA DEBITO")</f>
        <v/>
      </c>
      <c r="L212" t="str">
        <f>IF(K212="","",IF(K212="FALTA DEBITO",0,F212))</f>
        <v/>
      </c>
      <c r="N212" s="58" t="str">
        <f>IF(F212&lt;&gt;"",(VLOOKUP(K212,'control débitos'!$I$2:$L$1800,4,FALSE)),"")</f>
        <v/>
      </c>
      <c r="O212" s="58" t="str">
        <f>IF(N212&lt;&gt;"",(IF(N212=B212,"SI",VLOOKUP(K212,'control débitos'!$I$2:$L$1800,4,FALSE))),"")</f>
        <v/>
      </c>
      <c r="P212" s="131" t="str">
        <f>IF(B212="","",COUNTIF(F:F,F212))</f>
        <v/>
      </c>
      <c r="Q212" t="e" cm="1">
        <f t="array" ref="Q212">+IF(AND(K212=_xlfn.XLOOKUP(K212,-'control débitos'!E:E,-'control débitos'!E:E,,0),B212=_xlfn.XLOOKUP(B212,'control débitos'!A:A,'control débitos'!A:A,,0)),"si","no")</f>
        <v>#N/A</v>
      </c>
      <c r="R212" s="57"/>
      <c r="U212" s="187">
        <f>+T212-A212</f>
        <v>0</v>
      </c>
    </row>
    <row r="213" spans="1:21" ht="12.75" hidden="1" customHeight="1" x14ac:dyDescent="0.2">
      <c r="A213" s="78"/>
      <c r="B213" s="158"/>
      <c r="C213" s="62"/>
      <c r="D213" s="62"/>
      <c r="E213" s="62"/>
      <c r="F213" s="159"/>
      <c r="G213" s="159"/>
      <c r="H213" s="18" t="str">
        <f>+IF($A213&lt;&gt;"",2,"")</f>
        <v/>
      </c>
      <c r="K213" s="55" t="str">
        <f>IFERROR(IF(C213&lt;&gt;"",(VLOOKUP(F213,'control débitos'!$K$3:$K$1800,1,0)),""),"FALTA DEBITO")</f>
        <v/>
      </c>
      <c r="L213" t="str">
        <f>IF(K213="","",IF(K213="FALTA DEBITO",0,F213))</f>
        <v/>
      </c>
      <c r="N213" s="58" t="str">
        <f>IF(F213&lt;&gt;"",(VLOOKUP(K213,'control débitos'!$I$2:$L$1800,4,FALSE)),"")</f>
        <v/>
      </c>
      <c r="O213" s="58" t="str">
        <f>IF(N213&lt;&gt;"",(IF(N213=B213,"SI",VLOOKUP(K213,'control débitos'!$I$2:$L$1800,4,FALSE))),"")</f>
        <v/>
      </c>
      <c r="P213" s="131" t="str">
        <f>IF(B213="","",COUNTIF(F:F,F213))</f>
        <v/>
      </c>
      <c r="Q213" t="e" cm="1">
        <f t="array" ref="Q213">+IF(AND(K213=_xlfn.XLOOKUP(K213,-'control débitos'!E:E,-'control débitos'!E:E,,0),B213=_xlfn.XLOOKUP(B213,'control débitos'!A:A,'control débitos'!A:A,,0)),"si","no")</f>
        <v>#N/A</v>
      </c>
      <c r="R213" s="57"/>
      <c r="U213" s="187">
        <f>+T213-A213</f>
        <v>0</v>
      </c>
    </row>
    <row r="214" spans="1:21" ht="12.75" hidden="1" customHeight="1" x14ac:dyDescent="0.2">
      <c r="A214" s="78"/>
      <c r="B214" s="158"/>
      <c r="C214" s="62"/>
      <c r="D214" s="62"/>
      <c r="E214" s="62"/>
      <c r="F214" s="159"/>
      <c r="G214" s="159"/>
      <c r="H214" s="18" t="str">
        <f>+IF($A214&lt;&gt;"",2,"")</f>
        <v/>
      </c>
      <c r="K214" s="55" t="str">
        <f>IFERROR(IF(C214&lt;&gt;"",(VLOOKUP(F214,'control débitos'!$K$3:$K$1800,1,0)),""),"FALTA DEBITO")</f>
        <v/>
      </c>
      <c r="L214" t="str">
        <f>IF(K214="","",IF(K214="FALTA DEBITO",0,F214))</f>
        <v/>
      </c>
      <c r="N214" s="58" t="str">
        <f>IF(F214&lt;&gt;"",(VLOOKUP(K214,'control débitos'!$I$2:$L$1800,4,FALSE)),"")</f>
        <v/>
      </c>
      <c r="O214" s="58" t="str">
        <f>IF(N214&lt;&gt;"",(IF(N214=B214,"SI",VLOOKUP(K214,'control débitos'!$I$2:$L$1800,4,FALSE))),"")</f>
        <v/>
      </c>
      <c r="P214" s="131" t="str">
        <f>IF(B214="","",COUNTIF(F:F,F214))</f>
        <v/>
      </c>
      <c r="Q214" t="e" cm="1">
        <f t="array" ref="Q214">+IF(AND(K214=_xlfn.XLOOKUP(K214,-'control débitos'!E:E,-'control débitos'!E:E,,0),B214=_xlfn.XLOOKUP(B214,'control débitos'!A:A,'control débitos'!A:A,,0)),"si","no")</f>
        <v>#N/A</v>
      </c>
      <c r="R214" s="57"/>
      <c r="U214" s="187">
        <f>+T214-A214</f>
        <v>0</v>
      </c>
    </row>
    <row r="215" spans="1:21" ht="12.75" hidden="1" customHeight="1" x14ac:dyDescent="0.2">
      <c r="A215" s="78"/>
      <c r="B215" s="158"/>
      <c r="C215" s="62"/>
      <c r="D215" s="62"/>
      <c r="E215" s="62"/>
      <c r="F215" s="159"/>
      <c r="G215" s="159"/>
      <c r="H215" s="18" t="str">
        <f>+IF($A215&lt;&gt;"",2,"")</f>
        <v/>
      </c>
      <c r="K215" s="55" t="str">
        <f>IFERROR(IF(C215&lt;&gt;"",(VLOOKUP(F215,'control débitos'!$K$3:$K$1800,1,0)),""),"FALTA DEBITO")</f>
        <v/>
      </c>
      <c r="L215" t="str">
        <f>IF(K215="","",IF(K215="FALTA DEBITO",0,F215))</f>
        <v/>
      </c>
      <c r="N215" s="58" t="str">
        <f>IF(F215&lt;&gt;"",(VLOOKUP(K215,'control débitos'!$I$2:$L$1800,4,FALSE)),"")</f>
        <v/>
      </c>
      <c r="O215" s="58" t="str">
        <f>IF(N215&lt;&gt;"",(IF(N215=B215,"SI",VLOOKUP(K215,'control débitos'!$I$2:$L$1800,4,FALSE))),"")</f>
        <v/>
      </c>
      <c r="P215" s="131" t="str">
        <f>IF(B215="","",COUNTIF(F:F,F215))</f>
        <v/>
      </c>
      <c r="Q215" t="e" cm="1">
        <f t="array" ref="Q215">+IF(AND(K215=_xlfn.XLOOKUP(K215,-'control débitos'!E:E,-'control débitos'!E:E,,0),B215=_xlfn.XLOOKUP(B215,'control débitos'!A:A,'control débitos'!A:A,,0)),"si","no")</f>
        <v>#N/A</v>
      </c>
      <c r="R215" s="57"/>
      <c r="U215" s="187">
        <f>+T215-A215</f>
        <v>0</v>
      </c>
    </row>
    <row r="216" spans="1:21" ht="12.75" hidden="1" customHeight="1" x14ac:dyDescent="0.2">
      <c r="A216" s="78"/>
      <c r="B216" s="158"/>
      <c r="C216" s="62"/>
      <c r="D216" s="62"/>
      <c r="E216" s="62"/>
      <c r="F216" s="159"/>
      <c r="G216" s="159"/>
      <c r="H216" s="18" t="str">
        <f>+IF($A216&lt;&gt;"",2,"")</f>
        <v/>
      </c>
      <c r="K216" s="55" t="str">
        <f>IFERROR(IF(C216&lt;&gt;"",(VLOOKUP(F216,'control débitos'!$K$3:$K$1800,1,0)),""),"FALTA DEBITO")</f>
        <v/>
      </c>
      <c r="L216" t="str">
        <f>IF(K216="","",IF(K216="FALTA DEBITO",0,F216))</f>
        <v/>
      </c>
      <c r="N216" s="58" t="str">
        <f>IF(F216&lt;&gt;"",(VLOOKUP(K216,'control débitos'!$I$2:$L$1800,4,FALSE)),"")</f>
        <v/>
      </c>
      <c r="O216" s="58" t="str">
        <f>IF(N216&lt;&gt;"",(IF(N216=B216,"SI",VLOOKUP(K216,'control débitos'!$I$2:$L$1800,4,FALSE))),"")</f>
        <v/>
      </c>
      <c r="P216" s="131" t="str">
        <f>IF(B216="","",COUNTIF(F:F,F216))</f>
        <v/>
      </c>
      <c r="Q216" t="e" cm="1">
        <f t="array" ref="Q216">+IF(AND(K216=_xlfn.XLOOKUP(K216,-'control débitos'!E:E,-'control débitos'!E:E,,0),B216=_xlfn.XLOOKUP(B216,'control débitos'!A:A,'control débitos'!A:A,,0)),"si","no")</f>
        <v>#N/A</v>
      </c>
      <c r="R216" s="57"/>
      <c r="U216" s="187">
        <f>+T216-A216</f>
        <v>0</v>
      </c>
    </row>
    <row r="217" spans="1:21" ht="12.75" hidden="1" customHeight="1" x14ac:dyDescent="0.2">
      <c r="A217" s="78"/>
      <c r="B217" s="158"/>
      <c r="C217" s="62"/>
      <c r="D217" s="62"/>
      <c r="E217" s="62"/>
      <c r="F217" s="159"/>
      <c r="G217" s="159"/>
      <c r="H217" s="18" t="str">
        <f>+IF($A217&lt;&gt;"",2,"")</f>
        <v/>
      </c>
      <c r="K217" s="55" t="str">
        <f>IFERROR(IF(C217&lt;&gt;"",(VLOOKUP(F217,'control débitos'!$K$3:$K$1800,1,0)),""),"FALTA DEBITO")</f>
        <v/>
      </c>
      <c r="L217" t="str">
        <f>IF(K217="","",IF(K217="FALTA DEBITO",0,F217))</f>
        <v/>
      </c>
      <c r="N217" s="58" t="str">
        <f>IF(F217&lt;&gt;"",(VLOOKUP(K217,'control débitos'!$I$2:$L$1800,4,FALSE)),"")</f>
        <v/>
      </c>
      <c r="O217" s="58" t="str">
        <f>IF(N217&lt;&gt;"",(IF(N217=B217,"SI",VLOOKUP(K217,'control débitos'!$I$2:$L$1800,4,FALSE))),"")</f>
        <v/>
      </c>
      <c r="P217" s="131" t="str">
        <f>IF(B217="","",COUNTIF(F:F,F217))</f>
        <v/>
      </c>
    </row>
    <row r="218" spans="1:21" ht="12.75" hidden="1" customHeight="1" x14ac:dyDescent="0.2">
      <c r="A218" s="78"/>
      <c r="B218" s="158"/>
      <c r="C218" s="62"/>
      <c r="D218" s="62"/>
      <c r="E218" s="62"/>
      <c r="F218" s="159"/>
      <c r="G218" s="159"/>
      <c r="H218" s="18" t="str">
        <f>+IF($A218&lt;&gt;"",2,"")</f>
        <v/>
      </c>
      <c r="K218" s="55" t="str">
        <f>IFERROR(IF(C218&lt;&gt;"",(VLOOKUP(F218,'control débitos'!$K$3:$K$1800,1,0)),""),"FALTA DEBITO")</f>
        <v/>
      </c>
      <c r="L218" t="str">
        <f>IF(K218="","",IF(K218="FALTA DEBITO",0,F218))</f>
        <v/>
      </c>
      <c r="N218" s="58" t="str">
        <f>IF(F218&lt;&gt;"",(VLOOKUP(K218,'control débitos'!$I$2:$L$1800,4,FALSE)),"")</f>
        <v/>
      </c>
      <c r="O218" s="58" t="str">
        <f>IF(N218&lt;&gt;"",(IF(N218=B218,"SI",VLOOKUP(K218,'control débitos'!$I$2:$L$1800,4,FALSE))),"")</f>
        <v/>
      </c>
      <c r="P218" s="131" t="str">
        <f>IF(B218="","",COUNTIF(F:F,F218))</f>
        <v/>
      </c>
    </row>
    <row r="219" spans="1:21" ht="12.75" hidden="1" customHeight="1" x14ac:dyDescent="0.2">
      <c r="A219" s="78"/>
      <c r="B219" s="158"/>
      <c r="C219" s="62"/>
      <c r="D219" s="62"/>
      <c r="E219" s="62"/>
      <c r="F219" s="159"/>
      <c r="G219" s="159"/>
      <c r="H219" s="18" t="str">
        <f>+IF($A219&lt;&gt;"",2,"")</f>
        <v/>
      </c>
      <c r="K219" s="55" t="str">
        <f>IFERROR(IF(C219&lt;&gt;"",(VLOOKUP(F219,'control débitos'!$K$3:$K$1800,1,0)),""),"FALTA DEBITO")</f>
        <v/>
      </c>
      <c r="L219" t="str">
        <f>IF(K219="","",IF(K219="FALTA DEBITO",0,F219))</f>
        <v/>
      </c>
      <c r="N219" s="58" t="str">
        <f>IF(F219&lt;&gt;"",(VLOOKUP(K219,'control débitos'!$I$2:$L$1800,4,FALSE)),"")</f>
        <v/>
      </c>
      <c r="O219" s="58" t="str">
        <f>IF(N219&lt;&gt;"",(IF(N219=B219,"SI",VLOOKUP(K219,'control débitos'!$I$2:$L$1800,4,FALSE))),"")</f>
        <v/>
      </c>
      <c r="P219" s="131" t="str">
        <f>IF(B219="","",COUNTIF(F:F,F219))</f>
        <v/>
      </c>
    </row>
    <row r="220" spans="1:21" ht="12.75" hidden="1" customHeight="1" x14ac:dyDescent="0.2">
      <c r="A220" s="78"/>
      <c r="B220" s="158"/>
      <c r="C220" s="62"/>
      <c r="D220" s="62"/>
      <c r="E220" s="62"/>
      <c r="F220" s="159"/>
      <c r="G220" s="159"/>
      <c r="H220" s="18" t="str">
        <f>+IF($A220&lt;&gt;"",2,"")</f>
        <v/>
      </c>
      <c r="K220" s="55" t="str">
        <f>IFERROR(IF(C220&lt;&gt;"",(VLOOKUP(F220,'control débitos'!$K$3:$K$1800,1,0)),""),"FALTA DEBITO")</f>
        <v/>
      </c>
      <c r="L220" t="str">
        <f>IF(K220="","",IF(K220="FALTA DEBITO",0,F220))</f>
        <v/>
      </c>
      <c r="N220" s="58" t="str">
        <f>IF(F220&lt;&gt;"",(VLOOKUP(K220,'control débitos'!$I$2:$L$1800,4,FALSE)),"")</f>
        <v/>
      </c>
      <c r="O220" s="58" t="str">
        <f>IF(N220&lt;&gt;"",(IF(N220=B220,"SI",VLOOKUP(K220,'control débitos'!$I$2:$L$1800,4,FALSE))),"")</f>
        <v/>
      </c>
      <c r="P220" s="131" t="str">
        <f>IF(B220="","",COUNTIF(F:F,F220))</f>
        <v/>
      </c>
    </row>
    <row r="221" spans="1:21" ht="12.75" hidden="1" customHeight="1" x14ac:dyDescent="0.2">
      <c r="A221" s="78"/>
      <c r="B221" s="158"/>
      <c r="C221" s="62"/>
      <c r="D221" s="62"/>
      <c r="E221" s="62"/>
      <c r="F221" s="159"/>
      <c r="G221" s="159"/>
      <c r="H221" s="18" t="str">
        <f>+IF($A221&lt;&gt;"",2,"")</f>
        <v/>
      </c>
      <c r="K221" s="55" t="str">
        <f>IFERROR(IF(C221&lt;&gt;"",(VLOOKUP(F221,'control débitos'!$K$3:$K$1800,1,0)),""),"FALTA DEBITO")</f>
        <v/>
      </c>
      <c r="L221" t="str">
        <f>IF(K221="","",IF(K221="FALTA DEBITO",0,F221))</f>
        <v/>
      </c>
      <c r="N221" s="58" t="str">
        <f>IF(F221&lt;&gt;"",(VLOOKUP(K221,'control débitos'!$I$2:$L$1800,4,FALSE)),"")</f>
        <v/>
      </c>
      <c r="O221" s="58" t="str">
        <f>IF(N221&lt;&gt;"",(IF(N221=B221,"SI",VLOOKUP(K221,'control débitos'!$I$2:$L$1800,4,FALSE))),"")</f>
        <v/>
      </c>
      <c r="P221" s="131" t="str">
        <f>IF(B221="","",COUNTIF(F:F,F221))</f>
        <v/>
      </c>
    </row>
    <row r="222" spans="1:21" ht="12.75" hidden="1" customHeight="1" x14ac:dyDescent="0.2">
      <c r="A222" s="78"/>
      <c r="B222" s="158"/>
      <c r="C222" s="62"/>
      <c r="D222" s="62"/>
      <c r="E222" s="62"/>
      <c r="F222" s="159"/>
      <c r="G222" s="159"/>
      <c r="H222" s="18" t="str">
        <f>+IF($A222&lt;&gt;"",2,"")</f>
        <v/>
      </c>
      <c r="K222" s="55" t="str">
        <f>IFERROR(IF(C222&lt;&gt;"",(VLOOKUP(F222,'control débitos'!$K$3:$K$1800,1,0)),""),"FALTA DEBITO")</f>
        <v/>
      </c>
      <c r="L222" t="str">
        <f>IF(K222="","",IF(K222="FALTA DEBITO",0,F222))</f>
        <v/>
      </c>
      <c r="N222" s="58" t="str">
        <f>IF(F222&lt;&gt;"",(VLOOKUP(K222,'control débitos'!$I$2:$L$1800,4,FALSE)),"")</f>
        <v/>
      </c>
      <c r="O222" s="58" t="str">
        <f>IF(N222&lt;&gt;"",(IF(N222=B222,"SI",VLOOKUP(K222,'control débitos'!$I$2:$L$1800,4,FALSE))),"")</f>
        <v/>
      </c>
      <c r="P222" s="131" t="str">
        <f>IF(B222="","",COUNTIF(F:F,F222))</f>
        <v/>
      </c>
    </row>
    <row r="223" spans="1:21" ht="12.75" hidden="1" customHeight="1" x14ac:dyDescent="0.2">
      <c r="A223" s="78"/>
      <c r="B223" s="158"/>
      <c r="C223" s="62"/>
      <c r="D223" s="62"/>
      <c r="E223" s="62"/>
      <c r="F223" s="159"/>
      <c r="G223" s="159"/>
      <c r="H223" s="18" t="str">
        <f>+IF($A223&lt;&gt;"",2,"")</f>
        <v/>
      </c>
      <c r="K223" s="55" t="str">
        <f>IFERROR(IF(C223&lt;&gt;"",(VLOOKUP(F223,'control débitos'!$K$3:$K$1800,1,0)),""),"FALTA DEBITO")</f>
        <v/>
      </c>
      <c r="L223" t="str">
        <f>IF(K223="","",IF(K223="FALTA DEBITO",0,F223))</f>
        <v/>
      </c>
      <c r="N223" s="58" t="str">
        <f>IF(F223&lt;&gt;"",(VLOOKUP(K223,'control débitos'!$I$2:$L$1800,4,FALSE)),"")</f>
        <v/>
      </c>
      <c r="O223" s="58" t="str">
        <f>IF(N223&lt;&gt;"",(IF(N223=B223,"SI",VLOOKUP(K223,'control débitos'!$I$2:$L$1800,4,FALSE))),"")</f>
        <v/>
      </c>
      <c r="P223" s="131" t="str">
        <f>IF(B223="","",COUNTIF(F:F,F223))</f>
        <v/>
      </c>
    </row>
    <row r="224" spans="1:21" ht="12.75" hidden="1" customHeight="1" x14ac:dyDescent="0.2">
      <c r="A224" s="78"/>
      <c r="B224" s="158"/>
      <c r="C224" s="62"/>
      <c r="D224" s="62"/>
      <c r="E224" s="62"/>
      <c r="F224" s="159"/>
      <c r="G224" s="159"/>
      <c r="H224" s="18" t="str">
        <f>+IF($A224&lt;&gt;"",2,"")</f>
        <v/>
      </c>
      <c r="K224" s="55" t="str">
        <f>IFERROR(IF(C224&lt;&gt;"",(VLOOKUP(F224,'control débitos'!$K$3:$K$1800,1,0)),""),"FALTA DEBITO")</f>
        <v/>
      </c>
      <c r="L224" t="str">
        <f>IF(K224="","",IF(K224="FALTA DEBITO",0,F224))</f>
        <v/>
      </c>
      <c r="N224" s="58" t="str">
        <f>IF(F224&lt;&gt;"",(VLOOKUP(K224,'control débitos'!$I$2:$L$1800,4,FALSE)),"")</f>
        <v/>
      </c>
      <c r="O224" s="58" t="str">
        <f>IF(N224&lt;&gt;"",(IF(N224=B224,"SI",VLOOKUP(K224,'control débitos'!$I$2:$L$1800,4,FALSE))),"")</f>
        <v/>
      </c>
      <c r="P224" s="131" t="str">
        <f>IF(B224="","",COUNTIF(F:F,F224))</f>
        <v/>
      </c>
    </row>
    <row r="225" spans="1:16" ht="12.75" hidden="1" customHeight="1" x14ac:dyDescent="0.2">
      <c r="A225" s="78"/>
      <c r="B225" s="158"/>
      <c r="C225" s="62"/>
      <c r="D225" s="62"/>
      <c r="E225" s="62"/>
      <c r="F225" s="159"/>
      <c r="G225" s="159"/>
      <c r="H225" s="18" t="str">
        <f>+IF($A225&lt;&gt;"",2,"")</f>
        <v/>
      </c>
      <c r="K225" s="55" t="str">
        <f>IFERROR(IF(C225&lt;&gt;"",(VLOOKUP(F225,'control débitos'!$K$3:$K$1800,1,0)),""),"FALTA DEBITO")</f>
        <v/>
      </c>
      <c r="L225" t="str">
        <f>IF(K225="","",IF(K225="FALTA DEBITO",0,F225))</f>
        <v/>
      </c>
      <c r="N225" s="58" t="str">
        <f>IF(F225&lt;&gt;"",(VLOOKUP(K225,'control débitos'!$I$2:$L$1800,4,FALSE)),"")</f>
        <v/>
      </c>
      <c r="O225" s="58" t="str">
        <f>IF(N225&lt;&gt;"",(IF(N225=B225,"SI",VLOOKUP(K225,'control débitos'!$I$2:$L$1800,4,FALSE))),"")</f>
        <v/>
      </c>
      <c r="P225" s="131" t="str">
        <f>IF(B225="","",COUNTIF(F:F,F225))</f>
        <v/>
      </c>
    </row>
    <row r="226" spans="1:16" ht="12.75" hidden="1" customHeight="1" x14ac:dyDescent="0.2">
      <c r="A226" s="78"/>
      <c r="B226" s="158"/>
      <c r="C226" s="62"/>
      <c r="D226" s="62"/>
      <c r="E226" s="62"/>
      <c r="F226" s="159"/>
      <c r="G226" s="159"/>
      <c r="H226" s="18" t="str">
        <f>+IF($A226&lt;&gt;"",2,"")</f>
        <v/>
      </c>
      <c r="K226" s="55" t="str">
        <f>IFERROR(IF(C226&lt;&gt;"",(VLOOKUP(F226,'control débitos'!$K$3:$K$1800,1,0)),""),"FALTA DEBITO")</f>
        <v/>
      </c>
      <c r="L226" t="str">
        <f>IF(K226="","",IF(K226="FALTA DEBITO",0,F226))</f>
        <v/>
      </c>
      <c r="N226" s="58" t="str">
        <f>IF(F226&lt;&gt;"",(VLOOKUP(K226,'control débitos'!$I$2:$L$1800,4,FALSE)),"")</f>
        <v/>
      </c>
      <c r="O226" s="58" t="str">
        <f>IF(N226&lt;&gt;"",(IF(N226=B226,"SI",VLOOKUP(K226,'control débitos'!$I$2:$L$1800,4,FALSE))),"")</f>
        <v/>
      </c>
      <c r="P226" s="131" t="str">
        <f>IF(B226="","",COUNTIF(F:F,F226))</f>
        <v/>
      </c>
    </row>
    <row r="227" spans="1:16" ht="12.75" hidden="1" customHeight="1" x14ac:dyDescent="0.2">
      <c r="A227" s="78"/>
      <c r="B227" s="158"/>
      <c r="C227" s="62"/>
      <c r="D227" s="62"/>
      <c r="E227" s="62"/>
      <c r="F227" s="159"/>
      <c r="G227" s="159"/>
      <c r="H227" s="18" t="str">
        <f>+IF($A227&lt;&gt;"",2,"")</f>
        <v/>
      </c>
      <c r="K227" s="55" t="str">
        <f>IFERROR(IF(C227&lt;&gt;"",(VLOOKUP(F227,'control débitos'!$K$3:$K$1800,1,0)),""),"FALTA DEBITO")</f>
        <v/>
      </c>
      <c r="L227" t="str">
        <f>IF(K227="","",IF(K227="FALTA DEBITO",0,F227))</f>
        <v/>
      </c>
      <c r="N227" s="58" t="str">
        <f>IF(F227&lt;&gt;"",(VLOOKUP(K227,'control débitos'!$I$2:$L$1800,4,FALSE)),"")</f>
        <v/>
      </c>
      <c r="O227" s="58" t="str">
        <f>IF(N227&lt;&gt;"",(IF(N227=B227,"SI",VLOOKUP(K227,'control débitos'!$I$2:$L$1800,4,FALSE))),"")</f>
        <v/>
      </c>
      <c r="P227" s="131" t="str">
        <f>IF(B227="","",COUNTIF(F:F,F227))</f>
        <v/>
      </c>
    </row>
    <row r="228" spans="1:16" ht="12.75" hidden="1" customHeight="1" x14ac:dyDescent="0.2">
      <c r="A228" s="78"/>
      <c r="B228" s="158"/>
      <c r="C228" s="62"/>
      <c r="D228" s="62"/>
      <c r="E228" s="62"/>
      <c r="F228" s="159"/>
      <c r="G228" s="159"/>
      <c r="H228" s="18" t="str">
        <f>+IF($A228&lt;&gt;"",2,"")</f>
        <v/>
      </c>
      <c r="K228" s="55" t="str">
        <f>IFERROR(IF(C228&lt;&gt;"",(VLOOKUP(F228,'control débitos'!$K$3:$K$1800,1,0)),""),"FALTA DEBITO")</f>
        <v/>
      </c>
      <c r="L228" t="str">
        <f>IF(K228="","",IF(K228="FALTA DEBITO",0,F228))</f>
        <v/>
      </c>
      <c r="N228" s="58" t="str">
        <f>IF(F228&lt;&gt;"",(VLOOKUP(K228,'control débitos'!$I$2:$L$1800,4,FALSE)),"")</f>
        <v/>
      </c>
      <c r="O228" s="58" t="str">
        <f>IF(N228&lt;&gt;"",(IF(N228=B228,"SI",VLOOKUP(K228,'control débitos'!$I$2:$L$1800,4,FALSE))),"")</f>
        <v/>
      </c>
      <c r="P228" s="131" t="str">
        <f>IF(B228="","",COUNTIF(F:F,F228))</f>
        <v/>
      </c>
    </row>
    <row r="229" spans="1:16" ht="12.75" hidden="1" customHeight="1" x14ac:dyDescent="0.2">
      <c r="A229" s="78"/>
      <c r="B229" s="158"/>
      <c r="C229" s="62"/>
      <c r="D229" s="62"/>
      <c r="E229" s="62"/>
      <c r="F229" s="159"/>
      <c r="G229" s="159"/>
      <c r="H229" s="18" t="str">
        <f>+IF($A229&lt;&gt;"",2,"")</f>
        <v/>
      </c>
      <c r="K229" s="55" t="str">
        <f>IFERROR(IF(C229&lt;&gt;"",(VLOOKUP(F229,'control débitos'!$K$3:$K$1800,1,0)),""),"FALTA DEBITO")</f>
        <v/>
      </c>
      <c r="L229" t="str">
        <f>IF(K229="","",IF(K229="FALTA DEBITO",0,F229))</f>
        <v/>
      </c>
      <c r="N229" s="58" t="str">
        <f>IF(F229&lt;&gt;"",(VLOOKUP(K229,'control débitos'!$I$2:$L$1800,4,FALSE)),"")</f>
        <v/>
      </c>
      <c r="O229" s="58" t="str">
        <f>IF(N229&lt;&gt;"",(IF(N229=B229,"SI",VLOOKUP(K229,'control débitos'!$I$2:$L$1800,4,FALSE))),"")</f>
        <v/>
      </c>
      <c r="P229" s="131" t="str">
        <f>IF(B229="","",COUNTIF(F:F,F229))</f>
        <v/>
      </c>
    </row>
    <row r="230" spans="1:16" ht="12.75" hidden="1" customHeight="1" x14ac:dyDescent="0.2">
      <c r="A230" s="78"/>
      <c r="B230" s="158"/>
      <c r="C230" s="62"/>
      <c r="D230" s="62"/>
      <c r="E230" s="62"/>
      <c r="F230" s="159"/>
      <c r="G230" s="159"/>
      <c r="H230" s="18" t="str">
        <f>+IF($A230&lt;&gt;"",2,"")</f>
        <v/>
      </c>
      <c r="K230" s="55" t="str">
        <f>IFERROR(IF(C230&lt;&gt;"",(VLOOKUP(F230,'control débitos'!$K$3:$K$1800,1,0)),""),"FALTA DEBITO")</f>
        <v/>
      </c>
      <c r="L230" t="str">
        <f>IF(K230="","",IF(K230="FALTA DEBITO",0,F230))</f>
        <v/>
      </c>
      <c r="N230" s="58" t="str">
        <f>IF(F230&lt;&gt;"",(VLOOKUP(K230,'control débitos'!$I$2:$L$1800,4,FALSE)),"")</f>
        <v/>
      </c>
      <c r="O230" s="58" t="str">
        <f>IF(N230&lt;&gt;"",(IF(N230=B230,"SI",VLOOKUP(K230,'control débitos'!$I$2:$L$1800,4,FALSE))),"")</f>
        <v/>
      </c>
      <c r="P230" s="131" t="str">
        <f>IF(B230="","",COUNTIF(F:F,F230))</f>
        <v/>
      </c>
    </row>
    <row r="231" spans="1:16" ht="12.75" hidden="1" customHeight="1" x14ac:dyDescent="0.2">
      <c r="A231" s="78"/>
      <c r="B231" s="158"/>
      <c r="C231" s="62"/>
      <c r="D231" s="62"/>
      <c r="E231" s="62"/>
      <c r="F231" s="159"/>
      <c r="G231" s="159"/>
      <c r="H231" s="18" t="str">
        <f>+IF($A231&lt;&gt;"",2,"")</f>
        <v/>
      </c>
      <c r="K231" s="55" t="str">
        <f>IFERROR(IF(C231&lt;&gt;"",(VLOOKUP(F231,'control débitos'!$K$3:$K$1800,1,0)),""),"FALTA DEBITO")</f>
        <v/>
      </c>
      <c r="L231" t="str">
        <f>IF(K231="","",IF(K231="FALTA DEBITO",0,F231))</f>
        <v/>
      </c>
      <c r="N231" s="58" t="str">
        <f>IF(F231&lt;&gt;"",(VLOOKUP(K231,'control débitos'!$I$2:$L$1800,4,FALSE)),"")</f>
        <v/>
      </c>
      <c r="O231" s="58" t="str">
        <f>IF(N231&lt;&gt;"",(IF(N231=B231,"SI",VLOOKUP(K231,'control débitos'!$I$2:$L$1800,4,FALSE))),"")</f>
        <v/>
      </c>
      <c r="P231" s="131" t="str">
        <f>IF(B231="","",COUNTIF(F:F,F231))</f>
        <v/>
      </c>
    </row>
    <row r="232" spans="1:16" ht="12.75" hidden="1" customHeight="1" x14ac:dyDescent="0.2">
      <c r="A232" s="78"/>
      <c r="B232" s="158"/>
      <c r="C232" s="62"/>
      <c r="D232" s="62"/>
      <c r="E232" s="62"/>
      <c r="F232" s="159"/>
      <c r="G232" s="159"/>
      <c r="H232" s="18" t="str">
        <f>+IF($A232&lt;&gt;"",2,"")</f>
        <v/>
      </c>
      <c r="K232" s="55" t="str">
        <f>IFERROR(IF(C232&lt;&gt;"",(VLOOKUP(F232,'control débitos'!$K$3:$K$1800,1,0)),""),"FALTA DEBITO")</f>
        <v/>
      </c>
      <c r="L232" t="str">
        <f>IF(K232="","",IF(K232="FALTA DEBITO",0,F232))</f>
        <v/>
      </c>
      <c r="N232" s="58" t="str">
        <f>IF(F232&lt;&gt;"",(VLOOKUP(K232,'control débitos'!$I$2:$L$1800,4,FALSE)),"")</f>
        <v/>
      </c>
      <c r="O232" s="58" t="str">
        <f>IF(N232&lt;&gt;"",(IF(N232=B232,"SI",VLOOKUP(K232,'control débitos'!$I$2:$L$1800,4,FALSE))),"")</f>
        <v/>
      </c>
      <c r="P232" s="131" t="str">
        <f>IF(B232="","",COUNTIF(F:F,F232))</f>
        <v/>
      </c>
    </row>
    <row r="233" spans="1:16" ht="12.75" hidden="1" customHeight="1" x14ac:dyDescent="0.2">
      <c r="A233" s="78"/>
      <c r="B233" s="158"/>
      <c r="C233" s="62"/>
      <c r="D233" s="62"/>
      <c r="E233" s="62"/>
      <c r="F233" s="159"/>
      <c r="G233" s="159"/>
      <c r="H233" s="18" t="str">
        <f>+IF($A233&lt;&gt;"",2,"")</f>
        <v/>
      </c>
      <c r="K233" s="55" t="str">
        <f>IFERROR(IF(C233&lt;&gt;"",(VLOOKUP(F233,'control débitos'!$K$3:$K$1800,1,0)),""),"FALTA DEBITO")</f>
        <v/>
      </c>
      <c r="L233" t="str">
        <f>IF(K233="","",IF(K233="FALTA DEBITO",0,F233))</f>
        <v/>
      </c>
      <c r="N233" s="58" t="str">
        <f>IF(F233&lt;&gt;"",(VLOOKUP(K233,'control débitos'!$I$2:$L$1800,4,FALSE)),"")</f>
        <v/>
      </c>
      <c r="O233" s="58" t="str">
        <f>IF(N233&lt;&gt;"",(IF(N233=B233,"SI",VLOOKUP(K233,'control débitos'!$I$2:$L$1800,4,FALSE))),"")</f>
        <v/>
      </c>
      <c r="P233" s="131" t="str">
        <f>IF(B233="","",COUNTIF(F:F,F233))</f>
        <v/>
      </c>
    </row>
    <row r="234" spans="1:16" ht="12.75" hidden="1" customHeight="1" x14ac:dyDescent="0.2">
      <c r="A234" s="78"/>
      <c r="B234" s="158"/>
      <c r="C234" s="62"/>
      <c r="D234" s="62"/>
      <c r="E234" s="62"/>
      <c r="F234" s="159"/>
      <c r="G234" s="159"/>
      <c r="H234" s="18" t="str">
        <f>+IF($A234&lt;&gt;"",2,"")</f>
        <v/>
      </c>
      <c r="K234" s="55" t="str">
        <f>IFERROR(IF(C234&lt;&gt;"",(VLOOKUP(F234,'control débitos'!$K$3:$K$1800,1,0)),""),"FALTA DEBITO")</f>
        <v/>
      </c>
      <c r="L234" t="str">
        <f>IF(K234="","",IF(K234="FALTA DEBITO",0,F234))</f>
        <v/>
      </c>
      <c r="N234" s="58" t="str">
        <f>IF(F234&lt;&gt;"",(VLOOKUP(K234,'control débitos'!$I$2:$L$1800,4,FALSE)),"")</f>
        <v/>
      </c>
      <c r="O234" s="58" t="str">
        <f>IF(N234&lt;&gt;"",(IF(N234=B234,"SI",VLOOKUP(K234,'control débitos'!$I$2:$L$1800,4,FALSE))),"")</f>
        <v/>
      </c>
      <c r="P234" s="131" t="str">
        <f>IF(B234="","",COUNTIF(F:F,F234))</f>
        <v/>
      </c>
    </row>
    <row r="235" spans="1:16" ht="12.75" hidden="1" customHeight="1" x14ac:dyDescent="0.2">
      <c r="A235" s="78"/>
      <c r="B235" s="158"/>
      <c r="C235" s="62"/>
      <c r="D235" s="62"/>
      <c r="E235" s="62"/>
      <c r="F235" s="159"/>
      <c r="G235" s="159"/>
      <c r="H235" s="18" t="str">
        <f>+IF($A235&lt;&gt;"",2,"")</f>
        <v/>
      </c>
      <c r="K235" s="55" t="str">
        <f>IFERROR(IF(C235&lt;&gt;"",(VLOOKUP(F235,'control débitos'!$K$3:$K$1800,1,0)),""),"FALTA DEBITO")</f>
        <v/>
      </c>
      <c r="L235" t="str">
        <f>IF(K235="","",IF(K235="FALTA DEBITO",0,F235))</f>
        <v/>
      </c>
      <c r="N235" s="58" t="str">
        <f>IF(F235&lt;&gt;"",(VLOOKUP(K235,'control débitos'!$I$2:$L$1800,4,FALSE)),"")</f>
        <v/>
      </c>
      <c r="O235" s="58" t="str">
        <f>IF(N235&lt;&gt;"",(IF(N235=B235,"SI",VLOOKUP(K235,'control débitos'!$I$2:$L$1800,4,FALSE))),"")</f>
        <v/>
      </c>
      <c r="P235" s="131" t="str">
        <f>IF(B235="","",COUNTIF(F:F,F235))</f>
        <v/>
      </c>
    </row>
    <row r="236" spans="1:16" ht="12.75" hidden="1" customHeight="1" x14ac:dyDescent="0.2">
      <c r="A236" s="78"/>
      <c r="B236" s="158"/>
      <c r="C236" s="62"/>
      <c r="D236" s="62"/>
      <c r="E236" s="62"/>
      <c r="F236" s="159"/>
      <c r="G236" s="159"/>
      <c r="H236" s="18" t="str">
        <f>+IF($A236&lt;&gt;"",2,"")</f>
        <v/>
      </c>
      <c r="K236" s="55" t="str">
        <f>IFERROR(IF(C236&lt;&gt;"",(VLOOKUP(F236,'control débitos'!$K$3:$K$1800,1,0)),""),"FALTA DEBITO")</f>
        <v/>
      </c>
      <c r="L236" t="str">
        <f>IF(K236="","",IF(K236="FALTA DEBITO",0,F236))</f>
        <v/>
      </c>
      <c r="N236" s="58" t="str">
        <f>IF(F236&lt;&gt;"",(VLOOKUP(K236,'control débitos'!$I$2:$L$1800,4,FALSE)),"")</f>
        <v/>
      </c>
      <c r="O236" s="58" t="str">
        <f>IF(N236&lt;&gt;"",(IF(N236=B236,"SI",VLOOKUP(K236,'control débitos'!$I$2:$L$1800,4,FALSE))),"")</f>
        <v/>
      </c>
      <c r="P236" s="131" t="str">
        <f>IF(B236="","",COUNTIF(F:F,F236))</f>
        <v/>
      </c>
    </row>
    <row r="237" spans="1:16" ht="12.75" hidden="1" customHeight="1" x14ac:dyDescent="0.2">
      <c r="A237" s="78"/>
      <c r="B237" s="158"/>
      <c r="C237" s="62"/>
      <c r="D237" s="62"/>
      <c r="E237" s="62"/>
      <c r="F237" s="159"/>
      <c r="G237" s="159"/>
      <c r="H237" s="18" t="str">
        <f>+IF($A237&lt;&gt;"",2,"")</f>
        <v/>
      </c>
      <c r="K237" s="55" t="str">
        <f>IFERROR(IF(C237&lt;&gt;"",(VLOOKUP(F237,'control débitos'!$K$3:$K$1800,1,0)),""),"FALTA DEBITO")</f>
        <v/>
      </c>
      <c r="L237" t="str">
        <f>IF(K237="","",IF(K237="FALTA DEBITO",0,F237))</f>
        <v/>
      </c>
      <c r="N237" s="58" t="str">
        <f>IF(F237&lt;&gt;"",(VLOOKUP(K237,'control débitos'!$I$2:$L$1800,4,FALSE)),"")</f>
        <v/>
      </c>
      <c r="O237" s="58" t="str">
        <f>IF(N237&lt;&gt;"",(IF(N237=B237,"SI",VLOOKUP(K237,'control débitos'!$I$2:$L$1800,4,FALSE))),"")</f>
        <v/>
      </c>
      <c r="P237" s="131" t="str">
        <f>IF(B237="","",COUNTIF(F:F,F237))</f>
        <v/>
      </c>
    </row>
    <row r="238" spans="1:16" ht="12.75" hidden="1" customHeight="1" x14ac:dyDescent="0.2">
      <c r="A238" s="78"/>
      <c r="B238" s="158"/>
      <c r="C238" s="62"/>
      <c r="D238" s="62"/>
      <c r="E238" s="62"/>
      <c r="F238" s="159"/>
      <c r="G238" s="159"/>
      <c r="H238" s="18" t="str">
        <f>+IF($A238&lt;&gt;"",2,"")</f>
        <v/>
      </c>
      <c r="K238" s="55" t="str">
        <f>IFERROR(IF(C238&lt;&gt;"",(VLOOKUP(F238,'control débitos'!$K$3:$K$1800,1,0)),""),"FALTA DEBITO")</f>
        <v/>
      </c>
      <c r="L238" t="str">
        <f>IF(K238="","",IF(K238="FALTA DEBITO",0,F238))</f>
        <v/>
      </c>
      <c r="N238" s="58" t="str">
        <f>IF(F238&lt;&gt;"",(VLOOKUP(K238,'control débitos'!$I$2:$L$1800,4,FALSE)),"")</f>
        <v/>
      </c>
      <c r="O238" s="58" t="str">
        <f>IF(N238&lt;&gt;"",(IF(N238=B238,"SI",VLOOKUP(K238,'control débitos'!$I$2:$L$1800,4,FALSE))),"")</f>
        <v/>
      </c>
      <c r="P238" s="131" t="str">
        <f>IF(B238="","",COUNTIF(F:F,F238))</f>
        <v/>
      </c>
    </row>
    <row r="239" spans="1:16" ht="12.75" hidden="1" customHeight="1" x14ac:dyDescent="0.2">
      <c r="A239" s="78"/>
      <c r="B239" s="158"/>
      <c r="C239" s="62"/>
      <c r="D239" s="62"/>
      <c r="E239" s="62"/>
      <c r="F239" s="159"/>
      <c r="G239" s="159"/>
      <c r="H239" s="18" t="str">
        <f>+IF($A239&lt;&gt;"",2,"")</f>
        <v/>
      </c>
      <c r="K239" s="55" t="str">
        <f>IFERROR(IF(C239&lt;&gt;"",(VLOOKUP(F239,'control débitos'!$K$3:$K$1800,1,0)),""),"FALTA DEBITO")</f>
        <v/>
      </c>
      <c r="L239" t="str">
        <f>IF(K239="","",IF(K239="FALTA DEBITO",0,F239))</f>
        <v/>
      </c>
      <c r="N239" s="58" t="str">
        <f>IF(F239&lt;&gt;"",(VLOOKUP(K239,'control débitos'!$I$2:$L$1800,4,FALSE)),"")</f>
        <v/>
      </c>
      <c r="O239" s="58" t="str">
        <f>IF(N239&lt;&gt;"",(IF(N239=B239,"SI",VLOOKUP(K239,'control débitos'!$I$2:$L$1800,4,FALSE))),"")</f>
        <v/>
      </c>
      <c r="P239" s="131" t="str">
        <f>IF(B239="","",COUNTIF(F:F,F239))</f>
        <v/>
      </c>
    </row>
    <row r="240" spans="1:16" ht="12.75" hidden="1" customHeight="1" x14ac:dyDescent="0.2">
      <c r="A240" s="78"/>
      <c r="B240" s="158"/>
      <c r="C240" s="62"/>
      <c r="D240" s="62"/>
      <c r="E240" s="62"/>
      <c r="F240" s="159"/>
      <c r="G240" s="159"/>
      <c r="H240" s="18" t="str">
        <f>+IF($A240&lt;&gt;"",2,"")</f>
        <v/>
      </c>
      <c r="K240" s="55" t="str">
        <f>IFERROR(IF(C240&lt;&gt;"",(VLOOKUP(F240,'control débitos'!$K$3:$K$1800,1,0)),""),"FALTA DEBITO")</f>
        <v/>
      </c>
      <c r="L240" t="str">
        <f>IF(K240="","",IF(K240="FALTA DEBITO",0,F240))</f>
        <v/>
      </c>
      <c r="N240" s="58" t="str">
        <f>IF(F240&lt;&gt;"",(VLOOKUP(K240,'control débitos'!$I$2:$L$1800,4,FALSE)),"")</f>
        <v/>
      </c>
      <c r="O240" s="58" t="str">
        <f>IF(N240&lt;&gt;"",(IF(N240=B240,"SI",VLOOKUP(K240,'control débitos'!$I$2:$L$1800,4,FALSE))),"")</f>
        <v/>
      </c>
      <c r="P240" s="131" t="str">
        <f>IF(B240="","",COUNTIF(F:F,F240))</f>
        <v/>
      </c>
    </row>
    <row r="241" spans="1:16" ht="12.75" hidden="1" customHeight="1" x14ac:dyDescent="0.2">
      <c r="A241" s="78"/>
      <c r="B241" s="158"/>
      <c r="C241" s="62"/>
      <c r="D241" s="62"/>
      <c r="E241" s="62"/>
      <c r="F241" s="159"/>
      <c r="G241" s="159"/>
      <c r="H241" s="18" t="str">
        <f>+IF($A241&lt;&gt;"",2,"")</f>
        <v/>
      </c>
      <c r="K241" s="55" t="str">
        <f>IFERROR(IF(C241&lt;&gt;"",(VLOOKUP(F241,'control débitos'!$K$3:$K$1800,1,0)),""),"FALTA DEBITO")</f>
        <v/>
      </c>
      <c r="L241" t="str">
        <f>IF(K241="","",IF(K241="FALTA DEBITO",0,F241))</f>
        <v/>
      </c>
      <c r="N241" s="58" t="str">
        <f>IF(F241&lt;&gt;"",(VLOOKUP(K241,'control débitos'!$I$2:$L$1800,4,FALSE)),"")</f>
        <v/>
      </c>
      <c r="O241" s="58" t="str">
        <f>IF(N241&lt;&gt;"",(IF(N241=B241,"SI",VLOOKUP(K241,'control débitos'!$I$2:$L$1800,4,FALSE))),"")</f>
        <v/>
      </c>
      <c r="P241" s="131" t="str">
        <f>IF(B241="","",COUNTIF(F:F,F241))</f>
        <v/>
      </c>
    </row>
    <row r="242" spans="1:16" ht="12.75" hidden="1" customHeight="1" x14ac:dyDescent="0.2">
      <c r="A242" s="78"/>
      <c r="B242" s="158"/>
      <c r="C242" s="62"/>
      <c r="D242" s="62"/>
      <c r="E242" s="62"/>
      <c r="F242" s="159"/>
      <c r="G242" s="159"/>
      <c r="H242" s="18" t="str">
        <f>+IF($A242&lt;&gt;"",2,"")</f>
        <v/>
      </c>
      <c r="K242" s="55" t="str">
        <f>IFERROR(IF(C242&lt;&gt;"",(VLOOKUP(F242,'control débitos'!$K$3:$K$1800,1,0)),""),"FALTA DEBITO")</f>
        <v/>
      </c>
      <c r="L242" t="str">
        <f>IF(K242="","",IF(K242="FALTA DEBITO",0,F242))</f>
        <v/>
      </c>
      <c r="N242" s="58" t="str">
        <f>IF(F242&lt;&gt;"",(VLOOKUP(K242,'control débitos'!$I$2:$L$1800,4,FALSE)),"")</f>
        <v/>
      </c>
      <c r="O242" s="58" t="str">
        <f>IF(N242&lt;&gt;"",(IF(N242=B242,"SI",VLOOKUP(K242,'control débitos'!$I$2:$L$1800,4,FALSE))),"")</f>
        <v/>
      </c>
      <c r="P242" s="131" t="str">
        <f>IF(B242="","",COUNTIF(F:F,F242))</f>
        <v/>
      </c>
    </row>
    <row r="243" spans="1:16" ht="12.75" hidden="1" customHeight="1" x14ac:dyDescent="0.2">
      <c r="A243" s="78"/>
      <c r="B243" s="158"/>
      <c r="C243" s="62"/>
      <c r="D243" s="62"/>
      <c r="E243" s="62"/>
      <c r="F243" s="159"/>
      <c r="G243" s="159"/>
      <c r="H243" s="18" t="str">
        <f>+IF($A243&lt;&gt;"",2,"")</f>
        <v/>
      </c>
      <c r="K243" s="55" t="str">
        <f>IFERROR(IF(C243&lt;&gt;"",(VLOOKUP(F243,'control débitos'!$K$3:$K$1800,1,0)),""),"FALTA DEBITO")</f>
        <v/>
      </c>
      <c r="L243" t="str">
        <f>IF(K243="","",IF(K243="FALTA DEBITO",0,F243))</f>
        <v/>
      </c>
      <c r="N243" s="58" t="str">
        <f>IF(F243&lt;&gt;"",(VLOOKUP(K243,'control débitos'!$I$2:$L$1800,4,FALSE)),"")</f>
        <v/>
      </c>
      <c r="O243" s="58" t="str">
        <f>IF(N243&lt;&gt;"",(IF(N243=B243,"SI",VLOOKUP(K243,'control débitos'!$I$2:$L$1800,4,FALSE))),"")</f>
        <v/>
      </c>
      <c r="P243" s="131" t="str">
        <f>IF(B243="","",COUNTIF(F:F,F243))</f>
        <v/>
      </c>
    </row>
    <row r="244" spans="1:16" ht="12.75" hidden="1" customHeight="1" x14ac:dyDescent="0.2">
      <c r="A244" s="78"/>
      <c r="B244" s="158"/>
      <c r="C244" s="62"/>
      <c r="D244" s="62"/>
      <c r="E244" s="62"/>
      <c r="F244" s="159"/>
      <c r="G244" s="159"/>
      <c r="H244" s="18" t="str">
        <f>+IF($A244&lt;&gt;"",2,"")</f>
        <v/>
      </c>
      <c r="K244" s="55" t="str">
        <f>IFERROR(IF(C244&lt;&gt;"",(VLOOKUP(F244,'control débitos'!$K$3:$K$1800,1,0)),""),"FALTA DEBITO")</f>
        <v/>
      </c>
      <c r="L244" t="str">
        <f>IF(K244="","",IF(K244="FALTA DEBITO",0,F244))</f>
        <v/>
      </c>
      <c r="N244" s="58" t="str">
        <f>IF(F244&lt;&gt;"",(VLOOKUP(K244,'control débitos'!$I$2:$L$1800,4,FALSE)),"")</f>
        <v/>
      </c>
      <c r="O244" s="58" t="str">
        <f>IF(N244&lt;&gt;"",(IF(N244=B244,"SI",VLOOKUP(K244,'control débitos'!$I$2:$L$1800,4,FALSE))),"")</f>
        <v/>
      </c>
      <c r="P244" s="131" t="str">
        <f>IF(B244="","",COUNTIF(F:F,F244))</f>
        <v/>
      </c>
    </row>
    <row r="245" spans="1:16" ht="12.75" hidden="1" customHeight="1" x14ac:dyDescent="0.2">
      <c r="A245" s="78"/>
      <c r="B245" s="158"/>
      <c r="C245" s="62"/>
      <c r="D245" s="62"/>
      <c r="E245" s="62"/>
      <c r="F245" s="159"/>
      <c r="G245" s="159"/>
      <c r="H245" s="18" t="str">
        <f>+IF($A245&lt;&gt;"",2,"")</f>
        <v/>
      </c>
      <c r="K245" s="55" t="str">
        <f>IFERROR(IF(C245&lt;&gt;"",(VLOOKUP(F245,'control débitos'!$K$3:$K$1800,1,0)),""),"FALTA DEBITO")</f>
        <v/>
      </c>
      <c r="L245" t="str">
        <f>IF(K245="","",IF(K245="FALTA DEBITO",0,F245))</f>
        <v/>
      </c>
      <c r="N245" s="58" t="str">
        <f>IF(F245&lt;&gt;"",(VLOOKUP(K245,'control débitos'!$I$2:$L$1800,4,FALSE)),"")</f>
        <v/>
      </c>
      <c r="O245" s="58" t="str">
        <f>IF(N245&lt;&gt;"",(IF(N245=B245,"SI",VLOOKUP(K245,'control débitos'!$I$2:$L$1800,4,FALSE))),"")</f>
        <v/>
      </c>
      <c r="P245" s="131" t="str">
        <f>IF(B245="","",COUNTIF(F:F,F245))</f>
        <v/>
      </c>
    </row>
    <row r="246" spans="1:16" ht="12.75" hidden="1" customHeight="1" x14ac:dyDescent="0.2">
      <c r="A246" s="78"/>
      <c r="B246" s="158"/>
      <c r="C246" s="62"/>
      <c r="D246" s="62"/>
      <c r="E246" s="62"/>
      <c r="F246" s="159"/>
      <c r="G246" s="159"/>
      <c r="H246" s="18" t="str">
        <f>+IF($A246&lt;&gt;"",2,"")</f>
        <v/>
      </c>
      <c r="K246" s="55" t="str">
        <f>IFERROR(IF(C246&lt;&gt;"",(VLOOKUP(F246,'control débitos'!$K$3:$K$1800,1,0)),""),"FALTA DEBITO")</f>
        <v/>
      </c>
      <c r="L246" t="str">
        <f>IF(K246="","",IF(K246="FALTA DEBITO",0,F246))</f>
        <v/>
      </c>
      <c r="N246" s="58" t="str">
        <f>IF(F246&lt;&gt;"",(VLOOKUP(K246,'control débitos'!$I$2:$L$1800,4,FALSE)),"")</f>
        <v/>
      </c>
      <c r="O246" s="58" t="str">
        <f>IF(N246&lt;&gt;"",(IF(N246=B246,"SI",VLOOKUP(K246,'control débitos'!$I$2:$L$1800,4,FALSE))),"")</f>
        <v/>
      </c>
      <c r="P246" s="131" t="str">
        <f>IF(B246="","",COUNTIF(F:F,F246))</f>
        <v/>
      </c>
    </row>
    <row r="247" spans="1:16" ht="12.75" hidden="1" customHeight="1" x14ac:dyDescent="0.2">
      <c r="A247" s="78"/>
      <c r="B247" s="158"/>
      <c r="C247" s="62"/>
      <c r="D247" s="62"/>
      <c r="E247" s="62"/>
      <c r="F247" s="159"/>
      <c r="G247" s="159"/>
      <c r="H247" s="18" t="str">
        <f>+IF($A247&lt;&gt;"",2,"")</f>
        <v/>
      </c>
      <c r="K247" s="55" t="str">
        <f>IFERROR(IF(C247&lt;&gt;"",(VLOOKUP(F247,'control débitos'!$K$3:$K$1800,1,0)),""),"FALTA DEBITO")</f>
        <v/>
      </c>
      <c r="L247" t="str">
        <f>IF(K247="","",IF(K247="FALTA DEBITO",0,F247))</f>
        <v/>
      </c>
      <c r="N247" s="58" t="str">
        <f>IF(F247&lt;&gt;"",(VLOOKUP(K247,'control débitos'!$I$2:$L$1800,4,FALSE)),"")</f>
        <v/>
      </c>
      <c r="O247" s="58" t="str">
        <f>IF(N247&lt;&gt;"",(IF(N247=B247,"SI",VLOOKUP(K247,'control débitos'!$I$2:$L$1800,4,FALSE))),"")</f>
        <v/>
      </c>
      <c r="P247" s="131" t="str">
        <f>IF(B247="","",COUNTIF(F:F,F247))</f>
        <v/>
      </c>
    </row>
    <row r="248" spans="1:16" ht="12.75" hidden="1" customHeight="1" x14ac:dyDescent="0.2">
      <c r="A248" s="78"/>
      <c r="B248" s="158"/>
      <c r="C248" s="62"/>
      <c r="D248" s="62"/>
      <c r="E248" s="62"/>
      <c r="F248" s="159"/>
      <c r="G248" s="159"/>
      <c r="H248" s="18" t="str">
        <f>+IF($A248&lt;&gt;"",2,"")</f>
        <v/>
      </c>
      <c r="K248" s="55" t="str">
        <f>IFERROR(IF(C248&lt;&gt;"",(VLOOKUP(F248,'control débitos'!$K$3:$K$1800,1,0)),""),"FALTA DEBITO")</f>
        <v/>
      </c>
      <c r="L248" t="str">
        <f>IF(K248="","",IF(K248="FALTA DEBITO",0,F248))</f>
        <v/>
      </c>
      <c r="N248" s="58" t="str">
        <f>IF(F248&lt;&gt;"",(VLOOKUP(K248,'control débitos'!$I$2:$L$1800,4,FALSE)),"")</f>
        <v/>
      </c>
      <c r="O248" s="58" t="str">
        <f>IF(N248&lt;&gt;"",(IF(N248=B248,"SI",VLOOKUP(K248,'control débitos'!$I$2:$L$1800,4,FALSE))),"")</f>
        <v/>
      </c>
      <c r="P248" s="131" t="str">
        <f>IF(B248="","",COUNTIF(F:F,F248))</f>
        <v/>
      </c>
    </row>
    <row r="249" spans="1:16" ht="12.75" hidden="1" customHeight="1" x14ac:dyDescent="0.2">
      <c r="A249" s="78"/>
      <c r="B249" s="158"/>
      <c r="C249" s="62"/>
      <c r="D249" s="62"/>
      <c r="E249" s="62"/>
      <c r="F249" s="159"/>
      <c r="G249" s="159"/>
      <c r="H249" s="18" t="str">
        <f>+IF($A249&lt;&gt;"",2,"")</f>
        <v/>
      </c>
      <c r="K249" s="55" t="str">
        <f>IFERROR(IF(C249&lt;&gt;"",(VLOOKUP(F249,'control débitos'!$K$3:$K$1800,1,0)),""),"FALTA DEBITO")</f>
        <v/>
      </c>
      <c r="L249" t="str">
        <f>IF(K249="","",IF(K249="FALTA DEBITO",0,F249))</f>
        <v/>
      </c>
      <c r="N249" s="58" t="str">
        <f>IF(F249&lt;&gt;"",(VLOOKUP(K249,'control débitos'!$I$2:$L$1800,4,FALSE)),"")</f>
        <v/>
      </c>
      <c r="O249" s="58" t="str">
        <f>IF(N249&lt;&gt;"",(IF(N249=B249,"SI",VLOOKUP(K249,'control débitos'!$I$2:$L$1800,4,FALSE))),"")</f>
        <v/>
      </c>
      <c r="P249" s="131" t="str">
        <f>IF(B249="","",COUNTIF(F:F,F249))</f>
        <v/>
      </c>
    </row>
    <row r="250" spans="1:16" ht="12.75" hidden="1" customHeight="1" x14ac:dyDescent="0.2">
      <c r="A250" s="78"/>
      <c r="B250" s="158"/>
      <c r="C250" s="62"/>
      <c r="D250" s="62"/>
      <c r="E250" s="62"/>
      <c r="F250" s="159"/>
      <c r="G250" s="159"/>
      <c r="H250" s="18" t="str">
        <f>+IF($A250&lt;&gt;"",2,"")</f>
        <v/>
      </c>
      <c r="K250" s="55" t="str">
        <f>IFERROR(IF(C250&lt;&gt;"",(VLOOKUP(F250,'control débitos'!$K$3:$K$1800,1,0)),""),"FALTA DEBITO")</f>
        <v/>
      </c>
      <c r="L250" t="str">
        <f>IF(K250="","",IF(K250="FALTA DEBITO",0,F250))</f>
        <v/>
      </c>
      <c r="N250" s="58" t="str">
        <f>IF(F250&lt;&gt;"",(VLOOKUP(K250,'control débitos'!$I$2:$L$1800,4,FALSE)),"")</f>
        <v/>
      </c>
      <c r="O250" s="58" t="str">
        <f>IF(N250&lt;&gt;"",(IF(N250=B250,"SI",VLOOKUP(K250,'control débitos'!$I$2:$L$1800,4,FALSE))),"")</f>
        <v/>
      </c>
      <c r="P250" s="131" t="str">
        <f>IF(B250="","",COUNTIF(F:F,F250))</f>
        <v/>
      </c>
    </row>
    <row r="251" spans="1:16" ht="12.75" hidden="1" customHeight="1" x14ac:dyDescent="0.2">
      <c r="A251" s="78"/>
      <c r="B251" s="158"/>
      <c r="C251" s="62"/>
      <c r="D251" s="62"/>
      <c r="E251" s="62"/>
      <c r="F251" s="159"/>
      <c r="G251" s="159"/>
      <c r="H251" s="18" t="str">
        <f>+IF($A251&lt;&gt;"",2,"")</f>
        <v/>
      </c>
      <c r="K251" s="55" t="str">
        <f>IFERROR(IF(C251&lt;&gt;"",(VLOOKUP(F251,'control débitos'!$K$3:$K$1800,1,0)),""),"FALTA DEBITO")</f>
        <v/>
      </c>
      <c r="L251" t="str">
        <f>IF(K251="","",IF(K251="FALTA DEBITO",0,F251))</f>
        <v/>
      </c>
      <c r="N251" s="58" t="str">
        <f>IF(F251&lt;&gt;"",(VLOOKUP(K251,'control débitos'!$I$2:$L$1800,4,FALSE)),"")</f>
        <v/>
      </c>
      <c r="O251" s="58" t="str">
        <f>IF(N251&lt;&gt;"",(IF(N251=B251,"SI",VLOOKUP(K251,'control débitos'!$I$2:$L$1800,4,FALSE))),"")</f>
        <v/>
      </c>
      <c r="P251" s="131" t="str">
        <f>IF(B251="","",COUNTIF(F:F,F251))</f>
        <v/>
      </c>
    </row>
    <row r="252" spans="1:16" ht="12.75" hidden="1" customHeight="1" x14ac:dyDescent="0.2">
      <c r="A252" s="78"/>
      <c r="B252" s="158"/>
      <c r="C252" s="62"/>
      <c r="D252" s="62"/>
      <c r="E252" s="62"/>
      <c r="F252" s="159"/>
      <c r="G252" s="159"/>
      <c r="H252" s="18" t="str">
        <f>+IF($A252&lt;&gt;"",2,"")</f>
        <v/>
      </c>
      <c r="K252" s="55" t="str">
        <f>IFERROR(IF(C252&lt;&gt;"",(VLOOKUP(F252,'control débitos'!$K$3:$K$1800,1,0)),""),"FALTA DEBITO")</f>
        <v/>
      </c>
      <c r="L252" t="str">
        <f>IF(K252="","",IF(K252="FALTA DEBITO",0,F252))</f>
        <v/>
      </c>
      <c r="N252" s="58" t="str">
        <f>IF(F252&lt;&gt;"",(VLOOKUP(K252,'control débitos'!$I$2:$L$1800,4,FALSE)),"")</f>
        <v/>
      </c>
      <c r="O252" s="58" t="str">
        <f>IF(N252&lt;&gt;"",(IF(N252=B252,"SI",VLOOKUP(K252,'control débitos'!$I$2:$L$1800,4,FALSE))),"")</f>
        <v/>
      </c>
      <c r="P252" s="131" t="str">
        <f>IF(B252="","",COUNTIF(F:F,F252))</f>
        <v/>
      </c>
    </row>
    <row r="253" spans="1:16" ht="12.75" hidden="1" customHeight="1" x14ac:dyDescent="0.2">
      <c r="A253" s="78"/>
      <c r="B253" s="158"/>
      <c r="C253" s="62"/>
      <c r="D253" s="62"/>
      <c r="E253" s="62"/>
      <c r="F253" s="159"/>
      <c r="G253" s="159"/>
      <c r="H253" s="18" t="str">
        <f>+IF($A253&lt;&gt;"",2,"")</f>
        <v/>
      </c>
      <c r="K253" s="55" t="str">
        <f>IFERROR(IF(C253&lt;&gt;"",(VLOOKUP(F253,'control débitos'!$K$3:$K$1800,1,0)),""),"FALTA DEBITO")</f>
        <v/>
      </c>
      <c r="L253" t="str">
        <f>IF(K253="","",IF(K253="FALTA DEBITO",0,F253))</f>
        <v/>
      </c>
      <c r="N253" s="58" t="str">
        <f>IF(F253&lt;&gt;"",(VLOOKUP(K253,'control débitos'!$I$2:$L$1800,4,FALSE)),"")</f>
        <v/>
      </c>
      <c r="O253" s="58" t="str">
        <f>IF(N253&lt;&gt;"",(IF(N253=B253,"SI",VLOOKUP(K253,'control débitos'!$I$2:$L$1800,4,FALSE))),"")</f>
        <v/>
      </c>
      <c r="P253" s="131" t="str">
        <f>IF(B253="","",COUNTIF(F:F,F253))</f>
        <v/>
      </c>
    </row>
    <row r="254" spans="1:16" ht="12.75" hidden="1" customHeight="1" x14ac:dyDescent="0.2">
      <c r="A254" s="78"/>
      <c r="B254" s="158"/>
      <c r="C254" s="62"/>
      <c r="D254" s="62"/>
      <c r="E254" s="62"/>
      <c r="F254" s="159"/>
      <c r="G254" s="159"/>
      <c r="H254" s="18" t="str">
        <f>+IF($A254&lt;&gt;"",2,"")</f>
        <v/>
      </c>
      <c r="K254" s="55" t="str">
        <f>IFERROR(IF(C254&lt;&gt;"",(VLOOKUP(F254,'control débitos'!$K$3:$K$1800,1,0)),""),"FALTA DEBITO")</f>
        <v/>
      </c>
      <c r="L254" t="str">
        <f>IF(K254="","",IF(K254="FALTA DEBITO",0,F254))</f>
        <v/>
      </c>
      <c r="N254" s="58" t="str">
        <f>IF(F254&lt;&gt;"",(VLOOKUP(K254,'control débitos'!$I$2:$L$1800,4,FALSE)),"")</f>
        <v/>
      </c>
      <c r="O254" s="58" t="str">
        <f>IF(N254&lt;&gt;"",(IF(N254=B254,"SI",VLOOKUP(K254,'control débitos'!$I$2:$L$1800,4,FALSE))),"")</f>
        <v/>
      </c>
      <c r="P254" s="131" t="str">
        <f>IF(B254="","",COUNTIF(F:F,F254))</f>
        <v/>
      </c>
    </row>
    <row r="255" spans="1:16" ht="12.75" hidden="1" customHeight="1" x14ac:dyDescent="0.2">
      <c r="A255" s="78"/>
      <c r="B255" s="158"/>
      <c r="C255" s="62"/>
      <c r="D255" s="62"/>
      <c r="E255" s="62"/>
      <c r="F255" s="159"/>
      <c r="G255" s="159"/>
      <c r="H255" s="18" t="str">
        <f>+IF($A255&lt;&gt;"",2,"")</f>
        <v/>
      </c>
      <c r="K255" s="55" t="str">
        <f>IFERROR(IF(C255&lt;&gt;"",(VLOOKUP(F255,'control débitos'!$K$3:$K$1800,1,0)),""),"FALTA DEBITO")</f>
        <v/>
      </c>
      <c r="L255" t="str">
        <f>IF(K255="","",IF(K255="FALTA DEBITO",0,F255))</f>
        <v/>
      </c>
      <c r="N255" s="58" t="str">
        <f>IF(F255&lt;&gt;"",(VLOOKUP(K255,'control débitos'!$I$2:$L$1800,4,FALSE)),"")</f>
        <v/>
      </c>
      <c r="O255" s="58" t="str">
        <f>IF(N255&lt;&gt;"",(IF(N255=B255,"SI",VLOOKUP(K255,'control débitos'!$I$2:$L$1800,4,FALSE))),"")</f>
        <v/>
      </c>
      <c r="P255" s="131" t="str">
        <f>IF(B255="","",COUNTIF(F:F,F255))</f>
        <v/>
      </c>
    </row>
    <row r="256" spans="1:16" ht="12.75" hidden="1" customHeight="1" x14ac:dyDescent="0.2">
      <c r="A256" s="78"/>
      <c r="B256" s="158"/>
      <c r="C256" s="62"/>
      <c r="D256" s="62"/>
      <c r="E256" s="62"/>
      <c r="F256" s="159"/>
      <c r="G256" s="159"/>
      <c r="H256" s="18" t="str">
        <f>+IF($A256&lt;&gt;"",2,"")</f>
        <v/>
      </c>
      <c r="K256" s="55" t="str">
        <f>IFERROR(IF(C256&lt;&gt;"",(VLOOKUP(F256,'control débitos'!$K$3:$K$1800,1,0)),""),"FALTA DEBITO")</f>
        <v/>
      </c>
      <c r="L256" t="str">
        <f>IF(K256="","",IF(K256="FALTA DEBITO",0,F256))</f>
        <v/>
      </c>
      <c r="N256" s="58" t="str">
        <f>IF(F256&lt;&gt;"",(VLOOKUP(K256,'control débitos'!$I$2:$L$1800,4,FALSE)),"")</f>
        <v/>
      </c>
      <c r="O256" s="58" t="str">
        <f>IF(N256&lt;&gt;"",(IF(N256=B256,"SI",VLOOKUP(K256,'control débitos'!$I$2:$L$1800,4,FALSE))),"")</f>
        <v/>
      </c>
      <c r="P256" s="131" t="str">
        <f>IF(B256="","",COUNTIF(F:F,F256))</f>
        <v/>
      </c>
    </row>
    <row r="257" spans="1:16" ht="12.75" hidden="1" customHeight="1" x14ac:dyDescent="0.2">
      <c r="A257" s="78"/>
      <c r="B257" s="158"/>
      <c r="C257" s="62"/>
      <c r="D257" s="62"/>
      <c r="E257" s="62"/>
      <c r="F257" s="159"/>
      <c r="G257" s="159"/>
      <c r="H257" s="18" t="str">
        <f>+IF($A257&lt;&gt;"",2,"")</f>
        <v/>
      </c>
      <c r="K257" s="55" t="str">
        <f>IFERROR(IF(C257&lt;&gt;"",(VLOOKUP(F257,'control débitos'!$K$3:$K$1800,1,0)),""),"FALTA DEBITO")</f>
        <v/>
      </c>
      <c r="L257" t="str">
        <f>IF(K257="","",IF(K257="FALTA DEBITO",0,F257))</f>
        <v/>
      </c>
      <c r="N257" s="58" t="str">
        <f>IF(F257&lt;&gt;"",(VLOOKUP(K257,'control débitos'!$I$2:$L$1800,4,FALSE)),"")</f>
        <v/>
      </c>
      <c r="O257" s="58" t="str">
        <f>IF(N257&lt;&gt;"",(IF(N257=B257,"SI",VLOOKUP(K257,'control débitos'!$I$2:$L$1800,4,FALSE))),"")</f>
        <v/>
      </c>
      <c r="P257" s="131" t="str">
        <f>IF(B257="","",COUNTIF(F:F,F257))</f>
        <v/>
      </c>
    </row>
    <row r="258" spans="1:16" ht="12.75" hidden="1" customHeight="1" x14ac:dyDescent="0.2">
      <c r="A258" s="78"/>
      <c r="B258" s="158"/>
      <c r="C258" s="62"/>
      <c r="D258" s="62"/>
      <c r="E258" s="62"/>
      <c r="F258" s="159"/>
      <c r="G258" s="159"/>
      <c r="H258" s="18" t="str">
        <f>+IF($A258&lt;&gt;"",2,"")</f>
        <v/>
      </c>
      <c r="K258" s="55" t="str">
        <f>IFERROR(IF(C258&lt;&gt;"",(VLOOKUP(F258,'control débitos'!$K$3:$K$1800,1,0)),""),"FALTA DEBITO")</f>
        <v/>
      </c>
      <c r="L258" t="str">
        <f>IF(K258="","",IF(K258="FALTA DEBITO",0,F258))</f>
        <v/>
      </c>
      <c r="N258" s="58" t="str">
        <f>IF(F258&lt;&gt;"",(VLOOKUP(K258,'control débitos'!$I$2:$L$1800,4,FALSE)),"")</f>
        <v/>
      </c>
      <c r="O258" s="58" t="str">
        <f>IF(N258&lt;&gt;"",(IF(N258=B258,"SI",VLOOKUP(K258,'control débitos'!$I$2:$L$1800,4,FALSE))),"")</f>
        <v/>
      </c>
      <c r="P258" s="131" t="str">
        <f>IF(B258="","",COUNTIF(F:F,F258))</f>
        <v/>
      </c>
    </row>
    <row r="259" spans="1:16" ht="12.75" hidden="1" customHeight="1" x14ac:dyDescent="0.2">
      <c r="F259" s="49"/>
      <c r="G259" s="49"/>
      <c r="H259" s="18" t="str">
        <f>+IF($A259&lt;&gt;"",2,"")</f>
        <v/>
      </c>
      <c r="K259" s="55" t="str">
        <f>IFERROR(IF(C259&lt;&gt;"",(VLOOKUP(F259,'control débitos'!$K$3:$K$1800,1,0)),""),"FALTA DEBITO")</f>
        <v/>
      </c>
      <c r="L259" t="str">
        <f>IF(K259="","",IF(K259="FALTA DEBITO",0,F259))</f>
        <v/>
      </c>
      <c r="N259" s="58" t="str">
        <f>IF(F259&lt;&gt;"",(VLOOKUP(K259,'control débitos'!$I$2:$L$1800,4,FALSE)),"")</f>
        <v/>
      </c>
      <c r="O259" s="58" t="str">
        <f>IF(N259&lt;&gt;"",(IF(N259=B259,"SI",VLOOKUP(K259,'control débitos'!$I$2:$L$1800,4,FALSE))),"")</f>
        <v/>
      </c>
      <c r="P259" s="131" t="str">
        <f>IF(B259="","",COUNTIF(F:F,F259))</f>
        <v/>
      </c>
    </row>
    <row r="260" spans="1:16" ht="12.75" hidden="1" customHeight="1" x14ac:dyDescent="0.2">
      <c r="F260" s="49"/>
      <c r="G260" s="49"/>
      <c r="H260" s="18" t="str">
        <f>+IF($A260&lt;&gt;"",2,"")</f>
        <v/>
      </c>
      <c r="K260" s="55" t="str">
        <f>IFERROR(IF(C260&lt;&gt;"",(VLOOKUP(F260,'control débitos'!$K$3:$K$1800,1,0)),""),"FALTA DEBITO")</f>
        <v/>
      </c>
      <c r="L260" t="str">
        <f>IF(K260="","",IF(K260="FALTA DEBITO",0,F260))</f>
        <v/>
      </c>
      <c r="N260" s="58" t="str">
        <f>IF(F260&lt;&gt;"",(VLOOKUP(K260,'control débitos'!$I$2:$L$1800,4,FALSE)),"")</f>
        <v/>
      </c>
      <c r="O260" s="58" t="str">
        <f>IF(N260&lt;&gt;"",(IF(N260=B260,"SI",VLOOKUP(K260,'control débitos'!$I$2:$L$1800,4,FALSE))),"")</f>
        <v/>
      </c>
      <c r="P260" s="131" t="str">
        <f>IF(B260="","",COUNTIF(F:F,F260))</f>
        <v/>
      </c>
    </row>
    <row r="261" spans="1:16" ht="12.75" hidden="1" customHeight="1" x14ac:dyDescent="0.2">
      <c r="F261" s="49"/>
      <c r="G261" s="49"/>
      <c r="H261" s="18" t="str">
        <f>+IF($A261&lt;&gt;"",2,"")</f>
        <v/>
      </c>
      <c r="K261" s="55" t="str">
        <f>IFERROR(IF(C261&lt;&gt;"",(VLOOKUP(F261,'control débitos'!$K$3:$K$1800,1,0)),""),"FALTA DEBITO")</f>
        <v/>
      </c>
      <c r="L261" t="str">
        <f>IF(K261="","",IF(K261="FALTA DEBITO",0,F261))</f>
        <v/>
      </c>
      <c r="N261" s="58" t="str">
        <f>IF(F261&lt;&gt;"",(VLOOKUP(K261,'control débitos'!$I$2:$L$1800,4,FALSE)),"")</f>
        <v/>
      </c>
      <c r="O261" s="58" t="str">
        <f>IF(N261&lt;&gt;"",(IF(N261=B261,"SI",VLOOKUP(K261,'control débitos'!$I$2:$L$1800,4,FALSE))),"")</f>
        <v/>
      </c>
      <c r="P261" s="131" t="str">
        <f>IF(B261="","",COUNTIF(F:F,F261))</f>
        <v/>
      </c>
    </row>
    <row r="262" spans="1:16" ht="12.75" hidden="1" customHeight="1" x14ac:dyDescent="0.2">
      <c r="F262" s="49"/>
      <c r="G262" s="49"/>
      <c r="H262" s="18" t="str">
        <f>+IF($A262&lt;&gt;"",2,"")</f>
        <v/>
      </c>
      <c r="K262" s="55" t="str">
        <f>IFERROR(IF(C262&lt;&gt;"",(VLOOKUP(F262,'control débitos'!$K$3:$K$1800,1,0)),""),"FALTA DEBITO")</f>
        <v/>
      </c>
      <c r="L262" t="str">
        <f>IF(K262="","",IF(K262="FALTA DEBITO",0,F262))</f>
        <v/>
      </c>
      <c r="N262" s="58" t="str">
        <f>IF(F262&lt;&gt;"",(VLOOKUP(K262,'control débitos'!$I$2:$L$1800,4,FALSE)),"")</f>
        <v/>
      </c>
      <c r="O262" s="58" t="str">
        <f>IF(N262&lt;&gt;"",(IF(N262=B262,"SI",VLOOKUP(K262,'control débitos'!$I$2:$L$1800,4,FALSE))),"")</f>
        <v/>
      </c>
      <c r="P262" s="131" t="str">
        <f>IF(B262="","",COUNTIF(F:F,F262))</f>
        <v/>
      </c>
    </row>
    <row r="263" spans="1:16" ht="12.75" hidden="1" customHeight="1" x14ac:dyDescent="0.2">
      <c r="F263" s="49"/>
      <c r="G263" s="49"/>
      <c r="H263" s="18" t="str">
        <f>+IF($A263&lt;&gt;"",2,"")</f>
        <v/>
      </c>
      <c r="K263" s="55" t="str">
        <f>IFERROR(IF(C263&lt;&gt;"",(VLOOKUP(F263,'control débitos'!$K$3:$K$1800,1,0)),""),"FALTA DEBITO")</f>
        <v/>
      </c>
      <c r="L263" t="str">
        <f>IF(K263="","",IF(K263="FALTA DEBITO",0,F263))</f>
        <v/>
      </c>
      <c r="N263" s="58" t="str">
        <f>IF(F263&lt;&gt;"",(VLOOKUP(K263,'control débitos'!$I$2:$L$1800,4,FALSE)),"")</f>
        <v/>
      </c>
      <c r="O263" s="58" t="str">
        <f>IF(N263&lt;&gt;"",(IF(N263=B263,"SI",VLOOKUP(K263,'control débitos'!$I$2:$L$1800,4,FALSE))),"")</f>
        <v/>
      </c>
      <c r="P263" s="131" t="str">
        <f>IF(B263="","",COUNTIF(F:F,F263))</f>
        <v/>
      </c>
    </row>
    <row r="264" spans="1:16" ht="12.75" hidden="1" customHeight="1" x14ac:dyDescent="0.2">
      <c r="F264" s="49"/>
      <c r="G264" s="49"/>
      <c r="H264" s="18" t="str">
        <f>+IF($A264&lt;&gt;"",2,"")</f>
        <v/>
      </c>
      <c r="K264" s="55" t="str">
        <f>IFERROR(IF(C264&lt;&gt;"",(VLOOKUP(F264,'control débitos'!$K$3:$K$1800,1,0)),""),"FALTA DEBITO")</f>
        <v/>
      </c>
      <c r="L264" t="str">
        <f>IF(K264="","",IF(K264="FALTA DEBITO",0,F264))</f>
        <v/>
      </c>
      <c r="N264" s="58" t="str">
        <f>IF(F264&lt;&gt;"",(VLOOKUP(K264,'control débitos'!$I$2:$L$1800,4,FALSE)),"")</f>
        <v/>
      </c>
      <c r="O264" s="58" t="str">
        <f>IF(N264&lt;&gt;"",(IF(N264=B264,"SI",VLOOKUP(K264,'control débitos'!$I$2:$L$1800,4,FALSE))),"")</f>
        <v/>
      </c>
      <c r="P264" s="131" t="str">
        <f>IF(B264="","",COUNTIF(F:F,F264))</f>
        <v/>
      </c>
    </row>
    <row r="265" spans="1:16" ht="12.75" hidden="1" customHeight="1" x14ac:dyDescent="0.2">
      <c r="F265" s="49"/>
      <c r="G265" s="49"/>
      <c r="H265" s="18" t="str">
        <f>+IF($A265&lt;&gt;"",2,"")</f>
        <v/>
      </c>
      <c r="K265" s="55" t="str">
        <f>IFERROR(IF(C265&lt;&gt;"",(VLOOKUP(F265,'control débitos'!$K$3:$K$1800,1,0)),""),"FALTA DEBITO")</f>
        <v/>
      </c>
      <c r="L265" t="str">
        <f>IF(K265="","",IF(K265="FALTA DEBITO",0,F265))</f>
        <v/>
      </c>
      <c r="N265" s="58" t="str">
        <f>IF(F265&lt;&gt;"",(VLOOKUP(K265,'control débitos'!$I$2:$L$1800,4,FALSE)),"")</f>
        <v/>
      </c>
      <c r="O265" s="58" t="str">
        <f>IF(N265&lt;&gt;"",(IF(N265=B265,"SI",VLOOKUP(K265,'control débitos'!$I$2:$L$1800,4,FALSE))),"")</f>
        <v/>
      </c>
      <c r="P265" s="131" t="str">
        <f>IF(B265="","",COUNTIF(F:F,F265))</f>
        <v/>
      </c>
    </row>
    <row r="266" spans="1:16" ht="12.75" hidden="1" customHeight="1" x14ac:dyDescent="0.2">
      <c r="F266" s="49"/>
      <c r="G266" s="49"/>
      <c r="K266" s="55" t="str">
        <f>IFERROR(IF(C266&lt;&gt;"",(VLOOKUP(F266,'control débitos'!$K$3:$K$1800,1,0)),""),"FALTA DEBITO")</f>
        <v/>
      </c>
      <c r="L266" t="str">
        <f>IF(K266="","",IF(K266="FALTA DEBITO",0,F266))</f>
        <v/>
      </c>
      <c r="N266" s="58" t="str">
        <f>IF(F266&lt;&gt;"",(VLOOKUP(K266,'control débitos'!$I$2:$L$1800,4,FALSE)),"")</f>
        <v/>
      </c>
      <c r="O266" s="58" t="str">
        <f>IF(N266&lt;&gt;"",(IF(N266=B266,"SI",VLOOKUP(K266,'control débitos'!$I$2:$L$1800,4,FALSE))),"")</f>
        <v/>
      </c>
      <c r="P266" s="131" t="str">
        <f>IF(B266="","",COUNTIF(F:F,F266))</f>
        <v/>
      </c>
    </row>
    <row r="267" spans="1:16" ht="12.75" hidden="1" customHeight="1" x14ac:dyDescent="0.2">
      <c r="F267" s="49"/>
      <c r="G267" s="49"/>
      <c r="K267" s="55" t="str">
        <f>IFERROR(IF(C267&lt;&gt;"",(VLOOKUP(F267,'control débitos'!$K$3:$K$1800,1,0)),""),"FALTA DEBITO")</f>
        <v/>
      </c>
      <c r="L267" t="str">
        <f>IF(K267="","",IF(K267="FALTA DEBITO",0,F267))</f>
        <v/>
      </c>
      <c r="N267" s="58" t="str">
        <f>IF(F267&lt;&gt;"",(VLOOKUP(K267,'control débitos'!$I$2:$L$1800,4,FALSE)),"")</f>
        <v/>
      </c>
      <c r="O267" s="58" t="str">
        <f>IF(N267&lt;&gt;"",(IF(N267=B267,"SI",VLOOKUP(K267,'control débitos'!$I$2:$L$1800,4,FALSE))),"")</f>
        <v/>
      </c>
      <c r="P267" s="131" t="str">
        <f>IF(B267="","",COUNTIF(F:F,F267))</f>
        <v/>
      </c>
    </row>
    <row r="268" spans="1:16" ht="12.75" hidden="1" customHeight="1" x14ac:dyDescent="0.2">
      <c r="F268" s="49"/>
      <c r="G268" s="49"/>
      <c r="K268" s="55" t="str">
        <f>IFERROR(IF(C268&lt;&gt;"",(VLOOKUP(F268,'control débitos'!$K$3:$K$1800,1,0)),""),"FALTA DEBITO")</f>
        <v/>
      </c>
      <c r="L268" t="str">
        <f>IF(K268="","",IF(K268="FALTA DEBITO",0,F268))</f>
        <v/>
      </c>
      <c r="N268" s="58" t="str">
        <f>IF(F268&lt;&gt;"",(VLOOKUP(K268,'control débitos'!$I$2:$L$1800,4,FALSE)),"")</f>
        <v/>
      </c>
      <c r="O268" s="58" t="str">
        <f>IF(N268&lt;&gt;"",(IF(N268=B268,"SI",VLOOKUP(K268,'control débitos'!$I$2:$L$1800,4,FALSE))),"")</f>
        <v/>
      </c>
      <c r="P268" s="131" t="str">
        <f>IF(B268="","",COUNTIF(F:F,F268))</f>
        <v/>
      </c>
    </row>
    <row r="269" spans="1:16" ht="12.75" hidden="1" customHeight="1" x14ac:dyDescent="0.2">
      <c r="F269" s="49"/>
      <c r="G269" s="49"/>
      <c r="K269" s="55" t="str">
        <f>IFERROR(IF(C269&lt;&gt;"",(VLOOKUP(F269,'control débitos'!$K$3:$K$1800,1,0)),""),"FALTA DEBITO")</f>
        <v/>
      </c>
      <c r="L269" t="str">
        <f>IF(K269="","",IF(K269="FALTA DEBITO",0,F269))</f>
        <v/>
      </c>
      <c r="N269" s="58" t="str">
        <f>IF(F269&lt;&gt;"",(VLOOKUP(K269,'control débitos'!$I$2:$L$1800,4,FALSE)),"")</f>
        <v/>
      </c>
      <c r="O269" s="58" t="str">
        <f>IF(N269&lt;&gt;"",(IF(N269=B269,"SI",VLOOKUP(K269,'control débitos'!$I$2:$L$1800,4,FALSE))),"")</f>
        <v/>
      </c>
      <c r="P269" s="131" t="str">
        <f>IF(B269="","",COUNTIF(F:F,F269))</f>
        <v/>
      </c>
    </row>
    <row r="270" spans="1:16" ht="12.75" hidden="1" customHeight="1" x14ac:dyDescent="0.2">
      <c r="F270" s="49"/>
      <c r="G270" s="49"/>
      <c r="K270" s="55" t="str">
        <f>IFERROR(IF(C270&lt;&gt;"",(VLOOKUP(F270,'control débitos'!$K$3:$K$1800,1,0)),""),"FALTA DEBITO")</f>
        <v/>
      </c>
      <c r="L270" t="str">
        <f>IF(K270="","",IF(K270="FALTA DEBITO",0,F270))</f>
        <v/>
      </c>
      <c r="N270" s="58" t="str">
        <f>IF(F270&lt;&gt;"",(VLOOKUP(K270,'control débitos'!$I$2:$L$1800,4,FALSE)),"")</f>
        <v/>
      </c>
      <c r="O270" s="58" t="str">
        <f>IF(N270&lt;&gt;"",(IF(N270=B270,"SI",VLOOKUP(K270,'control débitos'!$I$2:$L$1800,4,FALSE))),"")</f>
        <v/>
      </c>
      <c r="P270" s="131" t="str">
        <f>IF(B270="","",COUNTIF(F:F,F270))</f>
        <v/>
      </c>
    </row>
    <row r="271" spans="1:16" ht="12.75" hidden="1" customHeight="1" x14ac:dyDescent="0.2">
      <c r="F271" s="49"/>
      <c r="G271" s="49"/>
      <c r="K271" s="55" t="str">
        <f>IFERROR(IF(C271&lt;&gt;"",(VLOOKUP(F271,'control débitos'!$K$3:$K$1800,1,0)),""),"FALTA DEBITO")</f>
        <v/>
      </c>
      <c r="L271" t="str">
        <f>IF(K271="","",IF(K271="FALTA DEBITO",0,F271))</f>
        <v/>
      </c>
      <c r="N271" s="58" t="str">
        <f>IF(F271&lt;&gt;"",(VLOOKUP(K271,'control débitos'!$I$2:$L$1800,4,FALSE)),"")</f>
        <v/>
      </c>
      <c r="O271" s="58" t="str">
        <f>IF(N271&lt;&gt;"",(IF(N271=B271,"SI",VLOOKUP(K271,'control débitos'!$I$2:$L$1800,4,FALSE))),"")</f>
        <v/>
      </c>
      <c r="P271" s="131" t="str">
        <f>IF(B271="","",COUNTIF(F:F,F271))</f>
        <v/>
      </c>
    </row>
    <row r="272" spans="1:16" ht="12.75" hidden="1" customHeight="1" x14ac:dyDescent="0.2">
      <c r="F272" s="49"/>
      <c r="G272" s="49"/>
      <c r="K272" s="55" t="str">
        <f>IFERROR(IF(C272&lt;&gt;"",(VLOOKUP(F272,'control débitos'!$K$3:$K$1800,1,0)),""),"FALTA DEBITO")</f>
        <v/>
      </c>
      <c r="L272" t="str">
        <f>IF(K272="","",IF(K272="FALTA DEBITO",0,F272))</f>
        <v/>
      </c>
      <c r="N272" s="58" t="str">
        <f>IF(F272&lt;&gt;"",(VLOOKUP(K272,'control débitos'!$I$2:$L$1800,4,FALSE)),"")</f>
        <v/>
      </c>
      <c r="O272" s="58" t="str">
        <f>IF(N272&lt;&gt;"",(IF(N272=B272,"SI",VLOOKUP(K272,'control débitos'!$I$2:$L$1800,4,FALSE))),"")</f>
        <v/>
      </c>
      <c r="P272" s="131" t="str">
        <f>IF(B272="","",COUNTIF(F:F,F272))</f>
        <v/>
      </c>
    </row>
    <row r="273" spans="6:16" ht="12.75" hidden="1" customHeight="1" x14ac:dyDescent="0.2">
      <c r="F273" s="49"/>
      <c r="G273" s="49"/>
      <c r="K273" s="55" t="str">
        <f>IFERROR(IF(C273&lt;&gt;"",(VLOOKUP(F273,'control débitos'!$K$3:$K$1800,1,0)),""),"FALTA DEBITO")</f>
        <v/>
      </c>
      <c r="L273" t="str">
        <f>IF(K273="","",IF(K273="FALTA DEBITO",0,F273))</f>
        <v/>
      </c>
      <c r="N273" s="58" t="str">
        <f>IF(F273&lt;&gt;"",(VLOOKUP(K273,'control débitos'!$I$2:$L$1800,4,FALSE)),"")</f>
        <v/>
      </c>
      <c r="O273" s="58" t="str">
        <f>IF(N273&lt;&gt;"",(IF(N273=B273,"SI",VLOOKUP(K273,'control débitos'!$I$2:$L$1800,4,FALSE))),"")</f>
        <v/>
      </c>
      <c r="P273" s="131" t="str">
        <f>IF(B273="","",COUNTIF(F:F,F273))</f>
        <v/>
      </c>
    </row>
    <row r="274" spans="6:16" ht="12.75" hidden="1" customHeight="1" x14ac:dyDescent="0.2">
      <c r="F274" s="49"/>
      <c r="G274" s="49"/>
      <c r="K274" s="55" t="str">
        <f>IFERROR(IF(C274&lt;&gt;"",(VLOOKUP(F274,'control débitos'!$K$3:$K$1800,1,0)),""),"FALTA DEBITO")</f>
        <v/>
      </c>
      <c r="L274" t="str">
        <f>IF(K274="","",IF(K274="FALTA DEBITO",0,F274))</f>
        <v/>
      </c>
      <c r="N274" s="58" t="str">
        <f>IF(F274&lt;&gt;"",(VLOOKUP(K274,'control débitos'!$I$2:$L$1800,4,FALSE)),"")</f>
        <v/>
      </c>
      <c r="O274" s="58" t="str">
        <f>IF(N274&lt;&gt;"",(IF(N274=B274,"SI",VLOOKUP(K274,'control débitos'!$I$2:$L$1800,4,FALSE))),"")</f>
        <v/>
      </c>
      <c r="P274" s="131" t="str">
        <f>IF(B274="","",COUNTIF(F:F,F274))</f>
        <v/>
      </c>
    </row>
    <row r="275" spans="6:16" ht="12.75" hidden="1" customHeight="1" x14ac:dyDescent="0.2">
      <c r="F275" s="49"/>
      <c r="G275" s="49"/>
      <c r="K275" s="55" t="str">
        <f>IFERROR(IF(C275&lt;&gt;"",(VLOOKUP(F275,'control débitos'!$K$3:$K$1800,1,0)),""),"FALTA DEBITO")</f>
        <v/>
      </c>
      <c r="L275" t="str">
        <f>IF(K275="","",IF(K275="FALTA DEBITO",0,F275))</f>
        <v/>
      </c>
      <c r="N275" s="58" t="str">
        <f>IF(F275&lt;&gt;"",(VLOOKUP(K275,'control débitos'!$I$2:$L$1800,4,FALSE)),"")</f>
        <v/>
      </c>
      <c r="O275" s="58" t="str">
        <f>IF(N275&lt;&gt;"",(IF(N275=B275,"SI",VLOOKUP(K275,'control débitos'!$I$2:$L$1800,4,FALSE))),"")</f>
        <v/>
      </c>
      <c r="P275" s="131" t="str">
        <f>IF(B275="","",COUNTIF(F:F,F275))</f>
        <v/>
      </c>
    </row>
    <row r="276" spans="6:16" ht="12.75" hidden="1" customHeight="1" x14ac:dyDescent="0.2">
      <c r="F276" s="49"/>
      <c r="G276" s="49"/>
      <c r="K276" s="55" t="str">
        <f>IFERROR(IF(C276&lt;&gt;"",(VLOOKUP(F276,'control débitos'!$K$3:$K$1800,1,0)),""),"FALTA DEBITO")</f>
        <v/>
      </c>
      <c r="L276" t="str">
        <f>IF(K276="","",IF(K276="FALTA DEBITO",0,F276))</f>
        <v/>
      </c>
      <c r="N276" s="58" t="str">
        <f>IF(F276&lt;&gt;"",(VLOOKUP(K276,'control débitos'!$I$2:$L$1800,4,FALSE)),"")</f>
        <v/>
      </c>
      <c r="O276" s="58" t="str">
        <f>IF(N276&lt;&gt;"",(IF(N276=B276,"SI",VLOOKUP(K276,'control débitos'!$I$2:$L$1800,4,FALSE))),"")</f>
        <v/>
      </c>
      <c r="P276" s="131" t="str">
        <f>IF(B276="","",COUNTIF(F:F,F276))</f>
        <v/>
      </c>
    </row>
    <row r="277" spans="6:16" ht="12.75" hidden="1" customHeight="1" x14ac:dyDescent="0.2">
      <c r="F277" s="49"/>
      <c r="G277" s="49"/>
      <c r="K277" s="55" t="str">
        <f>IFERROR(IF(C277&lt;&gt;"",(VLOOKUP(F277,'control débitos'!$K$3:$K$1800,1,0)),""),"FALTA DEBITO")</f>
        <v/>
      </c>
      <c r="L277" t="str">
        <f>IF(K277="","",IF(K277="FALTA DEBITO",0,F277))</f>
        <v/>
      </c>
      <c r="N277" s="58" t="str">
        <f>IF(F277&lt;&gt;"",(VLOOKUP(K277,'control débitos'!$I$2:$L$1800,4,FALSE)),"")</f>
        <v/>
      </c>
      <c r="O277" s="58" t="str">
        <f>IF(N277&lt;&gt;"",(IF(N277=B277,"SI",VLOOKUP(K277,'control débitos'!$I$2:$L$1800,4,FALSE))),"")</f>
        <v/>
      </c>
      <c r="P277" s="131" t="str">
        <f>IF(B277="","",COUNTIF(F:F,F277))</f>
        <v/>
      </c>
    </row>
    <row r="278" spans="6:16" ht="12.75" hidden="1" customHeight="1" x14ac:dyDescent="0.2">
      <c r="F278" s="49"/>
      <c r="G278" s="49"/>
      <c r="K278" s="55" t="str">
        <f>IFERROR(IF(C278&lt;&gt;"",(VLOOKUP(F278,'control débitos'!$K$3:$K$1800,1,0)),""),"FALTA DEBITO")</f>
        <v/>
      </c>
      <c r="L278" t="str">
        <f>IF(K278="","",IF(K278="FALTA DEBITO",0,F278))</f>
        <v/>
      </c>
      <c r="N278" s="58" t="str">
        <f>IF(F278&lt;&gt;"",(VLOOKUP(K278,'control débitos'!$I$2:$L$1800,4,FALSE)),"")</f>
        <v/>
      </c>
      <c r="O278" s="58" t="str">
        <f>IF(N278&lt;&gt;"",(IF(N278=B278,"SI",VLOOKUP(K278,'control débitos'!$I$2:$L$1800,4,FALSE))),"")</f>
        <v/>
      </c>
      <c r="P278" s="131" t="str">
        <f>IF(B278="","",COUNTIF(F:F,F278))</f>
        <v/>
      </c>
    </row>
    <row r="279" spans="6:16" ht="12.75" hidden="1" customHeight="1" x14ac:dyDescent="0.2">
      <c r="F279" s="49"/>
      <c r="G279" s="49"/>
      <c r="K279" s="55" t="str">
        <f>IFERROR(IF(C279&lt;&gt;"",(VLOOKUP(F279,'control débitos'!$K$3:$K$1800,1,0)),""),"FALTA DEBITO")</f>
        <v/>
      </c>
      <c r="L279" t="str">
        <f>IF(K279="","",IF(K279="FALTA DEBITO",0,F279))</f>
        <v/>
      </c>
      <c r="N279" s="58" t="str">
        <f>IF(F279&lt;&gt;"",(VLOOKUP(K279,'control débitos'!$I$2:$L$1800,4,FALSE)),"")</f>
        <v/>
      </c>
      <c r="O279" s="58" t="str">
        <f>IF(N279&lt;&gt;"",(IF(N279=B279,"SI",VLOOKUP(K279,'control débitos'!$I$2:$L$1800,4,FALSE))),"")</f>
        <v/>
      </c>
      <c r="P279" s="131" t="str">
        <f>IF(B279="","",COUNTIF(F:F,F279))</f>
        <v/>
      </c>
    </row>
    <row r="280" spans="6:16" ht="12.75" hidden="1" customHeight="1" x14ac:dyDescent="0.2">
      <c r="F280" s="49"/>
      <c r="G280" s="49"/>
      <c r="K280" s="55" t="str">
        <f>IFERROR(IF(C280&lt;&gt;"",(VLOOKUP(F280,'control débitos'!$K$3:$K$1800,1,0)),""),"FALTA DEBITO")</f>
        <v/>
      </c>
      <c r="L280" t="str">
        <f>IF(K280="","",IF(K280="FALTA DEBITO",0,F280))</f>
        <v/>
      </c>
      <c r="N280" s="58" t="str">
        <f>IF(F280&lt;&gt;"",(VLOOKUP(K280,'control débitos'!$I$2:$L$1800,4,FALSE)),"")</f>
        <v/>
      </c>
      <c r="O280" s="58" t="str">
        <f>IF(N280&lt;&gt;"",(IF(N280=B280,"SI",VLOOKUP(K280,'control débitos'!$I$2:$L$1800,4,FALSE))),"")</f>
        <v/>
      </c>
      <c r="P280" s="131" t="str">
        <f>IF(B280="","",COUNTIF(F:F,F280))</f>
        <v/>
      </c>
    </row>
    <row r="281" spans="6:16" ht="12.75" hidden="1" customHeight="1" x14ac:dyDescent="0.2">
      <c r="F281" s="49"/>
      <c r="G281" s="49"/>
      <c r="K281" s="55" t="str">
        <f>IFERROR(IF(C281&lt;&gt;"",(VLOOKUP(F281,'control débitos'!$K$3:$K$1800,1,0)),""),"FALTA DEBITO")</f>
        <v/>
      </c>
      <c r="L281" t="str">
        <f>IF(K281="","",IF(K281="FALTA DEBITO",0,F281))</f>
        <v/>
      </c>
      <c r="N281" s="58" t="str">
        <f>IF(F281&lt;&gt;"",(VLOOKUP(K281,'control débitos'!$I$2:$L$1800,4,FALSE)),"")</f>
        <v/>
      </c>
      <c r="O281" s="58" t="str">
        <f>IF(N281&lt;&gt;"",(IF(N281=B281,"SI",VLOOKUP(K281,'control débitos'!$I$2:$L$1800,4,FALSE))),"")</f>
        <v/>
      </c>
      <c r="P281" s="131" t="str">
        <f>IF(B281="","",COUNTIF(F:F,F281))</f>
        <v/>
      </c>
    </row>
    <row r="282" spans="6:16" ht="12.75" hidden="1" customHeight="1" x14ac:dyDescent="0.2">
      <c r="F282" s="49"/>
      <c r="G282" s="49"/>
      <c r="K282" s="55" t="str">
        <f>IFERROR(IF(C282&lt;&gt;"",(VLOOKUP(F282,'control débitos'!$K$3:$K$1800,1,0)),""),"FALTA DEBITO")</f>
        <v/>
      </c>
      <c r="L282" t="str">
        <f>IF(K282="","",IF(K282="FALTA DEBITO",0,F282))</f>
        <v/>
      </c>
      <c r="N282" s="58" t="str">
        <f>IF(F282&lt;&gt;"",(VLOOKUP(K282,'control débitos'!$I$2:$L$1800,4,FALSE)),"")</f>
        <v/>
      </c>
      <c r="O282" s="58" t="str">
        <f>IF(N282&lt;&gt;"",(IF(N282=B282,"SI",VLOOKUP(K282,'control débitos'!$I$2:$L$1800,4,FALSE))),"")</f>
        <v/>
      </c>
      <c r="P282" s="131" t="str">
        <f>IF(B282="","",COUNTIF(F:F,F282))</f>
        <v/>
      </c>
    </row>
    <row r="283" spans="6:16" ht="12.75" hidden="1" customHeight="1" x14ac:dyDescent="0.2">
      <c r="F283" s="49"/>
      <c r="G283" s="49"/>
      <c r="K283" s="55" t="str">
        <f>IFERROR(IF(C283&lt;&gt;"",(VLOOKUP(F283,'control débitos'!$K$3:$K$1800,1,0)),""),"FALTA DEBITO")</f>
        <v/>
      </c>
      <c r="L283" t="str">
        <f>IF(K283="","",IF(K283="FALTA DEBITO",0,F283))</f>
        <v/>
      </c>
      <c r="N283" s="58" t="str">
        <f>IF(F283&lt;&gt;"",(VLOOKUP(K283,'control débitos'!$I$2:$L$1800,4,FALSE)),"")</f>
        <v/>
      </c>
      <c r="O283" s="58" t="str">
        <f>IF(N283&lt;&gt;"",(IF(N283=B283,"SI",VLOOKUP(K283,'control débitos'!$I$2:$L$1800,4,FALSE))),"")</f>
        <v/>
      </c>
      <c r="P283" s="131" t="str">
        <f>IF(B283="","",COUNTIF(F:F,F283))</f>
        <v/>
      </c>
    </row>
    <row r="284" spans="6:16" ht="12.75" hidden="1" customHeight="1" x14ac:dyDescent="0.2">
      <c r="F284" s="49"/>
      <c r="G284" s="49"/>
      <c r="K284" s="55" t="str">
        <f>IFERROR(IF(C284&lt;&gt;"",(VLOOKUP(F284,'control débitos'!$K$3:$K$1800,1,0)),""),"FALTA DEBITO")</f>
        <v/>
      </c>
      <c r="L284" t="str">
        <f>IF(K284="","",IF(K284="FALTA DEBITO",0,F284))</f>
        <v/>
      </c>
      <c r="N284" s="58" t="str">
        <f>IF(F284&lt;&gt;"",(VLOOKUP(K284,'control débitos'!$I$2:$L$1800,4,FALSE)),"")</f>
        <v/>
      </c>
      <c r="O284" s="58" t="str">
        <f>IF(N284&lt;&gt;"",(IF(N284=B284,"SI",VLOOKUP(K284,'control débitos'!$I$2:$L$1800,4,FALSE))),"")</f>
        <v/>
      </c>
      <c r="P284" s="131" t="str">
        <f>IF(B284="","",COUNTIF(F:F,F284))</f>
        <v/>
      </c>
    </row>
    <row r="285" spans="6:16" ht="12.75" hidden="1" customHeight="1" x14ac:dyDescent="0.2">
      <c r="F285" s="49"/>
      <c r="G285" s="49"/>
      <c r="K285" s="55" t="str">
        <f>IFERROR(IF(C285&lt;&gt;"",(VLOOKUP(F285,'control débitos'!$K$3:$K$1800,1,0)),""),"FALTA DEBITO")</f>
        <v/>
      </c>
      <c r="L285" t="str">
        <f>IF(K285="","",IF(K285="FALTA DEBITO",0,F285))</f>
        <v/>
      </c>
      <c r="N285" s="58" t="str">
        <f>IF(F285&lt;&gt;"",(VLOOKUP(K285,'control débitos'!$I$2:$L$1800,4,FALSE)),"")</f>
        <v/>
      </c>
      <c r="O285" s="58" t="str">
        <f>IF(N285&lt;&gt;"",(IF(N285=B285,"SI",VLOOKUP(K285,'control débitos'!$I$2:$L$1800,4,FALSE))),"")</f>
        <v/>
      </c>
      <c r="P285" s="131" t="str">
        <f>IF(B285="","",COUNTIF(F:F,F285))</f>
        <v/>
      </c>
    </row>
    <row r="286" spans="6:16" ht="12.75" hidden="1" customHeight="1" x14ac:dyDescent="0.2">
      <c r="F286" s="49"/>
      <c r="G286" s="49"/>
      <c r="K286" s="55" t="str">
        <f>IFERROR(IF(C286&lt;&gt;"",(VLOOKUP(F286,'control débitos'!$K$3:$K$1800,1,0)),""),"FALTA DEBITO")</f>
        <v/>
      </c>
      <c r="L286" t="str">
        <f>IF(K286="","",IF(K286="FALTA DEBITO",0,F286))</f>
        <v/>
      </c>
      <c r="N286" s="58" t="str">
        <f>IF(F286&lt;&gt;"",(VLOOKUP(K286,'control débitos'!$I$2:$L$1800,4,FALSE)),"")</f>
        <v/>
      </c>
      <c r="O286" s="58" t="str">
        <f>IF(N286&lt;&gt;"",(IF(N286=B286,"SI",VLOOKUP(K286,'control débitos'!$I$2:$L$1800,4,FALSE))),"")</f>
        <v/>
      </c>
      <c r="P286" s="131" t="str">
        <f>IF(B286="","",COUNTIF(F:F,F286))</f>
        <v/>
      </c>
    </row>
    <row r="287" spans="6:16" ht="12.75" hidden="1" customHeight="1" x14ac:dyDescent="0.2">
      <c r="F287" s="49"/>
      <c r="G287" s="49"/>
      <c r="K287" s="55" t="str">
        <f>IFERROR(IF(C287&lt;&gt;"",(VLOOKUP(F287,'control débitos'!$K$3:$K$1800,1,0)),""),"FALTA DEBITO")</f>
        <v/>
      </c>
      <c r="L287" t="str">
        <f>IF(K287="","",IF(K287="FALTA DEBITO",0,F287))</f>
        <v/>
      </c>
      <c r="N287" s="58" t="str">
        <f>IF(F287&lt;&gt;"",(VLOOKUP(K287,'control débitos'!$I$2:$L$1800,4,FALSE)),"")</f>
        <v/>
      </c>
      <c r="O287" s="58" t="str">
        <f>IF(N287&lt;&gt;"",(IF(N287=B287,"SI",VLOOKUP(K287,'control débitos'!$I$2:$L$1800,4,FALSE))),"")</f>
        <v/>
      </c>
      <c r="P287" s="131" t="str">
        <f>IF(B287="","",COUNTIF(F:F,F287))</f>
        <v/>
      </c>
    </row>
    <row r="288" spans="6:16" ht="12.75" hidden="1" customHeight="1" x14ac:dyDescent="0.2">
      <c r="F288" s="49"/>
      <c r="G288" s="49"/>
      <c r="K288" s="55" t="str">
        <f>IFERROR(IF(C288&lt;&gt;"",(VLOOKUP(F288,'control débitos'!$K$3:$K$1800,1,0)),""),"FALTA DEBITO")</f>
        <v/>
      </c>
      <c r="L288" t="str">
        <f>IF(K288="","",IF(K288="FALTA DEBITO",0,F288))</f>
        <v/>
      </c>
      <c r="N288" s="58" t="str">
        <f>IF(F288&lt;&gt;"",(VLOOKUP(K288,'control débitos'!$I$2:$L$1800,4,FALSE)),"")</f>
        <v/>
      </c>
      <c r="O288" s="58" t="str">
        <f>IF(N288&lt;&gt;"",(IF(N288=B288,"SI",VLOOKUP(K288,'control débitos'!$I$2:$L$1800,4,FALSE))),"")</f>
        <v/>
      </c>
      <c r="P288" s="131" t="str">
        <f>IF(B288="","",COUNTIF(F:F,F288))</f>
        <v/>
      </c>
    </row>
    <row r="289" spans="6:16" ht="12.75" hidden="1" customHeight="1" x14ac:dyDescent="0.2">
      <c r="F289" s="49"/>
      <c r="G289" s="49"/>
      <c r="K289" s="55" t="str">
        <f>IFERROR(IF(C289&lt;&gt;"",(VLOOKUP(F289,'control débitos'!$K$3:$K$1800,1,0)),""),"FALTA DEBITO")</f>
        <v/>
      </c>
      <c r="L289" t="str">
        <f>IF(K289="","",IF(K289="FALTA DEBITO",0,F289))</f>
        <v/>
      </c>
      <c r="N289" s="58" t="str">
        <f>IF(F289&lt;&gt;"",(VLOOKUP(K289,'control débitos'!$I$2:$L$1800,4,FALSE)),"")</f>
        <v/>
      </c>
      <c r="O289" s="58" t="str">
        <f>IF(N289&lt;&gt;"",(IF(N289=B289,"SI",VLOOKUP(K289,'control débitos'!$I$2:$L$1800,4,FALSE))),"")</f>
        <v/>
      </c>
      <c r="P289" s="131" t="str">
        <f>IF(B289="","",COUNTIF(F:F,F289))</f>
        <v/>
      </c>
    </row>
    <row r="290" spans="6:16" ht="12.75" hidden="1" customHeight="1" x14ac:dyDescent="0.2">
      <c r="F290" s="49"/>
      <c r="G290" s="49"/>
      <c r="K290" s="55" t="str">
        <f>IFERROR(IF(C290&lt;&gt;"",(VLOOKUP(F290,'control débitos'!$K$3:$K$1800,1,0)),""),"FALTA DEBITO")</f>
        <v/>
      </c>
      <c r="L290" t="str">
        <f>IF(K290="","",IF(K290="FALTA DEBITO",0,F290))</f>
        <v/>
      </c>
      <c r="N290" s="58" t="str">
        <f>IF(F290&lt;&gt;"",(VLOOKUP(K290,'control débitos'!$I$2:$L$1800,4,FALSE)),"")</f>
        <v/>
      </c>
      <c r="O290" s="58" t="str">
        <f>IF(N290&lt;&gt;"",(IF(N290=B290,"SI",VLOOKUP(K290,'control débitos'!$I$2:$L$1800,4,FALSE))),"")</f>
        <v/>
      </c>
      <c r="P290" s="131" t="str">
        <f>IF(B290="","",COUNTIF(F:F,F290))</f>
        <v/>
      </c>
    </row>
    <row r="291" spans="6:16" ht="12.75" hidden="1" customHeight="1" x14ac:dyDescent="0.2">
      <c r="F291" s="49"/>
      <c r="G291" s="49"/>
      <c r="K291" s="55" t="str">
        <f>IFERROR(IF(C291&lt;&gt;"",(VLOOKUP(F291,'control débitos'!$K$3:$K$1800,1,0)),""),"FALTA DEBITO")</f>
        <v/>
      </c>
      <c r="L291" t="str">
        <f>IF(K291="","",IF(K291="FALTA DEBITO",0,F291))</f>
        <v/>
      </c>
      <c r="N291" s="58" t="str">
        <f>IF(F291&lt;&gt;"",(VLOOKUP(K291,'control débitos'!$I$2:$L$1800,4,FALSE)),"")</f>
        <v/>
      </c>
      <c r="O291" s="58" t="str">
        <f>IF(N291&lt;&gt;"",(IF(N291=B291,"SI",VLOOKUP(K291,'control débitos'!$I$2:$L$1800,4,FALSE))),"")</f>
        <v/>
      </c>
      <c r="P291" s="131" t="str">
        <f>IF(B291="","",COUNTIF(F:F,F291))</f>
        <v/>
      </c>
    </row>
    <row r="292" spans="6:16" ht="12.75" hidden="1" customHeight="1" x14ac:dyDescent="0.2">
      <c r="F292" s="49"/>
      <c r="G292" s="49"/>
      <c r="K292" s="55" t="str">
        <f>IFERROR(IF(C292&lt;&gt;"",(VLOOKUP(F292,'control débitos'!$K$3:$K$1800,1,0)),""),"FALTA DEBITO")</f>
        <v/>
      </c>
      <c r="L292" t="str">
        <f>IF(K292="","",IF(K292="FALTA DEBITO",0,F292))</f>
        <v/>
      </c>
      <c r="N292" s="58" t="str">
        <f>IF(F292&lt;&gt;"",(VLOOKUP(K292,'control débitos'!$I$2:$L$1800,4,FALSE)),"")</f>
        <v/>
      </c>
      <c r="O292" s="58" t="str">
        <f>IF(N292&lt;&gt;"",(IF(N292=B292,"SI",VLOOKUP(K292,'control débitos'!$I$2:$L$1800,4,FALSE))),"")</f>
        <v/>
      </c>
      <c r="P292" s="131" t="str">
        <f>IF(B292="","",COUNTIF(F:F,F292))</f>
        <v/>
      </c>
    </row>
    <row r="293" spans="6:16" ht="12.75" hidden="1" customHeight="1" x14ac:dyDescent="0.2">
      <c r="F293" s="49"/>
      <c r="G293" s="49"/>
      <c r="K293" s="55" t="str">
        <f>IFERROR(IF(C293&lt;&gt;"",(VLOOKUP(F293,'control débitos'!$K$3:$K$1800,1,0)),""),"FALTA DEBITO")</f>
        <v/>
      </c>
      <c r="L293" t="str">
        <f>IF(K293="","",IF(K293="FALTA DEBITO",0,F293))</f>
        <v/>
      </c>
      <c r="N293" s="58" t="str">
        <f>IF(F293&lt;&gt;"",(VLOOKUP(K293,'control débitos'!$I$2:$L$1800,4,FALSE)),"")</f>
        <v/>
      </c>
      <c r="O293" s="58" t="str">
        <f>IF(N293&lt;&gt;"",(IF(N293=B293,"SI",VLOOKUP(K293,'control débitos'!$I$2:$L$1800,4,FALSE))),"")</f>
        <v/>
      </c>
      <c r="P293" s="131" t="str">
        <f>IF(B293="","",COUNTIF(F:F,F293))</f>
        <v/>
      </c>
    </row>
    <row r="294" spans="6:16" ht="12.75" hidden="1" customHeight="1" x14ac:dyDescent="0.2">
      <c r="F294" s="49"/>
      <c r="G294" s="49"/>
      <c r="K294" s="55" t="str">
        <f>IFERROR(IF(C294&lt;&gt;"",(VLOOKUP(F294,'control débitos'!$K$3:$K$1800,1,0)),""),"FALTA DEBITO")</f>
        <v/>
      </c>
      <c r="L294" t="str">
        <f>IF(K294="","",IF(K294="FALTA DEBITO",0,F294))</f>
        <v/>
      </c>
      <c r="N294" s="58" t="str">
        <f>IF(F294&lt;&gt;"",(VLOOKUP(K294,'control débitos'!$I$2:$L$1800,4,FALSE)),"")</f>
        <v/>
      </c>
      <c r="O294" s="58" t="str">
        <f>IF(N294&lt;&gt;"",(IF(N294=B294,"SI",VLOOKUP(K294,'control débitos'!$I$2:$L$1800,4,FALSE))),"")</f>
        <v/>
      </c>
      <c r="P294" s="131" t="str">
        <f>IF(B294="","",COUNTIF(F:F,F294))</f>
        <v/>
      </c>
    </row>
    <row r="295" spans="6:16" ht="12.75" hidden="1" customHeight="1" x14ac:dyDescent="0.2">
      <c r="F295" s="49"/>
      <c r="G295" s="49"/>
      <c r="K295" s="55" t="str">
        <f>IFERROR(IF(C295&lt;&gt;"",(VLOOKUP(F295,'control débitos'!$K$3:$K$1800,1,0)),""),"FALTA DEBITO")</f>
        <v/>
      </c>
      <c r="L295" t="str">
        <f>IF(K295="","",IF(K295="FALTA DEBITO",0,F295))</f>
        <v/>
      </c>
      <c r="N295" s="58" t="str">
        <f>IF(F295&lt;&gt;"",(VLOOKUP(K295,'control débitos'!$I$2:$L$1800,4,FALSE)),"")</f>
        <v/>
      </c>
      <c r="O295" s="58" t="str">
        <f>IF(N295&lt;&gt;"",(IF(N295=B295,"SI",VLOOKUP(K295,'control débitos'!$I$2:$L$1800,4,FALSE))),"")</f>
        <v/>
      </c>
      <c r="P295" s="131" t="str">
        <f>IF(B295="","",COUNTIF(F:F,F295))</f>
        <v/>
      </c>
    </row>
    <row r="296" spans="6:16" ht="12.75" hidden="1" customHeight="1" x14ac:dyDescent="0.2">
      <c r="F296" s="49"/>
      <c r="G296" s="49"/>
      <c r="K296" s="55" t="str">
        <f>IFERROR(IF(C296&lt;&gt;"",(VLOOKUP(F296,'control débitos'!$K$3:$K$1800,1,0)),""),"FALTA DEBITO")</f>
        <v/>
      </c>
      <c r="L296" t="str">
        <f>IF(K296="","",IF(K296="FALTA DEBITO",0,F296))</f>
        <v/>
      </c>
      <c r="N296" s="58" t="str">
        <f>IF(F296&lt;&gt;"",(VLOOKUP(K296,'control débitos'!$I$2:$L$1800,4,FALSE)),"")</f>
        <v/>
      </c>
      <c r="O296" s="58" t="str">
        <f>IF(N296&lt;&gt;"",(IF(N296=B296,"SI",VLOOKUP(K296,'control débitos'!$I$2:$L$1800,4,FALSE))),"")</f>
        <v/>
      </c>
      <c r="P296" s="131" t="str">
        <f>IF(B296="","",COUNTIF(F:F,F296))</f>
        <v/>
      </c>
    </row>
    <row r="297" spans="6:16" ht="12.75" hidden="1" customHeight="1" x14ac:dyDescent="0.2">
      <c r="F297" s="49"/>
      <c r="G297" s="49"/>
      <c r="K297" s="55" t="str">
        <f>IFERROR(IF(C297&lt;&gt;"",(VLOOKUP(F297,'control débitos'!$K$3:$K$1800,1,0)),""),"FALTA DEBITO")</f>
        <v/>
      </c>
      <c r="L297" t="str">
        <f>IF(K297="","",IF(K297="FALTA DEBITO",0,F297))</f>
        <v/>
      </c>
      <c r="N297" s="58" t="str">
        <f>IF(F297&lt;&gt;"",(VLOOKUP(K297,'control débitos'!$I$2:$L$1800,4,FALSE)),"")</f>
        <v/>
      </c>
      <c r="O297" s="58" t="str">
        <f>IF(N297&lt;&gt;"",(IF(N297=B297,"SI",VLOOKUP(K297,'control débitos'!$I$2:$L$1800,4,FALSE))),"")</f>
        <v/>
      </c>
      <c r="P297" s="131" t="str">
        <f>IF(B297="","",COUNTIF(F:F,F297))</f>
        <v/>
      </c>
    </row>
    <row r="298" spans="6:16" ht="12.75" hidden="1" customHeight="1" x14ac:dyDescent="0.2">
      <c r="F298" s="49"/>
      <c r="G298" s="49"/>
      <c r="K298" s="55" t="str">
        <f>IFERROR(IF(C298&lt;&gt;"",(VLOOKUP(F298,'control débitos'!$K$3:$K$1800,1,0)),""),"FALTA DEBITO")</f>
        <v/>
      </c>
      <c r="L298" t="str">
        <f>IF(K298="","",IF(K298="FALTA DEBITO",0,F298))</f>
        <v/>
      </c>
      <c r="N298" s="58" t="str">
        <f>IF(F298&lt;&gt;"",(VLOOKUP(K298,'control débitos'!$I$2:$L$1800,4,FALSE)),"")</f>
        <v/>
      </c>
      <c r="O298" s="58" t="str">
        <f>IF(N298&lt;&gt;"",(IF(N298=B298,"SI",VLOOKUP(K298,'control débitos'!$I$2:$L$1800,4,FALSE))),"")</f>
        <v/>
      </c>
      <c r="P298" s="131" t="str">
        <f>IF(B298="","",COUNTIF(F:F,F298))</f>
        <v/>
      </c>
    </row>
    <row r="299" spans="6:16" ht="12.75" hidden="1" customHeight="1" x14ac:dyDescent="0.2">
      <c r="F299" s="49"/>
      <c r="G299" s="49"/>
      <c r="K299" s="55" t="str">
        <f>IFERROR(IF(C299&lt;&gt;"",(VLOOKUP(F299,'control débitos'!$K$3:$K$1800,1,0)),""),"FALTA DEBITO")</f>
        <v/>
      </c>
      <c r="L299" t="str">
        <f>IF(K299="","",IF(K299="FALTA DEBITO",0,F299))</f>
        <v/>
      </c>
      <c r="N299" s="58" t="str">
        <f>IF(F299&lt;&gt;"",(VLOOKUP(K299,'control débitos'!$I$2:$L$1800,4,FALSE)),"")</f>
        <v/>
      </c>
      <c r="O299" s="58" t="str">
        <f>IF(N299&lt;&gt;"",(IF(N299=B299,"SI",VLOOKUP(K299,'control débitos'!$I$2:$L$1800,4,FALSE))),"")</f>
        <v/>
      </c>
      <c r="P299" s="131" t="str">
        <f>IF(B299="","",COUNTIF(F:F,F299))</f>
        <v/>
      </c>
    </row>
    <row r="300" spans="6:16" ht="12.75" hidden="1" customHeight="1" x14ac:dyDescent="0.2">
      <c r="F300" s="49"/>
      <c r="G300" s="49"/>
      <c r="K300" s="55" t="str">
        <f>IFERROR(IF(C300&lt;&gt;"",(VLOOKUP(F300,'control débitos'!$K$3:$K$1800,1,0)),""),"FALTA DEBITO")</f>
        <v/>
      </c>
      <c r="L300" t="str">
        <f>IF(K300="","",IF(K300="FALTA DEBITO",0,F300))</f>
        <v/>
      </c>
      <c r="N300" s="58" t="str">
        <f>IF(F300&lt;&gt;"",(VLOOKUP(K300,'control débitos'!$I$2:$L$1800,4,FALSE)),"")</f>
        <v/>
      </c>
      <c r="O300" s="58" t="str">
        <f>IF(N300&lt;&gt;"",(IF(N300=B300,"SI",VLOOKUP(K300,'control débitos'!$I$2:$L$1800,4,FALSE))),"")</f>
        <v/>
      </c>
      <c r="P300" s="131" t="str">
        <f>IF(B300="","",COUNTIF(F:F,F300))</f>
        <v/>
      </c>
    </row>
    <row r="301" spans="6:16" ht="12.75" hidden="1" customHeight="1" x14ac:dyDescent="0.2">
      <c r="F301" s="49"/>
      <c r="G301" s="49"/>
      <c r="K301" s="55" t="str">
        <f>IFERROR(IF(C301&lt;&gt;"",(VLOOKUP(F301,'control débitos'!$K$3:$K$1800,1,0)),""),"FALTA DEBITO")</f>
        <v/>
      </c>
      <c r="L301" t="str">
        <f>IF(K301="","",IF(K301="FALTA DEBITO",0,F301))</f>
        <v/>
      </c>
      <c r="N301" s="58" t="str">
        <f>IF(F301&lt;&gt;"",(VLOOKUP(K301,'control débitos'!$I$2:$L$1800,4,FALSE)),"")</f>
        <v/>
      </c>
      <c r="O301" s="58" t="str">
        <f>IF(N301&lt;&gt;"",(IF(N301=B301,"SI",VLOOKUP(K301,'control débitos'!$I$2:$L$1800,4,FALSE))),"")</f>
        <v/>
      </c>
      <c r="P301" s="131" t="str">
        <f>IF(B301="","",COUNTIF(F:F,F301))</f>
        <v/>
      </c>
    </row>
    <row r="302" spans="6:16" ht="12.75" hidden="1" customHeight="1" x14ac:dyDescent="0.2">
      <c r="F302" s="49"/>
      <c r="G302" s="49"/>
      <c r="K302" s="55" t="str">
        <f>IFERROR(IF(C302&lt;&gt;"",(VLOOKUP(F302,'control débitos'!$K$3:$K$1800,1,0)),""),"FALTA DEBITO")</f>
        <v/>
      </c>
      <c r="L302" t="str">
        <f>IF(K302="","",IF(K302="FALTA DEBITO",0,F302))</f>
        <v/>
      </c>
      <c r="N302" s="58" t="str">
        <f>IF(F302&lt;&gt;"",(VLOOKUP(K302,'control débitos'!$I$2:$L$1800,4,FALSE)),"")</f>
        <v/>
      </c>
      <c r="O302" s="58" t="str">
        <f>IF(N302&lt;&gt;"",(IF(N302=B302,"SI",VLOOKUP(K302,'control débitos'!$I$2:$L$1800,4,FALSE))),"")</f>
        <v/>
      </c>
      <c r="P302" s="131" t="str">
        <f>IF(B302="","",COUNTIF(F:F,F302))</f>
        <v/>
      </c>
    </row>
    <row r="303" spans="6:16" ht="12.75" hidden="1" customHeight="1" x14ac:dyDescent="0.2">
      <c r="F303" s="49"/>
      <c r="G303" s="49"/>
      <c r="K303" s="55" t="str">
        <f>IFERROR(IF(C303&lt;&gt;"",(VLOOKUP(F303,'control débitos'!$K$3:$K$1800,1,0)),""),"FALTA DEBITO")</f>
        <v/>
      </c>
      <c r="L303" t="str">
        <f>IF(K303="","",IF(K303="FALTA DEBITO",0,F303))</f>
        <v/>
      </c>
      <c r="N303" s="58" t="str">
        <f>IF(F303&lt;&gt;"",(VLOOKUP(K303,'control débitos'!$I$2:$L$1800,4,FALSE)),"")</f>
        <v/>
      </c>
      <c r="O303" s="58" t="str">
        <f>IF(N303&lt;&gt;"",(IF(N303=B303,"SI",VLOOKUP(K303,'control débitos'!$I$2:$L$1800,4,FALSE))),"")</f>
        <v/>
      </c>
      <c r="P303" s="131" t="str">
        <f>IF(B303="","",COUNTIF(F:F,F303))</f>
        <v/>
      </c>
    </row>
    <row r="304" spans="6:16" ht="12.75" hidden="1" customHeight="1" x14ac:dyDescent="0.2">
      <c r="F304" s="49"/>
      <c r="G304" s="49"/>
      <c r="K304" s="55" t="str">
        <f>IFERROR(IF(C304&lt;&gt;"",(VLOOKUP(F304,'control débitos'!$K$3:$K$1800,1,0)),""),"FALTA DEBITO")</f>
        <v/>
      </c>
      <c r="L304" t="str">
        <f>IF(K304="","",IF(K304="FALTA DEBITO",0,F304))</f>
        <v/>
      </c>
      <c r="N304" s="58" t="str">
        <f>IF(F304&lt;&gt;"",(VLOOKUP(K304,'control débitos'!$I$2:$L$1800,4,FALSE)),"")</f>
        <v/>
      </c>
      <c r="O304" s="58" t="str">
        <f>IF(N304&lt;&gt;"",(IF(N304=B304,"SI",VLOOKUP(K304,'control débitos'!$I$2:$L$1800,4,FALSE))),"")</f>
        <v/>
      </c>
      <c r="P304" s="131" t="str">
        <f>IF(B304="","",COUNTIF(F:F,F304))</f>
        <v/>
      </c>
    </row>
    <row r="305" spans="6:16" ht="12.75" hidden="1" customHeight="1" x14ac:dyDescent="0.2">
      <c r="F305" s="49"/>
      <c r="G305" s="49"/>
      <c r="K305" s="55" t="str">
        <f>IFERROR(IF(C305&lt;&gt;"",(VLOOKUP(F305,'control débitos'!$K$3:$K$1800,1,0)),""),"FALTA DEBITO")</f>
        <v/>
      </c>
      <c r="L305" t="str">
        <f>IF(K305="","",IF(K305="FALTA DEBITO",0,F305))</f>
        <v/>
      </c>
      <c r="N305" s="58" t="str">
        <f>IF(F305&lt;&gt;"",(VLOOKUP(K305,'control débitos'!$I$2:$L$1800,4,FALSE)),"")</f>
        <v/>
      </c>
      <c r="O305" s="58" t="str">
        <f>IF(N305&lt;&gt;"",(IF(N305=B305,"SI",VLOOKUP(K305,'control débitos'!$I$2:$L$1800,4,FALSE))),"")</f>
        <v/>
      </c>
      <c r="P305" s="131" t="str">
        <f>IF(B305="","",COUNTIF(F:F,F305))</f>
        <v/>
      </c>
    </row>
    <row r="306" spans="6:16" ht="12.75" hidden="1" customHeight="1" x14ac:dyDescent="0.2">
      <c r="F306" s="49"/>
      <c r="G306" s="49"/>
      <c r="K306" s="55" t="str">
        <f>IFERROR(IF(C306&lt;&gt;"",(VLOOKUP(F306,'control débitos'!$K$3:$K$1800,1,0)),""),"FALTA DEBITO")</f>
        <v/>
      </c>
      <c r="L306" t="str">
        <f>IF(K306="","",IF(K306="FALTA DEBITO",0,F306))</f>
        <v/>
      </c>
      <c r="N306" s="58" t="str">
        <f>IF(F306&lt;&gt;"",(VLOOKUP(K306,'control débitos'!$I$2:$L$1800,4,FALSE)),"")</f>
        <v/>
      </c>
      <c r="O306" s="58" t="str">
        <f>IF(N306&lt;&gt;"",(IF(N306=B306,"SI",VLOOKUP(K306,'control débitos'!$I$2:$L$1800,4,FALSE))),"")</f>
        <v/>
      </c>
      <c r="P306" s="131" t="str">
        <f>IF(B306="","",COUNTIF(F:F,F306))</f>
        <v/>
      </c>
    </row>
    <row r="307" spans="6:16" ht="12.75" hidden="1" customHeight="1" x14ac:dyDescent="0.2">
      <c r="F307" s="49"/>
      <c r="G307" s="49"/>
      <c r="K307" s="55" t="str">
        <f>IFERROR(IF(C307&lt;&gt;"",(VLOOKUP(F307,'control débitos'!$K$3:$K$1800,1,0)),""),"FALTA DEBITO")</f>
        <v/>
      </c>
      <c r="L307" t="str">
        <f>IF(K307="","",IF(K307="FALTA DEBITO",0,F307))</f>
        <v/>
      </c>
      <c r="N307" s="58" t="str">
        <f>IF(F307&lt;&gt;"",(VLOOKUP(K307,'control débitos'!$I$2:$L$1800,4,FALSE)),"")</f>
        <v/>
      </c>
      <c r="O307" s="58" t="str">
        <f>IF(N307&lt;&gt;"",(IF(N307=B307,"SI",VLOOKUP(K307,'control débitos'!$I$2:$L$1800,4,FALSE))),"")</f>
        <v/>
      </c>
      <c r="P307" s="131" t="str">
        <f>IF(B307="","",COUNTIF(F:F,F307))</f>
        <v/>
      </c>
    </row>
    <row r="308" spans="6:16" ht="12.75" hidden="1" customHeight="1" x14ac:dyDescent="0.2">
      <c r="F308" s="49"/>
      <c r="G308" s="49"/>
      <c r="K308" s="55" t="str">
        <f>IFERROR(IF(C308&lt;&gt;"",(VLOOKUP(F308,'control débitos'!$K$3:$K$1800,1,0)),""),"FALTA DEBITO")</f>
        <v/>
      </c>
      <c r="L308" t="str">
        <f>IF(K308="","",IF(K308="FALTA DEBITO",0,F308))</f>
        <v/>
      </c>
      <c r="N308" s="58" t="str">
        <f>IF(F308&lt;&gt;"",(VLOOKUP(K308,'control débitos'!$I$2:$L$1800,4,FALSE)),"")</f>
        <v/>
      </c>
      <c r="O308" s="58" t="str">
        <f>IF(N308&lt;&gt;"",(IF(N308=B308,"SI",VLOOKUP(K308,'control débitos'!$I$2:$L$1800,4,FALSE))),"")</f>
        <v/>
      </c>
      <c r="P308" s="131" t="str">
        <f>IF(B308="","",COUNTIF(F:F,F308))</f>
        <v/>
      </c>
    </row>
    <row r="309" spans="6:16" ht="12.75" hidden="1" customHeight="1" x14ac:dyDescent="0.2">
      <c r="F309" s="49"/>
      <c r="G309" s="49"/>
      <c r="K309" s="55" t="str">
        <f>IFERROR(IF(C309&lt;&gt;"",(VLOOKUP(F309,'control débitos'!$K$3:$K$1800,1,0)),""),"FALTA DEBITO")</f>
        <v/>
      </c>
      <c r="L309" t="str">
        <f>IF(K309="","",IF(K309="FALTA DEBITO",0,F309))</f>
        <v/>
      </c>
      <c r="N309" s="58" t="str">
        <f>IF(F309&lt;&gt;"",(VLOOKUP(K309,'control débitos'!$I$2:$L$1800,4,FALSE)),"")</f>
        <v/>
      </c>
      <c r="O309" s="58" t="str">
        <f>IF(N309&lt;&gt;"",(IF(N309=B309,"SI",VLOOKUP(K309,'control débitos'!$I$2:$L$1800,4,FALSE))),"")</f>
        <v/>
      </c>
      <c r="P309" s="131" t="str">
        <f>IF(B309="","",COUNTIF(F:F,F309))</f>
        <v/>
      </c>
    </row>
    <row r="310" spans="6:16" ht="12.75" hidden="1" customHeight="1" x14ac:dyDescent="0.2">
      <c r="F310" s="49"/>
      <c r="G310" s="49"/>
      <c r="K310" s="55" t="str">
        <f>IFERROR(IF(C310&lt;&gt;"",(VLOOKUP(F310,'control débitos'!$K$3:$K$1800,1,0)),""),"FALTA DEBITO")</f>
        <v/>
      </c>
      <c r="L310" t="str">
        <f>IF(K310="","",IF(K310="FALTA DEBITO",0,F310))</f>
        <v/>
      </c>
      <c r="N310" s="58" t="str">
        <f>IF(F310&lt;&gt;"",(VLOOKUP(K310,'control débitos'!$I$2:$L$1800,4,FALSE)),"")</f>
        <v/>
      </c>
      <c r="O310" s="58" t="str">
        <f>IF(N310&lt;&gt;"",(IF(N310=B310,"SI",VLOOKUP(K310,'control débitos'!$I$2:$L$1800,4,FALSE))),"")</f>
        <v/>
      </c>
      <c r="P310" s="131" t="str">
        <f>IF(B310="","",COUNTIF(F:F,F310))</f>
        <v/>
      </c>
    </row>
    <row r="311" spans="6:16" ht="12.75" hidden="1" customHeight="1" x14ac:dyDescent="0.2">
      <c r="F311" s="49"/>
      <c r="G311" s="49"/>
      <c r="K311" s="55" t="str">
        <f>IFERROR(IF(C311&lt;&gt;"",(VLOOKUP(F311,'control débitos'!$K$3:$K$1800,1,0)),""),"FALTA DEBITO")</f>
        <v/>
      </c>
      <c r="L311" t="str">
        <f>IF(K311="","",IF(K311="FALTA DEBITO",0,F311))</f>
        <v/>
      </c>
      <c r="N311" s="58" t="str">
        <f>IF(F311&lt;&gt;"",(VLOOKUP(K311,'control débitos'!$I$2:$L$1800,4,FALSE)),"")</f>
        <v/>
      </c>
      <c r="O311" s="58" t="str">
        <f>IF(N311&lt;&gt;"",(IF(N311=B311,"SI",VLOOKUP(K311,'control débitos'!$I$2:$L$1800,4,FALSE))),"")</f>
        <v/>
      </c>
      <c r="P311" s="131" t="str">
        <f>IF(B311="","",COUNTIF(F:F,F311))</f>
        <v/>
      </c>
    </row>
    <row r="312" spans="6:16" ht="12.75" hidden="1" customHeight="1" x14ac:dyDescent="0.2">
      <c r="F312" s="49"/>
      <c r="G312" s="49"/>
      <c r="K312" s="55" t="str">
        <f>IFERROR(IF(C312&lt;&gt;"",(VLOOKUP(F312,'control débitos'!$K$3:$K$1800,1,0)),""),"FALTA DEBITO")</f>
        <v/>
      </c>
      <c r="L312" t="str">
        <f>IF(K312="","",IF(K312="FALTA DEBITO",0,F312))</f>
        <v/>
      </c>
      <c r="N312" s="58" t="str">
        <f>IF(F312&lt;&gt;"",(VLOOKUP(K312,'control débitos'!$I$2:$L$1800,4,FALSE)),"")</f>
        <v/>
      </c>
      <c r="O312" s="58" t="str">
        <f>IF(N312&lt;&gt;"",(IF(N312=B312,"SI",VLOOKUP(K312,'control débitos'!$I$2:$L$1800,4,FALSE))),"")</f>
        <v/>
      </c>
      <c r="P312" s="131" t="str">
        <f>IF(B312="","",COUNTIF(F:F,F312))</f>
        <v/>
      </c>
    </row>
    <row r="313" spans="6:16" ht="12.75" hidden="1" customHeight="1" x14ac:dyDescent="0.2">
      <c r="F313" s="49"/>
      <c r="G313" s="49"/>
      <c r="K313" s="55" t="str">
        <f>IFERROR(IF(C313&lt;&gt;"",(VLOOKUP(F313,'control débitos'!$K$3:$K$1800,1,0)),""),"FALTA DEBITO")</f>
        <v/>
      </c>
      <c r="L313" t="str">
        <f>IF(K313="","",IF(K313="FALTA DEBITO",0,F313))</f>
        <v/>
      </c>
      <c r="N313" s="58" t="str">
        <f>IF(F313&lt;&gt;"",(VLOOKUP(K313,'control débitos'!$I$2:$L$1800,4,FALSE)),"")</f>
        <v/>
      </c>
      <c r="O313" s="58" t="str">
        <f>IF(N313&lt;&gt;"",(IF(N313=B313,"SI",VLOOKUP(K313,'control débitos'!$I$2:$L$1800,4,FALSE))),"")</f>
        <v/>
      </c>
      <c r="P313" s="131" t="str">
        <f>IF(B313="","",COUNTIF(F:F,F313))</f>
        <v/>
      </c>
    </row>
    <row r="314" spans="6:16" ht="12.75" hidden="1" customHeight="1" x14ac:dyDescent="0.2">
      <c r="F314" s="49"/>
      <c r="G314" s="49"/>
      <c r="K314" s="55" t="str">
        <f>IFERROR(IF(C314&lt;&gt;"",(VLOOKUP(F314,'control débitos'!$K$3:$K$1800,1,0)),""),"FALTA DEBITO")</f>
        <v/>
      </c>
      <c r="L314" t="str">
        <f>IF(K314="","",IF(K314="FALTA DEBITO",0,F314))</f>
        <v/>
      </c>
      <c r="N314" s="58" t="str">
        <f>IF(F314&lt;&gt;"",(VLOOKUP(K314,'control débitos'!$I$2:$L$1800,4,FALSE)),"")</f>
        <v/>
      </c>
      <c r="O314" s="58" t="str">
        <f>IF(N314&lt;&gt;"",(IF(N314=B314,"SI",VLOOKUP(K314,'control débitos'!$I$2:$L$1800,4,FALSE))),"")</f>
        <v/>
      </c>
      <c r="P314" s="131" t="str">
        <f>IF(B314="","",COUNTIF(F:F,F314))</f>
        <v/>
      </c>
    </row>
    <row r="315" spans="6:16" ht="12.75" hidden="1" customHeight="1" x14ac:dyDescent="0.2">
      <c r="F315" s="49"/>
      <c r="G315" s="49"/>
      <c r="K315" s="55" t="str">
        <f>IFERROR(IF(C315&lt;&gt;"",(VLOOKUP(F315,'control débitos'!$K$3:$K$1800,1,0)),""),"FALTA DEBITO")</f>
        <v/>
      </c>
      <c r="L315" t="str">
        <f>IF(K315="","",IF(K315="FALTA DEBITO",0,F315))</f>
        <v/>
      </c>
      <c r="N315" s="58" t="str">
        <f>IF(F315&lt;&gt;"",(VLOOKUP(K315,'control débitos'!$I$2:$L$1800,4,FALSE)),"")</f>
        <v/>
      </c>
      <c r="O315" s="58" t="str">
        <f>IF(N315&lt;&gt;"",(IF(N315=B315,"SI",VLOOKUP(K315,'control débitos'!$I$2:$L$1800,4,FALSE))),"")</f>
        <v/>
      </c>
      <c r="P315" s="131" t="str">
        <f>IF(B315="","",COUNTIF(F:F,F315))</f>
        <v/>
      </c>
    </row>
    <row r="316" spans="6:16" ht="12.75" hidden="1" customHeight="1" x14ac:dyDescent="0.2">
      <c r="F316" s="49"/>
      <c r="G316" s="49"/>
      <c r="K316" s="55" t="str">
        <f>IFERROR(IF(C316&lt;&gt;"",(VLOOKUP(F316,'control débitos'!$K$3:$K$1800,1,0)),""),"FALTA DEBITO")</f>
        <v/>
      </c>
      <c r="L316" t="str">
        <f>IF(K316="","",IF(K316="FALTA DEBITO",0,F316))</f>
        <v/>
      </c>
      <c r="N316" s="58" t="str">
        <f>IF(F316&lt;&gt;"",(VLOOKUP(K316,'control débitos'!$I$2:$L$1800,4,FALSE)),"")</f>
        <v/>
      </c>
      <c r="O316" s="58" t="str">
        <f>IF(N316&lt;&gt;"",(IF(N316=B316,"SI",VLOOKUP(K316,'control débitos'!$I$2:$L$1800,4,FALSE))),"")</f>
        <v/>
      </c>
      <c r="P316" s="131" t="str">
        <f>IF(B316="","",COUNTIF(F:F,F316))</f>
        <v/>
      </c>
    </row>
    <row r="317" spans="6:16" ht="12.75" hidden="1" customHeight="1" x14ac:dyDescent="0.2">
      <c r="F317" s="49"/>
      <c r="G317" s="49"/>
      <c r="K317" s="55" t="str">
        <f>IFERROR(IF(C317&lt;&gt;"",(VLOOKUP(F317,'control débitos'!$K$3:$K$1800,1,0)),""),"FALTA DEBITO")</f>
        <v/>
      </c>
      <c r="L317" t="str">
        <f>IF(K317="","",IF(K317="FALTA DEBITO",0,F317))</f>
        <v/>
      </c>
      <c r="N317" s="58" t="str">
        <f>IF(F317&lt;&gt;"",(VLOOKUP(K317,'control débitos'!$I$2:$L$1800,4,FALSE)),"")</f>
        <v/>
      </c>
      <c r="O317" s="58" t="str">
        <f>IF(N317&lt;&gt;"",(IF(N317=B317,"SI",VLOOKUP(K317,'control débitos'!$I$2:$L$1800,4,FALSE))),"")</f>
        <v/>
      </c>
      <c r="P317" s="131" t="str">
        <f>IF(B317="","",COUNTIF(F:F,F317))</f>
        <v/>
      </c>
    </row>
    <row r="318" spans="6:16" ht="12.75" hidden="1" customHeight="1" x14ac:dyDescent="0.2">
      <c r="F318" s="49"/>
      <c r="G318" s="49"/>
      <c r="K318" s="55" t="str">
        <f>IFERROR(IF(C318&lt;&gt;"",(VLOOKUP(F318,'control débitos'!$K$3:$K$1800,1,0)),""),"FALTA DEBITO")</f>
        <v/>
      </c>
      <c r="L318" t="str">
        <f>IF(K318="","",IF(K318="FALTA DEBITO",0,F318))</f>
        <v/>
      </c>
      <c r="N318" s="58" t="str">
        <f>IF(F318&lt;&gt;"",(VLOOKUP(K318,'control débitos'!$I$2:$L$1800,4,FALSE)),"")</f>
        <v/>
      </c>
      <c r="O318" s="58" t="str">
        <f>IF(N318&lt;&gt;"",(IF(N318=B318,"SI",VLOOKUP(K318,'control débitos'!$I$2:$L$1800,4,FALSE))),"")</f>
        <v/>
      </c>
      <c r="P318" s="131" t="str">
        <f>IF(B318="","",COUNTIF(F:F,F318))</f>
        <v/>
      </c>
    </row>
    <row r="319" spans="6:16" ht="12.75" hidden="1" customHeight="1" x14ac:dyDescent="0.2">
      <c r="F319" s="49"/>
      <c r="G319" s="49"/>
      <c r="K319" s="55" t="str">
        <f>IFERROR(IF(C319&lt;&gt;"",(VLOOKUP(F319,'control débitos'!$K$3:$K$1800,1,0)),""),"FALTA DEBITO")</f>
        <v/>
      </c>
      <c r="L319" t="str">
        <f>IF(K319="","",IF(K319="FALTA DEBITO",0,F319))</f>
        <v/>
      </c>
      <c r="N319" s="58" t="str">
        <f>IF(F319&lt;&gt;"",(VLOOKUP(K319,'control débitos'!$I$2:$L$1800,4,FALSE)),"")</f>
        <v/>
      </c>
      <c r="O319" s="58" t="str">
        <f>IF(N319&lt;&gt;"",(IF(N319=B319,"SI",VLOOKUP(K319,'control débitos'!$I$2:$L$1800,4,FALSE))),"")</f>
        <v/>
      </c>
      <c r="P319" s="131" t="str">
        <f>IF(B319="","",COUNTIF(F:F,F319))</f>
        <v/>
      </c>
    </row>
    <row r="320" spans="6:16" ht="12.75" hidden="1" customHeight="1" x14ac:dyDescent="0.2">
      <c r="F320" s="49"/>
      <c r="G320" s="49"/>
      <c r="K320" s="55" t="str">
        <f>IFERROR(IF(C320&lt;&gt;"",(VLOOKUP(F320,'control débitos'!$K$3:$K$1800,1,0)),""),"FALTA DEBITO")</f>
        <v/>
      </c>
      <c r="L320" t="str">
        <f>IF(K320="","",IF(K320="FALTA DEBITO",0,F320))</f>
        <v/>
      </c>
      <c r="N320" s="58" t="str">
        <f>IF(F320&lt;&gt;"",(VLOOKUP(K320,'control débitos'!$I$2:$L$1800,4,FALSE)),"")</f>
        <v/>
      </c>
      <c r="O320" s="58" t="str">
        <f>IF(N320&lt;&gt;"",(IF(N320=B320,"SI",VLOOKUP(K320,'control débitos'!$I$2:$L$1800,4,FALSE))),"")</f>
        <v/>
      </c>
      <c r="P320" s="131" t="str">
        <f>IF(B320="","",COUNTIF(F:F,F320))</f>
        <v/>
      </c>
    </row>
    <row r="321" spans="6:16" ht="12.75" hidden="1" customHeight="1" x14ac:dyDescent="0.2">
      <c r="F321" s="49"/>
      <c r="G321" s="49"/>
      <c r="K321" s="55" t="str">
        <f>IFERROR(IF(C321&lt;&gt;"",(VLOOKUP(F321,'control débitos'!$K$3:$K$1800,1,0)),""),"FALTA DEBITO")</f>
        <v/>
      </c>
      <c r="L321" t="str">
        <f>IF(K321="","",IF(K321="FALTA DEBITO",0,F321))</f>
        <v/>
      </c>
      <c r="N321" s="58" t="str">
        <f>IF(F321&lt;&gt;"",(VLOOKUP(K321,'control débitos'!$I$2:$L$1800,4,FALSE)),"")</f>
        <v/>
      </c>
      <c r="O321" s="58" t="str">
        <f>IF(N321&lt;&gt;"",(IF(N321=B321,"SI","VER")),"")</f>
        <v/>
      </c>
      <c r="P321" s="131" t="str">
        <f>IF(B321="","",COUNTIF(F:F,F321))</f>
        <v/>
      </c>
    </row>
    <row r="322" spans="6:16" ht="12.75" hidden="1" customHeight="1" x14ac:dyDescent="0.2">
      <c r="F322" s="49"/>
      <c r="G322" s="49"/>
      <c r="K322" s="55" t="str">
        <f>IFERROR(IF(C322&lt;&gt;"",(VLOOKUP(F322,'control débitos'!$K$3:$K$1800,1,0)),""),"FALTA DEBITO")</f>
        <v/>
      </c>
      <c r="L322" t="str">
        <f>IF(K322="","",IF(K322="FALTA DEBITO",0,F322))</f>
        <v/>
      </c>
      <c r="N322" s="58" t="str">
        <f>IF(F322&lt;&gt;"",(VLOOKUP(K322,'control débitos'!$I$2:$L$1800,4,FALSE)),"")</f>
        <v/>
      </c>
      <c r="O322" s="58" t="str">
        <f>IF(N322&lt;&gt;"",(IF(N322=B322,"SI","VER")),"")</f>
        <v/>
      </c>
      <c r="P322" s="131" t="str">
        <f>IF(B322="","",COUNTIF(F:F,F322))</f>
        <v/>
      </c>
    </row>
    <row r="323" spans="6:16" ht="12.75" hidden="1" customHeight="1" x14ac:dyDescent="0.2">
      <c r="F323" s="49"/>
      <c r="G323" s="49"/>
      <c r="K323" s="55" t="str">
        <f>IFERROR(IF(C323&lt;&gt;"",(VLOOKUP(F323,'control débitos'!$K$3:$K$1800,1,0)),""),"FALTA DEBITO")</f>
        <v/>
      </c>
      <c r="L323" t="str">
        <f>IF(K323="","",IF(K323="FALTA DEBITO",0,F323))</f>
        <v/>
      </c>
      <c r="N323" s="58" t="str">
        <f>IF(F323&lt;&gt;"",(VLOOKUP(K323,'control débitos'!$I$2:$L$1800,4,FALSE)),"")</f>
        <v/>
      </c>
      <c r="O323" s="58" t="str">
        <f>IF(N323&lt;&gt;"",(IF(N323=B323,"SI","VER")),"")</f>
        <v/>
      </c>
      <c r="P323" s="131" t="str">
        <f>IF(B323="","",COUNTIF(F:F,F323))</f>
        <v/>
      </c>
    </row>
    <row r="324" spans="6:16" ht="12.75" hidden="1" customHeight="1" x14ac:dyDescent="0.2">
      <c r="F324" s="49"/>
      <c r="G324" s="49"/>
      <c r="K324" s="55" t="str">
        <f>IFERROR(IF(C324&lt;&gt;"",(VLOOKUP(F324,'control débitos'!$K$3:$K$1800,1,0)),""),"FALTA DEBITO")</f>
        <v/>
      </c>
      <c r="L324" t="str">
        <f>IF(K324="","",IF(K324="FALTA DEBITO",0,F324))</f>
        <v/>
      </c>
      <c r="N324" s="58" t="str">
        <f>IF(F324&lt;&gt;"",(VLOOKUP(K324,'control débitos'!$I$2:$L$1800,4,FALSE)),"")</f>
        <v/>
      </c>
      <c r="O324" s="58" t="str">
        <f>IF(N324&lt;&gt;"",(IF(N324=B324,"SI","VER")),"")</f>
        <v/>
      </c>
      <c r="P324" s="131" t="str">
        <f>IF(B324="","",COUNTIF(F:F,F324))</f>
        <v/>
      </c>
    </row>
    <row r="325" spans="6:16" ht="12.75" hidden="1" customHeight="1" x14ac:dyDescent="0.2">
      <c r="F325" s="49"/>
      <c r="G325" s="49"/>
      <c r="K325" s="55" t="str">
        <f>IFERROR(IF(C325&lt;&gt;"",(VLOOKUP(F325,'control débitos'!$K$3:$K$1800,1,0)),""),"FALTA DEBITO")</f>
        <v/>
      </c>
      <c r="L325" t="str">
        <f>IF(K325="","",IF(K325="FALTA DEBITO",0,F325))</f>
        <v/>
      </c>
      <c r="N325" s="58" t="str">
        <f>IF(F325&lt;&gt;"",(VLOOKUP(K325,'control débitos'!$I$2:$L$1800,4,FALSE)),"")</f>
        <v/>
      </c>
      <c r="O325" s="58" t="str">
        <f>IF(N325&lt;&gt;"",(IF(N325=B325,"SI","VER")),"")</f>
        <v/>
      </c>
      <c r="P325" s="131" t="str">
        <f>IF(B325="","",COUNTIF(F:F,F325))</f>
        <v/>
      </c>
    </row>
    <row r="326" spans="6:16" ht="12.75" hidden="1" customHeight="1" x14ac:dyDescent="0.2">
      <c r="F326" s="49"/>
      <c r="G326" s="49"/>
      <c r="K326" s="55" t="str">
        <f>IFERROR(IF(C326&lt;&gt;"",(VLOOKUP(F326,'control débitos'!$K$3:$K$1800,1,0)),""),"FALTA DEBITO")</f>
        <v/>
      </c>
      <c r="L326" t="str">
        <f>IF(K326="","",IF(K326="FALTA DEBITO",0,F326))</f>
        <v/>
      </c>
      <c r="N326" s="58" t="str">
        <f>IF(F326&lt;&gt;"",(VLOOKUP(K326,'control débitos'!$I$2:$L$1800,4,FALSE)),"")</f>
        <v/>
      </c>
      <c r="O326" s="58" t="str">
        <f>IF(N326&lt;&gt;"",(IF(N326=B326,"SI","VER")),"")</f>
        <v/>
      </c>
      <c r="P326" s="131" t="str">
        <f>IF(B326="","",COUNTIF(F:F,F326))</f>
        <v/>
      </c>
    </row>
    <row r="327" spans="6:16" ht="12.75" hidden="1" customHeight="1" x14ac:dyDescent="0.2">
      <c r="F327" s="49"/>
      <c r="G327" s="49"/>
      <c r="K327" s="55" t="str">
        <f>IFERROR(IF(C327&lt;&gt;"",(VLOOKUP(F327,'control débitos'!$K$3:$K$1800,1,0)),""),"FALTA DEBITO")</f>
        <v/>
      </c>
      <c r="L327" t="str">
        <f>IF(K327="","",IF(K327="FALTA DEBITO",0,F327))</f>
        <v/>
      </c>
      <c r="N327" s="58" t="str">
        <f>IF(F327&lt;&gt;"",(VLOOKUP(K327,'control débitos'!$I$2:$L$1800,4,FALSE)),"")</f>
        <v/>
      </c>
      <c r="O327" s="58" t="str">
        <f>IF(N327&lt;&gt;"",(IF(N327=B327,"SI","VER")),"")</f>
        <v/>
      </c>
      <c r="P327" s="131" t="str">
        <f>IF(B327="","",COUNTIF(F:F,F327))</f>
        <v/>
      </c>
    </row>
    <row r="328" spans="6:16" ht="12.75" hidden="1" customHeight="1" x14ac:dyDescent="0.2">
      <c r="F328" s="49"/>
      <c r="G328" s="49"/>
      <c r="K328" s="55" t="str">
        <f>IFERROR(IF(C328&lt;&gt;"",(VLOOKUP(F328,'control débitos'!$K$3:$K$1800,1,0)),""),"FALTA DEBITO")</f>
        <v/>
      </c>
      <c r="L328" t="str">
        <f>IF(K328="","",IF(K328="FALTA DEBITO",0,F328))</f>
        <v/>
      </c>
      <c r="N328" s="58" t="str">
        <f>IF(F328&lt;&gt;"",(VLOOKUP(K328,'control débitos'!$I$2:$L$1800,4,FALSE)),"")</f>
        <v/>
      </c>
      <c r="O328" s="58" t="str">
        <f>IF(N328&lt;&gt;"",(IF(N328=B328,"SI","VER")),"")</f>
        <v/>
      </c>
      <c r="P328" s="131" t="str">
        <f>IF(B328="","",COUNTIF(F:F,F328))</f>
        <v/>
      </c>
    </row>
    <row r="329" spans="6:16" ht="12.75" hidden="1" customHeight="1" x14ac:dyDescent="0.2">
      <c r="F329" s="49"/>
      <c r="G329" s="49"/>
      <c r="K329" s="55" t="str">
        <f>IFERROR(IF(C329&lt;&gt;"",(VLOOKUP(F329,'control débitos'!$K$3:$K$1800,1,0)),""),"FALTA DEBITO")</f>
        <v/>
      </c>
      <c r="L329" t="str">
        <f>IF(K329="","",IF(K329="FALTA DEBITO",0,F329))</f>
        <v/>
      </c>
      <c r="N329" s="58" t="str">
        <f>IF(F329&lt;&gt;"",(VLOOKUP(K329,'control débitos'!$I$2:$L$1800,4,FALSE)),"")</f>
        <v/>
      </c>
      <c r="O329" s="58" t="str">
        <f>IF(N329&lt;&gt;"",(IF(N329=B329,"SI","VER")),"")</f>
        <v/>
      </c>
      <c r="P329" s="131" t="str">
        <f>IF(B329="","",COUNTIF(F:F,F329))</f>
        <v/>
      </c>
    </row>
    <row r="330" spans="6:16" ht="12.75" hidden="1" customHeight="1" x14ac:dyDescent="0.2">
      <c r="F330" s="49"/>
      <c r="G330" s="49"/>
      <c r="K330" s="55" t="str">
        <f>IFERROR(IF(C330&lt;&gt;"",(VLOOKUP(F330,'control débitos'!$K$3:$K$1800,1,0)),""),"FALTA DEBITO")</f>
        <v/>
      </c>
      <c r="L330" t="str">
        <f>IF(K330="","",IF(K330="FALTA DEBITO",0,F330))</f>
        <v/>
      </c>
      <c r="N330" s="58" t="str">
        <f>IF(F330&lt;&gt;"",(VLOOKUP(K330,'control débitos'!$I$2:$L$1800,4,FALSE)),"")</f>
        <v/>
      </c>
      <c r="O330" s="58" t="str">
        <f>IF(N330&lt;&gt;"",(IF(N330=B330,"SI","VER")),"")</f>
        <v/>
      </c>
      <c r="P330" s="131" t="str">
        <f>IF(B330="","",COUNTIF(F:F,F330))</f>
        <v/>
      </c>
    </row>
    <row r="331" spans="6:16" ht="12.75" hidden="1" customHeight="1" x14ac:dyDescent="0.2">
      <c r="F331" s="49"/>
      <c r="G331" s="49"/>
      <c r="K331" s="55" t="str">
        <f>IFERROR(IF(C331&lt;&gt;"",(VLOOKUP(F331,'control débitos'!$K$3:$K$1800,1,0)),""),"FALTA DEBITO")</f>
        <v/>
      </c>
      <c r="L331" t="str">
        <f>IF(K331="","",IF(K331="FALTA DEBITO",0,F331))</f>
        <v/>
      </c>
      <c r="N331" s="58" t="str">
        <f>IF(F331&lt;&gt;"",(VLOOKUP(K331,'control débitos'!$I$2:$L$1800,4,FALSE)),"")</f>
        <v/>
      </c>
      <c r="O331" s="58" t="str">
        <f>IF(N331&lt;&gt;"",(IF(N331=B331,"SI","VER")),"")</f>
        <v/>
      </c>
      <c r="P331" s="131" t="str">
        <f>IF(B331="","",COUNTIF(F:F,F331))</f>
        <v/>
      </c>
    </row>
    <row r="332" spans="6:16" ht="12.75" hidden="1" customHeight="1" x14ac:dyDescent="0.2">
      <c r="F332" s="49"/>
      <c r="G332" s="49"/>
      <c r="K332" s="55" t="str">
        <f>IFERROR(IF(C332&lt;&gt;"",(VLOOKUP(F332,'control débitos'!$K$3:$K$1800,1,0)),""),"FALTA DEBITO")</f>
        <v/>
      </c>
      <c r="L332" t="str">
        <f>IF(K332="","",IF(K332="FALTA DEBITO",0,F332))</f>
        <v/>
      </c>
      <c r="N332" s="58" t="str">
        <f>IF(F332&lt;&gt;"",(VLOOKUP(K332,'control débitos'!$I$2:$L$1800,4,FALSE)),"")</f>
        <v/>
      </c>
      <c r="O332" s="58" t="str">
        <f>IF(N332&lt;&gt;"",(IF(N332=B332,"SI","VER")),"")</f>
        <v/>
      </c>
      <c r="P332" s="131" t="str">
        <f>IF(B332="","",COUNTIF(F:F,F332))</f>
        <v/>
      </c>
    </row>
    <row r="333" spans="6:16" ht="12.75" hidden="1" customHeight="1" x14ac:dyDescent="0.2">
      <c r="F333" s="49"/>
      <c r="G333" s="49"/>
      <c r="K333" s="55" t="str">
        <f>IFERROR(IF(C333&lt;&gt;"",(VLOOKUP(F333,'control débitos'!$K$3:$K$1800,1,0)),""),"FALTA DEBITO")</f>
        <v/>
      </c>
      <c r="L333" t="str">
        <f>IF(K333="","",IF(K333="FALTA DEBITO",0,F333))</f>
        <v/>
      </c>
      <c r="N333" s="58" t="str">
        <f>IF(F333&lt;&gt;"",(VLOOKUP(K333,'control débitos'!$I$2:$L$1800,4,FALSE)),"")</f>
        <v/>
      </c>
      <c r="O333" s="58" t="str">
        <f>IF(N333&lt;&gt;"",(IF(N333=B333,"SI","VER")),"")</f>
        <v/>
      </c>
      <c r="P333" s="131" t="str">
        <f>IF(B333="","",COUNTIF(F:F,F333))</f>
        <v/>
      </c>
    </row>
    <row r="334" spans="6:16" ht="12.75" hidden="1" customHeight="1" x14ac:dyDescent="0.2">
      <c r="F334" s="49"/>
      <c r="G334" s="49"/>
      <c r="K334" s="55" t="str">
        <f>IFERROR(IF(C334&lt;&gt;"",(VLOOKUP(F334,'control débitos'!$K$3:$K$1800,1,0)),""),"FALTA DEBITO")</f>
        <v/>
      </c>
      <c r="L334" t="str">
        <f>IF(K334="","",IF(K334="FALTA DEBITO",0,F334))</f>
        <v/>
      </c>
      <c r="N334" s="58" t="str">
        <f>IF(F334&lt;&gt;"",(VLOOKUP(K334,'control débitos'!$I$2:$L$1800,4,FALSE)),"")</f>
        <v/>
      </c>
      <c r="O334" s="58" t="str">
        <f>IF(N334&lt;&gt;"",(IF(N334=B334,"SI","VER")),"")</f>
        <v/>
      </c>
      <c r="P334" s="131" t="str">
        <f>IF(B334="","",COUNTIF(F:F,F334))</f>
        <v/>
      </c>
    </row>
    <row r="335" spans="6:16" ht="12.75" hidden="1" customHeight="1" x14ac:dyDescent="0.2">
      <c r="F335" s="49"/>
      <c r="G335" s="49"/>
      <c r="K335" s="55" t="str">
        <f>IFERROR(IF(C335&lt;&gt;"",(VLOOKUP(F335,'control débitos'!$K$3:$K$1800,1,0)),""),"FALTA DEBITO")</f>
        <v/>
      </c>
      <c r="L335" t="str">
        <f>IF(K335="","",IF(K335="FALTA DEBITO",0,F335))</f>
        <v/>
      </c>
      <c r="N335" s="58" t="str">
        <f>IF(F335&lt;&gt;"",(VLOOKUP(K335,'control débitos'!$I$2:$L$1800,4,FALSE)),"")</f>
        <v/>
      </c>
      <c r="O335" s="58" t="str">
        <f>IF(N335&lt;&gt;"",(IF(N335=B335,"SI","VER")),"")</f>
        <v/>
      </c>
      <c r="P335" s="131" t="str">
        <f>IF(B335="","",COUNTIF(F:F,F335))</f>
        <v/>
      </c>
    </row>
    <row r="336" spans="6:16" ht="12.75" hidden="1" customHeight="1" x14ac:dyDescent="0.2">
      <c r="F336" s="49"/>
      <c r="G336" s="49"/>
      <c r="K336" s="55" t="str">
        <f>IFERROR(IF(C336&lt;&gt;"",(VLOOKUP(F336,'control débitos'!$K$3:$K$1800,1,0)),""),"FALTA DEBITO")</f>
        <v/>
      </c>
      <c r="L336" t="str">
        <f>IF(K336="","",IF(K336="FALTA DEBITO",0,F336))</f>
        <v/>
      </c>
      <c r="N336" s="58" t="str">
        <f>IF(F336&lt;&gt;"",(VLOOKUP(K336,'control débitos'!$I$2:$L$1800,4,FALSE)),"")</f>
        <v/>
      </c>
      <c r="O336" s="58" t="str">
        <f>IF(N336&lt;&gt;"",(IF(N336=B336,"SI","VER")),"")</f>
        <v/>
      </c>
      <c r="P336" s="131" t="str">
        <f>IF(B336="","",COUNTIF(F:F,F336))</f>
        <v/>
      </c>
    </row>
    <row r="337" spans="6:16" ht="12.75" hidden="1" customHeight="1" x14ac:dyDescent="0.2">
      <c r="F337" s="49"/>
      <c r="G337" s="49"/>
      <c r="K337" s="55" t="str">
        <f>IFERROR(IF(C337&lt;&gt;"",(VLOOKUP(F337,'control débitos'!$K$3:$K$1800,1,0)),""),"FALTA DEBITO")</f>
        <v/>
      </c>
      <c r="L337" t="str">
        <f>IF(K337="","",IF(K337="FALTA DEBITO",0,F337))</f>
        <v/>
      </c>
      <c r="N337" s="58" t="str">
        <f>IF(F337&lt;&gt;"",(VLOOKUP(K337,'control débitos'!$I$2:$L$1800,4,FALSE)),"")</f>
        <v/>
      </c>
      <c r="O337" s="58" t="str">
        <f>IF(N337&lt;&gt;"",(IF(N337=B337,"SI","VER")),"")</f>
        <v/>
      </c>
      <c r="P337" s="131" t="str">
        <f>IF(B337="","",COUNTIF(F:F,F337))</f>
        <v/>
      </c>
    </row>
    <row r="338" spans="6:16" ht="12.75" hidden="1" customHeight="1" x14ac:dyDescent="0.2">
      <c r="F338" s="49"/>
      <c r="G338" s="49"/>
      <c r="K338" s="55" t="str">
        <f>IFERROR(IF(C338&lt;&gt;"",(VLOOKUP(F338,'control débitos'!$K$3:$K$1800,1,0)),""),"FALTA DEBITO")</f>
        <v/>
      </c>
      <c r="L338" t="str">
        <f>IF(K338="","",IF(K338="FALTA DEBITO",0,F338))</f>
        <v/>
      </c>
      <c r="N338" s="58" t="str">
        <f>IF(F338&lt;&gt;"",(VLOOKUP(K338,'control débitos'!$I$2:$L$1800,4,FALSE)),"")</f>
        <v/>
      </c>
      <c r="O338" s="58" t="str">
        <f>IF(N338&lt;&gt;"",(IF(N338=B338,"SI","VER")),"")</f>
        <v/>
      </c>
      <c r="P338" s="131" t="str">
        <f>IF(B338="","",COUNTIF(F:F,F338))</f>
        <v/>
      </c>
    </row>
    <row r="339" spans="6:16" ht="12.75" hidden="1" customHeight="1" x14ac:dyDescent="0.2">
      <c r="F339" s="49"/>
      <c r="G339" s="49"/>
      <c r="K339" s="55" t="str">
        <f>IFERROR(IF(C339&lt;&gt;"",(VLOOKUP(F339,'control débitos'!$K$3:$K$1800,1,0)),""),"FALTA DEBITO")</f>
        <v/>
      </c>
      <c r="L339" t="str">
        <f>IF(K339="","",IF(K339="FALTA DEBITO",0,F339))</f>
        <v/>
      </c>
      <c r="N339" s="58" t="str">
        <f>IF(F339&lt;&gt;"",(VLOOKUP(K339,'control débitos'!$I$2:$L$1800,4,FALSE)),"")</f>
        <v/>
      </c>
      <c r="O339" s="58" t="str">
        <f>IF(N339&lt;&gt;"",(IF(N339=B339,"SI","VER")),"")</f>
        <v/>
      </c>
      <c r="P339" s="131" t="str">
        <f>IF(B339="","",COUNTIF(F:F,F339))</f>
        <v/>
      </c>
    </row>
    <row r="340" spans="6:16" ht="12.75" hidden="1" customHeight="1" x14ac:dyDescent="0.2">
      <c r="F340" s="49"/>
      <c r="G340" s="49"/>
      <c r="K340" s="55" t="str">
        <f>IFERROR(IF(C340&lt;&gt;"",(VLOOKUP(F340,'control débitos'!$K$3:$K$1800,1,0)),""),"FALTA DEBITO")</f>
        <v/>
      </c>
      <c r="L340" t="str">
        <f>IF(K340="","",IF(K340="FALTA DEBITO",0,F340))</f>
        <v/>
      </c>
      <c r="N340" s="58" t="str">
        <f>IF(F340&lt;&gt;"",(VLOOKUP(K340,'control débitos'!$I$2:$L$1800,4,FALSE)),"")</f>
        <v/>
      </c>
      <c r="O340" s="58" t="str">
        <f>IF(N340&lt;&gt;"",(IF(N340=B340,"SI","VER")),"")</f>
        <v/>
      </c>
      <c r="P340" s="131" t="str">
        <f>IF(B340="","",COUNTIF(F:F,F340))</f>
        <v/>
      </c>
    </row>
    <row r="341" spans="6:16" ht="12.75" hidden="1" customHeight="1" x14ac:dyDescent="0.2">
      <c r="F341" s="49"/>
      <c r="G341" s="49"/>
      <c r="K341" s="55" t="str">
        <f>IFERROR(IF(C341&lt;&gt;"",(VLOOKUP(F341,'control débitos'!$K$3:$K$1800,1,0)),""),"FALTA DEBITO")</f>
        <v/>
      </c>
      <c r="L341" t="str">
        <f>IF(K341="","",IF(K341="FALTA DEBITO",0,F341))</f>
        <v/>
      </c>
      <c r="N341" s="58" t="str">
        <f>IF(F341&lt;&gt;"",(VLOOKUP(K341,'control débitos'!$I$2:$L$1800,4,FALSE)),"")</f>
        <v/>
      </c>
      <c r="O341" s="58" t="str">
        <f>IF(N341&lt;&gt;"",(IF(N341=B341,"SI","VER")),"")</f>
        <v/>
      </c>
      <c r="P341" s="131" t="str">
        <f>IF(B341="","",COUNTIF(F:F,F341))</f>
        <v/>
      </c>
    </row>
    <row r="342" spans="6:16" ht="12.75" hidden="1" customHeight="1" x14ac:dyDescent="0.2">
      <c r="F342" s="49"/>
      <c r="G342" s="49"/>
      <c r="K342" s="55" t="str">
        <f>IFERROR(IF(C342&lt;&gt;"",(VLOOKUP(F342,'control débitos'!$K$3:$K$1800,1,0)),""),"FALTA DEBITO")</f>
        <v/>
      </c>
      <c r="L342" t="str">
        <f>IF(K342="","",IF(K342="FALTA DEBITO",0,F342))</f>
        <v/>
      </c>
      <c r="N342" s="58" t="str">
        <f>IF(F342&lt;&gt;"",(VLOOKUP(K342,'control débitos'!$I$2:$L$1800,4,FALSE)),"")</f>
        <v/>
      </c>
      <c r="O342" s="58" t="str">
        <f>IF(N342&lt;&gt;"",(IF(N342=B342,"SI","VER")),"")</f>
        <v/>
      </c>
      <c r="P342" s="131" t="str">
        <f>IF(B342="","",COUNTIF(F:F,F342))</f>
        <v/>
      </c>
    </row>
    <row r="343" spans="6:16" ht="12.75" hidden="1" customHeight="1" x14ac:dyDescent="0.2">
      <c r="F343" s="49"/>
      <c r="G343" s="49"/>
      <c r="K343" s="55" t="str">
        <f>IFERROR(IF(C343&lt;&gt;"",(VLOOKUP(F343,'control débitos'!$K$3:$K$1800,1,0)),""),"FALTA DEBITO")</f>
        <v/>
      </c>
      <c r="L343" t="str">
        <f>IF(K343="","",IF(K343="FALTA DEBITO",0,F343))</f>
        <v/>
      </c>
      <c r="N343" s="58" t="str">
        <f>IF(F343&lt;&gt;"",(VLOOKUP(K343,'control débitos'!$I$2:$L$1800,4,FALSE)),"")</f>
        <v/>
      </c>
      <c r="O343" s="58" t="str">
        <f>IF(N343&lt;&gt;"",(IF(N343=B343,"SI","VER")),"")</f>
        <v/>
      </c>
      <c r="P343" s="131" t="str">
        <f>IF(B343="","",COUNTIF(F:F,F343))</f>
        <v/>
      </c>
    </row>
    <row r="344" spans="6:16" ht="12.75" hidden="1" customHeight="1" x14ac:dyDescent="0.2">
      <c r="F344" s="49"/>
      <c r="G344" s="49"/>
      <c r="K344" s="55" t="str">
        <f>IFERROR(IF(C344&lt;&gt;"",(VLOOKUP(F344,'control débitos'!$K$3:$K$1800,1,0)),""),"FALTA DEBITO")</f>
        <v/>
      </c>
      <c r="L344" t="str">
        <f>IF(K344="","",IF(K344="FALTA DEBITO",0,F344))</f>
        <v/>
      </c>
      <c r="N344" s="58" t="str">
        <f>IF(F344&lt;&gt;"",(VLOOKUP(K344,'control débitos'!$I$2:$L$1800,4,FALSE)),"")</f>
        <v/>
      </c>
      <c r="O344" s="58" t="str">
        <f>IF(N344&lt;&gt;"",(IF(N344=B344,"SI","VER")),"")</f>
        <v/>
      </c>
      <c r="P344" s="131" t="str">
        <f>IF(B344="","",COUNTIF(F:F,F344))</f>
        <v/>
      </c>
    </row>
    <row r="345" spans="6:16" ht="12.75" hidden="1" customHeight="1" x14ac:dyDescent="0.2">
      <c r="F345" s="49"/>
      <c r="G345" s="49"/>
      <c r="K345" s="55" t="str">
        <f>IFERROR(IF(C345&lt;&gt;"",(VLOOKUP(F345,'control débitos'!$K$3:$K$1800,1,0)),""),"FALTA DEBITO")</f>
        <v/>
      </c>
      <c r="L345" t="str">
        <f>IF(K345="","",IF(K345="FALTA DEBITO",0,F345))</f>
        <v/>
      </c>
      <c r="N345" s="58" t="str">
        <f>IF(F345&lt;&gt;"",(VLOOKUP(K345,'control débitos'!$I$2:$L$1800,4,FALSE)),"")</f>
        <v/>
      </c>
      <c r="O345" s="58" t="str">
        <f>IF(N345&lt;&gt;"",(IF(N345=B345,"SI","VER")),"")</f>
        <v/>
      </c>
      <c r="P345" s="131" t="str">
        <f>IF(B345="","",COUNTIF(F:F,F345))</f>
        <v/>
      </c>
    </row>
    <row r="346" spans="6:16" ht="12.75" hidden="1" customHeight="1" x14ac:dyDescent="0.2">
      <c r="F346" s="49"/>
      <c r="G346" s="49"/>
      <c r="K346" s="55" t="str">
        <f>IFERROR(IF(C346&lt;&gt;"",(VLOOKUP(F346,'control débitos'!$K$3:$K$1800,1,0)),""),"FALTA DEBITO")</f>
        <v/>
      </c>
      <c r="L346" t="str">
        <f>IF(K346="","",IF(K346="FALTA DEBITO",0,F346))</f>
        <v/>
      </c>
      <c r="N346" s="58" t="str">
        <f>IF(F346&lt;&gt;"",(VLOOKUP(K346,'control débitos'!$I$2:$L$1800,4,FALSE)),"")</f>
        <v/>
      </c>
      <c r="O346" s="58" t="str">
        <f>IF(N346&lt;&gt;"",(IF(N346=B346,"SI","VER")),"")</f>
        <v/>
      </c>
      <c r="P346" s="131" t="str">
        <f>IF(B346="","",COUNTIF(F:F,F346))</f>
        <v/>
      </c>
    </row>
    <row r="347" spans="6:16" ht="12.75" hidden="1" customHeight="1" x14ac:dyDescent="0.2">
      <c r="F347" s="49"/>
      <c r="G347" s="49"/>
      <c r="K347" s="55" t="str">
        <f>IFERROR(IF(C347&lt;&gt;"",(VLOOKUP(F347,'control débitos'!$K$3:$K$1800,1,0)),""),"FALTA DEBITO")</f>
        <v/>
      </c>
      <c r="L347" t="str">
        <f>IF(K347="","",IF(K347="FALTA DEBITO",0,F347))</f>
        <v/>
      </c>
      <c r="N347" s="58" t="str">
        <f>IF(F347&lt;&gt;"",(VLOOKUP(K347,'control débitos'!$I$2:$L$1800,4,FALSE)),"")</f>
        <v/>
      </c>
      <c r="O347" s="58" t="str">
        <f>IF(N347&lt;&gt;"",(IF(N347=B347,"SI","VER")),"")</f>
        <v/>
      </c>
      <c r="P347" s="131" t="str">
        <f>IF(B347="","",COUNTIF(F:F,F347))</f>
        <v/>
      </c>
    </row>
    <row r="348" spans="6:16" ht="12.75" hidden="1" customHeight="1" x14ac:dyDescent="0.2">
      <c r="F348" s="49"/>
      <c r="G348" s="49"/>
      <c r="K348" s="55" t="str">
        <f>IFERROR(IF(C348&lt;&gt;"",(VLOOKUP(F348,'control débitos'!$K$3:$K$1800,1,0)),""),"FALTA DEBITO")</f>
        <v/>
      </c>
      <c r="L348" t="str">
        <f>IF(K348="","",IF(K348="FALTA DEBITO",0,F348))</f>
        <v/>
      </c>
      <c r="N348" s="58" t="str">
        <f>IF(F348&lt;&gt;"",(VLOOKUP(B348,'control débitos'!$A$2:$K$1800,1,FALSE)),"")</f>
        <v/>
      </c>
      <c r="O348" s="58" t="str">
        <f>IF(N348&lt;&gt;"",(IF(N348=B348,"SI","VER")),"")</f>
        <v/>
      </c>
      <c r="P348" s="131" t="str">
        <f>IF(B348="","",COUNTIF(F:F,F348))</f>
        <v/>
      </c>
    </row>
    <row r="349" spans="6:16" ht="12.75" hidden="1" customHeight="1" x14ac:dyDescent="0.2">
      <c r="F349" s="49"/>
      <c r="G349" s="49"/>
      <c r="K349" s="55" t="str">
        <f>IFERROR(IF(C349&lt;&gt;"",(VLOOKUP(F349,'control débitos'!$K$3:$K$1800,1,0)),""),"FALTA DEBITO")</f>
        <v/>
      </c>
      <c r="L349" t="str">
        <f>IF(K349="","",IF(K349="FALTA DEBITO",0,F349))</f>
        <v/>
      </c>
      <c r="N349" s="58" t="str">
        <f>IF(F349&lt;&gt;"",(VLOOKUP(B349,'control débitos'!$A$2:$K$1800,1,FALSE)),"")</f>
        <v/>
      </c>
      <c r="O349" s="58" t="str">
        <f>IF(N349&lt;&gt;"",(IF(N349=B349,"SI","VER")),"")</f>
        <v/>
      </c>
      <c r="P349" s="131" t="str">
        <f>IF(B349="","",COUNTIF(F:F,F349))</f>
        <v/>
      </c>
    </row>
    <row r="350" spans="6:16" ht="12.75" hidden="1" customHeight="1" x14ac:dyDescent="0.2">
      <c r="F350" s="49"/>
      <c r="G350" s="49"/>
      <c r="K350" s="55" t="str">
        <f>IFERROR(IF(C350&lt;&gt;"",(VLOOKUP(F350,'control débitos'!$K$3:$K$1800,1,0)),""),"FALTA DEBITO")</f>
        <v/>
      </c>
      <c r="L350" t="str">
        <f>IF(K350="","",IF(K350="FALTA DEBITO",0,F350))</f>
        <v/>
      </c>
      <c r="N350" s="58" t="str">
        <f>IF(F350&lt;&gt;"",(VLOOKUP(B350,'control débitos'!$A$2:$K$1800,1,FALSE)),"")</f>
        <v/>
      </c>
      <c r="O350" s="58" t="str">
        <f>IF(N350&lt;&gt;"",(IF(N350=B350,"SI","VER")),"")</f>
        <v/>
      </c>
      <c r="P350" s="131" t="str">
        <f>IF(B350="","",COUNTIF(F:F,F350))</f>
        <v/>
      </c>
    </row>
    <row r="351" spans="6:16" ht="12.75" hidden="1" customHeight="1" x14ac:dyDescent="0.2">
      <c r="F351" s="49"/>
      <c r="G351" s="49"/>
      <c r="K351" s="55" t="str">
        <f>IFERROR(IF(C351&lt;&gt;"",(VLOOKUP(F351,'control débitos'!$K$3:$K$1800,1,0)),""),"FALTA DEBITO")</f>
        <v/>
      </c>
      <c r="L351" t="str">
        <f>IF(K351="","",IF(K351="FALTA DEBITO",0,F351))</f>
        <v/>
      </c>
      <c r="N351" s="58" t="str">
        <f>IF(F351&lt;&gt;"",(VLOOKUP(B351,'control débitos'!$A$2:$K$1800,1,FALSE)),"")</f>
        <v/>
      </c>
      <c r="O351" s="58" t="str">
        <f>IF(N351&lt;&gt;"",(IF(N351=B351,"SI","VER")),"")</f>
        <v/>
      </c>
      <c r="P351" s="131" t="str">
        <f>IF(B351="","",COUNTIF(F:F,F351))</f>
        <v/>
      </c>
    </row>
    <row r="352" spans="6:16" ht="12.75" hidden="1" customHeight="1" x14ac:dyDescent="0.2">
      <c r="F352" s="49"/>
      <c r="G352" s="49"/>
      <c r="K352" s="55" t="str">
        <f>IFERROR(IF(C352&lt;&gt;"",(VLOOKUP(F352,'control débitos'!$K$3:$K$1800,1,0)),""),"FALTA DEBITO")</f>
        <v/>
      </c>
      <c r="L352" t="str">
        <f>IF(K352="","",IF(K352="FALTA DEBITO",0,F352))</f>
        <v/>
      </c>
      <c r="N352" s="58" t="str">
        <f>IF(F352&lt;&gt;"",(VLOOKUP(B352,'control débitos'!$A$2:$K$1800,1,FALSE)),"")</f>
        <v/>
      </c>
      <c r="O352" s="58" t="str">
        <f>IF(N352&lt;&gt;"",(IF(N352=B352,"SI","VER")),"")</f>
        <v/>
      </c>
      <c r="P352" s="131" t="str">
        <f>IF(B352="","",COUNTIF(F:F,F352))</f>
        <v/>
      </c>
    </row>
    <row r="353" spans="6:16" ht="12.75" hidden="1" customHeight="1" x14ac:dyDescent="0.2">
      <c r="F353" s="49"/>
      <c r="G353" s="49"/>
      <c r="K353" s="55" t="str">
        <f>IFERROR(IF(C353&lt;&gt;"",(VLOOKUP(F353,'control débitos'!$K$3:$K$1800,1,0)),""),"FALTA DEBITO")</f>
        <v/>
      </c>
      <c r="L353" t="str">
        <f>IF(K353="","",IF(K353="FALTA DEBITO",0,F353))</f>
        <v/>
      </c>
      <c r="N353" s="58" t="str">
        <f>IF(F353&lt;&gt;"",(VLOOKUP(B353,'control débitos'!$A$2:$K$1800,1,FALSE)),"")</f>
        <v/>
      </c>
      <c r="O353" s="58" t="str">
        <f>IF(N353&lt;&gt;"",(IF(N353=B353,"SI","VER")),"")</f>
        <v/>
      </c>
      <c r="P353" s="131" t="str">
        <f>IF(B353="","",COUNTIF(F:F,F353))</f>
        <v/>
      </c>
    </row>
    <row r="354" spans="6:16" ht="12.75" hidden="1" customHeight="1" x14ac:dyDescent="0.2">
      <c r="F354" s="49"/>
      <c r="G354" s="49"/>
      <c r="K354" s="55" t="str">
        <f>IFERROR(IF(C354&lt;&gt;"",(VLOOKUP(F354,'control débitos'!$K$3:$K$1800,1,0)),""),"FALTA DEBITO")</f>
        <v/>
      </c>
      <c r="L354" t="str">
        <f>IF(K354="","",IF(K354="FALTA DEBITO",0,F354))</f>
        <v/>
      </c>
      <c r="N354" s="58" t="str">
        <f>IF(F354&lt;&gt;"",(VLOOKUP(B354,'control débitos'!$A$2:$K$1800,1,FALSE)),"")</f>
        <v/>
      </c>
      <c r="O354" s="58" t="str">
        <f>IF(N354&lt;&gt;"",(IF(N354=B354,"SI","VER")),"")</f>
        <v/>
      </c>
      <c r="P354" s="131" t="str">
        <f>IF(B354="","",COUNTIF(F:F,F354))</f>
        <v/>
      </c>
    </row>
    <row r="355" spans="6:16" ht="12.75" hidden="1" customHeight="1" x14ac:dyDescent="0.2">
      <c r="F355" s="49"/>
      <c r="G355" s="49"/>
      <c r="K355" s="55" t="str">
        <f>IFERROR(IF(C355&lt;&gt;"",(VLOOKUP(F355,'control débitos'!$K$3:$K$1800,1,0)),""),"FALTA DEBITO")</f>
        <v/>
      </c>
      <c r="L355" t="str">
        <f>IF(K355="","",IF(K355="FALTA DEBITO",0,F355))</f>
        <v/>
      </c>
      <c r="N355" s="58" t="str">
        <f>IF(F355&lt;&gt;"",(VLOOKUP(B355,'control débitos'!$A$2:$K$1800,1,FALSE)),"")</f>
        <v/>
      </c>
      <c r="O355" s="58" t="str">
        <f>IF(N355&lt;&gt;"",(IF(N355=B355,"SI","VER")),"")</f>
        <v/>
      </c>
      <c r="P355" s="131" t="str">
        <f>IF(B355="","",COUNTIF(F:F,F355))</f>
        <v/>
      </c>
    </row>
    <row r="356" spans="6:16" ht="12.75" hidden="1" customHeight="1" x14ac:dyDescent="0.2">
      <c r="F356" s="49"/>
      <c r="G356" s="49"/>
      <c r="K356" s="55" t="str">
        <f>IFERROR(IF(C356&lt;&gt;"",(VLOOKUP(F356,'control débitos'!$K$3:$K$1800,1,0)),""),"FALTA DEBITO")</f>
        <v/>
      </c>
      <c r="L356" t="str">
        <f>IF(K356="","",IF(K356="FALTA DEBITO",0,F356))</f>
        <v/>
      </c>
      <c r="N356" s="58" t="str">
        <f>IF(F356&lt;&gt;"",(VLOOKUP(B356,'control débitos'!$A$2:$K$1800,1,FALSE)),"")</f>
        <v/>
      </c>
      <c r="O356" s="58" t="str">
        <f>IF(N356&lt;&gt;"",(IF(N356=B356,"SI","VER")),"")</f>
        <v/>
      </c>
      <c r="P356" s="131" t="str">
        <f>IF(B356="","",COUNTIF(F:F,F356))</f>
        <v/>
      </c>
    </row>
    <row r="357" spans="6:16" ht="12.75" hidden="1" customHeight="1" x14ac:dyDescent="0.2">
      <c r="F357" s="49"/>
      <c r="G357" s="49"/>
      <c r="K357" s="55" t="str">
        <f>IFERROR(IF(C357&lt;&gt;"",(VLOOKUP(F357,'control débitos'!$K$3:$K$1800,1,0)),""),"FALTA DEBITO")</f>
        <v/>
      </c>
      <c r="L357" t="str">
        <f>IF(K357="","",IF(K357="FALTA DEBITO",0,F357))</f>
        <v/>
      </c>
      <c r="N357" s="58" t="str">
        <f>IF(F357&lt;&gt;"",(VLOOKUP(B357,'control débitos'!$A$2:$K$1800,1,FALSE)),"")</f>
        <v/>
      </c>
      <c r="O357" s="58" t="str">
        <f>IF(N357&lt;&gt;"",(IF(N357=B357,"SI","VER")),"")</f>
        <v/>
      </c>
      <c r="P357" s="131" t="str">
        <f>IF(B357="","",COUNTIF(F:F,F357))</f>
        <v/>
      </c>
    </row>
    <row r="358" spans="6:16" ht="12.75" hidden="1" customHeight="1" x14ac:dyDescent="0.2">
      <c r="F358" s="49"/>
      <c r="G358" s="49"/>
      <c r="K358" s="55" t="str">
        <f>IFERROR(IF(C358&lt;&gt;"",(VLOOKUP(F358,'control débitos'!$K$3:$K$1800,1,0)),""),"FALTA DEBITO")</f>
        <v/>
      </c>
      <c r="L358" t="str">
        <f>IF(K358="","",IF(K358="FALTA DEBITO",0,F358))</f>
        <v/>
      </c>
      <c r="N358" s="58" t="str">
        <f>IF(F358&lt;&gt;"",(VLOOKUP(B358,'control débitos'!$A$2:$K$1800,1,FALSE)),"")</f>
        <v/>
      </c>
      <c r="O358" s="58" t="str">
        <f>IF(N358&lt;&gt;"",(IF(N358=B358,"SI","VER")),"")</f>
        <v/>
      </c>
      <c r="P358" s="131" t="str">
        <f>IF(B358="","",COUNTIF(F:F,F358))</f>
        <v/>
      </c>
    </row>
    <row r="359" spans="6:16" ht="12.75" hidden="1" customHeight="1" x14ac:dyDescent="0.2">
      <c r="F359" s="49"/>
      <c r="G359" s="49"/>
      <c r="K359" s="55" t="str">
        <f>IFERROR(IF(C359&lt;&gt;"",(VLOOKUP(F359,'control débitos'!$K$3:$K$1800,1,0)),""),"FALTA DEBITO")</f>
        <v/>
      </c>
      <c r="L359" t="str">
        <f>IF(K359="","",IF(K359="FALTA DEBITO",0,F359))</f>
        <v/>
      </c>
      <c r="N359" s="58" t="str">
        <f>IF(F359&lt;&gt;"",(VLOOKUP(B359,'control débitos'!$A$2:$K$1800,1,FALSE)),"")</f>
        <v/>
      </c>
      <c r="O359" s="58" t="str">
        <f>IF(N359&lt;&gt;"",(IF(N359=B359,"SI","VER")),"")</f>
        <v/>
      </c>
      <c r="P359" s="131" t="str">
        <f>IF(B359="","",COUNTIF(F:F,F359))</f>
        <v/>
      </c>
    </row>
    <row r="360" spans="6:16" ht="12.75" hidden="1" customHeight="1" x14ac:dyDescent="0.2">
      <c r="F360" s="49"/>
      <c r="G360" s="49"/>
      <c r="K360" s="55" t="str">
        <f>IFERROR(IF(C360&lt;&gt;"",(VLOOKUP(F360,'control débitos'!$K$3:$K$1800,1,0)),""),"FALTA DEBITO")</f>
        <v/>
      </c>
      <c r="L360" t="str">
        <f>IF(K360="","",IF(K360="FALTA DEBITO",0,F360))</f>
        <v/>
      </c>
      <c r="N360" s="58" t="str">
        <f>IF(F360&lt;&gt;"",(VLOOKUP(B360,'control débitos'!$A$2:$K$1800,1,FALSE)),"")</f>
        <v/>
      </c>
      <c r="O360" s="58" t="str">
        <f>IF(N360&lt;&gt;"",(IF(N360=B360,"SI","VER")),"")</f>
        <v/>
      </c>
      <c r="P360" s="131" t="str">
        <f>IF(B360="","",COUNTIF(F:F,F360))</f>
        <v/>
      </c>
    </row>
    <row r="361" spans="6:16" ht="12.75" hidden="1" customHeight="1" x14ac:dyDescent="0.2">
      <c r="F361" s="49"/>
      <c r="G361" s="49"/>
      <c r="K361" s="55" t="str">
        <f>IFERROR(IF(C361&lt;&gt;"",(VLOOKUP(F361,'control débitos'!$K$3:$K$1800,1,0)),""),"FALTA DEBITO")</f>
        <v/>
      </c>
      <c r="L361" t="str">
        <f>IF(K361="","",IF(K361="FALTA DEBITO",0,F361))</f>
        <v/>
      </c>
      <c r="N361" s="58" t="str">
        <f>IF(F361&lt;&gt;"",(VLOOKUP(B361,'control débitos'!$A$2:$K$1800,1,FALSE)),"")</f>
        <v/>
      </c>
      <c r="O361" s="58" t="str">
        <f>IF(N361&lt;&gt;"",(IF(N361=B361,"SI","VER")),"")</f>
        <v/>
      </c>
      <c r="P361" s="131" t="str">
        <f>IF(B361="","",COUNTIF(F:F,F361))</f>
        <v/>
      </c>
    </row>
    <row r="362" spans="6:16" ht="12.75" hidden="1" customHeight="1" x14ac:dyDescent="0.2">
      <c r="F362" s="49"/>
      <c r="G362" s="49"/>
      <c r="K362" s="55" t="str">
        <f>IFERROR(IF(C362&lt;&gt;"",(VLOOKUP(F362,'control débitos'!$K$3:$K$1800,1,0)),""),"FALTA DEBITO")</f>
        <v/>
      </c>
      <c r="L362" t="str">
        <f>IF(K362="","",IF(K362="FALTA DEBITO",0,F362))</f>
        <v/>
      </c>
      <c r="N362" s="58" t="str">
        <f>IF(F362&lt;&gt;"",(VLOOKUP(B362,'control débitos'!$A$2:$K$1800,1,FALSE)),"")</f>
        <v/>
      </c>
      <c r="O362" s="58" t="str">
        <f>IF(N362&lt;&gt;"",(IF(N362=B362,"SI","VER")),"")</f>
        <v/>
      </c>
      <c r="P362" s="131" t="str">
        <f>IF(B362="","",COUNTIF(F:F,F362))</f>
        <v/>
      </c>
    </row>
    <row r="363" spans="6:16" ht="12.75" hidden="1" customHeight="1" x14ac:dyDescent="0.2">
      <c r="F363" s="49"/>
      <c r="G363" s="49"/>
      <c r="K363" s="55" t="str">
        <f>IFERROR(IF(C363&lt;&gt;"",(VLOOKUP(F363,'control débitos'!$K$3:$K$1800,1,0)),""),"FALTA DEBITO")</f>
        <v/>
      </c>
      <c r="L363" t="str">
        <f>IF(K363="","",IF(K363="FALTA DEBITO",0,F363))</f>
        <v/>
      </c>
      <c r="N363" s="58" t="str">
        <f>IF(F363&lt;&gt;"",(VLOOKUP(B363,'control débitos'!$A$2:$K$1800,1,FALSE)),"")</f>
        <v/>
      </c>
      <c r="O363" s="58" t="str">
        <f>IF(N363&lt;&gt;"",(IF(N363=B363,"SI","VER")),"")</f>
        <v/>
      </c>
      <c r="P363" s="131" t="str">
        <f>IF(B363="","",COUNTIF(F:F,F363))</f>
        <v/>
      </c>
    </row>
    <row r="364" spans="6:16" ht="12.75" hidden="1" customHeight="1" x14ac:dyDescent="0.2">
      <c r="F364" s="49"/>
      <c r="G364" s="49"/>
      <c r="K364" s="55" t="str">
        <f>IFERROR(IF(C364&lt;&gt;"",(VLOOKUP(F364,'control débitos'!$K$3:$K$1800,1,0)),""),"FALTA DEBITO")</f>
        <v/>
      </c>
      <c r="L364" t="str">
        <f>IF(K364="","",IF(K364="FALTA DEBITO",0,F364))</f>
        <v/>
      </c>
      <c r="N364" s="58" t="str">
        <f>IF(F364&lt;&gt;"",(VLOOKUP(B364,'control débitos'!$A$2:$K$1800,1,FALSE)),"")</f>
        <v/>
      </c>
      <c r="O364" s="58" t="str">
        <f>IF(N364&lt;&gt;"",(IF(N364=B364,"SI","VER")),"")</f>
        <v/>
      </c>
      <c r="P364" s="131" t="str">
        <f>IF(B364="","",COUNTIF(F:F,F364))</f>
        <v/>
      </c>
    </row>
    <row r="365" spans="6:16" ht="12.75" hidden="1" customHeight="1" x14ac:dyDescent="0.2">
      <c r="F365" s="49"/>
      <c r="G365" s="49"/>
      <c r="K365" s="55" t="str">
        <f>IFERROR(IF(C365&lt;&gt;"",(VLOOKUP(F365,'control débitos'!$K$3:$K$1800,1,0)),""),"FALTA DEBITO")</f>
        <v/>
      </c>
      <c r="L365" t="str">
        <f>IF(K365="","",IF(K365="FALTA DEBITO",0,F365))</f>
        <v/>
      </c>
      <c r="N365" s="58" t="str">
        <f>IF(F365&lt;&gt;"",(VLOOKUP(B365,'control débitos'!$A$2:$K$1800,1,FALSE)),"")</f>
        <v/>
      </c>
      <c r="O365" s="58" t="str">
        <f>IF(N365&lt;&gt;"",(IF(N365=B365,"SI","VER")),"")</f>
        <v/>
      </c>
      <c r="P365" s="131" t="str">
        <f>IF(B365="","",COUNTIF(F:F,F365))</f>
        <v/>
      </c>
    </row>
    <row r="366" spans="6:16" ht="12.75" hidden="1" customHeight="1" x14ac:dyDescent="0.2">
      <c r="F366" s="49"/>
      <c r="G366" s="49"/>
      <c r="K366" s="55" t="str">
        <f>IFERROR(IF(C366&lt;&gt;"",(VLOOKUP(F366,'control débitos'!$K$3:$K$1800,1,0)),""),"FALTA DEBITO")</f>
        <v/>
      </c>
      <c r="L366" t="str">
        <f>IF(K366="","",IF(K366="FALTA DEBITO",0,F366))</f>
        <v/>
      </c>
      <c r="N366" s="58" t="str">
        <f>IF(F366&lt;&gt;"",(VLOOKUP(B366,'control débitos'!$A$2:$K$1800,1,FALSE)),"")</f>
        <v/>
      </c>
      <c r="O366" s="58" t="str">
        <f>IF(N366&lt;&gt;"",(IF(N366=B366,"SI","VER")),"")</f>
        <v/>
      </c>
      <c r="P366" s="131" t="str">
        <f>IF(B366="","",COUNTIF(F:F,F366))</f>
        <v/>
      </c>
    </row>
    <row r="367" spans="6:16" ht="12.75" hidden="1" customHeight="1" x14ac:dyDescent="0.2">
      <c r="F367" s="49"/>
      <c r="G367" s="49"/>
      <c r="K367" s="55" t="str">
        <f>IFERROR(IF(C367&lt;&gt;"",(VLOOKUP(F367,'control débitos'!$K$3:$K$1800,1,0)),""),"FALTA DEBITO")</f>
        <v/>
      </c>
      <c r="L367" t="str">
        <f>IF(K367="","",IF(K367="FALTA DEBITO",0,F367))</f>
        <v/>
      </c>
      <c r="N367" s="58" t="str">
        <f>IF(F367&lt;&gt;"",(VLOOKUP(B367,'control débitos'!$A$2:$K$1800,1,FALSE)),"")</f>
        <v/>
      </c>
      <c r="O367" s="58" t="str">
        <f>IF(N367&lt;&gt;"",(IF(N367=B367,"SI","VER")),"")</f>
        <v/>
      </c>
      <c r="P367" s="131" t="str">
        <f>IF(B367="","",COUNTIF(F:F,F367))</f>
        <v/>
      </c>
    </row>
    <row r="368" spans="6:16" ht="12.75" hidden="1" customHeight="1" x14ac:dyDescent="0.2">
      <c r="F368" s="49"/>
      <c r="G368" s="49"/>
      <c r="K368" s="55" t="str">
        <f>IFERROR(IF(C368&lt;&gt;"",(VLOOKUP(F368,'control débitos'!$K$3:$K$1800,1,0)),""),"FALTA DEBITO")</f>
        <v/>
      </c>
      <c r="L368" t="str">
        <f>IF(K368="","",IF(K368="FALTA DEBITO",0,F368))</f>
        <v/>
      </c>
      <c r="N368" s="58" t="str">
        <f>IF(F368&lt;&gt;"",(VLOOKUP(B368,'control débitos'!$A$2:$K$1800,1,FALSE)),"")</f>
        <v/>
      </c>
      <c r="O368" s="58" t="str">
        <f>IF(N368&lt;&gt;"",(IF(N368=B368,"SI","VER")),"")</f>
        <v/>
      </c>
      <c r="P368" s="131" t="str">
        <f>IF(B368="","",COUNTIF(F:F,F368))</f>
        <v/>
      </c>
    </row>
    <row r="369" spans="6:16" ht="12.75" hidden="1" customHeight="1" x14ac:dyDescent="0.2">
      <c r="F369" s="49"/>
      <c r="G369" s="49"/>
      <c r="K369" s="55" t="str">
        <f>IFERROR(IF(C369&lt;&gt;"",(VLOOKUP(F369,'control débitos'!$K$3:$K$1800,1,0)),""),"FALTA DEBITO")</f>
        <v/>
      </c>
      <c r="L369" t="str">
        <f>IF(K369="","",IF(K369="FALTA DEBITO",0,F369))</f>
        <v/>
      </c>
      <c r="N369" s="58" t="str">
        <f>IF(F369&lt;&gt;"",(VLOOKUP(B369,'control débitos'!$A$2:$K$1800,1,FALSE)),"")</f>
        <v/>
      </c>
      <c r="O369" s="58" t="str">
        <f>IF(N369&lt;&gt;"",(IF(N369=B369,"SI","VER")),"")</f>
        <v/>
      </c>
      <c r="P369" s="131" t="str">
        <f>IF(B369="","",COUNTIF(F:F,F369))</f>
        <v/>
      </c>
    </row>
    <row r="370" spans="6:16" ht="12.75" hidden="1" customHeight="1" x14ac:dyDescent="0.2">
      <c r="F370" s="49"/>
      <c r="G370" s="49"/>
      <c r="K370" s="55" t="str">
        <f>IFERROR(IF(C370&lt;&gt;"",(VLOOKUP(F370,'control débitos'!$K$3:$K$1800,1,0)),""),"FALTA DEBITO")</f>
        <v/>
      </c>
      <c r="L370" t="str">
        <f>IF(K370="","",IF(K370="FALTA DEBITO",0,F370))</f>
        <v/>
      </c>
      <c r="N370" s="58" t="str">
        <f>IF(F370&lt;&gt;"",(VLOOKUP(B370,'control débitos'!$A$2:$K$1800,1,FALSE)),"")</f>
        <v/>
      </c>
      <c r="O370" s="58" t="str">
        <f>IF(N370&lt;&gt;"",(IF(N370=B370,"SI","VER")),"")</f>
        <v/>
      </c>
      <c r="P370" s="131" t="str">
        <f>IF(B370="","",COUNTIF(F:F,F370))</f>
        <v/>
      </c>
    </row>
    <row r="371" spans="6:16" ht="12.75" hidden="1" customHeight="1" x14ac:dyDescent="0.2">
      <c r="F371" s="49"/>
      <c r="G371" s="49"/>
      <c r="K371" s="55" t="str">
        <f>IFERROR(IF(C371&lt;&gt;"",(VLOOKUP(F371,'control débitos'!$K$3:$K$1800,1,0)),""),"FALTA DEBITO")</f>
        <v/>
      </c>
      <c r="L371" t="str">
        <f>IF(K371="","",IF(K371="FALTA DEBITO",0,F371))</f>
        <v/>
      </c>
      <c r="N371" s="58" t="str">
        <f>IF(F371&lt;&gt;"",(VLOOKUP(B371,'control débitos'!$A$2:$K$1800,1,FALSE)),"")</f>
        <v/>
      </c>
      <c r="O371" s="58" t="str">
        <f>IF(N371&lt;&gt;"",(IF(N371=B371,"SI","VER")),"")</f>
        <v/>
      </c>
      <c r="P371" s="131" t="str">
        <f>IF(B371="","",COUNTIF(F:F,F371))</f>
        <v/>
      </c>
    </row>
    <row r="372" spans="6:16" ht="12.75" hidden="1" customHeight="1" x14ac:dyDescent="0.2">
      <c r="F372" s="49"/>
      <c r="G372" s="49"/>
      <c r="K372" s="55" t="str">
        <f>IFERROR(IF(C372&lt;&gt;"",(VLOOKUP(F372,'control débitos'!$K$3:$K$1800,1,0)),""),"FALTA DEBITO")</f>
        <v/>
      </c>
      <c r="L372" t="str">
        <f>IF(K372="","",IF(K372="FALTA DEBITO",0,F372))</f>
        <v/>
      </c>
      <c r="N372" s="58" t="str">
        <f>IF(F372&lt;&gt;"",(VLOOKUP(B372,'control débitos'!$A$2:$K$1800,1,FALSE)),"")</f>
        <v/>
      </c>
      <c r="O372" s="58" t="str">
        <f>IF(N372&lt;&gt;"",(IF(N372=B372,"SI","VER")),"")</f>
        <v/>
      </c>
      <c r="P372" s="131" t="str">
        <f>IF(B372="","",COUNTIF(F:F,F372))</f>
        <v/>
      </c>
    </row>
    <row r="373" spans="6:16" ht="12.75" hidden="1" customHeight="1" x14ac:dyDescent="0.2">
      <c r="F373" s="49"/>
      <c r="G373" s="49"/>
      <c r="K373" s="55" t="str">
        <f>IFERROR(IF(C373&lt;&gt;"",(VLOOKUP(F373,'control débitos'!$K$3:$K$1800,1,0)),""),"FALTA DEBITO")</f>
        <v/>
      </c>
      <c r="L373" t="str">
        <f>IF(K373="","",IF(K373="FALTA DEBITO",0,F373))</f>
        <v/>
      </c>
      <c r="N373" s="58" t="str">
        <f>IF(F373&lt;&gt;"",(VLOOKUP(B373,'control débitos'!$A$2:$K$1800,1,FALSE)),"")</f>
        <v/>
      </c>
      <c r="O373" s="58" t="str">
        <f>IF(N373&lt;&gt;"",(IF(N373=B373,"SI","VER")),"")</f>
        <v/>
      </c>
      <c r="P373" s="131" t="str">
        <f>IF(B373="","",COUNTIF(F:F,F373))</f>
        <v/>
      </c>
    </row>
    <row r="374" spans="6:16" ht="12.75" hidden="1" customHeight="1" x14ac:dyDescent="0.2">
      <c r="F374" s="49"/>
      <c r="G374" s="49"/>
      <c r="K374" s="55" t="str">
        <f>IFERROR(IF(C374&lt;&gt;"",(VLOOKUP(F374,'control débitos'!$K$3:$K$1800,1,0)),""),"FALTA DEBITO")</f>
        <v/>
      </c>
      <c r="L374" t="str">
        <f>IF(K374="","",IF(K374="FALTA DEBITO",0,F374))</f>
        <v/>
      </c>
      <c r="N374" s="58" t="str">
        <f>IF(F374&lt;&gt;"",(VLOOKUP(B374,'control débitos'!$A$2:$K$1800,1,FALSE)),"")</f>
        <v/>
      </c>
      <c r="O374" s="58" t="str">
        <f>IF(N374&lt;&gt;"",(IF(N374=B374,"SI","VER")),"")</f>
        <v/>
      </c>
      <c r="P374" s="131" t="str">
        <f>IF(B374="","",COUNTIF(F:F,F374))</f>
        <v/>
      </c>
    </row>
    <row r="375" spans="6:16" ht="12.75" hidden="1" customHeight="1" x14ac:dyDescent="0.2">
      <c r="F375" s="49"/>
      <c r="G375" s="49"/>
      <c r="K375" s="55" t="str">
        <f>IFERROR(IF(C375&lt;&gt;"",(VLOOKUP(F375,'control débitos'!$K$3:$K$1800,1,0)),""),"FALTA DEBITO")</f>
        <v/>
      </c>
      <c r="L375" t="str">
        <f>IF(K375="","",IF(K375="FALTA DEBITO",0,F375))</f>
        <v/>
      </c>
      <c r="N375" s="58" t="str">
        <f>IF(F375&lt;&gt;"",(VLOOKUP(B375,'control débitos'!$A$2:$K$1800,1,FALSE)),"")</f>
        <v/>
      </c>
      <c r="O375" s="58" t="str">
        <f>IF(N375&lt;&gt;"",(IF(N375=B375,"SI","VER")),"")</f>
        <v/>
      </c>
      <c r="P375" s="131" t="str">
        <f>IF(B375="","",COUNTIF(F:F,F375))</f>
        <v/>
      </c>
    </row>
    <row r="376" spans="6:16" ht="12.75" hidden="1" customHeight="1" x14ac:dyDescent="0.2">
      <c r="F376" s="49"/>
      <c r="G376" s="49"/>
      <c r="K376" s="55" t="str">
        <f>IFERROR(IF(C376&lt;&gt;"",(VLOOKUP(F376,'control débitos'!$K$3:$K$1800,1,0)),""),"FALTA DEBITO")</f>
        <v/>
      </c>
      <c r="L376" t="str">
        <f>IF(K376="","",IF(K376="FALTA DEBITO",0,F376))</f>
        <v/>
      </c>
      <c r="N376" s="58" t="str">
        <f>IF(F376&lt;&gt;"",(VLOOKUP(B376,'control débitos'!$A$2:$K$1800,1,FALSE)),"")</f>
        <v/>
      </c>
      <c r="O376" s="58" t="str">
        <f>IF(N376&lt;&gt;"",(IF(N376=B376,"SI","VER")),"")</f>
        <v/>
      </c>
      <c r="P376" s="131" t="str">
        <f>IF(B376="","",COUNTIF(F:F,F376))</f>
        <v/>
      </c>
    </row>
    <row r="377" spans="6:16" ht="12.75" hidden="1" customHeight="1" x14ac:dyDescent="0.2">
      <c r="F377" s="49"/>
      <c r="G377" s="49"/>
      <c r="K377" s="55" t="str">
        <f>IFERROR(IF(C377&lt;&gt;"",(VLOOKUP(F377,'control débitos'!$K$3:$K$1800,1,0)),""),"FALTA DEBITO")</f>
        <v/>
      </c>
      <c r="L377" t="str">
        <f>IF(K377="","",IF(K377="FALTA DEBITO",0,F377))</f>
        <v/>
      </c>
      <c r="N377" s="58" t="str">
        <f>IF(F377&lt;&gt;"",(VLOOKUP(B377,'control débitos'!$A$2:$K$1800,1,FALSE)),"")</f>
        <v/>
      </c>
      <c r="O377" s="58" t="str">
        <f>IF(N377&lt;&gt;"",(IF(N377=B377,"SI","VER")),"")</f>
        <v/>
      </c>
      <c r="P377" s="131" t="str">
        <f>IF(B377="","",COUNTIF(F:F,F377))</f>
        <v/>
      </c>
    </row>
    <row r="378" spans="6:16" ht="12.75" hidden="1" customHeight="1" x14ac:dyDescent="0.2">
      <c r="F378" s="49"/>
      <c r="G378" s="49"/>
      <c r="K378" s="55" t="str">
        <f>IFERROR(IF(C378&lt;&gt;"",(VLOOKUP(F378,'control débitos'!$K$3:$K$1800,1,0)),""),"FALTA DEBITO")</f>
        <v/>
      </c>
      <c r="L378" t="str">
        <f>IF(K378="","",IF(K378="FALTA DEBITO",0,F378))</f>
        <v/>
      </c>
      <c r="N378" s="58" t="str">
        <f>IF(F378&lt;&gt;"",(VLOOKUP(B378,'control débitos'!$A$2:$K$1800,1,FALSE)),"")</f>
        <v/>
      </c>
      <c r="O378" s="58" t="str">
        <f>IF(N378&lt;&gt;"",(IF(N378=B378,"SI","VER")),"")</f>
        <v/>
      </c>
      <c r="P378" s="131" t="str">
        <f>IF(B378="","",COUNTIF(F:F,F378))</f>
        <v/>
      </c>
    </row>
    <row r="379" spans="6:16" ht="12.75" hidden="1" customHeight="1" x14ac:dyDescent="0.2">
      <c r="F379" s="49"/>
      <c r="G379" s="49"/>
      <c r="K379" s="55" t="str">
        <f>IFERROR(IF(C379&lt;&gt;"",(VLOOKUP(F379,'control débitos'!$K$3:$K$1800,1,0)),""),"FALTA DEBITO")</f>
        <v/>
      </c>
      <c r="L379" t="str">
        <f>IF(K379="","",IF(K379="FALTA DEBITO",0,F379))</f>
        <v/>
      </c>
      <c r="N379" s="58" t="str">
        <f>IF(F379&lt;&gt;"",(VLOOKUP(B379,'control débitos'!$A$2:$K$1800,1,FALSE)),"")</f>
        <v/>
      </c>
      <c r="O379" s="58" t="str">
        <f>IF(N379&lt;&gt;"",(IF(N379=B379,"SI","VER")),"")</f>
        <v/>
      </c>
      <c r="P379" s="131" t="str">
        <f>IF(B379="","",COUNTIF(F:F,F379))</f>
        <v/>
      </c>
    </row>
    <row r="380" spans="6:16" ht="12.75" hidden="1" customHeight="1" x14ac:dyDescent="0.2">
      <c r="F380" s="49"/>
      <c r="G380" s="49"/>
      <c r="K380" s="55" t="str">
        <f>IFERROR(IF(C380&lt;&gt;"",(VLOOKUP(F380,'control débitos'!$K$3:$K$1800,1,0)),""),"FALTA DEBITO")</f>
        <v/>
      </c>
      <c r="L380" t="str">
        <f>IF(K380="","",IF(K380="FALTA DEBITO",0,F380))</f>
        <v/>
      </c>
      <c r="N380" s="58" t="str">
        <f>IF(F380&lt;&gt;"",(VLOOKUP(B380,'control débitos'!$A$2:$K$1800,1,FALSE)),"")</f>
        <v/>
      </c>
      <c r="O380" s="58" t="str">
        <f>IF(N380&lt;&gt;"",(IF(N380=B380,"SI","VER")),"")</f>
        <v/>
      </c>
      <c r="P380" s="131" t="str">
        <f>IF(B380="","",COUNTIF(F:F,F380))</f>
        <v/>
      </c>
    </row>
    <row r="381" spans="6:16" ht="12.75" hidden="1" customHeight="1" x14ac:dyDescent="0.2">
      <c r="F381" s="49"/>
      <c r="G381" s="49"/>
      <c r="K381" s="55" t="str">
        <f>IFERROR(IF(C381&lt;&gt;"",(VLOOKUP(F381,'control débitos'!$K$3:$K$1800,1,0)),""),"FALTA DEBITO")</f>
        <v/>
      </c>
      <c r="L381" t="str">
        <f>IF(K381="","",IF(K381="FALTA DEBITO",0,F381))</f>
        <v/>
      </c>
      <c r="N381" s="58" t="str">
        <f>IF(F381&lt;&gt;"",(VLOOKUP(B381,'control débitos'!$A$2:$K$1800,1,FALSE)),"")</f>
        <v/>
      </c>
      <c r="O381" s="58" t="str">
        <f>IF(N381&lt;&gt;"",(IF(N381=B381,"SI","VER")),"")</f>
        <v/>
      </c>
      <c r="P381" s="131" t="str">
        <f>IF(B381="","",COUNTIF(F:F,F381))</f>
        <v/>
      </c>
    </row>
    <row r="382" spans="6:16" ht="12.75" hidden="1" customHeight="1" x14ac:dyDescent="0.2">
      <c r="F382" s="49"/>
      <c r="G382" s="49"/>
      <c r="K382" s="55" t="str">
        <f>IFERROR(IF(C382&lt;&gt;"",(VLOOKUP(F382,'control débitos'!$K$3:$K$1800,1,0)),""),"FALTA DEBITO")</f>
        <v/>
      </c>
      <c r="L382" t="str">
        <f>IF(K382="","",IF(K382="FALTA DEBITO",0,F382))</f>
        <v/>
      </c>
      <c r="N382" s="58" t="str">
        <f>IF(F382&lt;&gt;"",(VLOOKUP(B382,'control débitos'!$A$2:$K$1800,1,FALSE)),"")</f>
        <v/>
      </c>
      <c r="O382" s="58" t="str">
        <f>IF(N382&lt;&gt;"",(IF(N382=B382,"SI","VER")),"")</f>
        <v/>
      </c>
      <c r="P382" s="131" t="str">
        <f>IF(B382="","",COUNTIF(F:F,F382))</f>
        <v/>
      </c>
    </row>
    <row r="383" spans="6:16" ht="12.75" hidden="1" customHeight="1" x14ac:dyDescent="0.2">
      <c r="F383" s="49"/>
      <c r="G383" s="49"/>
      <c r="K383" s="55" t="str">
        <f>IFERROR(IF(C383&lt;&gt;"",(VLOOKUP(F383,'control débitos'!$K$3:$K$1800,1,0)),""),"FALTA DEBITO")</f>
        <v/>
      </c>
      <c r="L383" t="str">
        <f>IF(K383="","",IF(K383="FALTA DEBITO",0,F383))</f>
        <v/>
      </c>
      <c r="N383" s="58" t="str">
        <f>IF(F383&lt;&gt;"",(VLOOKUP(B383,'control débitos'!$A$2:$K$1800,1,FALSE)),"")</f>
        <v/>
      </c>
      <c r="O383" s="58" t="str">
        <f>IF(N383&lt;&gt;"",(IF(N383=B383,"SI","VER")),"")</f>
        <v/>
      </c>
      <c r="P383" s="131" t="str">
        <f>IF(B383="","",COUNTIF(F:F,F383))</f>
        <v/>
      </c>
    </row>
    <row r="384" spans="6:16" ht="12.75" hidden="1" customHeight="1" x14ac:dyDescent="0.2">
      <c r="F384" s="49"/>
      <c r="G384" s="49"/>
      <c r="K384" s="55" t="str">
        <f>IFERROR(IF(C384&lt;&gt;"",(VLOOKUP(F384,'control débitos'!$K$3:$K$1800,1,0)),""),"FALTA DEBITO")</f>
        <v/>
      </c>
      <c r="L384" t="str">
        <f>IF(K384="","",IF(K384="FALTA DEBITO",0,F384))</f>
        <v/>
      </c>
      <c r="N384" s="58" t="str">
        <f>IF(F384&lt;&gt;"",(VLOOKUP(B384,'control débitos'!$A$2:$K$1800,1,FALSE)),"")</f>
        <v/>
      </c>
      <c r="O384" s="58" t="str">
        <f>IF(N384&lt;&gt;"",(IF(N384=B384,"SI","VER")),"")</f>
        <v/>
      </c>
      <c r="P384" s="131" t="str">
        <f>IF(B384="","",COUNTIF(F:F,F384))</f>
        <v/>
      </c>
    </row>
    <row r="385" spans="6:16" ht="12.75" hidden="1" customHeight="1" x14ac:dyDescent="0.2">
      <c r="F385" s="49"/>
      <c r="G385" s="49"/>
      <c r="K385" s="55" t="str">
        <f>IFERROR(IF(C385&lt;&gt;"",(VLOOKUP(F385,'control débitos'!$K$3:$K$1800,1,0)),""),"FALTA DEBITO")</f>
        <v/>
      </c>
      <c r="L385" t="str">
        <f>IF(K385="","",IF(K385="FALTA DEBITO",0,F385))</f>
        <v/>
      </c>
      <c r="N385" s="58" t="str">
        <f>IF(F385&lt;&gt;"",(VLOOKUP(B385,'control débitos'!$A$2:$K$1800,1,FALSE)),"")</f>
        <v/>
      </c>
      <c r="O385" s="58" t="str">
        <f>IF(N385&lt;&gt;"",(IF(N385=B385,"SI","VER")),"")</f>
        <v/>
      </c>
      <c r="P385" s="131" t="str">
        <f>IF(B385="","",COUNTIF(F:F,F385))</f>
        <v/>
      </c>
    </row>
    <row r="386" spans="6:16" ht="12.75" hidden="1" customHeight="1" x14ac:dyDescent="0.2">
      <c r="F386" s="49"/>
      <c r="G386" s="49"/>
      <c r="K386" s="55" t="str">
        <f>IFERROR(IF(C386&lt;&gt;"",(VLOOKUP(F386,'control débitos'!$K$3:$K$1800,1,0)),""),"FALTA DEBITO")</f>
        <v/>
      </c>
      <c r="L386" t="str">
        <f>IF(K386="","",IF(K386="FALTA DEBITO",0,F386))</f>
        <v/>
      </c>
      <c r="N386" s="58" t="str">
        <f>IF(F386&lt;&gt;"",(VLOOKUP(B386,'control débitos'!$A$2:$K$1800,1,FALSE)),"")</f>
        <v/>
      </c>
      <c r="O386" s="58" t="str">
        <f>IF(N386&lt;&gt;"",(IF(N386=B386,"SI","VER")),"")</f>
        <v/>
      </c>
      <c r="P386" s="131" t="str">
        <f>IF(B386="","",COUNTIF(F:F,F386))</f>
        <v/>
      </c>
    </row>
    <row r="387" spans="6:16" ht="12.75" hidden="1" customHeight="1" x14ac:dyDescent="0.2">
      <c r="F387" s="49"/>
      <c r="G387" s="49"/>
      <c r="K387" s="55" t="str">
        <f>IFERROR(IF(C387&lt;&gt;"",(VLOOKUP(F387,'control débitos'!$K$3:$K$1800,1,0)),""),"FALTA DEBITO")</f>
        <v/>
      </c>
      <c r="L387" t="str">
        <f>IF(K387="","",IF(K387="FALTA DEBITO",0,F387))</f>
        <v/>
      </c>
      <c r="N387" s="58" t="str">
        <f>IF(F387&lt;&gt;"",(VLOOKUP(B387,'control débitos'!$A$2:$K$1800,1,FALSE)),"")</f>
        <v/>
      </c>
      <c r="O387" s="58" t="str">
        <f>IF(N387&lt;&gt;"",(IF(N387=B387,"SI","VER")),"")</f>
        <v/>
      </c>
      <c r="P387" s="131" t="str">
        <f>IF(B387="","",COUNTIF(F:F,F387))</f>
        <v/>
      </c>
    </row>
    <row r="388" spans="6:16" ht="12.75" hidden="1" customHeight="1" x14ac:dyDescent="0.2">
      <c r="F388" s="49"/>
      <c r="G388" s="49"/>
      <c r="K388" s="55" t="str">
        <f>IFERROR(IF(C388&lt;&gt;"",(VLOOKUP(F388,'control débitos'!$K$3:$K$1800,1,0)),""),"FALTA DEBITO")</f>
        <v/>
      </c>
      <c r="L388" t="str">
        <f>IF(K388="","",IF(K388="FALTA DEBITO",0,F388))</f>
        <v/>
      </c>
      <c r="N388" s="58" t="str">
        <f>IF(F388&lt;&gt;"",(VLOOKUP(B388,'control débitos'!$A$2:$K$1800,1,FALSE)),"")</f>
        <v/>
      </c>
      <c r="O388" s="58" t="str">
        <f>IF(N388&lt;&gt;"",(IF(N388=B388,"SI","VER")),"")</f>
        <v/>
      </c>
      <c r="P388" s="131" t="str">
        <f>IF(B388="","",COUNTIF(F:F,F388))</f>
        <v/>
      </c>
    </row>
    <row r="389" spans="6:16" ht="12.75" hidden="1" customHeight="1" x14ac:dyDescent="0.2">
      <c r="F389" s="49"/>
      <c r="G389" s="49"/>
      <c r="K389" s="55" t="str">
        <f>IFERROR(IF(C389&lt;&gt;"",(VLOOKUP(F389,'control débitos'!$K$3:$K$1800,1,0)),""),"FALTA DEBITO")</f>
        <v/>
      </c>
      <c r="L389" t="str">
        <f>IF(K389="","",IF(K389="FALTA DEBITO",0,F389))</f>
        <v/>
      </c>
      <c r="N389" s="58" t="str">
        <f>IF(F389&lt;&gt;"",(VLOOKUP(B389,'control débitos'!$A$2:$K$1800,1,FALSE)),"")</f>
        <v/>
      </c>
      <c r="O389" s="58" t="str">
        <f>IF(N389&lt;&gt;"",(IF(N389=B389,"SI","VER")),"")</f>
        <v/>
      </c>
      <c r="P389" s="131" t="str">
        <f>IF(B389="","",COUNTIF(F:F,F389))</f>
        <v/>
      </c>
    </row>
    <row r="390" spans="6:16" ht="12.75" hidden="1" customHeight="1" x14ac:dyDescent="0.2">
      <c r="F390" s="49"/>
      <c r="G390" s="49"/>
      <c r="K390" s="55" t="str">
        <f>IFERROR(IF(C390&lt;&gt;"",(VLOOKUP(F390,'control débitos'!$K$3:$K$1800,1,0)),""),"FALTA DEBITO")</f>
        <v/>
      </c>
      <c r="L390" t="str">
        <f>IF(K390="","",IF(K390="FALTA DEBITO",0,F390))</f>
        <v/>
      </c>
      <c r="N390" s="58" t="str">
        <f>IF(F390&lt;&gt;"",(VLOOKUP(B390,'control débitos'!$A$2:$K$1800,1,FALSE)),"")</f>
        <v/>
      </c>
      <c r="O390" s="58" t="str">
        <f>IF(N390&lt;&gt;"",(IF(N390=B390,"SI","VER")),"")</f>
        <v/>
      </c>
      <c r="P390" s="131" t="str">
        <f>IF(B390="","",COUNTIF(F:F,F390))</f>
        <v/>
      </c>
    </row>
    <row r="391" spans="6:16" ht="12.75" hidden="1" customHeight="1" x14ac:dyDescent="0.2">
      <c r="F391" s="49"/>
      <c r="G391" s="49"/>
      <c r="K391" s="55" t="str">
        <f>IFERROR(IF(C391&lt;&gt;"",(VLOOKUP(F391,'control débitos'!$K$3:$K$1800,1,0)),""),"FALTA DEBITO")</f>
        <v/>
      </c>
      <c r="L391" t="str">
        <f>IF(K391="","",IF(K391="FALTA DEBITO",0,F391))</f>
        <v/>
      </c>
      <c r="N391" s="58" t="str">
        <f>IF(F391&lt;&gt;"",(VLOOKUP(B391,'control débitos'!$A$2:$K$1800,1,FALSE)),"")</f>
        <v/>
      </c>
      <c r="O391" s="58" t="str">
        <f>IF(N391&lt;&gt;"",(IF(N391=B391,"SI","VER")),"")</f>
        <v/>
      </c>
      <c r="P391" s="131" t="str">
        <f>IF(B391="","",COUNTIF(F:F,F391))</f>
        <v/>
      </c>
    </row>
    <row r="392" spans="6:16" ht="12.75" hidden="1" customHeight="1" x14ac:dyDescent="0.2">
      <c r="F392" s="49"/>
      <c r="G392" s="49"/>
      <c r="K392" s="55" t="str">
        <f>IFERROR(IF(C392&lt;&gt;"",(VLOOKUP(F392,'control débitos'!$K$3:$K$1800,1,0)),""),"FALTA DEBITO")</f>
        <v/>
      </c>
      <c r="L392" t="str">
        <f>IF(K392="","",IF(K392="FALTA DEBITO",0,F392))</f>
        <v/>
      </c>
      <c r="N392" s="58" t="str">
        <f>IF(F392&lt;&gt;"",(VLOOKUP(B392,'control débitos'!$A$2:$K$1800,1,FALSE)),"")</f>
        <v/>
      </c>
      <c r="O392" s="58" t="str">
        <f>IF(N392&lt;&gt;"",(IF(N392=B392,"SI","VER")),"")</f>
        <v/>
      </c>
      <c r="P392" s="131" t="str">
        <f>IF(B392="","",COUNTIF(F:F,F392))</f>
        <v/>
      </c>
    </row>
    <row r="393" spans="6:16" ht="12.75" hidden="1" customHeight="1" x14ac:dyDescent="0.2">
      <c r="F393" s="49"/>
      <c r="G393" s="49"/>
      <c r="K393" s="55" t="str">
        <f>IFERROR(IF(C393&lt;&gt;"",(VLOOKUP(F393,'control débitos'!$K$3:$K$1800,1,0)),""),"FALTA DEBITO")</f>
        <v/>
      </c>
      <c r="L393" t="str">
        <f>IF(K393="","",IF(K393="FALTA DEBITO",0,F393))</f>
        <v/>
      </c>
      <c r="N393" s="58" t="str">
        <f>IF(F393&lt;&gt;"",(VLOOKUP(B393,'control débitos'!$A$2:$K$1800,1,FALSE)),"")</f>
        <v/>
      </c>
      <c r="O393" s="58" t="str">
        <f>IF(N393&lt;&gt;"",(IF(N393=B393,"SI","VER")),"")</f>
        <v/>
      </c>
      <c r="P393" s="131" t="str">
        <f>IF(B393="","",COUNTIF(F:F,F393))</f>
        <v/>
      </c>
    </row>
    <row r="394" spans="6:16" ht="12.75" hidden="1" customHeight="1" x14ac:dyDescent="0.2">
      <c r="F394" s="49"/>
      <c r="G394" s="49"/>
      <c r="K394" s="55" t="str">
        <f>IFERROR(IF(C394&lt;&gt;"",(VLOOKUP(F394,'control débitos'!$K$3:$K$1800,1,0)),""),"FALTA DEBITO")</f>
        <v/>
      </c>
      <c r="L394" t="str">
        <f>IF(K394="","",IF(K394="FALTA DEBITO",0,F394))</f>
        <v/>
      </c>
      <c r="N394" s="58" t="str">
        <f>IF(F394&lt;&gt;"",(VLOOKUP(B394,'control débitos'!$A$2:$K$1800,1,FALSE)),"")</f>
        <v/>
      </c>
      <c r="O394" s="58" t="str">
        <f>IF(N394&lt;&gt;"",(IF(N394=B394,"SI","VER")),"")</f>
        <v/>
      </c>
      <c r="P394" s="131" t="str">
        <f>IF(B394="","",COUNTIF(F:F,F394))</f>
        <v/>
      </c>
    </row>
    <row r="395" spans="6:16" ht="12.75" hidden="1" customHeight="1" x14ac:dyDescent="0.2">
      <c r="F395" s="49"/>
      <c r="G395" s="49"/>
      <c r="K395" s="55" t="str">
        <f>IFERROR(IF(C395&lt;&gt;"",(VLOOKUP(F395,'control débitos'!$K$3:$K$1800,1,0)),""),"FALTA DEBITO")</f>
        <v/>
      </c>
      <c r="L395" t="str">
        <f>IF(K395="","",IF(K395="FALTA DEBITO",0,F395))</f>
        <v/>
      </c>
      <c r="N395" s="58" t="str">
        <f>IF(F395&lt;&gt;"",(VLOOKUP(B395,'control débitos'!$A$2:$K$1800,1,FALSE)),"")</f>
        <v/>
      </c>
      <c r="O395" s="58" t="str">
        <f>IF(N395&lt;&gt;"",(IF(N395=B395,"SI","VER")),"")</f>
        <v/>
      </c>
      <c r="P395" s="131" t="str">
        <f>IF(B395="","",COUNTIF(F:F,F395))</f>
        <v/>
      </c>
    </row>
    <row r="396" spans="6:16" ht="12.75" hidden="1" customHeight="1" x14ac:dyDescent="0.2">
      <c r="F396" s="49"/>
      <c r="G396" s="49"/>
      <c r="K396" s="55" t="str">
        <f>IFERROR(IF(C396&lt;&gt;"",(VLOOKUP(F396,'control débitos'!$K$3:$K$1800,1,0)),""),"FALTA DEBITO")</f>
        <v/>
      </c>
      <c r="L396" t="str">
        <f>IF(K396="","",IF(K396="FALTA DEBITO",0,F396))</f>
        <v/>
      </c>
      <c r="N396" s="58" t="str">
        <f>IF(F396&lt;&gt;"",(VLOOKUP(B396,'control débitos'!$A$2:$K$1800,1,FALSE)),"")</f>
        <v/>
      </c>
      <c r="O396" s="58" t="str">
        <f>IF(N396&lt;&gt;"",(IF(N396=B396,"SI","VER")),"")</f>
        <v/>
      </c>
      <c r="P396" s="131" t="str">
        <f>IF(B396="","",COUNTIF(F:F,F396))</f>
        <v/>
      </c>
    </row>
    <row r="397" spans="6:16" ht="12.75" hidden="1" customHeight="1" x14ac:dyDescent="0.2">
      <c r="F397" s="49"/>
      <c r="G397" s="49"/>
      <c r="K397" s="55" t="str">
        <f>IFERROR(IF(C397&lt;&gt;"",(VLOOKUP(F397,'control débitos'!$K$3:$K$1800,1,0)),""),"FALTA DEBITO")</f>
        <v/>
      </c>
      <c r="L397" t="str">
        <f>IF(K397="","",IF(K397="FALTA DEBITO",0,F397))</f>
        <v/>
      </c>
      <c r="N397" s="58" t="str">
        <f>IF(F397&lt;&gt;"",(VLOOKUP(B397,'control débitos'!$A$2:$K$1800,1,FALSE)),"")</f>
        <v/>
      </c>
      <c r="O397" s="58" t="str">
        <f>IF(N397&lt;&gt;"",(IF(N397=B397,"SI","VER")),"")</f>
        <v/>
      </c>
      <c r="P397" s="131" t="str">
        <f>IF(B397="","",COUNTIF(F:F,F397))</f>
        <v/>
      </c>
    </row>
    <row r="398" spans="6:16" ht="12.75" hidden="1" customHeight="1" x14ac:dyDescent="0.2">
      <c r="F398" s="49"/>
      <c r="G398" s="49"/>
      <c r="K398" s="55" t="str">
        <f>IFERROR(IF(C398&lt;&gt;"",(VLOOKUP(F398,'control débitos'!$K$3:$K$1800,1,0)),""),"FALTA DEBITO")</f>
        <v/>
      </c>
      <c r="L398" t="str">
        <f>IF(K398="","",IF(K398="FALTA DEBITO",0,F398))</f>
        <v/>
      </c>
      <c r="N398" s="58" t="str">
        <f>IF(F398&lt;&gt;"",(VLOOKUP(B398,'control débitos'!$A$2:$K$1800,1,FALSE)),"")</f>
        <v/>
      </c>
      <c r="O398" s="58" t="str">
        <f>IF(N398&lt;&gt;"",(IF(N398=B398,"SI","VER")),"")</f>
        <v/>
      </c>
      <c r="P398" s="131" t="str">
        <f>IF(B398="","",COUNTIF(F:F,F398))</f>
        <v/>
      </c>
    </row>
    <row r="399" spans="6:16" ht="12.75" hidden="1" customHeight="1" x14ac:dyDescent="0.2">
      <c r="F399" s="49"/>
      <c r="G399" s="49"/>
      <c r="K399" s="55" t="str">
        <f>IFERROR(IF(C399&lt;&gt;"",(VLOOKUP(F399,'control débitos'!$K$3:$K$1800,1,0)),""),"FALTA DEBITO")</f>
        <v/>
      </c>
      <c r="L399" t="str">
        <f>IF(K399="","",IF(K399="FALTA DEBITO",0,F399))</f>
        <v/>
      </c>
      <c r="N399" s="58" t="str">
        <f>IF(F399&lt;&gt;"",(VLOOKUP(B399,'control débitos'!$A$2:$K$1800,1,FALSE)),"")</f>
        <v/>
      </c>
      <c r="O399" s="58" t="str">
        <f>IF(N399&lt;&gt;"",(IF(N399=B399,"SI","VER")),"")</f>
        <v/>
      </c>
      <c r="P399" s="131" t="str">
        <f>IF(B399="","",COUNTIF(F:F,F399))</f>
        <v/>
      </c>
    </row>
    <row r="400" spans="6:16" ht="12.75" hidden="1" customHeight="1" x14ac:dyDescent="0.2">
      <c r="F400" s="49"/>
      <c r="G400" s="49"/>
      <c r="K400" s="55" t="str">
        <f>IFERROR(IF(C400&lt;&gt;"",(VLOOKUP(F400,'control débitos'!$K$3:$K$1800,1,0)),""),"FALTA DEBITO")</f>
        <v/>
      </c>
      <c r="L400" t="str">
        <f>IF(K400="","",IF(K400="FALTA DEBITO",0,F400))</f>
        <v/>
      </c>
      <c r="N400" s="58" t="str">
        <f>IF(F400&lt;&gt;"",(VLOOKUP(B400,'control débitos'!$A$2:$K$1800,1,FALSE)),"")</f>
        <v/>
      </c>
      <c r="O400" s="58" t="str">
        <f>IF(N400&lt;&gt;"",(IF(N400=B400,"SI","VER")),"")</f>
        <v/>
      </c>
      <c r="P400" s="131" t="str">
        <f>IF(B400="","",COUNTIF(F:F,F400))</f>
        <v/>
      </c>
    </row>
    <row r="401" spans="6:16" ht="12.75" hidden="1" customHeight="1" x14ac:dyDescent="0.2">
      <c r="F401" s="49"/>
      <c r="G401" s="49"/>
      <c r="K401" s="55" t="str">
        <f>IFERROR(IF(C401&lt;&gt;"",(VLOOKUP(F401,'control débitos'!$K$3:$K$1800,1,0)),""),"FALTA DEBITO")</f>
        <v/>
      </c>
      <c r="L401" t="str">
        <f>IF(K401="","",IF(K401="FALTA DEBITO",0,F401))</f>
        <v/>
      </c>
      <c r="N401" s="58" t="str">
        <f>IF(F401&lt;&gt;"",(VLOOKUP(B401,'control débitos'!$A$2:$K$1800,1,FALSE)),"")</f>
        <v/>
      </c>
      <c r="O401" s="58" t="str">
        <f>IF(N401&lt;&gt;"",(IF(N401=B401,"SI","VER")),"")</f>
        <v/>
      </c>
      <c r="P401" s="131" t="str">
        <f>IF(B401="","",COUNTIF(F:F,F401))</f>
        <v/>
      </c>
    </row>
    <row r="402" spans="6:16" ht="12.75" hidden="1" customHeight="1" x14ac:dyDescent="0.2">
      <c r="F402" s="49"/>
      <c r="G402" s="49"/>
      <c r="K402" s="55" t="str">
        <f>IFERROR(IF(C402&lt;&gt;"",(VLOOKUP(F402,'control débitos'!$K$3:$K$1800,1,0)),""),"FALTA DEBITO")</f>
        <v/>
      </c>
      <c r="L402" t="str">
        <f>IF(K402="","",IF(K402="FALTA DEBITO",0,F402))</f>
        <v/>
      </c>
      <c r="N402" s="58" t="str">
        <f>IF(F402&lt;&gt;"",(VLOOKUP(B402,'control débitos'!$A$2:$K$1800,1,FALSE)),"")</f>
        <v/>
      </c>
      <c r="O402" s="58" t="str">
        <f>IF(N402&lt;&gt;"",(IF(N402=B402,"SI","VER")),"")</f>
        <v/>
      </c>
      <c r="P402" s="131" t="str">
        <f>IF(B402="","",COUNTIF(F:F,F402))</f>
        <v/>
      </c>
    </row>
    <row r="403" spans="6:16" ht="12.75" hidden="1" customHeight="1" x14ac:dyDescent="0.2">
      <c r="F403" s="49"/>
      <c r="G403" s="49"/>
      <c r="K403" s="55" t="str">
        <f>IFERROR(IF(C403&lt;&gt;"",(VLOOKUP(F403,'control débitos'!$K$3:$K$1800,1,0)),""),"FALTA DEBITO")</f>
        <v/>
      </c>
      <c r="L403" t="str">
        <f>IF(K403="","",IF(K403="FALTA DEBITO",0,F403))</f>
        <v/>
      </c>
      <c r="N403" s="58" t="str">
        <f>IF(F403&lt;&gt;"",(VLOOKUP(B403,'control débitos'!$A$2:$K$1800,1,FALSE)),"")</f>
        <v/>
      </c>
      <c r="O403" s="58" t="str">
        <f>IF(N403&lt;&gt;"",(IF(N403=B403,"SI","VER")),"")</f>
        <v/>
      </c>
      <c r="P403" s="131" t="str">
        <f>IF(B403="","",COUNTIF(F:F,F403))</f>
        <v/>
      </c>
    </row>
    <row r="404" spans="6:16" ht="12.75" hidden="1" customHeight="1" x14ac:dyDescent="0.2">
      <c r="F404" s="49"/>
      <c r="G404" s="49"/>
      <c r="K404" s="55" t="str">
        <f>IFERROR(IF(C404&lt;&gt;"",(VLOOKUP(F404,'control débitos'!$K$3:$K$1800,1,0)),""),"FALTA DEBITO")</f>
        <v/>
      </c>
      <c r="L404" t="str">
        <f>IF(K404="","",IF(K404="FALTA DEBITO",0,F404))</f>
        <v/>
      </c>
      <c r="N404" s="58" t="str">
        <f>IF(F404&lt;&gt;"",(VLOOKUP(B404,'control débitos'!$A$2:$K$1800,1,FALSE)),"")</f>
        <v/>
      </c>
      <c r="O404" s="58" t="str">
        <f>IF(N404&lt;&gt;"",(IF(N404=B404,"SI","VER")),"")</f>
        <v/>
      </c>
      <c r="P404" s="131" t="str">
        <f>IF(B404="","",COUNTIF(F:F,F404))</f>
        <v/>
      </c>
    </row>
    <row r="405" spans="6:16" ht="12.75" hidden="1" customHeight="1" x14ac:dyDescent="0.2">
      <c r="F405" s="49"/>
      <c r="G405" s="49"/>
      <c r="K405" s="55" t="str">
        <f>IFERROR(IF(C405&lt;&gt;"",(VLOOKUP(F405,'control débitos'!$K$3:$K$1800,1,0)),""),"FALTA DEBITO")</f>
        <v/>
      </c>
      <c r="L405" t="str">
        <f>IF(K405="","",IF(K405="FALTA DEBITO",0,F405))</f>
        <v/>
      </c>
      <c r="N405" s="58" t="str">
        <f>IF(F405&lt;&gt;"",(VLOOKUP(B405,'control débitos'!$A$2:$K$1800,1,FALSE)),"")</f>
        <v/>
      </c>
      <c r="O405" s="58" t="str">
        <f>IF(N405&lt;&gt;"",(IF(N405=B405,"SI","VER")),"")</f>
        <v/>
      </c>
      <c r="P405" s="131" t="str">
        <f>IF(B405="","",COUNTIF(F:F,F405))</f>
        <v/>
      </c>
    </row>
    <row r="406" spans="6:16" ht="12.75" hidden="1" customHeight="1" x14ac:dyDescent="0.2">
      <c r="F406" s="49"/>
      <c r="G406" s="49"/>
      <c r="K406" s="55" t="str">
        <f>IFERROR(IF(C406&lt;&gt;"",(VLOOKUP(F406,'control débitos'!$K$3:$K$1800,1,0)),""),"FALTA DEBITO")</f>
        <v/>
      </c>
      <c r="L406" t="str">
        <f>IF(K406="","",IF(K406="FALTA DEBITO",0,F406))</f>
        <v/>
      </c>
      <c r="N406" s="58" t="str">
        <f>IF(F406&lt;&gt;"",(VLOOKUP(B406,'control débitos'!$A$2:$K$1800,1,FALSE)),"")</f>
        <v/>
      </c>
      <c r="O406" s="58" t="str">
        <f>IF(N406&lt;&gt;"",(IF(N406=B406,"SI","VER")),"")</f>
        <v/>
      </c>
      <c r="P406" s="131" t="str">
        <f>IF(B406="","",COUNTIF(F:F,F406))</f>
        <v/>
      </c>
    </row>
    <row r="407" spans="6:16" ht="12.75" hidden="1" customHeight="1" x14ac:dyDescent="0.2">
      <c r="F407" s="49"/>
      <c r="G407" s="49"/>
      <c r="K407" s="55" t="str">
        <f>IFERROR(IF(C407&lt;&gt;"",(VLOOKUP(F407,'control débitos'!$K$3:$K$1800,1,0)),""),"FALTA DEBITO")</f>
        <v/>
      </c>
      <c r="L407" t="str">
        <f>IF(K407="","",IF(K407="FALTA DEBITO",0,F407))</f>
        <v/>
      </c>
      <c r="N407" s="58" t="str">
        <f>IF(F407&lt;&gt;"",(VLOOKUP(B407,'control débitos'!$A$2:$K$1800,1,FALSE)),"")</f>
        <v/>
      </c>
      <c r="O407" s="58" t="str">
        <f>IF(N407&lt;&gt;"",(IF(N407=B407,"SI","VER")),"")</f>
        <v/>
      </c>
      <c r="P407" s="131" t="str">
        <f>IF(B407="","",COUNTIF(F:F,F407))</f>
        <v/>
      </c>
    </row>
    <row r="408" spans="6:16" ht="12.75" hidden="1" customHeight="1" x14ac:dyDescent="0.2">
      <c r="F408" s="49"/>
      <c r="G408" s="49"/>
      <c r="K408" s="55" t="str">
        <f>IFERROR(IF(C408&lt;&gt;"",(VLOOKUP(F408,'control débitos'!$K$3:$K$1800,1,0)),""),"FALTA DEBITO")</f>
        <v/>
      </c>
      <c r="L408" t="str">
        <f>IF(K408="","",IF(K408="FALTA DEBITO",0,F408))</f>
        <v/>
      </c>
      <c r="N408" s="58" t="str">
        <f>IF(F408&lt;&gt;"",(VLOOKUP(B408,'control débitos'!$A$2:$K$1800,1,FALSE)),"")</f>
        <v/>
      </c>
      <c r="O408" s="58" t="str">
        <f>IF(N408&lt;&gt;"",(IF(N408=B408,"SI","VER")),"")</f>
        <v/>
      </c>
      <c r="P408" s="131" t="str">
        <f>IF(B408="","",COUNTIF(F:F,F408))</f>
        <v/>
      </c>
    </row>
    <row r="409" spans="6:16" ht="12.75" hidden="1" customHeight="1" x14ac:dyDescent="0.2">
      <c r="F409" s="49"/>
      <c r="G409" s="49"/>
      <c r="K409" s="55" t="str">
        <f>IFERROR(IF(C409&lt;&gt;"",(VLOOKUP(F409,'control débitos'!$K$3:$K$1800,1,0)),""),"FALTA DEBITO")</f>
        <v/>
      </c>
      <c r="L409" t="str">
        <f>IF(K409="","",IF(K409="FALTA DEBITO",0,F409))</f>
        <v/>
      </c>
      <c r="N409" s="58" t="str">
        <f>IF(F409&lt;&gt;"",(VLOOKUP(B409,'control débitos'!$A$2:$K$1800,1,FALSE)),"")</f>
        <v/>
      </c>
      <c r="O409" s="58" t="str">
        <f>IF(N409&lt;&gt;"",(IF(N409=B409,"SI","VER")),"")</f>
        <v/>
      </c>
      <c r="P409" s="131" t="str">
        <f>IF(B409="","",COUNTIF(F:F,F409))</f>
        <v/>
      </c>
    </row>
    <row r="410" spans="6:16" ht="12.75" hidden="1" customHeight="1" x14ac:dyDescent="0.2">
      <c r="F410" s="49"/>
      <c r="G410" s="49"/>
      <c r="K410" s="55" t="str">
        <f>IFERROR(IF(C410&lt;&gt;"",(VLOOKUP(F410,'control débitos'!$K$3:$K$1800,1,0)),""),"FALTA DEBITO")</f>
        <v/>
      </c>
      <c r="L410" t="str">
        <f>IF(K410="","",IF(K410="FALTA DEBITO",0,F410))</f>
        <v/>
      </c>
      <c r="N410" s="58" t="str">
        <f>IF(F410&lt;&gt;"",(VLOOKUP(B410,'control débitos'!$A$2:$K$1800,1,FALSE)),"")</f>
        <v/>
      </c>
      <c r="O410" s="58" t="str">
        <f>IF(N410&lt;&gt;"",(IF(N410=B410,"SI","VER")),"")</f>
        <v/>
      </c>
      <c r="P410" s="131" t="str">
        <f>IF(B410="","",COUNTIF(F:F,F410))</f>
        <v/>
      </c>
    </row>
    <row r="411" spans="6:16" ht="12.75" hidden="1" customHeight="1" x14ac:dyDescent="0.2">
      <c r="F411" s="49"/>
      <c r="G411" s="49"/>
      <c r="K411" s="55" t="str">
        <f>IFERROR(IF(C411&lt;&gt;"",(VLOOKUP(F411,'control débitos'!$K$3:$K$1800,1,0)),""),"FALTA DEBITO")</f>
        <v/>
      </c>
      <c r="L411" t="str">
        <f>IF(K411="","",IF(K411="FALTA DEBITO",0,F411))</f>
        <v/>
      </c>
      <c r="N411" s="58" t="str">
        <f>IF(F411&lt;&gt;"",(VLOOKUP(B411,'control débitos'!$A$2:$K$1800,1,FALSE)),"")</f>
        <v/>
      </c>
      <c r="O411" s="58" t="str">
        <f>IF(N411&lt;&gt;"",(IF(N411=B411,"SI","VER")),"")</f>
        <v/>
      </c>
      <c r="P411" s="131" t="str">
        <f>IF(B411="","",COUNTIF(F:F,F411))</f>
        <v/>
      </c>
    </row>
    <row r="412" spans="6:16" ht="12.75" hidden="1" customHeight="1" x14ac:dyDescent="0.2">
      <c r="F412" s="49"/>
      <c r="G412" s="49"/>
      <c r="K412" s="55" t="str">
        <f>IFERROR(IF(C412&lt;&gt;"",(VLOOKUP(F412,'control débitos'!$K$3:$K$1800,1,0)),""),"FALTA DEBITO")</f>
        <v/>
      </c>
      <c r="L412" t="str">
        <f>IF(K412="","",IF(K412="FALTA DEBITO",0,F412))</f>
        <v/>
      </c>
      <c r="N412" s="58" t="str">
        <f>IF(F412&lt;&gt;"",(VLOOKUP(B412,'control débitos'!$A$2:$K$1800,1,FALSE)),"")</f>
        <v/>
      </c>
      <c r="O412" s="58" t="str">
        <f>IF(N412&lt;&gt;"",(IF(N412=B412,"SI","VER")),"")</f>
        <v/>
      </c>
      <c r="P412" s="131" t="str">
        <f>IF(B412="","",COUNTIF(F:F,F412))</f>
        <v/>
      </c>
    </row>
    <row r="413" spans="6:16" ht="12.75" hidden="1" customHeight="1" x14ac:dyDescent="0.2">
      <c r="F413" s="49"/>
      <c r="G413" s="49"/>
      <c r="K413" s="55" t="str">
        <f>IFERROR(IF(C413&lt;&gt;"",(VLOOKUP(F413,'control débitos'!$K$3:$K$1800,1,0)),""),"FALTA DEBITO")</f>
        <v/>
      </c>
      <c r="L413" t="str">
        <f>IF(K413="","",IF(K413="FALTA DEBITO",0,F413))</f>
        <v/>
      </c>
      <c r="N413" s="58" t="str">
        <f>IF(F413&lt;&gt;"",(VLOOKUP(B413,'control débitos'!$A$2:$K$1800,1,FALSE)),"")</f>
        <v/>
      </c>
      <c r="O413" s="58" t="str">
        <f>IF(N413&lt;&gt;"",(IF(N413=B413,"SI","VER")),"")</f>
        <v/>
      </c>
      <c r="P413" s="131" t="str">
        <f>IF(B413="","",COUNTIF(F:F,F413))</f>
        <v/>
      </c>
    </row>
    <row r="414" spans="6:16" ht="12.75" hidden="1" customHeight="1" x14ac:dyDescent="0.2">
      <c r="F414" s="49"/>
      <c r="G414" s="49"/>
      <c r="K414" s="55" t="str">
        <f>IFERROR(IF(C414&lt;&gt;"",(VLOOKUP(F414,'control débitos'!$K$3:$K$1800,1,0)),""),"FALTA DEBITO")</f>
        <v/>
      </c>
      <c r="L414" t="str">
        <f>IF(K414="","",IF(K414="FALTA DEBITO",0,F414))</f>
        <v/>
      </c>
      <c r="N414" s="58" t="str">
        <f>IF(F414&lt;&gt;"",(VLOOKUP(B414,'control débitos'!$A$2:$K$1800,1,FALSE)),"")</f>
        <v/>
      </c>
      <c r="O414" s="58" t="str">
        <f>IF(N414&lt;&gt;"",(IF(N414=B414,"SI","VER")),"")</f>
        <v/>
      </c>
      <c r="P414" s="131" t="str">
        <f>IF(B414="","",COUNTIF(F:F,F414))</f>
        <v/>
      </c>
    </row>
    <row r="415" spans="6:16" ht="12.75" hidden="1" customHeight="1" x14ac:dyDescent="0.2">
      <c r="F415" s="49"/>
      <c r="G415" s="49"/>
      <c r="K415" s="55" t="str">
        <f>IFERROR(IF(C415&lt;&gt;"",(VLOOKUP(F415,'control débitos'!$K$3:$K$1800,1,0)),""),"FALTA DEBITO")</f>
        <v/>
      </c>
      <c r="L415" t="str">
        <f>IF(K415="","",IF(K415="FALTA DEBITO",0,F415))</f>
        <v/>
      </c>
      <c r="N415" s="58" t="str">
        <f>IF(F415&lt;&gt;"",(VLOOKUP(B415,'control débitos'!$A$2:$K$1800,1,FALSE)),"")</f>
        <v/>
      </c>
      <c r="O415" s="58" t="str">
        <f>IF(N415&lt;&gt;"",(IF(N415=B415,"SI","VER")),"")</f>
        <v/>
      </c>
      <c r="P415" s="131" t="str">
        <f>IF(B415="","",COUNTIF(F:F,F415))</f>
        <v/>
      </c>
    </row>
    <row r="416" spans="6:16" ht="12.75" hidden="1" customHeight="1" x14ac:dyDescent="0.2">
      <c r="F416" s="49"/>
      <c r="G416" s="49"/>
      <c r="K416" s="55" t="str">
        <f>IFERROR(IF(C416&lt;&gt;"",(VLOOKUP(F416,'control débitos'!$K$3:$K$1800,1,0)),""),"FALTA DEBITO")</f>
        <v/>
      </c>
      <c r="L416" t="str">
        <f>IF(K416="","",IF(K416="FALTA DEBITO",0,F416))</f>
        <v/>
      </c>
      <c r="N416" s="58" t="str">
        <f>IF(F416&lt;&gt;"",(VLOOKUP(B416,'control débitos'!$A$2:$K$1800,1,FALSE)),"")</f>
        <v/>
      </c>
      <c r="O416" s="58" t="str">
        <f>IF(N416&lt;&gt;"",(IF(N416=B416,"SI","VER")),"")</f>
        <v/>
      </c>
      <c r="P416" s="131" t="str">
        <f>IF(B416="","",COUNTIF(F:F,F416))</f>
        <v/>
      </c>
    </row>
    <row r="417" spans="6:16" ht="12.75" hidden="1" customHeight="1" x14ac:dyDescent="0.2">
      <c r="F417" s="49"/>
      <c r="G417" s="49"/>
      <c r="K417" s="55" t="str">
        <f>IFERROR(IF(C417&lt;&gt;"",(VLOOKUP(F417,'control débitos'!$K$3:$K$1800,1,0)),""),"FALTA DEBITO")</f>
        <v/>
      </c>
      <c r="L417" t="str">
        <f>IF(K417="","",IF(K417="FALTA DEBITO",0,F417))</f>
        <v/>
      </c>
      <c r="N417" s="58" t="str">
        <f>IF(F417&lt;&gt;"",(VLOOKUP(B417,'control débitos'!$A$2:$K$1800,1,FALSE)),"")</f>
        <v/>
      </c>
      <c r="O417" s="58" t="str">
        <f>IF(N417&lt;&gt;"",(IF(N417=B417,"SI","VER")),"")</f>
        <v/>
      </c>
      <c r="P417" s="131" t="str">
        <f>IF(B417="","",COUNTIF(F:F,F417))</f>
        <v/>
      </c>
    </row>
    <row r="418" spans="6:16" ht="12.75" hidden="1" customHeight="1" x14ac:dyDescent="0.2">
      <c r="F418" s="49"/>
      <c r="G418" s="49"/>
      <c r="K418" s="55" t="str">
        <f>IFERROR(IF(C418&lt;&gt;"",(VLOOKUP(F418,'control débitos'!$K$3:$K$1800,1,0)),""),"FALTA DEBITO")</f>
        <v/>
      </c>
      <c r="L418" t="str">
        <f>IF(K418="","",IF(K418="FALTA DEBITO",0,F418))</f>
        <v/>
      </c>
      <c r="N418" s="58" t="str">
        <f>IF(F418&lt;&gt;"",(VLOOKUP(B418,'control débitos'!$A$2:$K$1800,1,FALSE)),"")</f>
        <v/>
      </c>
      <c r="O418" s="58" t="str">
        <f>IF(N418&lt;&gt;"",(IF(N418=B418,"SI","VER")),"")</f>
        <v/>
      </c>
      <c r="P418" s="131" t="str">
        <f>IF(B418="","",COUNTIF(F:F,F418))</f>
        <v/>
      </c>
    </row>
    <row r="419" spans="6:16" ht="12.75" hidden="1" customHeight="1" x14ac:dyDescent="0.2">
      <c r="F419" s="49"/>
      <c r="G419" s="49"/>
      <c r="K419" s="55" t="str">
        <f>IFERROR(IF(C419&lt;&gt;"",(VLOOKUP(F419,'control débitos'!$K$3:$K$1800,1,0)),""),"FALTA DEBITO")</f>
        <v/>
      </c>
      <c r="L419" t="str">
        <f>IF(K419="","",IF(K419="FALTA DEBITO",0,F419))</f>
        <v/>
      </c>
      <c r="N419" s="58" t="str">
        <f>IF(F419&lt;&gt;"",(VLOOKUP(B419,'control débitos'!$A$2:$K$1800,1,FALSE)),"")</f>
        <v/>
      </c>
      <c r="O419" s="58" t="str">
        <f>IF(N419&lt;&gt;"",(IF(N419=B419,"SI","VER")),"")</f>
        <v/>
      </c>
      <c r="P419" s="131" t="str">
        <f>IF(B419="","",COUNTIF(F:F,F419))</f>
        <v/>
      </c>
    </row>
    <row r="420" spans="6:16" ht="12.75" hidden="1" customHeight="1" x14ac:dyDescent="0.2">
      <c r="F420" s="49"/>
      <c r="G420" s="49"/>
      <c r="K420" s="55" t="str">
        <f>IFERROR(IF(C420&lt;&gt;"",(VLOOKUP(F420,'control débitos'!$K$3:$K$1800,1,0)),""),"FALTA DEBITO")</f>
        <v/>
      </c>
      <c r="L420" t="str">
        <f>IF(K420="","",IF(K420="FALTA DEBITO",0,F420))</f>
        <v/>
      </c>
      <c r="N420" s="58" t="str">
        <f>IF(F420&lt;&gt;"",(VLOOKUP(B420,'control débitos'!$A$2:$K$1800,1,FALSE)),"")</f>
        <v/>
      </c>
      <c r="O420" s="58" t="str">
        <f>IF(N420&lt;&gt;"",(IF(N420=B420,"SI","VER")),"")</f>
        <v/>
      </c>
      <c r="P420" s="131" t="str">
        <f>IF(B420="","",COUNTIF(F:F,F420))</f>
        <v/>
      </c>
    </row>
    <row r="421" spans="6:16" ht="12.75" hidden="1" customHeight="1" x14ac:dyDescent="0.2">
      <c r="F421" s="49"/>
      <c r="G421" s="49"/>
      <c r="K421" s="55" t="str">
        <f>IFERROR(IF(C421&lt;&gt;"",(VLOOKUP(F421,'control débitos'!$K$3:$K$1800,1,0)),""),"FALTA DEBITO")</f>
        <v/>
      </c>
      <c r="L421" t="str">
        <f>IF(K421="","",IF(K421="FALTA DEBITO",0,F421))</f>
        <v/>
      </c>
      <c r="N421" s="58" t="str">
        <f>IF(F421&lt;&gt;"",(VLOOKUP(B421,'control débitos'!$A$2:$K$1800,1,FALSE)),"")</f>
        <v/>
      </c>
      <c r="O421" s="58" t="str">
        <f>IF(N421&lt;&gt;"",(IF(N421=B421,"SI","VER")),"")</f>
        <v/>
      </c>
      <c r="P421" s="131" t="str">
        <f>IF(B421="","",COUNTIF(F:F,F421))</f>
        <v/>
      </c>
    </row>
    <row r="422" spans="6:16" ht="12.75" hidden="1" customHeight="1" x14ac:dyDescent="0.2">
      <c r="F422" s="49"/>
      <c r="G422" s="49"/>
      <c r="K422" s="55" t="str">
        <f>IFERROR(IF(C422&lt;&gt;"",(VLOOKUP(F422,'control débitos'!$K$3:$K$1800,1,0)),""),"FALTA DEBITO")</f>
        <v/>
      </c>
      <c r="L422" t="str">
        <f>IF(K422="","",IF(K422="FALTA DEBITO",0,F422))</f>
        <v/>
      </c>
      <c r="N422" s="58" t="str">
        <f>IF(F422&lt;&gt;"",(VLOOKUP(B422,'control débitos'!$A$2:$K$1800,1,FALSE)),"")</f>
        <v/>
      </c>
      <c r="O422" s="58" t="str">
        <f>IF(N422&lt;&gt;"",(IF(N422=B422,"SI","VER")),"")</f>
        <v/>
      </c>
      <c r="P422" s="131" t="str">
        <f>IF(B422="","",COUNTIF(F:F,F422))</f>
        <v/>
      </c>
    </row>
    <row r="423" spans="6:16" ht="12.75" hidden="1" customHeight="1" x14ac:dyDescent="0.2">
      <c r="F423" s="49"/>
      <c r="G423" s="49"/>
      <c r="K423" s="55" t="str">
        <f>IFERROR(IF(C423&lt;&gt;"",(VLOOKUP(F423,'control débitos'!$K$3:$K$1800,1,0)),""),"FALTA DEBITO")</f>
        <v/>
      </c>
      <c r="L423" t="str">
        <f>IF(K423="","",IF(K423="FALTA DEBITO",0,F423))</f>
        <v/>
      </c>
      <c r="N423" s="58" t="str">
        <f>IF(F423&lt;&gt;"",(VLOOKUP(B423,'control débitos'!$A$2:$K$1800,1,FALSE)),"")</f>
        <v/>
      </c>
      <c r="O423" s="58" t="str">
        <f>IF(N423&lt;&gt;"",(IF(N423=B423,"SI","VER")),"")</f>
        <v/>
      </c>
      <c r="P423" s="131" t="str">
        <f>IF(B423="","",COUNTIF(F:F,F423))</f>
        <v/>
      </c>
    </row>
    <row r="424" spans="6:16" ht="12.75" hidden="1" customHeight="1" x14ac:dyDescent="0.2">
      <c r="F424" s="49"/>
      <c r="G424" s="49"/>
      <c r="K424" s="55" t="str">
        <f>IFERROR(IF(C424&lt;&gt;"",(VLOOKUP(F424,'control débitos'!$K$3:$K$1800,1,0)),""),"FALTA DEBITO")</f>
        <v/>
      </c>
      <c r="L424" t="str">
        <f>IF(K424="","",IF(K424="FALTA DEBITO",0,F424))</f>
        <v/>
      </c>
      <c r="N424" s="58" t="str">
        <f>IF(F424&lt;&gt;"",(VLOOKUP(B424,'control débitos'!$A$2:$K$1800,1,FALSE)),"")</f>
        <v/>
      </c>
      <c r="O424" s="58" t="str">
        <f>IF(N424&lt;&gt;"",(IF(N424=B424,"SI","VER")),"")</f>
        <v/>
      </c>
      <c r="P424" s="131" t="str">
        <f>IF(B424="","",COUNTIF(F:F,F424))</f>
        <v/>
      </c>
    </row>
    <row r="425" spans="6:16" ht="12.75" hidden="1" customHeight="1" x14ac:dyDescent="0.2">
      <c r="F425" s="49"/>
      <c r="G425" s="49"/>
      <c r="K425" s="55" t="str">
        <f>IFERROR(IF(C425&lt;&gt;"",(VLOOKUP(F425,'control débitos'!$K$3:$K$1800,1,0)),""),"FALTA DEBITO")</f>
        <v/>
      </c>
      <c r="L425" t="str">
        <f>IF(K425="","",IF(K425="FALTA DEBITO",0,F425))</f>
        <v/>
      </c>
      <c r="N425" s="58" t="str">
        <f>IF(F425&lt;&gt;"",(VLOOKUP(B425,'control débitos'!$A$2:$K$1800,1,FALSE)),"")</f>
        <v/>
      </c>
      <c r="O425" s="58" t="str">
        <f>IF(N425&lt;&gt;"",(IF(N425=B425,"SI","VER")),"")</f>
        <v/>
      </c>
      <c r="P425" s="131" t="str">
        <f>IF(B425="","",COUNTIF(F:F,F425))</f>
        <v/>
      </c>
    </row>
    <row r="426" spans="6:16" ht="12.75" hidden="1" customHeight="1" x14ac:dyDescent="0.2">
      <c r="F426" s="49"/>
      <c r="G426" s="49"/>
      <c r="K426" s="55" t="str">
        <f>IFERROR(IF(C426&lt;&gt;"",(VLOOKUP(F426,'control débitos'!$K$3:$K$1800,1,0)),""),"FALTA DEBITO")</f>
        <v/>
      </c>
      <c r="L426" t="str">
        <f>IF(K426="","",IF(K426="FALTA DEBITO",0,F426))</f>
        <v/>
      </c>
      <c r="N426" s="58" t="str">
        <f>IF(F426&lt;&gt;"",(VLOOKUP(B426,'control débitos'!$A$2:$K$1800,1,FALSE)),"")</f>
        <v/>
      </c>
      <c r="O426" s="58" t="str">
        <f>IF(N426&lt;&gt;"",(IF(N426=B426,"SI","VER")),"")</f>
        <v/>
      </c>
      <c r="P426" s="131" t="str">
        <f>IF(B426="","",COUNTIF(F:F,F426))</f>
        <v/>
      </c>
    </row>
    <row r="427" spans="6:16" ht="12.75" hidden="1" customHeight="1" x14ac:dyDescent="0.2">
      <c r="F427" s="49"/>
      <c r="G427" s="49"/>
      <c r="K427" s="55" t="str">
        <f>IFERROR(IF(C427&lt;&gt;"",(VLOOKUP(F427,'control débitos'!$K$3:$K$1800,1,0)),""),"FALTA DEBITO")</f>
        <v/>
      </c>
      <c r="L427" t="str">
        <f>IF(K427="","",IF(K427="FALTA DEBITO",0,F427))</f>
        <v/>
      </c>
      <c r="N427" s="58" t="str">
        <f>IF(F427&lt;&gt;"",(VLOOKUP(B427,'control débitos'!$A$2:$K$1800,1,FALSE)),"")</f>
        <v/>
      </c>
      <c r="O427" s="58" t="str">
        <f>IF(N427&lt;&gt;"",(IF(N427=B427,"SI","VER")),"")</f>
        <v/>
      </c>
      <c r="P427" s="131" t="str">
        <f>IF(B427="","",COUNTIF(F:F,F427))</f>
        <v/>
      </c>
    </row>
    <row r="428" spans="6:16" ht="12.75" hidden="1" customHeight="1" x14ac:dyDescent="0.2">
      <c r="F428" s="49"/>
      <c r="G428" s="49"/>
      <c r="K428" s="55" t="str">
        <f>IFERROR(IF(C428&lt;&gt;"",(VLOOKUP(F428,'control débitos'!$K$3:$K$1800,1,0)),""),"FALTA DEBITO")</f>
        <v/>
      </c>
      <c r="L428" t="str">
        <f>IF(K428="","",IF(K428="FALTA DEBITO",0,F428))</f>
        <v/>
      </c>
      <c r="N428" s="58" t="str">
        <f>IF(F428&lt;&gt;"",(VLOOKUP(B428,'control débitos'!$A$2:$K$1800,1,FALSE)),"")</f>
        <v/>
      </c>
      <c r="O428" s="58" t="str">
        <f>IF(N428&lt;&gt;"",(IF(N428=B428,"SI","VER")),"")</f>
        <v/>
      </c>
      <c r="P428" s="131" t="str">
        <f>IF(B428="","",COUNTIF(F:F,F428))</f>
        <v/>
      </c>
    </row>
    <row r="429" spans="6:16" ht="12.75" hidden="1" customHeight="1" x14ac:dyDescent="0.2">
      <c r="F429" s="49"/>
      <c r="G429" s="49"/>
      <c r="K429" s="55" t="str">
        <f>IFERROR(IF(C429&lt;&gt;"",(VLOOKUP(F429,'control débitos'!$K$3:$K$1800,1,0)),""),"FALTA DEBITO")</f>
        <v/>
      </c>
      <c r="L429" t="str">
        <f>IF(K429="","",IF(K429="FALTA DEBITO",0,F429))</f>
        <v/>
      </c>
      <c r="N429" s="58" t="str">
        <f>IF(F429&lt;&gt;"",(VLOOKUP(B429,'control débitos'!$A$2:$K$1800,1,FALSE)),"")</f>
        <v/>
      </c>
      <c r="O429" s="58" t="str">
        <f>IF(N429&lt;&gt;"",(IF(N429=B429,"SI","VER")),"")</f>
        <v/>
      </c>
      <c r="P429" s="131" t="str">
        <f>IF(B429="","",COUNTIF(F:F,F429))</f>
        <v/>
      </c>
    </row>
    <row r="430" spans="6:16" ht="12.75" hidden="1" customHeight="1" x14ac:dyDescent="0.2">
      <c r="F430" s="49"/>
      <c r="G430" s="49"/>
      <c r="K430" s="55" t="str">
        <f>IFERROR(IF(C430&lt;&gt;"",(VLOOKUP(F430,'control débitos'!$K$3:$K$1800,1,0)),""),"FALTA DEBITO")</f>
        <v/>
      </c>
      <c r="L430" t="str">
        <f>IF(K430="","",IF(K430="FALTA DEBITO",0,F430))</f>
        <v/>
      </c>
      <c r="N430" s="58" t="str">
        <f>IF(F430&lt;&gt;"",(VLOOKUP(B430,'control débitos'!$A$2:$K$1800,1,FALSE)),"")</f>
        <v/>
      </c>
      <c r="O430" s="58" t="str">
        <f>IF(N430&lt;&gt;"",(IF(N430=B430,"SI","VER")),"")</f>
        <v/>
      </c>
      <c r="P430" s="131" t="str">
        <f>IF(B430="","",COUNTIF(F:F,F430))</f>
        <v/>
      </c>
    </row>
    <row r="431" spans="6:16" ht="12.75" hidden="1" customHeight="1" x14ac:dyDescent="0.2">
      <c r="F431" s="49"/>
      <c r="G431" s="49"/>
      <c r="K431" s="55" t="str">
        <f>IFERROR(IF(C431&lt;&gt;"",(VLOOKUP(F431,'control débitos'!$K$3:$K$1800,1,0)),""),"FALTA DEBITO")</f>
        <v/>
      </c>
      <c r="L431" t="str">
        <f>IF(K431="","",IF(K431="FALTA DEBITO",0,F431))</f>
        <v/>
      </c>
      <c r="N431" s="58" t="str">
        <f>IF(F431&lt;&gt;"",(VLOOKUP(B431,'control débitos'!$A$2:$K$1800,1,FALSE)),"")</f>
        <v/>
      </c>
      <c r="O431" s="58" t="str">
        <f>IF(N431&lt;&gt;"",(IF(N431=B431,"SI","VER")),"")</f>
        <v/>
      </c>
      <c r="P431" s="131" t="str">
        <f>IF(B431="","",COUNTIF(F:F,F431))</f>
        <v/>
      </c>
    </row>
    <row r="432" spans="6:16" ht="12.75" hidden="1" customHeight="1" x14ac:dyDescent="0.2">
      <c r="F432" s="49"/>
      <c r="G432" s="49"/>
      <c r="K432" s="55" t="str">
        <f>IFERROR(IF(C432&lt;&gt;"",(VLOOKUP(F432,'control débitos'!$K$3:$K$1800,1,0)),""),"FALTA DEBITO")</f>
        <v/>
      </c>
      <c r="L432" t="str">
        <f>IF(K432="","",IF(K432="FALTA DEBITO",0,F432))</f>
        <v/>
      </c>
      <c r="N432" s="58" t="str">
        <f>IF(F432&lt;&gt;"",(VLOOKUP(B432,'control débitos'!$A$2:$K$1800,1,FALSE)),"")</f>
        <v/>
      </c>
      <c r="O432" s="58" t="str">
        <f>IF(N432&lt;&gt;"",(IF(N432=B432,"SI","VER")),"")</f>
        <v/>
      </c>
      <c r="P432" s="131" t="str">
        <f>IF(B432="","",COUNTIF(F:F,F432))</f>
        <v/>
      </c>
    </row>
    <row r="433" spans="6:16" ht="12.75" hidden="1" customHeight="1" x14ac:dyDescent="0.2">
      <c r="F433" s="49"/>
      <c r="G433" s="49"/>
      <c r="K433" s="55" t="str">
        <f>IFERROR(IF(C433&lt;&gt;"",(VLOOKUP(F433,'control débitos'!$K$3:$K$1800,1,0)),""),"FALTA DEBITO")</f>
        <v/>
      </c>
      <c r="L433" t="str">
        <f>IF(K433="","",IF(K433="FALTA DEBITO",0,F433))</f>
        <v/>
      </c>
      <c r="N433" s="58" t="str">
        <f>IF(F433&lt;&gt;"",(VLOOKUP(B433,'control débitos'!$A$2:$K$1800,1,FALSE)),"")</f>
        <v/>
      </c>
      <c r="O433" s="58" t="str">
        <f>IF(N433&lt;&gt;"",(IF(N433=B433,"SI","VER")),"")</f>
        <v/>
      </c>
      <c r="P433" s="131" t="str">
        <f>IF(B433="","",COUNTIF(F:F,F433))</f>
        <v/>
      </c>
    </row>
    <row r="434" spans="6:16" ht="12.75" hidden="1" customHeight="1" x14ac:dyDescent="0.2">
      <c r="F434" s="49"/>
      <c r="G434" s="49"/>
      <c r="K434" s="55" t="str">
        <f>IFERROR(IF(C434&lt;&gt;"",(VLOOKUP(F434,'control débitos'!$K$3:$K$1800,1,0)),""),"FALTA DEBITO")</f>
        <v/>
      </c>
      <c r="L434" t="str">
        <f>IF(K434="","",IF(K434="FALTA DEBITO",0,F434))</f>
        <v/>
      </c>
      <c r="N434" s="58" t="str">
        <f>IF(F434&lt;&gt;"",(VLOOKUP(B434,'control débitos'!$A$2:$K$1800,1,FALSE)),"")</f>
        <v/>
      </c>
      <c r="O434" s="58" t="str">
        <f>IF(N434&lt;&gt;"",(IF(N434=B434,"SI","VER")),"")</f>
        <v/>
      </c>
      <c r="P434" s="131" t="str">
        <f>IF(B434="","",COUNTIF(F:F,F434))</f>
        <v/>
      </c>
    </row>
    <row r="435" spans="6:16" ht="12.75" hidden="1" customHeight="1" x14ac:dyDescent="0.2">
      <c r="F435" s="49"/>
      <c r="G435" s="49"/>
      <c r="K435" s="55" t="str">
        <f>IFERROR(IF(C435&lt;&gt;"",(VLOOKUP(F435,'control débitos'!$K$3:$K$1800,1,0)),""),"FALTA DEBITO")</f>
        <v/>
      </c>
      <c r="L435" t="str">
        <f>IF(K435="","",IF(K435="FALTA DEBITO",0,F435))</f>
        <v/>
      </c>
      <c r="N435" s="58" t="str">
        <f>IF(F435&lt;&gt;"",(VLOOKUP(B435,'control débitos'!$A$2:$K$1800,1,FALSE)),"")</f>
        <v/>
      </c>
      <c r="O435" s="58" t="str">
        <f>IF(N435&lt;&gt;"",(IF(N435=B435,"SI","VER")),"")</f>
        <v/>
      </c>
      <c r="P435" s="131" t="str">
        <f>IF(B435="","",COUNTIF(F:F,F435))</f>
        <v/>
      </c>
    </row>
    <row r="436" spans="6:16" ht="12.75" hidden="1" customHeight="1" x14ac:dyDescent="0.2">
      <c r="F436" s="49"/>
      <c r="G436" s="49"/>
      <c r="K436" s="55" t="str">
        <f>IFERROR(IF(C436&lt;&gt;"",(VLOOKUP(F436,'control débitos'!$K$3:$K$1800,1,0)),""),"FALTA DEBITO")</f>
        <v/>
      </c>
      <c r="L436" t="str">
        <f>IF(K436="","",IF(K436="FALTA DEBITO",0,F436))</f>
        <v/>
      </c>
      <c r="N436" s="58" t="str">
        <f>IF(F436&lt;&gt;"",(VLOOKUP(B436,'control débitos'!$A$2:$K$1800,1,FALSE)),"")</f>
        <v/>
      </c>
      <c r="O436" s="58" t="str">
        <f>IF(N436&lt;&gt;"",(IF(N436=B436,"SI","VER")),"")</f>
        <v/>
      </c>
      <c r="P436" s="131" t="str">
        <f>IF(B436="","",COUNTIF(F:F,F436))</f>
        <v/>
      </c>
    </row>
    <row r="437" spans="6:16" ht="12.75" hidden="1" customHeight="1" x14ac:dyDescent="0.2">
      <c r="F437" s="49"/>
      <c r="G437" s="49"/>
      <c r="K437" s="55" t="str">
        <f>IFERROR(IF(C437&lt;&gt;"",(VLOOKUP(F437,'control débitos'!$K$3:$K$1800,1,0)),""),"FALTA DEBITO")</f>
        <v/>
      </c>
      <c r="L437" t="str">
        <f>IF(K437="","",IF(K437="FALTA DEBITO",0,F437))</f>
        <v/>
      </c>
      <c r="N437" s="58" t="str">
        <f>IF(F437&lt;&gt;"",(VLOOKUP(B437,'control débitos'!$A$2:$K$1800,1,FALSE)),"")</f>
        <v/>
      </c>
      <c r="O437" s="58" t="str">
        <f>IF(N437&lt;&gt;"",(IF(N437=B437,"SI","VER")),"")</f>
        <v/>
      </c>
      <c r="P437" s="131" t="str">
        <f>IF(B437="","",COUNTIF(F:F,F437))</f>
        <v/>
      </c>
    </row>
    <row r="438" spans="6:16" ht="12.75" hidden="1" customHeight="1" x14ac:dyDescent="0.2">
      <c r="F438" s="49"/>
      <c r="G438" s="49"/>
      <c r="K438" s="55" t="str">
        <f>IFERROR(IF(C438&lt;&gt;"",(VLOOKUP(F438,'control débitos'!$K$3:$K$1800,1,0)),""),"FALTA DEBITO")</f>
        <v/>
      </c>
      <c r="L438" t="str">
        <f>IF(K438="","",IF(K438="FALTA DEBITO",0,F438))</f>
        <v/>
      </c>
      <c r="N438" s="58" t="str">
        <f>IF(F438&lt;&gt;"",(VLOOKUP(B438,'control débitos'!$A$2:$K$1800,1,FALSE)),"")</f>
        <v/>
      </c>
      <c r="O438" s="58" t="str">
        <f>IF(N438&lt;&gt;"",(IF(N438=B438,"SI","VER")),"")</f>
        <v/>
      </c>
      <c r="P438" s="131" t="str">
        <f>IF(B438="","",COUNTIF(F:F,F438))</f>
        <v/>
      </c>
    </row>
    <row r="439" spans="6:16" ht="12.75" hidden="1" customHeight="1" x14ac:dyDescent="0.2">
      <c r="F439" s="49"/>
      <c r="G439" s="49"/>
      <c r="K439" s="55" t="str">
        <f>IFERROR(IF(C439&lt;&gt;"",(VLOOKUP(F439,'control débitos'!$K$3:$K$1800,1,0)),""),"FALTA DEBITO")</f>
        <v/>
      </c>
      <c r="L439" t="str">
        <f>IF(K439="","",IF(K439="FALTA DEBITO",0,F439))</f>
        <v/>
      </c>
      <c r="N439" s="58" t="str">
        <f>IF(F439&lt;&gt;"",(VLOOKUP(B439,'control débitos'!$A$2:$K$1800,1,FALSE)),"")</f>
        <v/>
      </c>
      <c r="O439" s="58" t="str">
        <f>IF(N439&lt;&gt;"",(IF(N439=B439,"SI","VER")),"")</f>
        <v/>
      </c>
      <c r="P439" s="131" t="str">
        <f>IF(B439="","",COUNTIF(F:F,F439))</f>
        <v/>
      </c>
    </row>
    <row r="440" spans="6:16" ht="12.75" hidden="1" customHeight="1" x14ac:dyDescent="0.2">
      <c r="F440" s="49"/>
      <c r="G440" s="49"/>
      <c r="K440" s="55" t="str">
        <f>IFERROR(IF(C440&lt;&gt;"",(VLOOKUP(F440,'control débitos'!$K$3:$K$1800,1,0)),""),"FALTA DEBITO")</f>
        <v/>
      </c>
      <c r="L440" t="str">
        <f>IF(K440="","",IF(K440="FALTA DEBITO",0,F440))</f>
        <v/>
      </c>
      <c r="N440" s="58" t="str">
        <f>IF(F440&lt;&gt;"",(VLOOKUP(B440,'control débitos'!$A$2:$K$1800,1,FALSE)),"")</f>
        <v/>
      </c>
      <c r="O440" s="58" t="str">
        <f>IF(N440&lt;&gt;"",(IF(N440=B440,"SI","VER")),"")</f>
        <v/>
      </c>
      <c r="P440" s="131" t="str">
        <f>IF(B440="","",COUNTIF(F:F,F440))</f>
        <v/>
      </c>
    </row>
    <row r="441" spans="6:16" ht="12.75" hidden="1" customHeight="1" x14ac:dyDescent="0.2">
      <c r="F441" s="49"/>
      <c r="G441" s="49"/>
      <c r="K441" s="55" t="str">
        <f>IFERROR(IF(C441&lt;&gt;"",(VLOOKUP(F441,'control débitos'!$K$3:$K$1800,1,0)),""),"FALTA DEBITO")</f>
        <v/>
      </c>
      <c r="L441" t="str">
        <f>IF(K441="","",IF(K441="FALTA DEBITO",0,F441))</f>
        <v/>
      </c>
      <c r="N441" s="58" t="str">
        <f>IF(F441&lt;&gt;"",(VLOOKUP(B441,'control débitos'!$A$2:$K$1800,1,FALSE)),"")</f>
        <v/>
      </c>
      <c r="O441" s="58" t="str">
        <f>IF(N441&lt;&gt;"",(IF(N441=B441,"SI","VER")),"")</f>
        <v/>
      </c>
      <c r="P441" s="131" t="str">
        <f>IF(B441="","",COUNTIF(F:F,F441))</f>
        <v/>
      </c>
    </row>
    <row r="442" spans="6:16" ht="12.75" hidden="1" customHeight="1" x14ac:dyDescent="0.2">
      <c r="F442" s="49"/>
      <c r="G442" s="49"/>
      <c r="K442" s="55" t="str">
        <f>IFERROR(IF(C442&lt;&gt;"",(VLOOKUP(F442,'control débitos'!$K$3:$K$1800,1,0)),""),"FALTA DEBITO")</f>
        <v/>
      </c>
      <c r="L442" t="str">
        <f>IF(K442="","",IF(K442="FALTA DEBITO",0,F442))</f>
        <v/>
      </c>
      <c r="N442" s="58" t="str">
        <f>IF(F442&lt;&gt;"",(VLOOKUP(B442,'control débitos'!$A$2:$K$1800,1,FALSE)),"")</f>
        <v/>
      </c>
      <c r="O442" s="58" t="str">
        <f>IF(N442&lt;&gt;"",(IF(N442=B442,"SI","VER")),"")</f>
        <v/>
      </c>
      <c r="P442" s="131" t="str">
        <f>IF(B442="","",COUNTIF(F:F,F442))</f>
        <v/>
      </c>
    </row>
    <row r="443" spans="6:16" ht="12.75" hidden="1" customHeight="1" x14ac:dyDescent="0.2">
      <c r="F443" s="49"/>
      <c r="G443" s="49"/>
      <c r="K443" s="55" t="str">
        <f>IFERROR(IF(C443&lt;&gt;"",(VLOOKUP(F443,'control débitos'!$K$3:$K$1800,1,0)),""),"FALTA DEBITO")</f>
        <v/>
      </c>
      <c r="L443" t="str">
        <f>IF(K443="","",IF(K443="FALTA DEBITO",0,F443))</f>
        <v/>
      </c>
      <c r="N443" s="58" t="str">
        <f>IF(F443&lt;&gt;"",(VLOOKUP(B443,'control débitos'!$A$2:$K$1800,1,FALSE)),"")</f>
        <v/>
      </c>
      <c r="O443" s="58" t="str">
        <f>IF(N443&lt;&gt;"",(IF(N443=B443,"SI","VER")),"")</f>
        <v/>
      </c>
      <c r="P443" s="131" t="str">
        <f>IF(B443="","",COUNTIF(F:F,F443))</f>
        <v/>
      </c>
    </row>
    <row r="444" spans="6:16" ht="12.75" hidden="1" customHeight="1" x14ac:dyDescent="0.2">
      <c r="F444" s="49"/>
      <c r="G444" s="49"/>
      <c r="K444" s="55" t="str">
        <f>IFERROR(IF(C444&lt;&gt;"",(VLOOKUP(F444,'control débitos'!$K$3:$K$1800,1,0)),""),"FALTA DEBITO")</f>
        <v/>
      </c>
      <c r="L444" t="str">
        <f>IF(K444="","",IF(K444="FALTA DEBITO",0,F444))</f>
        <v/>
      </c>
      <c r="N444" s="58" t="str">
        <f>IF(F444&lt;&gt;"",(VLOOKUP(B444,'control débitos'!$A$2:$K$1800,1,FALSE)),"")</f>
        <v/>
      </c>
      <c r="O444" s="58" t="str">
        <f>IF(N444&lt;&gt;"",(IF(N444=B444,"SI","VER")),"")</f>
        <v/>
      </c>
      <c r="P444" s="131" t="str">
        <f>IF(B444="","",COUNTIF(F:F,F444))</f>
        <v/>
      </c>
    </row>
    <row r="445" spans="6:16" ht="12.75" hidden="1" customHeight="1" x14ac:dyDescent="0.2">
      <c r="F445" s="49"/>
      <c r="G445" s="49"/>
      <c r="K445" s="55" t="str">
        <f>IFERROR(IF(C445&lt;&gt;"",(VLOOKUP(F445,'control débitos'!$K$3:$K$1800,1,0)),""),"FALTA DEBITO")</f>
        <v/>
      </c>
      <c r="L445" t="str">
        <f>IF(K445="","",IF(K445="FALTA DEBITO",0,F445))</f>
        <v/>
      </c>
      <c r="N445" s="58" t="str">
        <f>IF(F445&lt;&gt;"",(VLOOKUP(B445,'control débitos'!$A$2:$K$1800,1,FALSE)),"")</f>
        <v/>
      </c>
      <c r="O445" s="58" t="str">
        <f>IF(N445&lt;&gt;"",(IF(N445=B445,"SI","VER")),"")</f>
        <v/>
      </c>
      <c r="P445" s="131" t="str">
        <f>IF(B445="","",COUNTIF(F:F,F445))</f>
        <v/>
      </c>
    </row>
    <row r="446" spans="6:16" ht="12.75" hidden="1" customHeight="1" x14ac:dyDescent="0.2">
      <c r="F446" s="49"/>
      <c r="G446" s="49"/>
      <c r="K446" s="55" t="str">
        <f>IFERROR(IF(C446&lt;&gt;"",(VLOOKUP(F446,'control débitos'!$K$3:$K$1800,1,0)),""),"FALTA DEBITO")</f>
        <v/>
      </c>
      <c r="L446" t="str">
        <f>IF(K446="","",IF(K446="FALTA DEBITO",0,F446))</f>
        <v/>
      </c>
      <c r="N446" s="58" t="str">
        <f>IF(F446&lt;&gt;"",(VLOOKUP(B446,'control débitos'!$A$2:$K$1800,1,FALSE)),"")</f>
        <v/>
      </c>
      <c r="O446" s="58" t="str">
        <f>IF(N446&lt;&gt;"",(IF(N446=B446,"SI","VER")),"")</f>
        <v/>
      </c>
      <c r="P446" s="131" t="str">
        <f>IF(B446="","",COUNTIF(F:F,F446))</f>
        <v/>
      </c>
    </row>
    <row r="447" spans="6:16" ht="12.75" hidden="1" customHeight="1" x14ac:dyDescent="0.2">
      <c r="F447" s="49"/>
      <c r="G447" s="49"/>
      <c r="K447" s="55" t="str">
        <f>IFERROR(IF(C447&lt;&gt;"",(VLOOKUP(F447,'control débitos'!$K$3:$K$1800,1,0)),""),"FALTA DEBITO")</f>
        <v/>
      </c>
      <c r="L447" t="str">
        <f>IF(K447="","",IF(K447="FALTA DEBITO",0,F447))</f>
        <v/>
      </c>
      <c r="N447" s="58" t="str">
        <f>IF(F447&lt;&gt;"",(VLOOKUP(B447,'control débitos'!$A$2:$K$1800,1,FALSE)),"")</f>
        <v/>
      </c>
      <c r="O447" s="58" t="str">
        <f>IF(N447&lt;&gt;"",(IF(N447=B447,"SI","VER")),"")</f>
        <v/>
      </c>
      <c r="P447" s="131" t="str">
        <f>IF(B447="","",COUNTIF(F:F,F447))</f>
        <v/>
      </c>
    </row>
    <row r="448" spans="6:16" ht="12.75" hidden="1" customHeight="1" x14ac:dyDescent="0.2">
      <c r="F448" s="49"/>
      <c r="G448" s="49"/>
      <c r="K448" s="55" t="str">
        <f>IFERROR(IF(C448&lt;&gt;"",(VLOOKUP(F448,'control débitos'!$K$3:$K$1800,1,0)),""),"FALTA DEBITO")</f>
        <v/>
      </c>
      <c r="L448" t="str">
        <f>IF(K448="","",IF(K448="FALTA DEBITO",0,F448))</f>
        <v/>
      </c>
      <c r="N448" s="58" t="str">
        <f>IF(F448&lt;&gt;"",(VLOOKUP(B448,'control débitos'!$A$2:$K$1800,1,FALSE)),"")</f>
        <v/>
      </c>
      <c r="O448" s="58" t="str">
        <f>IF(N448&lt;&gt;"",(IF(N448=B448,"SI","VER")),"")</f>
        <v/>
      </c>
      <c r="P448" s="131" t="str">
        <f>IF(B448="","",COUNTIF(F:F,F448))</f>
        <v/>
      </c>
    </row>
    <row r="449" spans="6:16" ht="12.75" hidden="1" customHeight="1" x14ac:dyDescent="0.2">
      <c r="F449" s="49"/>
      <c r="G449" s="49"/>
      <c r="K449" s="55" t="str">
        <f>IFERROR(IF(C449&lt;&gt;"",(VLOOKUP(F449,'control débitos'!$K$3:$K$1800,1,0)),""),"FALTA DEBITO")</f>
        <v/>
      </c>
      <c r="L449" t="str">
        <f>IF(K449="","",IF(K449="FALTA DEBITO",0,F449))</f>
        <v/>
      </c>
      <c r="N449" s="58" t="str">
        <f>IF(F449&lt;&gt;"",(VLOOKUP(B449,'control débitos'!$A$2:$K$1800,1,FALSE)),"")</f>
        <v/>
      </c>
      <c r="O449" s="58" t="str">
        <f>IF(N449&lt;&gt;"",(IF(N449=B449,"SI","VER")),"")</f>
        <v/>
      </c>
      <c r="P449" s="131" t="str">
        <f>IF(B449="","",COUNTIF(F:F,F449))</f>
        <v/>
      </c>
    </row>
    <row r="450" spans="6:16" ht="12.75" hidden="1" customHeight="1" x14ac:dyDescent="0.2">
      <c r="F450" s="49"/>
      <c r="G450" s="49"/>
      <c r="K450" s="55" t="str">
        <f>IFERROR(IF(C450&lt;&gt;"",(VLOOKUP(F450,'control débitos'!$K$3:$K$1800,1,0)),""),"FALTA DEBITO")</f>
        <v/>
      </c>
      <c r="L450" t="str">
        <f>IF(K450="","",IF(K450="FALTA DEBITO",0,F450))</f>
        <v/>
      </c>
      <c r="N450" s="58" t="str">
        <f>IF(F450&lt;&gt;"",(VLOOKUP(B450,'control débitos'!$A$2:$K$1800,1,FALSE)),"")</f>
        <v/>
      </c>
      <c r="O450" s="58" t="str">
        <f>IF(N450&lt;&gt;"",(IF(N450=B450,"SI","VER")),"")</f>
        <v/>
      </c>
      <c r="P450" s="131" t="str">
        <f>IF(B450="","",COUNTIF(F:F,F450))</f>
        <v/>
      </c>
    </row>
    <row r="451" spans="6:16" ht="12.75" hidden="1" customHeight="1" x14ac:dyDescent="0.2">
      <c r="F451" s="49"/>
      <c r="G451" s="49"/>
      <c r="K451" s="55" t="str">
        <f>IFERROR(IF(C451&lt;&gt;"",(VLOOKUP(F451,'control débitos'!$K$3:$K$1800,1,0)),""),"FALTA DEBITO")</f>
        <v/>
      </c>
      <c r="L451" t="str">
        <f>IF(K451="","",IF(K451="FALTA DEBITO",0,F451))</f>
        <v/>
      </c>
      <c r="N451" s="58" t="str">
        <f>IF(F451&lt;&gt;"",(VLOOKUP(F451,'control débitos'!$E$3:$K$1800,2,0)),"")</f>
        <v/>
      </c>
      <c r="O451" s="58" t="str">
        <f>IF(N451&lt;&gt;"",(IF(N451=B451,"SI","VER")),"")</f>
        <v/>
      </c>
      <c r="P451" s="131" t="str">
        <f>IF(B451="","",COUNTIF(F:F,F451))</f>
        <v/>
      </c>
    </row>
    <row r="452" spans="6:16" ht="12.75" hidden="1" customHeight="1" x14ac:dyDescent="0.2">
      <c r="F452" s="49"/>
      <c r="G452" s="49"/>
      <c r="K452" s="55" t="str">
        <f>IFERROR(IF(C452&lt;&gt;"",(VLOOKUP(F452,'control débitos'!$K$3:$K$1800,1,0)),""),"FALTA DEBITO")</f>
        <v/>
      </c>
      <c r="L452" t="str">
        <f>IF(K452="","",IF(K452="FALTA DEBITO",0,F452))</f>
        <v/>
      </c>
      <c r="N452" s="58" t="str">
        <f>IF(F452&lt;&gt;"",(VLOOKUP(F452,'control débitos'!$E$3:$K$1800,2,0)),"")</f>
        <v/>
      </c>
      <c r="O452" s="58" t="str">
        <f>IF(N452&lt;&gt;"",(IF(N452=B452,"SI","VER")),"")</f>
        <v/>
      </c>
      <c r="P452" s="131" t="str">
        <f>IF(B452="","",COUNTIF(F:F,F452))</f>
        <v/>
      </c>
    </row>
    <row r="453" spans="6:16" ht="12.75" hidden="1" customHeight="1" x14ac:dyDescent="0.2">
      <c r="F453" s="49"/>
      <c r="G453" s="49"/>
      <c r="K453" s="55" t="str">
        <f>IFERROR(IF(C453&lt;&gt;"",(VLOOKUP(F453,'control débitos'!$K$3:$K$1800,1,0)),""),"FALTA DEBITO")</f>
        <v/>
      </c>
      <c r="L453" t="str">
        <f>IF(K453="","",IF(K453="FALTA DEBITO",0,F453))</f>
        <v/>
      </c>
      <c r="N453" s="58" t="str">
        <f>IF(F453&lt;&gt;"",(VLOOKUP(F453,'control débitos'!$E$3:$K$1800,2,0)),"")</f>
        <v/>
      </c>
      <c r="O453" s="58" t="str">
        <f>IF(N453&lt;&gt;"",(IF(N453=B453,"SI","VER")),"")</f>
        <v/>
      </c>
      <c r="P453" s="131" t="str">
        <f>IF(B453="","",COUNTIF(F:F,F453))</f>
        <v/>
      </c>
    </row>
    <row r="454" spans="6:16" ht="12.75" hidden="1" customHeight="1" x14ac:dyDescent="0.2">
      <c r="F454" s="49"/>
      <c r="G454" s="49"/>
      <c r="K454" s="55" t="str">
        <f>IFERROR(IF(C454&lt;&gt;"",(VLOOKUP(F454,'control débitos'!$K$3:$K$1800,1,0)),""),"FALTA DEBITO")</f>
        <v/>
      </c>
      <c r="L454" t="str">
        <f>IF(K454="","",IF(K454="FALTA DEBITO",0,F454))</f>
        <v/>
      </c>
      <c r="N454" s="58" t="str">
        <f>IF(F454&lt;&gt;"",(VLOOKUP(F454,'control débitos'!$E$3:$K$1800,2,0)),"")</f>
        <v/>
      </c>
      <c r="O454" s="58" t="str">
        <f>IF(N454&lt;&gt;"",(IF(N454=B454,"SI","VER")),"")</f>
        <v/>
      </c>
      <c r="P454" s="131" t="str">
        <f>IF(B454="","",COUNTIF(F:F,F454))</f>
        <v/>
      </c>
    </row>
    <row r="455" spans="6:16" ht="12.75" hidden="1" customHeight="1" x14ac:dyDescent="0.2">
      <c r="F455" s="49"/>
      <c r="G455" s="49"/>
      <c r="K455" s="55" t="str">
        <f>IFERROR(IF(C455&lt;&gt;"",(VLOOKUP(F455,'control débitos'!$K$3:$K$1800,1,0)),""),"FALTA DEBITO")</f>
        <v/>
      </c>
      <c r="L455" t="str">
        <f>IF(K455="","",IF(K455="FALTA DEBITO",0,F455))</f>
        <v/>
      </c>
      <c r="N455" s="58" t="str">
        <f>IF(F455&lt;&gt;"",(VLOOKUP(F455,'control débitos'!$E$3:$K$1800,2,0)),"")</f>
        <v/>
      </c>
      <c r="O455" s="58" t="str">
        <f>IF(N455&lt;&gt;"",(IF(N455=B455,"SI","VER")),"")</f>
        <v/>
      </c>
      <c r="P455" s="131" t="str">
        <f>IF(B455="","",COUNTIF(F:F,F455))</f>
        <v/>
      </c>
    </row>
    <row r="456" spans="6:16" ht="12.75" hidden="1" customHeight="1" x14ac:dyDescent="0.2">
      <c r="F456" s="49"/>
      <c r="G456" s="49"/>
      <c r="K456" s="55" t="str">
        <f>IFERROR(IF(C456&lt;&gt;"",(VLOOKUP(F456,'control débitos'!$K$3:$K$1800,1,0)),""),"FALTA DEBITO")</f>
        <v/>
      </c>
      <c r="L456" t="str">
        <f>IF(K456="","",IF(K456="FALTA DEBITO",0,F456))</f>
        <v/>
      </c>
      <c r="N456" s="58" t="str">
        <f>IF(F456&lt;&gt;"",(VLOOKUP(F456,'control débitos'!$E$3:$K$1800,2,0)),"")</f>
        <v/>
      </c>
      <c r="O456" s="58" t="str">
        <f>IF(N456&lt;&gt;"",(IF(N456=B456,"SI","VER")),"")</f>
        <v/>
      </c>
      <c r="P456" s="131" t="str">
        <f>IF(B456="","",COUNTIF(F:F,F456))</f>
        <v/>
      </c>
    </row>
    <row r="457" spans="6:16" ht="12.75" hidden="1" customHeight="1" x14ac:dyDescent="0.2">
      <c r="F457" s="49"/>
      <c r="G457" s="49"/>
      <c r="K457" s="55" t="str">
        <f>IFERROR(IF(C457&lt;&gt;"",(VLOOKUP(F457,'control débitos'!$K$3:$K$1800,1,0)),""),"FALTA DEBITO")</f>
        <v/>
      </c>
      <c r="L457" t="str">
        <f>IF(K457="","",IF(K457="FALTA DEBITO",0,F457))</f>
        <v/>
      </c>
      <c r="N457" s="58" t="str">
        <f>IF(F457&lt;&gt;"",(VLOOKUP(F457,'control débitos'!$E$3:$K$1800,2,0)),"")</f>
        <v/>
      </c>
      <c r="O457" s="58" t="str">
        <f>IF(N457&lt;&gt;"",(IF(N457=B457,"SI","VER")),"")</f>
        <v/>
      </c>
      <c r="P457" s="131" t="str">
        <f>IF(B457="","",COUNTIF(F:F,F457))</f>
        <v/>
      </c>
    </row>
    <row r="458" spans="6:16" ht="12.75" hidden="1" customHeight="1" x14ac:dyDescent="0.2">
      <c r="F458" s="49"/>
      <c r="G458" s="49"/>
      <c r="K458" s="55" t="str">
        <f>IFERROR(IF(C458&lt;&gt;"",(VLOOKUP(F458,'control débitos'!$K$3:$K$1800,1,0)),""),"FALTA DEBITO")</f>
        <v/>
      </c>
      <c r="L458" t="str">
        <f>IF(K458="","",IF(K458="FALTA DEBITO",0,F458))</f>
        <v/>
      </c>
      <c r="N458" s="58" t="str">
        <f>IF(F458&lt;&gt;"",(VLOOKUP(F458,'control débitos'!$E$3:$K$1800,2,0)),"")</f>
        <v/>
      </c>
      <c r="O458" s="58" t="str">
        <f>IF(N458&lt;&gt;"",(IF(N458=B458,"SI","VER")),"")</f>
        <v/>
      </c>
      <c r="P458" s="131" t="str">
        <f>IF(B458="","",COUNTIF(F:F,F458))</f>
        <v/>
      </c>
    </row>
    <row r="459" spans="6:16" ht="12.75" hidden="1" customHeight="1" x14ac:dyDescent="0.2">
      <c r="F459" s="49"/>
      <c r="G459" s="49"/>
      <c r="K459" s="55" t="str">
        <f>IFERROR(IF(C459&lt;&gt;"",(VLOOKUP(F459,'control débitos'!$K$3:$K$1800,1,0)),""),"FALTA DEBITO")</f>
        <v/>
      </c>
      <c r="L459" t="str">
        <f>IF(K459="","",IF(K459="FALTA DEBITO",0,F459))</f>
        <v/>
      </c>
      <c r="N459" s="58" t="str">
        <f>IF(F459&lt;&gt;"",(VLOOKUP(F459,'control débitos'!$E$3:$K$1800,2,0)),"")</f>
        <v/>
      </c>
      <c r="O459" s="58" t="str">
        <f>IF(N459&lt;&gt;"",(IF(N459=B459,"SI","VER")),"")</f>
        <v/>
      </c>
      <c r="P459" s="131" t="str">
        <f>IF(B459="","",COUNTIF(F:F,F459))</f>
        <v/>
      </c>
    </row>
    <row r="460" spans="6:16" ht="12.75" hidden="1" customHeight="1" x14ac:dyDescent="0.2">
      <c r="F460" s="49"/>
      <c r="G460" s="49"/>
      <c r="K460" s="55" t="str">
        <f>IFERROR(IF(C460&lt;&gt;"",(VLOOKUP(F460,'control débitos'!$K$3:$K$1800,1,0)),""),"FALTA DEBITO")</f>
        <v/>
      </c>
      <c r="L460" t="str">
        <f>IF(K460="","",IF(K460="FALTA DEBITO",0,F460))</f>
        <v/>
      </c>
      <c r="N460" s="58" t="str">
        <f>IF(F460&lt;&gt;"",(VLOOKUP(F460,'control débitos'!$E$3:$K$1800,2,0)),"")</f>
        <v/>
      </c>
      <c r="O460" s="58" t="str">
        <f>IF(N460&lt;&gt;"",(IF(N460=B460,"SI","VER")),"")</f>
        <v/>
      </c>
      <c r="P460" s="131" t="str">
        <f>IF(B460="","",COUNTIF(F:F,F460))</f>
        <v/>
      </c>
    </row>
    <row r="461" spans="6:16" ht="12.75" hidden="1" customHeight="1" x14ac:dyDescent="0.2">
      <c r="F461" s="49"/>
      <c r="G461" s="49"/>
      <c r="K461" s="55" t="str">
        <f>IFERROR(IF(C461&lt;&gt;"",(VLOOKUP(F461,'control débitos'!$K$3:$K$1800,1,0)),""),"FALTA DEBITO")</f>
        <v/>
      </c>
      <c r="L461" t="str">
        <f>IF(K461="","",IF(K461="FALTA DEBITO",0,F461))</f>
        <v/>
      </c>
      <c r="N461" s="58" t="str">
        <f>IF(F461&lt;&gt;"",(VLOOKUP(F461,'control débitos'!$E$3:$K$1800,2,0)),"")</f>
        <v/>
      </c>
      <c r="O461" s="58" t="str">
        <f>IF(N461&lt;&gt;"",(IF(N461=B461,"SI","VER")),"")</f>
        <v/>
      </c>
      <c r="P461" s="131" t="str">
        <f>IF(B461="","",COUNTIF(F:F,F461))</f>
        <v/>
      </c>
    </row>
    <row r="462" spans="6:16" ht="12.75" hidden="1" customHeight="1" x14ac:dyDescent="0.2">
      <c r="F462" s="49"/>
      <c r="G462" s="49"/>
      <c r="K462" s="55" t="str">
        <f>IFERROR(IF(C462&lt;&gt;"",(VLOOKUP(F462,'control débitos'!$K$3:$K$1800,1,0)),""),"FALTA DEBITO")</f>
        <v/>
      </c>
      <c r="L462" t="str">
        <f>IF(K462="","",IF(K462="FALTA DEBITO",0,F462))</f>
        <v/>
      </c>
      <c r="N462" s="58" t="str">
        <f>IF(F462&lt;&gt;"",(VLOOKUP(F462,'control débitos'!$E$3:$K$1800,2,0)),"")</f>
        <v/>
      </c>
      <c r="O462" s="58" t="str">
        <f>IF(N462&lt;&gt;"",(IF(N462=B462,"SI","VER")),"")</f>
        <v/>
      </c>
      <c r="P462" s="131" t="str">
        <f>IF(B462="","",COUNTIF(F:F,F462))</f>
        <v/>
      </c>
    </row>
    <row r="463" spans="6:16" ht="12.75" hidden="1" customHeight="1" x14ac:dyDescent="0.2">
      <c r="F463" s="49"/>
      <c r="G463" s="49"/>
      <c r="K463" s="55" t="str">
        <f>IFERROR(IF(C463&lt;&gt;"",(VLOOKUP(F463,'control débitos'!$K$3:$K$1800,1,0)),""),"FALTA DEBITO")</f>
        <v/>
      </c>
      <c r="L463" t="str">
        <f>IF(K463="","",IF(K463="FALTA DEBITO",0,F463))</f>
        <v/>
      </c>
      <c r="N463" s="58" t="str">
        <f>IF(F463&lt;&gt;"",(VLOOKUP(F463,'control débitos'!$E$3:$K$1800,2,0)),"")</f>
        <v/>
      </c>
      <c r="O463" s="58" t="str">
        <f>IF(N463&lt;&gt;"",(IF(N463=B463,"SI","VER")),"")</f>
        <v/>
      </c>
      <c r="P463" s="131" t="str">
        <f>IF(B463="","",COUNTIF(F:F,F463))</f>
        <v/>
      </c>
    </row>
    <row r="464" spans="6:16" ht="12.75" hidden="1" customHeight="1" x14ac:dyDescent="0.2">
      <c r="F464" s="49"/>
      <c r="G464" s="49"/>
      <c r="K464" s="55" t="str">
        <f>IFERROR(IF(C464&lt;&gt;"",(VLOOKUP(F464,'control débitos'!$K$3:$K$1800,1,0)),""),"FALTA DEBITO")</f>
        <v/>
      </c>
      <c r="L464" t="str">
        <f>IF(K464="","",IF(K464="FALTA DEBITO",0,F464))</f>
        <v/>
      </c>
      <c r="N464" s="58" t="str">
        <f>IF(F464&lt;&gt;"",(VLOOKUP(F464,'control débitos'!$E$3:$K$1800,2,0)),"")</f>
        <v/>
      </c>
      <c r="O464" s="58" t="str">
        <f>IF(N464&lt;&gt;"",(IF(N464=B464,"SI","VER")),"")</f>
        <v/>
      </c>
      <c r="P464" s="131" t="str">
        <f>IF(B464="","",COUNTIF(F:F,F464))</f>
        <v/>
      </c>
    </row>
    <row r="465" spans="6:16" ht="12.75" hidden="1" customHeight="1" x14ac:dyDescent="0.2">
      <c r="F465" s="49"/>
      <c r="G465" s="49"/>
      <c r="K465" s="55" t="str">
        <f>IFERROR(IF(C465&lt;&gt;"",(VLOOKUP(F465,'control débitos'!$K$3:$K$1800,1,0)),""),"FALTA DEBITO")</f>
        <v/>
      </c>
      <c r="L465" t="str">
        <f>IF(K465="","",IF(K465="FALTA DEBITO",0,F465))</f>
        <v/>
      </c>
      <c r="N465" s="58" t="str">
        <f>IF(F465&lt;&gt;"",(VLOOKUP(F465,'control débitos'!$E$3:$K$1800,2,0)),"")</f>
        <v/>
      </c>
      <c r="O465" s="58" t="str">
        <f>IF(N465&lt;&gt;"",(IF(N465=B465,"SI","VER")),"")</f>
        <v/>
      </c>
      <c r="P465" s="131" t="str">
        <f>IF(B465="","",COUNTIF(F:F,F465))</f>
        <v/>
      </c>
    </row>
    <row r="466" spans="6:16" ht="12.75" hidden="1" customHeight="1" x14ac:dyDescent="0.2">
      <c r="F466" s="49"/>
      <c r="G466" s="49"/>
      <c r="K466" s="55" t="str">
        <f>IFERROR(IF(C466&lt;&gt;"",(VLOOKUP(F466,'control débitos'!$K$3:$K$1800,1,0)),""),"FALTA DEBITO")</f>
        <v/>
      </c>
      <c r="L466" t="str">
        <f>IF(K466="","",IF(K466="FALTA DEBITO",0,F466))</f>
        <v/>
      </c>
      <c r="N466" s="58" t="str">
        <f>IF(F466&lt;&gt;"",(VLOOKUP(F466,'control débitos'!$E$3:$K$1800,2,0)),"")</f>
        <v/>
      </c>
      <c r="O466" s="58" t="str">
        <f>IF(N466&lt;&gt;"",(IF(N466=B466,"SI","VER")),"")</f>
        <v/>
      </c>
      <c r="P466" s="131" t="str">
        <f>IF(B466="","",COUNTIF(F:F,F466))</f>
        <v/>
      </c>
    </row>
    <row r="467" spans="6:16" ht="12.75" hidden="1" customHeight="1" x14ac:dyDescent="0.2">
      <c r="F467" s="49"/>
      <c r="G467" s="49"/>
      <c r="K467" s="55" t="str">
        <f>IFERROR(IF(C467&lt;&gt;"",(VLOOKUP(F467,'control débitos'!$K$3:$K$1800,1,0)),""),"FALTA DEBITO")</f>
        <v/>
      </c>
      <c r="L467" t="str">
        <f>IF(K467="","",IF(K467="FALTA DEBITO",0,F467))</f>
        <v/>
      </c>
      <c r="N467" s="58" t="str">
        <f>IF(F467&lt;&gt;"",(VLOOKUP(F467,'control débitos'!$E$3:$K$1800,2,0)),"")</f>
        <v/>
      </c>
      <c r="O467" s="58" t="str">
        <f>IF(N467&lt;&gt;"",(IF(N467=B467,"SI","VER")),"")</f>
        <v/>
      </c>
      <c r="P467" s="131" t="str">
        <f>IF(B467="","",COUNTIF(F:F,F467))</f>
        <v/>
      </c>
    </row>
    <row r="468" spans="6:16" ht="12.75" hidden="1" customHeight="1" x14ac:dyDescent="0.2">
      <c r="F468" s="49"/>
      <c r="G468" s="49"/>
      <c r="K468" s="55" t="str">
        <f>IFERROR(IF(C468&lt;&gt;"",(VLOOKUP(F468,'control débitos'!$K$3:$K$1800,1,0)),""),"FALTA DEBITO")</f>
        <v/>
      </c>
      <c r="L468" t="str">
        <f>IF(K468="","",IF(K468="FALTA DEBITO",0,F468))</f>
        <v/>
      </c>
      <c r="N468" s="58" t="str">
        <f>IF(F468&lt;&gt;"",(VLOOKUP(F468,'control débitos'!$E$3:$K$1800,2,0)),"")</f>
        <v/>
      </c>
      <c r="O468" s="58" t="str">
        <f>IF(N468&lt;&gt;"",(IF(N468=B468,"SI","VER")),"")</f>
        <v/>
      </c>
      <c r="P468" s="131" t="str">
        <f>IF(B468="","",COUNTIF(F:F,F468))</f>
        <v/>
      </c>
    </row>
    <row r="469" spans="6:16" ht="12.75" hidden="1" customHeight="1" x14ac:dyDescent="0.2">
      <c r="F469" s="49"/>
      <c r="G469" s="49"/>
      <c r="K469" s="55" t="str">
        <f>IFERROR(IF(C469&lt;&gt;"",(VLOOKUP(F469,'control débitos'!$K$3:$K$1800,1,0)),""),"FALTA DEBITO")</f>
        <v/>
      </c>
      <c r="L469" t="str">
        <f>IF(K469="","",IF(K469="FALTA DEBITO",0,F469))</f>
        <v/>
      </c>
      <c r="N469" s="58" t="str">
        <f>IF(F469&lt;&gt;"",(VLOOKUP(F469,'control débitos'!$E$3:$K$1800,2,0)),"")</f>
        <v/>
      </c>
      <c r="O469" s="58" t="str">
        <f>IF(N469&lt;&gt;"",(IF(N469=B469,"SI","VER")),"")</f>
        <v/>
      </c>
      <c r="P469" s="131" t="str">
        <f>IF(B469="","",COUNTIF(F:F,F469))</f>
        <v/>
      </c>
    </row>
    <row r="470" spans="6:16" ht="12.75" hidden="1" customHeight="1" x14ac:dyDescent="0.2">
      <c r="F470" s="49"/>
      <c r="G470" s="49"/>
      <c r="K470" s="55" t="str">
        <f>IFERROR(IF(C470&lt;&gt;"",(VLOOKUP(F470,'control débitos'!$K$3:$K$1800,1,0)),""),"FALTA DEBITO")</f>
        <v/>
      </c>
      <c r="L470" t="str">
        <f>IF(K470="","",IF(K470="FALTA DEBITO",0,F470))</f>
        <v/>
      </c>
      <c r="N470" s="58" t="str">
        <f>IF(F470&lt;&gt;"",(VLOOKUP(F470,'control débitos'!$E$3:$K$1800,2,0)),"")</f>
        <v/>
      </c>
      <c r="O470" s="58" t="str">
        <f>IF(N470&lt;&gt;"",(IF(N470=B470,"SI","VER")),"")</f>
        <v/>
      </c>
      <c r="P470" s="131" t="str">
        <f>IF(B470="","",COUNTIF(F:F,F470))</f>
        <v/>
      </c>
    </row>
    <row r="471" spans="6:16" ht="12.75" hidden="1" customHeight="1" x14ac:dyDescent="0.2">
      <c r="F471" s="49"/>
      <c r="G471" s="49"/>
      <c r="K471" s="55" t="str">
        <f>IFERROR(IF(C471&lt;&gt;"",(VLOOKUP(F471,'control débitos'!$K$3:$K$1800,1,0)),""),"FALTA DEBITO")</f>
        <v/>
      </c>
      <c r="L471" t="str">
        <f>IF(K471="","",IF(K471="FALTA DEBITO",0,F471))</f>
        <v/>
      </c>
      <c r="N471" s="58" t="str">
        <f>IF(F471&lt;&gt;"",(VLOOKUP(F471,'control débitos'!$E$3:$K$1800,2,0)),"")</f>
        <v/>
      </c>
      <c r="O471" s="58" t="str">
        <f>IF(N471&lt;&gt;"",(IF(N471=B471,"SI","VER")),"")</f>
        <v/>
      </c>
      <c r="P471" s="131" t="str">
        <f>IF(B471="","",COUNTIF(F:F,F471))</f>
        <v/>
      </c>
    </row>
    <row r="472" spans="6:16" ht="12.75" hidden="1" customHeight="1" x14ac:dyDescent="0.2">
      <c r="F472" s="49"/>
      <c r="G472" s="49"/>
      <c r="K472" s="55" t="str">
        <f>IFERROR(IF(C472&lt;&gt;"",(VLOOKUP(F472,'control débitos'!$K$3:$K$1800,1,0)),""),"FALTA DEBITO")</f>
        <v/>
      </c>
      <c r="L472" t="str">
        <f>IF(K472="","",IF(K472="FALTA DEBITO",0,F472))</f>
        <v/>
      </c>
      <c r="N472" s="58" t="str">
        <f>IF(F472&lt;&gt;"",(VLOOKUP(F472,'control débitos'!$E$3:$K$1800,2,0)),"")</f>
        <v/>
      </c>
      <c r="O472" s="58" t="str">
        <f>IF(N472&lt;&gt;"",(IF(N472=B472,"SI","VER")),"")</f>
        <v/>
      </c>
      <c r="P472" s="131" t="str">
        <f>IF(B472="","",COUNTIF(F:F,F472))</f>
        <v/>
      </c>
    </row>
    <row r="473" spans="6:16" ht="12.75" hidden="1" customHeight="1" x14ac:dyDescent="0.2">
      <c r="F473" s="49"/>
      <c r="G473" s="49"/>
      <c r="K473" s="55" t="str">
        <f>IFERROR(IF(C473&lt;&gt;"",(VLOOKUP(F473,'control débitos'!$K$3:$K$1800,1,0)),""),"FALTA DEBITO")</f>
        <v/>
      </c>
      <c r="L473" t="str">
        <f>IF(K473="","",IF(K473="FALTA DEBITO",0,F473))</f>
        <v/>
      </c>
      <c r="N473" s="58" t="str">
        <f>IF(F473&lt;&gt;"",(VLOOKUP(F473,'control débitos'!$E$3:$K$1800,2,0)),"")</f>
        <v/>
      </c>
      <c r="O473" s="58" t="str">
        <f>IF(N473&lt;&gt;"",(IF(N473=B473,"SI","VER")),"")</f>
        <v/>
      </c>
      <c r="P473" s="131" t="str">
        <f>IF(B473="","",COUNTIF(F:F,F473))</f>
        <v/>
      </c>
    </row>
    <row r="474" spans="6:16" ht="12.75" hidden="1" customHeight="1" x14ac:dyDescent="0.2">
      <c r="F474" s="49"/>
      <c r="G474" s="49"/>
      <c r="K474" s="55" t="str">
        <f>IFERROR(IF(C474&lt;&gt;"",(VLOOKUP(F474,'control débitos'!$K$3:$K$1800,1,0)),""),"FALTA DEBITO")</f>
        <v/>
      </c>
      <c r="L474" t="str">
        <f>IF(K474="","",IF(K474="FALTA DEBITO",0,F474))</f>
        <v/>
      </c>
      <c r="N474" s="58" t="str">
        <f>IF(F474&lt;&gt;"",(VLOOKUP(F474,'control débitos'!$E$3:$K$1800,2,0)),"")</f>
        <v/>
      </c>
      <c r="O474" s="58" t="str">
        <f>IF(N474&lt;&gt;"",(IF(N474=B474,"SI","VER")),"")</f>
        <v/>
      </c>
      <c r="P474" s="131" t="str">
        <f>IF(B474="","",COUNTIF(F:F,F474))</f>
        <v/>
      </c>
    </row>
    <row r="475" spans="6:16" ht="12.75" hidden="1" customHeight="1" x14ac:dyDescent="0.2">
      <c r="F475" s="49"/>
      <c r="G475" s="49"/>
      <c r="K475" s="55" t="str">
        <f>IFERROR(IF(C475&lt;&gt;"",(VLOOKUP(F475,'control débitos'!$K$3:$K$1800,1,0)),""),"FALTA DEBITO")</f>
        <v/>
      </c>
      <c r="L475" t="str">
        <f>IF(K475="","",IF(K475="FALTA DEBITO",0,F475))</f>
        <v/>
      </c>
      <c r="N475" s="58" t="str">
        <f>IF(F475&lt;&gt;"",(VLOOKUP(F475,'control débitos'!$E$3:$K$1800,2,0)),"")</f>
        <v/>
      </c>
      <c r="O475" s="58" t="str">
        <f>IF(N475&lt;&gt;"",(IF(N475=B475,"SI","VER")),"")</f>
        <v/>
      </c>
      <c r="P475" s="131" t="str">
        <f>IF(B475="","",COUNTIF(F:F,F475))</f>
        <v/>
      </c>
    </row>
    <row r="476" spans="6:16" ht="12.75" hidden="1" customHeight="1" x14ac:dyDescent="0.2">
      <c r="F476" s="49"/>
      <c r="G476" s="49"/>
      <c r="K476" s="55" t="str">
        <f>IFERROR(IF(C476&lt;&gt;"",(VLOOKUP(F476,'control débitos'!$K$3:$K$1800,1,0)),""),"FALTA DEBITO")</f>
        <v/>
      </c>
      <c r="L476" t="str">
        <f>IF(K476="","",IF(K476="FALTA DEBITO",0,F476))</f>
        <v/>
      </c>
      <c r="N476" s="58" t="str">
        <f>IF(F476&lt;&gt;"",(VLOOKUP(F476,'control débitos'!$E$3:$K$1800,2,0)),"")</f>
        <v/>
      </c>
      <c r="O476" s="58" t="str">
        <f>IF(N476&lt;&gt;"",(IF(N476=B476,"SI","VER")),"")</f>
        <v/>
      </c>
      <c r="P476" s="131" t="str">
        <f>IF(B476="","",COUNTIF(F:F,F476))</f>
        <v/>
      </c>
    </row>
    <row r="477" spans="6:16" ht="12.75" hidden="1" customHeight="1" x14ac:dyDescent="0.2">
      <c r="F477" s="49"/>
      <c r="G477" s="49"/>
      <c r="K477" s="55" t="str">
        <f>IFERROR(IF(C477&lt;&gt;"",(VLOOKUP(F477,'control débitos'!$K$3:$K$1800,1,0)),""),"FALTA DEBITO")</f>
        <v/>
      </c>
      <c r="L477" t="str">
        <f>IF(K477="","",IF(K477="FALTA DEBITO",0,F477))</f>
        <v/>
      </c>
      <c r="N477" s="58" t="str">
        <f>IF(F477&lt;&gt;"",(VLOOKUP(F477,'control débitos'!$E$3:$K$1800,2,0)),"")</f>
        <v/>
      </c>
      <c r="O477" s="58" t="str">
        <f>IF(N477&lt;&gt;"",(IF(N477=B477,"SI","VER")),"")</f>
        <v/>
      </c>
      <c r="P477" s="131" t="str">
        <f>IF(B477="","",COUNTIF(F:F,F477))</f>
        <v/>
      </c>
    </row>
    <row r="478" spans="6:16" ht="12.75" hidden="1" customHeight="1" x14ac:dyDescent="0.2">
      <c r="F478" s="49"/>
      <c r="G478" s="49"/>
      <c r="K478" s="55" t="str">
        <f>IFERROR(IF(C478&lt;&gt;"",(VLOOKUP(F478,'control débitos'!$K$3:$K$1800,1,0)),""),"FALTA DEBITO")</f>
        <v/>
      </c>
      <c r="L478" t="str">
        <f>IF(K478="","",IF(K478="FALTA DEBITO",0,F478))</f>
        <v/>
      </c>
      <c r="N478" s="58" t="str">
        <f>IF(F478&lt;&gt;"",(VLOOKUP(F478,'control débitos'!$E$3:$K$1800,2,0)),"")</f>
        <v/>
      </c>
      <c r="O478" s="58" t="str">
        <f>IF(N478&lt;&gt;"",(IF(N478=B478,"SI","VER")),"")</f>
        <v/>
      </c>
      <c r="P478" s="131" t="str">
        <f>IF(B478="","",COUNTIF(F:F,F478))</f>
        <v/>
      </c>
    </row>
    <row r="479" spans="6:16" ht="12.75" hidden="1" customHeight="1" x14ac:dyDescent="0.2">
      <c r="F479" s="49"/>
      <c r="G479" s="49"/>
      <c r="K479" s="55" t="str">
        <f>IFERROR(IF(C479&lt;&gt;"",(VLOOKUP(F479,'control débitos'!$K$3:$K$1800,1,0)),""),"FALTA DEBITO")</f>
        <v/>
      </c>
      <c r="L479" t="str">
        <f>IF(K479="","",IF(K479="FALTA DEBITO",0,F479))</f>
        <v/>
      </c>
      <c r="N479" s="58" t="str">
        <f>IF(F479&lt;&gt;"",(VLOOKUP(F479,'control débitos'!$E$3:$K$1800,2,0)),"")</f>
        <v/>
      </c>
      <c r="O479" s="58" t="str">
        <f>IF(N479&lt;&gt;"",(IF(N479=B479,"SI","VER")),"")</f>
        <v/>
      </c>
      <c r="P479" s="131" t="str">
        <f>IF(B479="","",COUNTIF(F:F,F479))</f>
        <v/>
      </c>
    </row>
    <row r="480" spans="6:16" ht="12.75" hidden="1" customHeight="1" x14ac:dyDescent="0.2">
      <c r="F480" s="49"/>
      <c r="G480" s="49"/>
      <c r="L480" t="str">
        <f>IF(K480="","",IF(K480="FALTA DEBITO",0,F480))</f>
        <v/>
      </c>
      <c r="N480" s="58" t="str">
        <f>IF(F480&lt;&gt;"",(VLOOKUP(F480,'control débitos'!$E$3:$K$1800,2,0)),"")</f>
        <v/>
      </c>
      <c r="O480" s="58" t="str">
        <f>IF(N480&lt;&gt;"",(IF(N480=B480,"SI","VER")),"")</f>
        <v/>
      </c>
      <c r="P480" s="131" t="str">
        <f>IF(B480="","",COUNTIF(F:F,F480))</f>
        <v/>
      </c>
    </row>
    <row r="481" spans="6:16" ht="12.75" hidden="1" customHeight="1" x14ac:dyDescent="0.2">
      <c r="F481" s="49"/>
      <c r="G481" s="49"/>
      <c r="L481" t="str">
        <f>IF(K481="","",IF(K481="FALTA DEBITO",0,F481))</f>
        <v/>
      </c>
      <c r="N481" s="58" t="str">
        <f>IF(F481&lt;&gt;"",(VLOOKUP(F481,'control débitos'!$E$3:$K$1800,2,0)),"")</f>
        <v/>
      </c>
      <c r="O481" s="58" t="str">
        <f>IF(N481&lt;&gt;"",(IF(N481=B481,"SI","VER")),"")</f>
        <v/>
      </c>
      <c r="P481" s="131" t="str">
        <f>IF(B481="","",COUNTIF(F:F,F481))</f>
        <v/>
      </c>
    </row>
    <row r="482" spans="6:16" ht="12.75" hidden="1" customHeight="1" x14ac:dyDescent="0.2">
      <c r="F482" s="49"/>
      <c r="G482" s="49"/>
      <c r="L482" t="str">
        <f>IF(K482="","",IF(K482="FALTA DEBITO",0,F482))</f>
        <v/>
      </c>
      <c r="N482" s="58" t="str">
        <f>IF(F482&lt;&gt;"",(VLOOKUP(F482,'control débitos'!$E$3:$K$1800,2,0)),"")</f>
        <v/>
      </c>
      <c r="O482" s="58" t="str">
        <f>IF(N482&lt;&gt;"",(IF(N482=B482,"SI","VER")),"")</f>
        <v/>
      </c>
      <c r="P482" s="131" t="str">
        <f>IF(B482="","",COUNTIF(F:F,F482))</f>
        <v/>
      </c>
    </row>
    <row r="483" spans="6:16" ht="12.75" hidden="1" customHeight="1" x14ac:dyDescent="0.2">
      <c r="F483" s="49"/>
      <c r="G483" s="49"/>
      <c r="L483" t="str">
        <f>IF(K483="","",IF(K483="FALTA DEBITO",0,F483))</f>
        <v/>
      </c>
      <c r="N483" s="58" t="str">
        <f>IF(F483&lt;&gt;"",(VLOOKUP(F483,'control débitos'!$E$3:$K$1800,2,0)),"")</f>
        <v/>
      </c>
      <c r="O483" s="58" t="str">
        <f>IF(N483&lt;&gt;"",(IF(N483=B483,"SI","VER")),"")</f>
        <v/>
      </c>
      <c r="P483" s="131" t="str">
        <f>IF(B483="","",COUNTIF(F:F,F483))</f>
        <v/>
      </c>
    </row>
    <row r="484" spans="6:16" ht="12.75" hidden="1" customHeight="1" x14ac:dyDescent="0.2">
      <c r="F484" s="49"/>
      <c r="G484" s="49"/>
      <c r="L484" t="str">
        <f>IF(K484="","",IF(K484="FALTA DEBITO",0,F484))</f>
        <v/>
      </c>
      <c r="N484" s="58" t="str">
        <f>IF(F484&lt;&gt;"",(VLOOKUP(F484,'control débitos'!$E$3:$K$1800,2,0)),"")</f>
        <v/>
      </c>
      <c r="O484" s="58" t="str">
        <f>IF(N484&lt;&gt;"",(IF(N484=B484,"SI","VER")),"")</f>
        <v/>
      </c>
      <c r="P484" s="131" t="str">
        <f>IF(B484="","",COUNTIF(F:F,F484))</f>
        <v/>
      </c>
    </row>
    <row r="485" spans="6:16" ht="12.75" hidden="1" customHeight="1" x14ac:dyDescent="0.2">
      <c r="F485" s="49"/>
      <c r="G485" s="49"/>
      <c r="L485" t="str">
        <f>IF(K485="","",IF(K485="FALTA DEBITO",0,F485))</f>
        <v/>
      </c>
      <c r="N485" s="58" t="str">
        <f>IF(F485&lt;&gt;"",(VLOOKUP(F485,'control débitos'!$E$3:$K$1800,2,0)),"")</f>
        <v/>
      </c>
      <c r="O485" s="58" t="str">
        <f>IF(N485&lt;&gt;"",(IF(N485=B485,"SI","VER")),"")</f>
        <v/>
      </c>
      <c r="P485" s="131" t="str">
        <f>IF(B485="","",COUNTIF(F:F,F485))</f>
        <v/>
      </c>
    </row>
    <row r="486" spans="6:16" ht="12.75" hidden="1" customHeight="1" x14ac:dyDescent="0.2">
      <c r="F486" s="49"/>
      <c r="G486" s="49"/>
      <c r="L486" t="str">
        <f>IF(K486="","",IF(K486="FALTA DEBITO",0,F486))</f>
        <v/>
      </c>
      <c r="N486" s="58" t="str">
        <f>IF(F486&lt;&gt;"",(VLOOKUP(F486,'control débitos'!$E$3:$K$1800,2,0)),"")</f>
        <v/>
      </c>
      <c r="O486" s="58" t="str">
        <f>IF(N486&lt;&gt;"",(IF(N486=B486,"SI","VER")),"")</f>
        <v/>
      </c>
      <c r="P486" s="131" t="str">
        <f>IF(B486="","",COUNTIF(F:F,F486))</f>
        <v/>
      </c>
    </row>
    <row r="487" spans="6:16" ht="12.75" hidden="1" customHeight="1" x14ac:dyDescent="0.2">
      <c r="F487" s="49"/>
      <c r="G487" s="49"/>
      <c r="L487" t="str">
        <f>IF(K487="","",IF(K487="FALTA DEBITO",0,F487))</f>
        <v/>
      </c>
      <c r="N487" s="58" t="str">
        <f>IF(F487&lt;&gt;"",(VLOOKUP(F487,'control débitos'!$E$3:$K$1800,2,0)),"")</f>
        <v/>
      </c>
      <c r="O487" s="58" t="str">
        <f>IF(N487&lt;&gt;"",(IF(N487=B487,"SI","VER")),"")</f>
        <v/>
      </c>
      <c r="P487" s="131" t="str">
        <f>IF(B487="","",COUNTIF(F:F,F487))</f>
        <v/>
      </c>
    </row>
    <row r="488" spans="6:16" ht="12.75" hidden="1" customHeight="1" x14ac:dyDescent="0.2">
      <c r="F488" s="49"/>
      <c r="G488" s="49"/>
      <c r="L488" t="str">
        <f>IF(K488="","",IF(K488="FALTA DEBITO",0,F488))</f>
        <v/>
      </c>
      <c r="N488" s="58" t="str">
        <f>IF(F488&lt;&gt;"",(VLOOKUP(F488,'control débitos'!$E$3:$K$1800,2,0)),"")</f>
        <v/>
      </c>
      <c r="O488" s="58" t="str">
        <f>IF(N488&lt;&gt;"",(IF(N488=B488,"SI","VER")),"")</f>
        <v/>
      </c>
      <c r="P488" s="131" t="str">
        <f>IF(B488="","",COUNTIF(F:F,F488))</f>
        <v/>
      </c>
    </row>
    <row r="489" spans="6:16" ht="12.75" hidden="1" customHeight="1" x14ac:dyDescent="0.2">
      <c r="F489" s="49"/>
      <c r="G489" s="49"/>
      <c r="L489" t="str">
        <f>IF(K489="","",IF(K489="FALTA DEBITO",0,F489))</f>
        <v/>
      </c>
      <c r="N489" s="58" t="str">
        <f>IF(F489&lt;&gt;"",(VLOOKUP(F489,'control débitos'!$E$3:$K$1800,2,0)),"")</f>
        <v/>
      </c>
      <c r="O489" s="58" t="str">
        <f>IF(N489&lt;&gt;"",(IF(N489=B489,"SI","VER")),"")</f>
        <v/>
      </c>
      <c r="P489" s="131" t="str">
        <f>IF(B489="","",COUNTIF(F:F,F489))</f>
        <v/>
      </c>
    </row>
    <row r="490" spans="6:16" ht="12.75" hidden="1" customHeight="1" x14ac:dyDescent="0.2">
      <c r="F490" s="49"/>
      <c r="G490" s="49"/>
      <c r="L490" t="str">
        <f>IF(K490="","",IF(K490="FALTA DEBITO",0,F490))</f>
        <v/>
      </c>
      <c r="N490" s="58" t="str">
        <f>IF(F490&lt;&gt;"",(VLOOKUP(F490,'control débitos'!$E$3:$K$1800,2,0)),"")</f>
        <v/>
      </c>
      <c r="O490" s="58" t="str">
        <f>IF(N490&lt;&gt;"",(IF(N490=B490,"SI","VER")),"")</f>
        <v/>
      </c>
      <c r="P490" s="131" t="str">
        <f>IF(B490="","",COUNTIF(F:F,F490))</f>
        <v/>
      </c>
    </row>
    <row r="491" spans="6:16" ht="12.75" hidden="1" customHeight="1" x14ac:dyDescent="0.2">
      <c r="F491" s="49"/>
      <c r="G491" s="49"/>
      <c r="L491" t="str">
        <f>IF(K491="","",IF(K491="FALTA DEBITO",0,F491))</f>
        <v/>
      </c>
      <c r="N491" s="58" t="str">
        <f>IF(F491&lt;&gt;"",(VLOOKUP(F491,'control débitos'!$E$3:$K$1800,2,0)),"")</f>
        <v/>
      </c>
      <c r="O491" s="58" t="str">
        <f>IF(N491&lt;&gt;"",(IF(N491=B491,"SI","VER")),"")</f>
        <v/>
      </c>
      <c r="P491" s="131" t="str">
        <f>IF(B491="","",COUNTIF(F:F,F491))</f>
        <v/>
      </c>
    </row>
    <row r="492" spans="6:16" ht="12.75" hidden="1" customHeight="1" x14ac:dyDescent="0.2">
      <c r="F492" s="49"/>
      <c r="G492" s="49"/>
      <c r="L492" t="str">
        <f>IF(K492="","",IF(K492="FALTA DEBITO",0,F492))</f>
        <v/>
      </c>
      <c r="N492" s="58" t="str">
        <f>IF(F492&lt;&gt;"",(VLOOKUP(F492,'control débitos'!$E$3:$K$1800,2,0)),"")</f>
        <v/>
      </c>
      <c r="O492" s="58" t="str">
        <f>IF(N492&lt;&gt;"",(IF(N492=B492,"SI","VER")),"")</f>
        <v/>
      </c>
      <c r="P492" s="131" t="str">
        <f>IF(B492="","",COUNTIF(F:F,F492))</f>
        <v/>
      </c>
    </row>
    <row r="493" spans="6:16" ht="12.75" hidden="1" customHeight="1" x14ac:dyDescent="0.2">
      <c r="F493" s="49"/>
      <c r="G493" s="49"/>
      <c r="L493" t="str">
        <f>IF(K493="","",IF(K493="FALTA DEBITO",0,F493))</f>
        <v/>
      </c>
      <c r="N493" s="58" t="str">
        <f>IF(F493&lt;&gt;"",(VLOOKUP(F493,'control débitos'!$E$3:$K$1800,2,0)),"")</f>
        <v/>
      </c>
      <c r="O493" s="58" t="str">
        <f>IF(N493&lt;&gt;"",(IF(N493=B493,"SI","VER")),"")</f>
        <v/>
      </c>
      <c r="P493" s="131" t="str">
        <f>IF(B493="","",COUNTIF(F:F,F493))</f>
        <v/>
      </c>
    </row>
    <row r="494" spans="6:16" ht="12.75" hidden="1" customHeight="1" x14ac:dyDescent="0.2">
      <c r="F494" s="49"/>
      <c r="G494" s="49"/>
      <c r="L494" t="str">
        <f>IF(K494="","",IF(K494="FALTA DEBITO",0,F494))</f>
        <v/>
      </c>
      <c r="N494" s="58" t="str">
        <f>IF(F494&lt;&gt;"",(VLOOKUP(F494,'control débitos'!$E$3:$K$1800,2,0)),"")</f>
        <v/>
      </c>
      <c r="O494" s="58" t="str">
        <f>IF(N494&lt;&gt;"",(IF(N494=B494,"SI","VER")),"")</f>
        <v/>
      </c>
      <c r="P494" s="131" t="str">
        <f>IF(B494="","",COUNTIF(F:F,F494))</f>
        <v/>
      </c>
    </row>
    <row r="495" spans="6:16" ht="12.75" hidden="1" customHeight="1" x14ac:dyDescent="0.2">
      <c r="F495" s="49"/>
      <c r="G495" s="49"/>
      <c r="L495" t="str">
        <f>IF(K495="","",IF(K495="FALTA DEBITO",0,F495))</f>
        <v/>
      </c>
      <c r="N495" s="58" t="str">
        <f>IF(F495&lt;&gt;"",(VLOOKUP(F495,'control débitos'!$E$3:$K$1800,2,0)),"")</f>
        <v/>
      </c>
      <c r="O495" s="58" t="str">
        <f>IF(N495&lt;&gt;"",(IF(N495=B495,"SI","VER")),"")</f>
        <v/>
      </c>
      <c r="P495" s="131" t="str">
        <f>IF(B495="","",COUNTIF(F:F,F495))</f>
        <v/>
      </c>
    </row>
    <row r="496" spans="6:16" ht="12.75" hidden="1" customHeight="1" x14ac:dyDescent="0.2">
      <c r="F496" s="49"/>
      <c r="G496" s="49"/>
      <c r="L496" t="str">
        <f>IF(K496="","",IF(K496="FALTA DEBITO",0,F496))</f>
        <v/>
      </c>
      <c r="N496" s="58" t="str">
        <f>IF(F496&lt;&gt;"",(VLOOKUP(F496,'control débitos'!$E$3:$K$1800,2,0)),"")</f>
        <v/>
      </c>
      <c r="O496" s="58" t="str">
        <f>IF(N496&lt;&gt;"",(IF(N496=B496,"SI","VER")),"")</f>
        <v/>
      </c>
      <c r="P496" s="131" t="str">
        <f>IF(B496="","",COUNTIF(F:F,F496))</f>
        <v/>
      </c>
    </row>
    <row r="497" spans="6:16" ht="12.75" hidden="1" customHeight="1" x14ac:dyDescent="0.2">
      <c r="F497" s="49"/>
      <c r="G497" s="49"/>
      <c r="L497" t="str">
        <f>IF(K497="","",IF(K497="FALTA DEBITO",0,F497))</f>
        <v/>
      </c>
      <c r="N497" s="58" t="str">
        <f>IF(F497&lt;&gt;"",(VLOOKUP(F497,'control débitos'!$E$3:$K$1800,2,0)),"")</f>
        <v/>
      </c>
      <c r="O497" s="58" t="str">
        <f>IF(N497&lt;&gt;"",(IF(N497=B497,"SI","VER")),"")</f>
        <v/>
      </c>
      <c r="P497" s="131" t="str">
        <f>IF(B497="","",COUNTIF(F:F,F497))</f>
        <v/>
      </c>
    </row>
    <row r="498" spans="6:16" ht="12.75" hidden="1" customHeight="1" x14ac:dyDescent="0.2">
      <c r="F498" s="49"/>
      <c r="G498" s="49"/>
      <c r="L498" t="str">
        <f>IF(K498="","",IF(K498="FALTA DEBITO",0,F498))</f>
        <v/>
      </c>
      <c r="N498" s="58" t="str">
        <f>IF(F498&lt;&gt;"",(VLOOKUP(F498,'control débitos'!$E$3:$K$1800,2,0)),"")</f>
        <v/>
      </c>
      <c r="O498" s="58" t="str">
        <f>IF(N498&lt;&gt;"",(IF(N498=B498,"SI","VER")),"")</f>
        <v/>
      </c>
      <c r="P498" s="131" t="str">
        <f>IF(B498="","",COUNTIF(F:F,F498))</f>
        <v/>
      </c>
    </row>
    <row r="499" spans="6:16" ht="12.75" hidden="1" customHeight="1" x14ac:dyDescent="0.2">
      <c r="F499" s="49"/>
      <c r="G499" s="49"/>
      <c r="L499" t="str">
        <f>IF(K499="","",IF(K499="FALTA DEBITO",0,F499))</f>
        <v/>
      </c>
      <c r="N499" s="58" t="str">
        <f>IF(F499&lt;&gt;"",(VLOOKUP(F499,'control débitos'!$E$3:$K$1800,2,0)),"")</f>
        <v/>
      </c>
      <c r="O499" s="58" t="str">
        <f>IF(N499&lt;&gt;"",(IF(N499=B499,"SI","VER")),"")</f>
        <v/>
      </c>
      <c r="P499" s="131" t="str">
        <f>IF(B499="","",COUNTIF(F:F,F499))</f>
        <v/>
      </c>
    </row>
    <row r="500" spans="6:16" ht="12.75" hidden="1" customHeight="1" x14ac:dyDescent="0.2">
      <c r="F500" s="49"/>
      <c r="G500" s="49"/>
      <c r="L500" t="str">
        <f>IF(K500="","",IF(K500="FALTA DEBITO",0,F500))</f>
        <v/>
      </c>
      <c r="N500" s="58" t="str">
        <f>IF(F500&lt;&gt;"",(VLOOKUP(F500,'control débitos'!$E$3:$K$1800,2,0)),"")</f>
        <v/>
      </c>
      <c r="O500" s="58" t="str">
        <f>IF(N500&lt;&gt;"",(IF(N500=B500,"SI","VER")),"")</f>
        <v/>
      </c>
      <c r="P500" s="131" t="str">
        <f>IF(B500="","",COUNTIF(F:F,F500))</f>
        <v/>
      </c>
    </row>
    <row r="501" spans="6:16" ht="12.75" hidden="1" customHeight="1" x14ac:dyDescent="0.2">
      <c r="F501" s="49"/>
      <c r="G501" s="49"/>
      <c r="L501" t="str">
        <f>IF(K501="","",IF(K501="FALTA DEBITO",0,F501))</f>
        <v/>
      </c>
      <c r="N501" s="58" t="str">
        <f>IF(F501&lt;&gt;"",(VLOOKUP(F501,'control débitos'!$E$3:$K$1800,2,0)),"")</f>
        <v/>
      </c>
      <c r="O501" s="58" t="str">
        <f>IF(N501&lt;&gt;"",(IF(N501=B501,"SI","VER")),"")</f>
        <v/>
      </c>
      <c r="P501" s="131" t="str">
        <f>IF(B501="","",COUNTIF(F:F,F501))</f>
        <v/>
      </c>
    </row>
    <row r="502" spans="6:16" ht="12.75" hidden="1" customHeight="1" x14ac:dyDescent="0.2">
      <c r="F502" s="49"/>
      <c r="G502" s="49"/>
      <c r="L502" t="str">
        <f>IF(K502="","",IF(K502="FALTA DEBITO",0,F502))</f>
        <v/>
      </c>
      <c r="N502" s="58" t="str">
        <f>IF(F502&lt;&gt;"",(VLOOKUP(F502,'control débitos'!$E$3:$K$1800,2,0)),"")</f>
        <v/>
      </c>
      <c r="O502" s="58" t="str">
        <f>IF(N502&lt;&gt;"",(IF(N502=B502,"SI","VER")),"")</f>
        <v/>
      </c>
      <c r="P502" s="131" t="str">
        <f>IF(B502="","",COUNTIF(F:F,F502))</f>
        <v/>
      </c>
    </row>
    <row r="503" spans="6:16" ht="12.75" hidden="1" customHeight="1" x14ac:dyDescent="0.2">
      <c r="F503" s="49"/>
      <c r="G503" s="49"/>
      <c r="L503" t="str">
        <f>IF(K503="","",IF(K503="FALTA DEBITO",0,F503))</f>
        <v/>
      </c>
      <c r="N503" s="58" t="str">
        <f>IF(F503&lt;&gt;"",(VLOOKUP(F503,'control débitos'!$E$3:$K$1800,2,0)),"")</f>
        <v/>
      </c>
      <c r="O503" s="58" t="str">
        <f>IF(N503&lt;&gt;"",(IF(N503=B503,"SI","VER")),"")</f>
        <v/>
      </c>
      <c r="P503" s="131" t="str">
        <f>IF(B503="","",COUNTIF(F:F,F503))</f>
        <v/>
      </c>
    </row>
    <row r="504" spans="6:16" ht="12.75" hidden="1" customHeight="1" x14ac:dyDescent="0.2">
      <c r="F504" s="49"/>
      <c r="G504" s="49"/>
      <c r="L504" t="str">
        <f>IF(K504="","",IF(K504="FALTA DEBITO",0,F504))</f>
        <v/>
      </c>
      <c r="N504" s="58" t="str">
        <f>IF(F504&lt;&gt;"",(VLOOKUP(F504,'control débitos'!$E$3:$K$1800,2,0)),"")</f>
        <v/>
      </c>
      <c r="O504" s="58" t="str">
        <f>IF(N504&lt;&gt;"",(IF(N504=B504,"SI","VER")),"")</f>
        <v/>
      </c>
      <c r="P504" s="131" t="str">
        <f>IF(B504="","",COUNTIF(F:F,F504))</f>
        <v/>
      </c>
    </row>
    <row r="505" spans="6:16" ht="12.75" hidden="1" customHeight="1" x14ac:dyDescent="0.2">
      <c r="F505" s="49"/>
      <c r="G505" s="49"/>
      <c r="L505" t="str">
        <f>IF(K505="","",IF(K505="FALTA DEBITO",0,F505))</f>
        <v/>
      </c>
      <c r="N505" s="58" t="str">
        <f>IF(F505&lt;&gt;"",(VLOOKUP(F505,'control débitos'!$E$3:$K$1800,2,0)),"")</f>
        <v/>
      </c>
      <c r="O505" s="58" t="str">
        <f>IF(N505&lt;&gt;"",(IF(N505=B505,"SI","VER")),"")</f>
        <v/>
      </c>
      <c r="P505" s="131" t="str">
        <f>IF(B505="","",COUNTIF(F:F,F505))</f>
        <v/>
      </c>
    </row>
    <row r="506" spans="6:16" ht="12.75" hidden="1" customHeight="1" x14ac:dyDescent="0.2">
      <c r="F506" s="49"/>
      <c r="G506" s="49"/>
      <c r="L506" t="str">
        <f>IF(K506="","",IF(K506="FALTA DEBITO",0,F506))</f>
        <v/>
      </c>
      <c r="N506" s="58" t="str">
        <f>IF(F506&lt;&gt;"",(VLOOKUP(F506,'control débitos'!$E$3:$K$1800,2,0)),"")</f>
        <v/>
      </c>
      <c r="O506" s="58" t="str">
        <f>IF(N506&lt;&gt;"",(IF(N506=B506,"SI","VER")),"")</f>
        <v/>
      </c>
      <c r="P506" s="131" t="str">
        <f>IF(B506="","",COUNTIF(F:F,F506))</f>
        <v/>
      </c>
    </row>
    <row r="507" spans="6:16" ht="12.75" hidden="1" customHeight="1" x14ac:dyDescent="0.2">
      <c r="F507" s="49"/>
      <c r="G507" s="49"/>
      <c r="L507" t="str">
        <f>IF(K507="","",IF(K507="FALTA DEBITO",0,F507))</f>
        <v/>
      </c>
      <c r="N507" s="58" t="str">
        <f>IF(F507&lt;&gt;"",(VLOOKUP(F507,'control débitos'!$E$3:$K$1800,2,0)),"")</f>
        <v/>
      </c>
      <c r="O507" s="58" t="str">
        <f>IF(N507&lt;&gt;"",(IF(N507=B507,"SI","VER")),"")</f>
        <v/>
      </c>
      <c r="P507" s="131" t="str">
        <f>IF(B507="","",COUNTIF(F:F,F507))</f>
        <v/>
      </c>
    </row>
    <row r="508" spans="6:16" ht="12.75" hidden="1" customHeight="1" x14ac:dyDescent="0.2">
      <c r="F508" s="49"/>
      <c r="G508" s="49"/>
      <c r="L508" t="str">
        <f>IF(K508="","",IF(K508="FALTA DEBITO",0,F508))</f>
        <v/>
      </c>
      <c r="N508" s="58" t="str">
        <f>IF(F508&lt;&gt;"",(VLOOKUP(F508,'control débitos'!$E$3:$K$1800,2,0)),"")</f>
        <v/>
      </c>
      <c r="O508" s="58" t="str">
        <f>IF(N508&lt;&gt;"",(IF(N508=B508,"SI","VER")),"")</f>
        <v/>
      </c>
      <c r="P508" s="131" t="str">
        <f>IF(B508="","",COUNTIF(F:F,F508))</f>
        <v/>
      </c>
    </row>
    <row r="509" spans="6:16" ht="12.75" hidden="1" customHeight="1" x14ac:dyDescent="0.2">
      <c r="F509" s="49"/>
      <c r="G509" s="49"/>
      <c r="L509" t="str">
        <f>IF(K509="","",IF(K509="FALTA DEBITO",0,F509))</f>
        <v/>
      </c>
      <c r="N509" s="58" t="str">
        <f>IF(F509&lt;&gt;"",(VLOOKUP(F509,'control débitos'!$E$3:$K$1800,2,0)),"")</f>
        <v/>
      </c>
      <c r="O509" s="58" t="str">
        <f>IF(N509&lt;&gt;"",(IF(N509=B509,"SI","VER")),"")</f>
        <v/>
      </c>
      <c r="P509" s="131" t="str">
        <f>IF(B509="","",COUNTIF(F:F,F509))</f>
        <v/>
      </c>
    </row>
    <row r="510" spans="6:16" ht="12.75" hidden="1" customHeight="1" x14ac:dyDescent="0.2">
      <c r="F510" s="49"/>
      <c r="G510" s="49"/>
      <c r="L510" t="str">
        <f>IF(K510="","",IF(K510="FALTA DEBITO",0,F510))</f>
        <v/>
      </c>
      <c r="N510" s="58" t="str">
        <f>IF(F510&lt;&gt;"",(VLOOKUP(F510,'control débitos'!$E$3:$K$1800,2,0)),"")</f>
        <v/>
      </c>
      <c r="O510" s="58" t="str">
        <f>IF(N510&lt;&gt;"",(IF(N510=B510,"SI","VER")),"")</f>
        <v/>
      </c>
      <c r="P510" s="131" t="str">
        <f>IF(B510="","",COUNTIF(F:F,F510))</f>
        <v/>
      </c>
    </row>
    <row r="511" spans="6:16" ht="12.75" hidden="1" customHeight="1" x14ac:dyDescent="0.2">
      <c r="F511" s="49"/>
      <c r="G511" s="49"/>
      <c r="L511" t="str">
        <f>IF(K511="","",IF(K511="FALTA DEBITO",0,F511))</f>
        <v/>
      </c>
      <c r="N511" s="58" t="str">
        <f>IF(F511&lt;&gt;"",(VLOOKUP(F511,'control débitos'!$E$3:$K$1800,2,0)),"")</f>
        <v/>
      </c>
      <c r="O511" s="58" t="str">
        <f>IF(N511&lt;&gt;"",(IF(N511=B511,"SI","VER")),"")</f>
        <v/>
      </c>
      <c r="P511" s="131" t="str">
        <f>IF(B511="","",COUNTIF(F:F,F511))</f>
        <v/>
      </c>
    </row>
    <row r="512" spans="6:16" ht="12.75" hidden="1" customHeight="1" x14ac:dyDescent="0.2">
      <c r="F512" s="49"/>
      <c r="G512" s="49"/>
      <c r="L512" t="str">
        <f>IF(K512="","",IF(K512="FALTA DEBITO",0,F512))</f>
        <v/>
      </c>
      <c r="N512" s="58" t="str">
        <f>IF(F512&lt;&gt;"",(VLOOKUP(F512,'control débitos'!$E$3:$K$1800,2,0)),"")</f>
        <v/>
      </c>
      <c r="O512" s="58" t="str">
        <f>IF(N512&lt;&gt;"",(IF(N512=B512,"SI","VER")),"")</f>
        <v/>
      </c>
      <c r="P512" s="131" t="str">
        <f>IF(B512="","",COUNTIF(F:F,F512))</f>
        <v/>
      </c>
    </row>
    <row r="513" spans="6:16" ht="12.75" hidden="1" customHeight="1" x14ac:dyDescent="0.2">
      <c r="F513" s="49"/>
      <c r="G513" s="49"/>
      <c r="L513" t="str">
        <f>IF(K513="","",IF(K513="FALTA DEBITO",0,F513))</f>
        <v/>
      </c>
      <c r="N513" s="58" t="str">
        <f>IF(F513&lt;&gt;"",(VLOOKUP(F513,'control débitos'!$E$3:$K$1800,2,0)),"")</f>
        <v/>
      </c>
      <c r="O513" s="58" t="str">
        <f>IF(N513&lt;&gt;"",(IF(N513=B513,"SI","VER")),"")</f>
        <v/>
      </c>
      <c r="P513" s="131" t="str">
        <f>IF(B513="","",COUNTIF(F:F,F513))</f>
        <v/>
      </c>
    </row>
    <row r="514" spans="6:16" ht="12.75" hidden="1" customHeight="1" x14ac:dyDescent="0.2">
      <c r="F514" s="49"/>
      <c r="G514" s="49"/>
      <c r="L514" t="str">
        <f>IF(K514="","",IF(K514="FALTA DEBITO",0,F514))</f>
        <v/>
      </c>
      <c r="N514" s="58" t="str">
        <f>IF(F514&lt;&gt;"",(VLOOKUP(F514,'control débitos'!$E$3:$K$1800,2,0)),"")</f>
        <v/>
      </c>
      <c r="O514" s="58" t="str">
        <f>IF(N514&lt;&gt;"",(IF(N514=B514,"SI","VER")),"")</f>
        <v/>
      </c>
      <c r="P514" s="131" t="str">
        <f>IF(B514="","",COUNTIF(F:F,F514))</f>
        <v/>
      </c>
    </row>
    <row r="515" spans="6:16" ht="12.75" hidden="1" customHeight="1" x14ac:dyDescent="0.2">
      <c r="F515" s="49"/>
      <c r="G515" s="49"/>
      <c r="L515" t="str">
        <f>IF(K515="","",IF(K515="FALTA DEBITO",0,F515))</f>
        <v/>
      </c>
      <c r="N515" s="58" t="str">
        <f>IF(F515&lt;&gt;"",(VLOOKUP(F515,'control débitos'!$E$3:$K$1800,2,0)),"")</f>
        <v/>
      </c>
      <c r="O515" s="58" t="str">
        <f>IF(N515&lt;&gt;"",(IF(N515=B515,"SI","VER")),"")</f>
        <v/>
      </c>
      <c r="P515" s="131" t="str">
        <f>IF(B515="","",COUNTIF(F:F,F515))</f>
        <v/>
      </c>
    </row>
    <row r="516" spans="6:16" ht="12.75" hidden="1" customHeight="1" x14ac:dyDescent="0.2">
      <c r="F516" s="49"/>
      <c r="G516" s="49"/>
      <c r="L516" t="str">
        <f>IF(K516="","",IF(K516="FALTA DEBITO",0,F516))</f>
        <v/>
      </c>
      <c r="N516" s="58" t="str">
        <f>IF(F516&lt;&gt;"",(VLOOKUP(F516,'control débitos'!$E$3:$K$1800,2,0)),"")</f>
        <v/>
      </c>
      <c r="O516" s="58" t="str">
        <f>IF(N516&lt;&gt;"",(IF(N516=B516,"SI","VER")),"")</f>
        <v/>
      </c>
      <c r="P516" s="131" t="str">
        <f>IF(B516="","",COUNTIF(F:F,F516))</f>
        <v/>
      </c>
    </row>
    <row r="517" spans="6:16" ht="12.75" hidden="1" customHeight="1" x14ac:dyDescent="0.2">
      <c r="F517" s="49"/>
      <c r="G517" s="49"/>
      <c r="L517" t="str">
        <f>IF(K517="","",IF(K517="FALTA DEBITO",0,F517))</f>
        <v/>
      </c>
      <c r="N517" s="58" t="str">
        <f>IF(F517&lt;&gt;"",(VLOOKUP(F517,'control débitos'!$E$3:$K$1800,2,0)),"")</f>
        <v/>
      </c>
      <c r="O517" s="58" t="str">
        <f>IF(N517&lt;&gt;"",(IF(N517=B517,"SI","VER")),"")</f>
        <v/>
      </c>
      <c r="P517" s="131" t="str">
        <f>IF(B517="","",COUNTIF(F:F,F517))</f>
        <v/>
      </c>
    </row>
    <row r="518" spans="6:16" ht="12.75" hidden="1" customHeight="1" x14ac:dyDescent="0.2">
      <c r="F518" s="49"/>
      <c r="G518" s="49"/>
      <c r="L518" t="str">
        <f>IF(K518="","",IF(K518="FALTA DEBITO",0,F518))</f>
        <v/>
      </c>
      <c r="N518" s="58" t="str">
        <f>IF(F518&lt;&gt;"",(VLOOKUP(F518,'control débitos'!$E$3:$K$1800,2,0)),"")</f>
        <v/>
      </c>
      <c r="O518" s="58" t="str">
        <f>IF(N518&lt;&gt;"",(IF(N518=B518,"SI","VER")),"")</f>
        <v/>
      </c>
      <c r="P518" s="131" t="str">
        <f>IF(B518="","",COUNTIF(F:F,F518))</f>
        <v/>
      </c>
    </row>
    <row r="519" spans="6:16" ht="12.75" hidden="1" customHeight="1" x14ac:dyDescent="0.2">
      <c r="F519" s="49"/>
      <c r="G519" s="49"/>
      <c r="L519" t="str">
        <f>IF(K519="","",IF(K519="FALTA DEBITO",0,F519))</f>
        <v/>
      </c>
      <c r="N519" s="58" t="str">
        <f>IF(F519&lt;&gt;"",(VLOOKUP(F519,'control débitos'!$E$3:$K$1800,2,0)),"")</f>
        <v/>
      </c>
      <c r="O519" s="58" t="str">
        <f>IF(N519&lt;&gt;"",(IF(N519=B519,"SI","VER")),"")</f>
        <v/>
      </c>
      <c r="P519" s="131" t="str">
        <f>IF(B519="","",COUNTIF(F:F,F519))</f>
        <v/>
      </c>
    </row>
    <row r="520" spans="6:16" ht="12.75" hidden="1" customHeight="1" x14ac:dyDescent="0.2">
      <c r="F520" s="49"/>
      <c r="G520" s="49"/>
      <c r="L520" t="str">
        <f>IF(K520="","",IF(K520="FALTA DEBITO",0,F520))</f>
        <v/>
      </c>
      <c r="N520" s="58" t="str">
        <f>IF(F520&lt;&gt;"",(VLOOKUP(F520,'control débitos'!$E$3:$K$1800,2,0)),"")</f>
        <v/>
      </c>
      <c r="O520" s="58" t="str">
        <f>IF(N520&lt;&gt;"",(IF(N520=B520,"SI","VER")),"")</f>
        <v/>
      </c>
      <c r="P520" s="131" t="str">
        <f>IF(B520="","",COUNTIF(F:F,F520))</f>
        <v/>
      </c>
    </row>
    <row r="521" spans="6:16" ht="12.75" hidden="1" customHeight="1" x14ac:dyDescent="0.2">
      <c r="F521" s="49"/>
      <c r="G521" s="49"/>
      <c r="L521" t="str">
        <f>IF(K521="","",IF(K521="FALTA DEBITO",0,F521))</f>
        <v/>
      </c>
      <c r="N521" s="58" t="str">
        <f>IF(F521&lt;&gt;"",(VLOOKUP(F521,'control débitos'!$E$3:$K$1800,2,0)),"")</f>
        <v/>
      </c>
      <c r="O521" s="58" t="str">
        <f>IF(N521&lt;&gt;"",(IF(N521=B521,"SI","VER")),"")</f>
        <v/>
      </c>
      <c r="P521" s="131" t="str">
        <f>IF(B521="","",COUNTIF(F:F,F521))</f>
        <v/>
      </c>
    </row>
    <row r="522" spans="6:16" ht="12.75" hidden="1" customHeight="1" x14ac:dyDescent="0.2">
      <c r="F522" s="49"/>
      <c r="G522" s="49"/>
      <c r="L522" t="str">
        <f>IF(K522="","",IF(K522="FALTA DEBITO",0,F522))</f>
        <v/>
      </c>
      <c r="N522" s="58" t="str">
        <f>IF(F522&lt;&gt;"",(VLOOKUP(F522,'control débitos'!$E$3:$K$1800,2,0)),"")</f>
        <v/>
      </c>
      <c r="O522" s="58" t="str">
        <f>IF(N522&lt;&gt;"",(IF(N522=B522,"SI","VER")),"")</f>
        <v/>
      </c>
      <c r="P522" s="131" t="str">
        <f>IF(B522="","",COUNTIF(F:F,F522))</f>
        <v/>
      </c>
    </row>
    <row r="523" spans="6:16" ht="12.75" hidden="1" customHeight="1" x14ac:dyDescent="0.2">
      <c r="F523" s="49"/>
      <c r="G523" s="49"/>
      <c r="L523" t="str">
        <f>IF(K523="","",IF(K523="FALTA DEBITO",0,F523))</f>
        <v/>
      </c>
      <c r="N523" s="58" t="str">
        <f>IF(F523&lt;&gt;"",(VLOOKUP(F523,'control débitos'!$E$3:$K$1800,2,0)),"")</f>
        <v/>
      </c>
      <c r="O523" s="58" t="str">
        <f>IF(N523&lt;&gt;"",(IF(N523=B523,"SI","VER")),"")</f>
        <v/>
      </c>
      <c r="P523" s="131" t="str">
        <f>IF(B523="","",COUNTIF(F:F,F523))</f>
        <v/>
      </c>
    </row>
    <row r="524" spans="6:16" ht="12.75" hidden="1" customHeight="1" x14ac:dyDescent="0.2">
      <c r="F524" s="49"/>
      <c r="G524" s="49"/>
      <c r="L524" t="str">
        <f>IF(K524="","",IF(K524="FALTA DEBITO",0,F524))</f>
        <v/>
      </c>
      <c r="N524" s="58" t="str">
        <f>IF(F524&lt;&gt;"",(VLOOKUP(F524,'control débitos'!$E$3:$K$1800,2,0)),"")</f>
        <v/>
      </c>
      <c r="O524" s="58" t="str">
        <f>IF(N524&lt;&gt;"",(IF(N524=B524,"SI","VER")),"")</f>
        <v/>
      </c>
      <c r="P524" s="131" t="str">
        <f>IF(B524="","",COUNTIF(F:F,F524))</f>
        <v/>
      </c>
    </row>
    <row r="525" spans="6:16" ht="12.75" hidden="1" customHeight="1" x14ac:dyDescent="0.2">
      <c r="F525" s="49"/>
      <c r="G525" s="49"/>
      <c r="L525" t="str">
        <f>IF(K525="","",IF(K525="FALTA DEBITO",0,F525))</f>
        <v/>
      </c>
      <c r="N525" s="58" t="str">
        <f>IF(F525&lt;&gt;"",(VLOOKUP(F525,'control débitos'!$E$3:$K$1800,2,0)),"")</f>
        <v/>
      </c>
      <c r="O525" s="58" t="str">
        <f>IF(N525&lt;&gt;"",(IF(N525=B525,"SI","VER")),"")</f>
        <v/>
      </c>
      <c r="P525" s="131" t="str">
        <f>IF(B525="","",COUNTIF(F:F,F525))</f>
        <v/>
      </c>
    </row>
    <row r="526" spans="6:16" ht="12.75" hidden="1" customHeight="1" x14ac:dyDescent="0.2">
      <c r="F526" s="49"/>
      <c r="G526" s="49"/>
      <c r="L526" t="str">
        <f>IF(K526="","",IF(K526="FALTA DEBITO",0,F526))</f>
        <v/>
      </c>
      <c r="N526" s="58" t="str">
        <f>IF(F526&lt;&gt;"",(VLOOKUP(F526,'control débitos'!$E$3:$K$1800,2,0)),"")</f>
        <v/>
      </c>
      <c r="P526" s="131" t="str">
        <f>IF(B526="","",COUNTIF(F:F,F526))</f>
        <v/>
      </c>
    </row>
    <row r="527" spans="6:16" ht="12.75" hidden="1" customHeight="1" x14ac:dyDescent="0.2">
      <c r="F527" s="49"/>
      <c r="G527" s="49"/>
      <c r="L527" t="str">
        <f>IF(K527="","",IF(K527="FALTA DEBITO",0,F527))</f>
        <v/>
      </c>
      <c r="N527" s="58" t="str">
        <f>IF(F527&lt;&gt;"",(VLOOKUP(F527,'control débitos'!$E$3:$K$1800,2,0)),"")</f>
        <v/>
      </c>
      <c r="P527" s="131" t="str">
        <f>IF(B527="","",COUNTIF(F:F,F527))</f>
        <v/>
      </c>
    </row>
    <row r="528" spans="6:16" ht="12.75" hidden="1" customHeight="1" x14ac:dyDescent="0.2">
      <c r="F528" s="49"/>
      <c r="G528" s="49"/>
      <c r="L528" t="str">
        <f>IF(K528="","",IF(K528="FALTA DEBITO",0,F528))</f>
        <v/>
      </c>
      <c r="N528" s="58" t="str">
        <f>IF(F528&lt;&gt;"",(VLOOKUP(F528,'control débitos'!$E$3:$K$1800,2,0)),"")</f>
        <v/>
      </c>
      <c r="P528" s="131" t="str">
        <f>IF(B528="","",COUNTIF(F:F,F528))</f>
        <v/>
      </c>
    </row>
    <row r="529" spans="6:16" ht="12.75" hidden="1" customHeight="1" x14ac:dyDescent="0.2">
      <c r="F529" s="49"/>
      <c r="G529" s="49"/>
      <c r="L529" t="str">
        <f>IF(K529="","",IF(K529="FALTA DEBITO",0,F529))</f>
        <v/>
      </c>
      <c r="N529" s="58" t="str">
        <f>IF(F529&lt;&gt;"",(VLOOKUP(F529,'control débitos'!$E$3:$K$1800,2,0)),"")</f>
        <v/>
      </c>
      <c r="P529" s="131" t="str">
        <f>IF(B529="","",COUNTIF(F:F,F529))</f>
        <v/>
      </c>
    </row>
    <row r="530" spans="6:16" ht="12.75" hidden="1" customHeight="1" x14ac:dyDescent="0.2">
      <c r="F530" s="49"/>
      <c r="G530" s="49"/>
      <c r="L530" t="str">
        <f>IF(K530="","",IF(K530="FALTA DEBITO",0,F530))</f>
        <v/>
      </c>
      <c r="N530" s="58" t="str">
        <f>IF(F530&lt;&gt;"",(VLOOKUP(F530,'control débitos'!$E$3:$K$1800,2,0)),"")</f>
        <v/>
      </c>
      <c r="P530" s="131" t="str">
        <f>IF(B530="","",COUNTIF(F:F,F530))</f>
        <v/>
      </c>
    </row>
    <row r="531" spans="6:16" ht="12.75" hidden="1" customHeight="1" x14ac:dyDescent="0.2">
      <c r="F531" s="49"/>
      <c r="G531" s="49"/>
      <c r="L531" t="str">
        <f>IF(K531="","",IF(K531="FALTA DEBITO",0,F531))</f>
        <v/>
      </c>
      <c r="N531" s="58" t="str">
        <f>IF(F531&lt;&gt;"",(VLOOKUP(F531,'control débitos'!$E$3:$K$1800,2,0)),"")</f>
        <v/>
      </c>
      <c r="P531" s="131" t="str">
        <f>IF(B531="","",COUNTIF(F:F,F531))</f>
        <v/>
      </c>
    </row>
    <row r="532" spans="6:16" ht="12.75" hidden="1" customHeight="1" x14ac:dyDescent="0.2">
      <c r="F532" s="49"/>
      <c r="G532" s="49"/>
      <c r="L532" t="str">
        <f>IF(K532="","",IF(K532="FALTA DEBITO",0,F532))</f>
        <v/>
      </c>
      <c r="N532" s="58" t="str">
        <f>IF(F532&lt;&gt;"",(VLOOKUP(F532,'control débitos'!$E$3:$K$1800,2,0)),"")</f>
        <v/>
      </c>
      <c r="P532" s="131" t="str">
        <f>IF(B532="","",COUNTIF(F:F,F532))</f>
        <v/>
      </c>
    </row>
    <row r="533" spans="6:16" ht="12.75" hidden="1" customHeight="1" x14ac:dyDescent="0.2">
      <c r="F533" s="49"/>
      <c r="G533" s="49"/>
      <c r="L533" t="str">
        <f>IF(K533="","",IF(K533="FALTA DEBITO",0,F533))</f>
        <v/>
      </c>
      <c r="N533" s="58" t="str">
        <f>IF(F533&lt;&gt;"",(VLOOKUP(F533,'control débitos'!$E$3:$K$1800,2,0)),"")</f>
        <v/>
      </c>
      <c r="P533" s="131" t="str">
        <f>IF(B533="","",COUNTIF(F:F,F533))</f>
        <v/>
      </c>
    </row>
    <row r="534" spans="6:16" ht="12.75" hidden="1" customHeight="1" x14ac:dyDescent="0.2">
      <c r="F534" s="49"/>
      <c r="G534" s="49"/>
      <c r="L534" t="str">
        <f>IF(K534="","",IF(K534="FALTA DEBITO",0,F534))</f>
        <v/>
      </c>
      <c r="N534" s="58" t="str">
        <f>IF(F534&lt;&gt;"",(VLOOKUP(F534,'control débitos'!$E$3:$K$1800,2,0)),"")</f>
        <v/>
      </c>
      <c r="P534" s="131" t="str">
        <f>IF(B534="","",COUNTIF(F:F,F534))</f>
        <v/>
      </c>
    </row>
    <row r="535" spans="6:16" ht="12.75" hidden="1" customHeight="1" x14ac:dyDescent="0.2">
      <c r="F535" s="49"/>
      <c r="G535" s="49"/>
      <c r="L535" t="str">
        <f>IF(K535="","",IF(K535="FALTA DEBITO",0,F535))</f>
        <v/>
      </c>
      <c r="N535" s="58" t="str">
        <f>IF(F535&lt;&gt;"",(VLOOKUP(F535,'control débitos'!$E$3:$K$1800,2,0)),"")</f>
        <v/>
      </c>
      <c r="P535" s="131" t="str">
        <f>IF(B535="","",COUNTIF(F:F,F535))</f>
        <v/>
      </c>
    </row>
    <row r="536" spans="6:16" ht="12.75" hidden="1" customHeight="1" x14ac:dyDescent="0.2">
      <c r="F536" s="49"/>
      <c r="G536" s="49"/>
      <c r="L536" t="str">
        <f>IF(K536="","",IF(K536="FALTA DEBITO",0,F536))</f>
        <v/>
      </c>
      <c r="N536" s="58" t="str">
        <f>IF(F536&lt;&gt;"",(VLOOKUP(F536,'control débitos'!$E$3:$K$1800,2,0)),"")</f>
        <v/>
      </c>
      <c r="P536" s="131" t="str">
        <f>IF(B536="","",COUNTIF(F:F,F536))</f>
        <v/>
      </c>
    </row>
    <row r="537" spans="6:16" ht="12.75" hidden="1" customHeight="1" x14ac:dyDescent="0.2">
      <c r="F537" s="49"/>
      <c r="G537" s="49"/>
      <c r="L537" t="str">
        <f>IF(K537="","",IF(K537="FALTA DEBITO",0,F537))</f>
        <v/>
      </c>
      <c r="N537" s="58" t="str">
        <f>IF(F537&lt;&gt;"",(VLOOKUP(F537,'control débitos'!$E$3:$K$1800,2,0)),"")</f>
        <v/>
      </c>
      <c r="P537" s="131" t="str">
        <f>IF(B537="","",COUNTIF(F:F,F537))</f>
        <v/>
      </c>
    </row>
    <row r="538" spans="6:16" ht="12.75" hidden="1" customHeight="1" x14ac:dyDescent="0.2">
      <c r="F538" s="49"/>
      <c r="G538" s="49"/>
      <c r="L538" t="str">
        <f>IF(K538="","",IF(K538="FALTA DEBITO",0,F538))</f>
        <v/>
      </c>
      <c r="N538" s="58" t="str">
        <f>IF(F538&lt;&gt;"",(VLOOKUP(F538,'control débitos'!$E$3:$K$1800,2,0)),"")</f>
        <v/>
      </c>
      <c r="P538" s="131" t="str">
        <f>IF(B538="","",COUNTIF(F:F,F538))</f>
        <v/>
      </c>
    </row>
    <row r="539" spans="6:16" ht="12.75" hidden="1" customHeight="1" x14ac:dyDescent="0.2">
      <c r="F539" s="49"/>
      <c r="G539" s="49"/>
      <c r="L539" t="str">
        <f>IF(K539="","",IF(K539="FALTA DEBITO",0,F539))</f>
        <v/>
      </c>
      <c r="N539" s="58" t="str">
        <f>IF(F539&lt;&gt;"",(VLOOKUP(F539,'control débitos'!$E$3:$K$1800,2,0)),"")</f>
        <v/>
      </c>
    </row>
    <row r="540" spans="6:16" ht="12.75" hidden="1" customHeight="1" x14ac:dyDescent="0.2">
      <c r="F540" s="49"/>
      <c r="G540" s="49"/>
      <c r="L540" t="str">
        <f>IF(K540="","",IF(K540="FALTA DEBITO",0,F540))</f>
        <v/>
      </c>
      <c r="N540" s="58" t="str">
        <f>IF(F540&lt;&gt;"",(VLOOKUP(F540,'control débitos'!$E$3:$K$1800,2,0)),"")</f>
        <v/>
      </c>
    </row>
    <row r="541" spans="6:16" ht="12.75" hidden="1" customHeight="1" x14ac:dyDescent="0.2">
      <c r="F541" s="49"/>
      <c r="G541" s="49"/>
      <c r="L541" t="str">
        <f>IF(K541="","",IF(K541="FALTA DEBITO",0,F541))</f>
        <v/>
      </c>
      <c r="N541" s="58" t="str">
        <f>IF(F541&lt;&gt;"",(VLOOKUP(F541,'control débitos'!$E$3:$K$1800,2,0)),"")</f>
        <v/>
      </c>
    </row>
    <row r="542" spans="6:16" ht="12.75" hidden="1" customHeight="1" x14ac:dyDescent="0.2">
      <c r="F542" s="49"/>
      <c r="G542" s="49"/>
      <c r="L542" t="str">
        <f>IF(K542="","",IF(K542="FALTA DEBITO",0,F542))</f>
        <v/>
      </c>
      <c r="N542" s="58" t="str">
        <f>IF(F542&lt;&gt;"",(VLOOKUP(F542,'control débitos'!$E$3:$K$1800,2,0)),"")</f>
        <v/>
      </c>
    </row>
    <row r="543" spans="6:16" ht="12.75" hidden="1" customHeight="1" x14ac:dyDescent="0.2">
      <c r="F543" s="49"/>
      <c r="G543" s="49"/>
      <c r="L543" t="str">
        <f>IF(K543="","",IF(K543="FALTA DEBITO",0,F543))</f>
        <v/>
      </c>
      <c r="N543" s="58" t="str">
        <f>IF(F543&lt;&gt;"",(VLOOKUP(F543,'control débitos'!$E$3:$K$1800,2,0)),"")</f>
        <v/>
      </c>
    </row>
    <row r="544" spans="6:16" ht="12.75" hidden="1" customHeight="1" x14ac:dyDescent="0.2">
      <c r="F544" s="49"/>
      <c r="G544" s="49"/>
      <c r="L544" t="str">
        <f>IF(K544="","",IF(K544="FALTA DEBITO",0,F544))</f>
        <v/>
      </c>
      <c r="N544" s="58" t="str">
        <f>IF(F544&lt;&gt;"",(VLOOKUP(F544,'control débitos'!$E$3:$K$1800,2,0)),"")</f>
        <v/>
      </c>
    </row>
    <row r="545" spans="6:14" ht="12.75" hidden="1" customHeight="1" x14ac:dyDescent="0.2">
      <c r="F545" s="49"/>
      <c r="G545" s="49"/>
      <c r="L545" t="str">
        <f>IF(K545="","",IF(K545="FALTA DEBITO",0,F545))</f>
        <v/>
      </c>
      <c r="N545" s="58" t="str">
        <f>IF(F545&lt;&gt;"",(VLOOKUP(F545,'control débitos'!$E$3:$K$1800,2,0)),"")</f>
        <v/>
      </c>
    </row>
    <row r="546" spans="6:14" ht="12.75" hidden="1" customHeight="1" x14ac:dyDescent="0.2">
      <c r="F546" s="49"/>
      <c r="G546" s="49"/>
      <c r="L546" t="str">
        <f>IF(K546="","",IF(K546="FALTA DEBITO",0,F546))</f>
        <v/>
      </c>
      <c r="N546" s="58" t="str">
        <f>IF(F546&lt;&gt;"",(VLOOKUP(F546,'control débitos'!$E$3:$K$1800,2,0)),"")</f>
        <v/>
      </c>
    </row>
    <row r="547" spans="6:14" ht="12.75" hidden="1" customHeight="1" x14ac:dyDescent="0.2">
      <c r="F547" s="49"/>
      <c r="G547" s="49"/>
      <c r="L547" t="str">
        <f>IF(K547="","",IF(K547="FALTA DEBITO",0,F547))</f>
        <v/>
      </c>
      <c r="N547" s="58" t="str">
        <f>IF(F547&lt;&gt;"",(VLOOKUP(F547,'control débitos'!$E$3:$K$1800,2,0)),"")</f>
        <v/>
      </c>
    </row>
    <row r="548" spans="6:14" ht="12.75" hidden="1" customHeight="1" x14ac:dyDescent="0.2">
      <c r="F548" s="49"/>
      <c r="G548" s="49"/>
      <c r="L548" t="str">
        <f>IF(K548="","",IF(K548="FALTA DEBITO",0,F548))</f>
        <v/>
      </c>
      <c r="N548" s="58" t="str">
        <f>IF(F548&lt;&gt;"",(VLOOKUP(F548,'control débitos'!$E$3:$K$1800,2,0)),"")</f>
        <v/>
      </c>
    </row>
    <row r="549" spans="6:14" ht="12.75" hidden="1" customHeight="1" x14ac:dyDescent="0.2">
      <c r="F549" s="49"/>
      <c r="G549" s="49"/>
      <c r="L549" t="str">
        <f>IF(K549="","",IF(K549="FALTA DEBITO",0,F549))</f>
        <v/>
      </c>
      <c r="N549" s="58" t="str">
        <f>IF(F549&lt;&gt;"",(VLOOKUP(F549,'control débitos'!$E$3:$K$1800,2,0)),"")</f>
        <v/>
      </c>
    </row>
    <row r="550" spans="6:14" ht="12.75" hidden="1" customHeight="1" x14ac:dyDescent="0.2">
      <c r="F550" s="49"/>
      <c r="G550" s="49"/>
      <c r="L550" t="str">
        <f>IF(K550="","",IF(K550="FALTA DEBITO",0,F550))</f>
        <v/>
      </c>
      <c r="N550" s="58" t="str">
        <f>IF(F550&lt;&gt;"",(VLOOKUP(F550,'control débitos'!$E$3:$K$1800,2,0)),"")</f>
        <v/>
      </c>
    </row>
    <row r="551" spans="6:14" ht="12.75" hidden="1" customHeight="1" x14ac:dyDescent="0.2">
      <c r="F551" s="49"/>
      <c r="G551" s="49"/>
      <c r="L551" t="str">
        <f>IF(K551="","",IF(K551="FALTA DEBITO",0,F551))</f>
        <v/>
      </c>
      <c r="N551" s="58" t="str">
        <f>IF(F551&lt;&gt;"",(VLOOKUP(F551,'control débitos'!$E$3:$K$1800,2,0)),"")</f>
        <v/>
      </c>
    </row>
    <row r="552" spans="6:14" ht="12.75" hidden="1" customHeight="1" x14ac:dyDescent="0.2">
      <c r="F552" s="49"/>
      <c r="G552" s="49"/>
      <c r="L552" t="str">
        <f>IF(K552="","",IF(K552="FALTA DEBITO",0,F552))</f>
        <v/>
      </c>
      <c r="N552" s="58" t="str">
        <f>IF(F552&lt;&gt;"",(VLOOKUP(F552,'control débitos'!$E$3:$K$1800,2,0)),"")</f>
        <v/>
      </c>
    </row>
    <row r="553" spans="6:14" ht="12.75" hidden="1" customHeight="1" x14ac:dyDescent="0.2">
      <c r="F553" s="49"/>
      <c r="G553" s="49"/>
      <c r="L553" t="str">
        <f>IF(K553="","",IF(K553="FALTA DEBITO",0,F553))</f>
        <v/>
      </c>
      <c r="N553" s="58" t="str">
        <f>IF(F553&lt;&gt;"",(VLOOKUP(F553,'control débitos'!$E$3:$K$1800,2,0)),"")</f>
        <v/>
      </c>
    </row>
    <row r="554" spans="6:14" ht="12.75" hidden="1" customHeight="1" x14ac:dyDescent="0.2">
      <c r="F554" s="49"/>
      <c r="G554" s="49"/>
      <c r="L554" t="str">
        <f>IF(K554="","",IF(K554="FALTA DEBITO",0,F554))</f>
        <v/>
      </c>
      <c r="N554" s="58" t="str">
        <f>IF(F554&lt;&gt;"",(VLOOKUP(F554,'control débitos'!$E$3:$K$1800,2,0)),"")</f>
        <v/>
      </c>
    </row>
    <row r="555" spans="6:14" ht="12.75" hidden="1" customHeight="1" x14ac:dyDescent="0.2">
      <c r="F555" s="49"/>
      <c r="G555" s="49"/>
      <c r="L555" t="str">
        <f>IF(K555="","",IF(K555="FALTA DEBITO",0,F555))</f>
        <v/>
      </c>
      <c r="N555" s="58" t="str">
        <f>IF(F555&lt;&gt;"",(VLOOKUP(F555,'control débitos'!$E$3:$K$1800,2,0)),"")</f>
        <v/>
      </c>
    </row>
    <row r="556" spans="6:14" ht="12.75" hidden="1" customHeight="1" x14ac:dyDescent="0.2">
      <c r="F556" s="49"/>
      <c r="G556" s="49"/>
      <c r="L556" t="str">
        <f>IF(K556="","",IF(K556="FALTA DEBITO",0,F556))</f>
        <v/>
      </c>
      <c r="N556" s="58" t="str">
        <f>IF(F556&lt;&gt;"",(VLOOKUP(F556,'control débitos'!$E$3:$K$1800,2,0)),"")</f>
        <v/>
      </c>
    </row>
    <row r="557" spans="6:14" ht="12.75" hidden="1" customHeight="1" x14ac:dyDescent="0.2">
      <c r="F557" s="49"/>
      <c r="G557" s="49"/>
      <c r="L557" t="str">
        <f>IF(K557="","",IF(K557="FALTA DEBITO",0,F557))</f>
        <v/>
      </c>
      <c r="N557" s="58" t="str">
        <f>IF(F557&lt;&gt;"",(VLOOKUP(F557,'control débitos'!$E$3:$K$1800,2,0)),"")</f>
        <v/>
      </c>
    </row>
    <row r="558" spans="6:14" ht="12.75" hidden="1" customHeight="1" x14ac:dyDescent="0.2">
      <c r="F558" s="49"/>
      <c r="G558" s="49"/>
      <c r="L558" t="str">
        <f>IF(K558="","",IF(K558="FALTA DEBITO",0,F558))</f>
        <v/>
      </c>
      <c r="N558" s="58" t="str">
        <f>IF(F558&lt;&gt;"",(VLOOKUP(F558,'control débitos'!$E$3:$K$1800,2,0)),"")</f>
        <v/>
      </c>
    </row>
    <row r="559" spans="6:14" ht="12.75" hidden="1" customHeight="1" x14ac:dyDescent="0.2">
      <c r="F559" s="49"/>
      <c r="G559" s="49"/>
      <c r="L559" t="str">
        <f>IF(K559="","",IF(K559="FALTA DEBITO",0,F559))</f>
        <v/>
      </c>
      <c r="N559" s="58" t="str">
        <f>IF(F559&lt;&gt;"",(VLOOKUP(F559,'control débitos'!$E$3:$K$1800,2,0)),"")</f>
        <v/>
      </c>
    </row>
    <row r="560" spans="6:14" ht="12.75" hidden="1" customHeight="1" x14ac:dyDescent="0.2">
      <c r="F560" s="49"/>
      <c r="G560" s="49"/>
      <c r="L560" t="str">
        <f>IF(K560="","",IF(K560="FALTA DEBITO",0,F560))</f>
        <v/>
      </c>
      <c r="N560" s="58" t="str">
        <f>IF(F560&lt;&gt;"",(VLOOKUP(F560,'control débitos'!$E$3:$K$1800,2,0)),"")</f>
        <v/>
      </c>
    </row>
    <row r="561" spans="6:14" ht="12.75" hidden="1" customHeight="1" x14ac:dyDescent="0.2">
      <c r="F561" s="49"/>
      <c r="G561" s="49"/>
      <c r="L561" t="str">
        <f>IF(K561="","",IF(K561="FALTA DEBITO",0,F561))</f>
        <v/>
      </c>
      <c r="N561" s="58" t="str">
        <f>IF(F561&lt;&gt;"",(VLOOKUP(F561,'control débitos'!$E$3:$K$1800,2,0)),"")</f>
        <v/>
      </c>
    </row>
    <row r="562" spans="6:14" ht="12.75" hidden="1" customHeight="1" x14ac:dyDescent="0.2">
      <c r="F562" s="49"/>
      <c r="G562" s="49"/>
      <c r="L562" t="str">
        <f>IF(K562="","",IF(K562="FALTA DEBITO",0,F562))</f>
        <v/>
      </c>
      <c r="N562" s="58" t="str">
        <f>IF(F562&lt;&gt;"",(VLOOKUP(F562,'control débitos'!$E$3:$K$1800,2,0)),"")</f>
        <v/>
      </c>
    </row>
    <row r="563" spans="6:14" ht="12.75" hidden="1" customHeight="1" x14ac:dyDescent="0.2">
      <c r="F563" s="49"/>
      <c r="G563" s="49"/>
      <c r="L563" t="str">
        <f>IF(K563="","",IF(K563="FALTA DEBITO",0,F563))</f>
        <v/>
      </c>
      <c r="N563" s="58" t="str">
        <f>IF(F563&lt;&gt;"",(VLOOKUP(F563,'control débitos'!$E$3:$K$1800,2,0)),"")</f>
        <v/>
      </c>
    </row>
    <row r="564" spans="6:14" ht="12.75" hidden="1" customHeight="1" x14ac:dyDescent="0.2">
      <c r="F564" s="49"/>
      <c r="G564" s="49"/>
      <c r="L564" t="str">
        <f>IF(K564="","",IF(K564="FALTA DEBITO",0,F564))</f>
        <v/>
      </c>
      <c r="N564" s="58" t="str">
        <f>IF(F564&lt;&gt;"",(VLOOKUP(F564,'control débitos'!$E$3:$K$1800,2,0)),"")</f>
        <v/>
      </c>
    </row>
    <row r="565" spans="6:14" ht="12.75" hidden="1" customHeight="1" x14ac:dyDescent="0.2">
      <c r="F565" s="49"/>
      <c r="G565" s="49"/>
      <c r="L565" t="str">
        <f>IF(K565="","",IF(K565="FALTA DEBITO",0,F565))</f>
        <v/>
      </c>
      <c r="N565" s="58" t="str">
        <f>IF(F565&lt;&gt;"",(VLOOKUP(F565,'control débitos'!$E$3:$K$1800,2,0)),"")</f>
        <v/>
      </c>
    </row>
    <row r="566" spans="6:14" ht="12.75" hidden="1" customHeight="1" x14ac:dyDescent="0.2">
      <c r="F566" s="49"/>
      <c r="G566" s="49"/>
      <c r="L566" t="str">
        <f>IF(K566="","",IF(K566="FALTA DEBITO",0,F566))</f>
        <v/>
      </c>
      <c r="N566" s="58" t="str">
        <f>IF(F566&lt;&gt;"",(VLOOKUP(F566,'control débitos'!$E$3:$K$1800,2,0)),"")</f>
        <v/>
      </c>
    </row>
    <row r="567" spans="6:14" ht="12.75" hidden="1" customHeight="1" x14ac:dyDescent="0.2">
      <c r="F567" s="49"/>
      <c r="G567" s="49"/>
      <c r="L567" t="str">
        <f>IF(K567="","",IF(K567="FALTA DEBITO",0,F567))</f>
        <v/>
      </c>
      <c r="N567" s="58" t="str">
        <f>IF(F567&lt;&gt;"",(VLOOKUP(F567,'control débitos'!$E$3:$K$1800,2,0)),"")</f>
        <v/>
      </c>
    </row>
    <row r="568" spans="6:14" ht="12.75" hidden="1" customHeight="1" x14ac:dyDescent="0.2">
      <c r="F568" s="49"/>
      <c r="G568" s="49"/>
      <c r="L568" t="str">
        <f>IF(K568="","",IF(K568="FALTA DEBITO",0,F568))</f>
        <v/>
      </c>
      <c r="N568" s="58" t="str">
        <f>IF(F568&lt;&gt;"",(VLOOKUP(F568,'control débitos'!$E$3:$K$1800,2,0)),"")</f>
        <v/>
      </c>
    </row>
    <row r="569" spans="6:14" ht="12.75" hidden="1" customHeight="1" x14ac:dyDescent="0.2">
      <c r="F569" s="49"/>
      <c r="G569" s="49"/>
      <c r="L569" t="str">
        <f>IF(K569="","",IF(K569="FALTA DEBITO",0,F569))</f>
        <v/>
      </c>
      <c r="N569" s="58" t="str">
        <f>IF(F569&lt;&gt;"",(VLOOKUP(F569,'control débitos'!$E$3:$K$1800,2,0)),"")</f>
        <v/>
      </c>
    </row>
    <row r="570" spans="6:14" ht="12.75" hidden="1" customHeight="1" x14ac:dyDescent="0.2">
      <c r="F570" s="49"/>
      <c r="G570" s="49"/>
      <c r="L570" t="str">
        <f>IF(K570="","",IF(K570="FALTA DEBITO",0,F570))</f>
        <v/>
      </c>
      <c r="N570" s="58" t="str">
        <f>IF(F570&lt;&gt;"",(VLOOKUP(F570,'control débitos'!$E$3:$K$1800,2,0)),"")</f>
        <v/>
      </c>
    </row>
    <row r="571" spans="6:14" ht="12.75" hidden="1" customHeight="1" x14ac:dyDescent="0.2">
      <c r="F571" s="49"/>
      <c r="G571" s="49"/>
      <c r="L571" t="str">
        <f>IF(K571="","",IF(K571="FALTA DEBITO",0,F571))</f>
        <v/>
      </c>
      <c r="N571" s="58" t="str">
        <f>IF(F571&lt;&gt;"",(VLOOKUP(F571,'control débitos'!$E$3:$K$1800,2,0)),"")</f>
        <v/>
      </c>
    </row>
    <row r="572" spans="6:14" ht="12.75" hidden="1" customHeight="1" x14ac:dyDescent="0.2">
      <c r="F572" s="49"/>
      <c r="G572" s="49"/>
      <c r="L572" t="str">
        <f>IF(K572="","",IF(K572="FALTA DEBITO",0,F572))</f>
        <v/>
      </c>
      <c r="N572" s="58" t="str">
        <f>IF(F572&lt;&gt;"",(VLOOKUP(F572,'control débitos'!$E$3:$K$1800,2,0)),"")</f>
        <v/>
      </c>
    </row>
    <row r="573" spans="6:14" ht="12.75" hidden="1" customHeight="1" x14ac:dyDescent="0.2">
      <c r="F573" s="49"/>
      <c r="G573" s="49"/>
      <c r="L573" t="str">
        <f>IF(K573="","",IF(K573="FALTA DEBITO",0,F573))</f>
        <v/>
      </c>
      <c r="N573" s="58" t="str">
        <f>IF(F573&lt;&gt;"",(VLOOKUP(F573,'control débitos'!$E$3:$K$1800,2,0)),"")</f>
        <v/>
      </c>
    </row>
    <row r="574" spans="6:14" ht="12.75" hidden="1" customHeight="1" x14ac:dyDescent="0.2">
      <c r="F574" s="49"/>
      <c r="G574" s="49"/>
      <c r="L574" t="str">
        <f>IF(K574="","",IF(K574="FALTA DEBITO",0,F574))</f>
        <v/>
      </c>
      <c r="N574" s="58" t="str">
        <f>IF(F574&lt;&gt;"",(VLOOKUP(F574,'control débitos'!$E$3:$K$1800,2,0)),"")</f>
        <v/>
      </c>
    </row>
    <row r="575" spans="6:14" ht="12.75" hidden="1" customHeight="1" x14ac:dyDescent="0.2">
      <c r="F575" s="49"/>
      <c r="G575" s="49"/>
      <c r="L575" t="str">
        <f>IF(K575="","",IF(K575="FALTA DEBITO",0,F575))</f>
        <v/>
      </c>
      <c r="N575" s="58" t="str">
        <f>IF(F575&lt;&gt;"",(VLOOKUP(F575,'control débitos'!$E$3:$K$1800,2,0)),"")</f>
        <v/>
      </c>
    </row>
    <row r="576" spans="6:14" ht="12.75" hidden="1" customHeight="1" x14ac:dyDescent="0.2">
      <c r="F576" s="49"/>
      <c r="G576" s="49"/>
      <c r="L576" t="str">
        <f>IF(K576="","",IF(K576="FALTA DEBITO",0,F576))</f>
        <v/>
      </c>
      <c r="N576" s="58" t="str">
        <f>IF(F576&lt;&gt;"",(VLOOKUP(F576,'control débitos'!$E$3:$K$1800,2,0)),"")</f>
        <v/>
      </c>
    </row>
    <row r="577" spans="6:14" ht="12.75" hidden="1" customHeight="1" x14ac:dyDescent="0.2">
      <c r="F577" s="49"/>
      <c r="G577" s="49"/>
      <c r="L577" t="str">
        <f>IF(K577="","",IF(K577="FALTA DEBITO",0,F577))</f>
        <v/>
      </c>
      <c r="N577" s="58" t="str">
        <f>IF(F577&lt;&gt;"",(VLOOKUP(F577,'control débitos'!$E$3:$K$1800,2,0)),"")</f>
        <v/>
      </c>
    </row>
    <row r="578" spans="6:14" ht="12.75" hidden="1" customHeight="1" x14ac:dyDescent="0.2">
      <c r="F578" s="49"/>
      <c r="G578" s="49"/>
      <c r="L578" t="str">
        <f>IF(K578="","",IF(K578="FALTA DEBITO",0,F578))</f>
        <v/>
      </c>
      <c r="N578" s="58" t="str">
        <f>IF(F578&lt;&gt;"",(VLOOKUP(F578,'control débitos'!$E$3:$K$1800,2,0)),"")</f>
        <v/>
      </c>
    </row>
    <row r="579" spans="6:14" ht="12.75" hidden="1" customHeight="1" x14ac:dyDescent="0.2">
      <c r="F579" s="49"/>
      <c r="G579" s="49"/>
      <c r="L579" t="str">
        <f>IF(K579="","",IF(K579="FALTA DEBITO",0,F579))</f>
        <v/>
      </c>
      <c r="N579" s="58" t="str">
        <f>IF(F579&lt;&gt;"",(VLOOKUP(F579,'control débitos'!$E$3:$K$1800,2,0)),"")</f>
        <v/>
      </c>
    </row>
    <row r="580" spans="6:14" ht="12.75" hidden="1" customHeight="1" x14ac:dyDescent="0.2">
      <c r="F580" s="49"/>
      <c r="G580" s="49"/>
      <c r="L580" t="str">
        <f>IF(K580="","",IF(K580="FALTA DEBITO",0,F580))</f>
        <v/>
      </c>
      <c r="N580" s="58" t="str">
        <f>IF(F580&lt;&gt;"",(VLOOKUP(F580,'control débitos'!$E$3:$K$1800,2,0)),"")</f>
        <v/>
      </c>
    </row>
    <row r="581" spans="6:14" ht="12.75" hidden="1" customHeight="1" x14ac:dyDescent="0.2">
      <c r="F581" s="49"/>
      <c r="G581" s="49"/>
      <c r="L581" t="str">
        <f>IF(K581="","",IF(K581="FALTA DEBITO",0,F581))</f>
        <v/>
      </c>
      <c r="N581" s="58" t="str">
        <f>IF(F581&lt;&gt;"",(VLOOKUP(F581,'control débitos'!$E$3:$K$1800,2,0)),"")</f>
        <v/>
      </c>
    </row>
    <row r="582" spans="6:14" ht="12.75" hidden="1" customHeight="1" x14ac:dyDescent="0.2">
      <c r="F582" s="49"/>
      <c r="G582" s="49"/>
      <c r="L582" t="str">
        <f>IF(K582="","",IF(K582="FALTA DEBITO",0,F582))</f>
        <v/>
      </c>
      <c r="N582" s="58" t="str">
        <f>IF(F582&lt;&gt;"",(VLOOKUP(F582,'control débitos'!$E$3:$K$1800,2,0)),"")</f>
        <v/>
      </c>
    </row>
    <row r="583" spans="6:14" ht="12.75" hidden="1" customHeight="1" x14ac:dyDescent="0.2">
      <c r="F583" s="49"/>
      <c r="G583" s="49"/>
      <c r="L583" t="str">
        <f>IF(K583="","",IF(K583="FALTA DEBITO",0,F583))</f>
        <v/>
      </c>
      <c r="N583" s="58" t="str">
        <f>IF(F583&lt;&gt;"",(VLOOKUP(F583,'control débitos'!$E$3:$K$1800,2,0)),"")</f>
        <v/>
      </c>
    </row>
    <row r="584" spans="6:14" ht="12.75" hidden="1" customHeight="1" x14ac:dyDescent="0.2">
      <c r="F584" s="49"/>
      <c r="G584" s="49"/>
      <c r="L584" t="str">
        <f>IF(K584="","",IF(K584="FALTA DEBITO",0,F584))</f>
        <v/>
      </c>
      <c r="N584" s="58" t="str">
        <f>IF(F584&lt;&gt;"",(VLOOKUP(F584,'control débitos'!$E$3:$K$1800,2,0)),"")</f>
        <v/>
      </c>
    </row>
    <row r="585" spans="6:14" ht="12.75" hidden="1" customHeight="1" x14ac:dyDescent="0.2">
      <c r="F585" s="49"/>
      <c r="G585" s="49"/>
      <c r="L585" t="str">
        <f>IF(K585="","",IF(K585="FALTA DEBITO",0,F585))</f>
        <v/>
      </c>
      <c r="N585" s="58" t="str">
        <f>IF(F585&lt;&gt;"",(VLOOKUP(F585,'control débitos'!$E$3:$K$1800,2,0)),"")</f>
        <v/>
      </c>
    </row>
    <row r="586" spans="6:14" ht="12.75" hidden="1" customHeight="1" x14ac:dyDescent="0.2">
      <c r="F586" s="49"/>
      <c r="G586" s="49"/>
      <c r="L586" t="str">
        <f>IF(K586="","",IF(K586="FALTA DEBITO",0,F586))</f>
        <v/>
      </c>
      <c r="N586" s="58" t="str">
        <f>IF(F586&lt;&gt;"",(VLOOKUP(F586,'control débitos'!$E$3:$K$1800,2,0)),"")</f>
        <v/>
      </c>
    </row>
    <row r="587" spans="6:14" ht="12.75" hidden="1" customHeight="1" x14ac:dyDescent="0.2">
      <c r="F587" s="49"/>
      <c r="G587" s="49"/>
      <c r="L587" t="str">
        <f>IF(K587="","",IF(K587="FALTA DEBITO",0,F587))</f>
        <v/>
      </c>
      <c r="N587" s="58" t="str">
        <f>IF(F587&lt;&gt;"",(VLOOKUP(F587,'control débitos'!$E$3:$K$1800,2,0)),"")</f>
        <v/>
      </c>
    </row>
    <row r="588" spans="6:14" ht="12.75" hidden="1" customHeight="1" x14ac:dyDescent="0.2">
      <c r="F588" s="49"/>
      <c r="G588" s="49"/>
      <c r="L588" t="str">
        <f>IF(K588="","",IF(K588="FALTA DEBITO",0,F588))</f>
        <v/>
      </c>
      <c r="N588" s="58" t="str">
        <f>IF(F588&lt;&gt;"",(VLOOKUP(F588,'control débitos'!$E$3:$K$1800,2,0)),"")</f>
        <v/>
      </c>
    </row>
    <row r="589" spans="6:14" ht="12.75" hidden="1" customHeight="1" x14ac:dyDescent="0.2">
      <c r="F589" s="49"/>
      <c r="G589" s="49"/>
      <c r="L589" t="str">
        <f>IF(K589="","",IF(K589="FALTA DEBITO",0,F589))</f>
        <v/>
      </c>
      <c r="N589" s="58" t="str">
        <f>IF(F589&lt;&gt;"",(VLOOKUP(F589,'control débitos'!$E$3:$K$1800,2,0)),"")</f>
        <v/>
      </c>
    </row>
    <row r="590" spans="6:14" ht="12.75" hidden="1" customHeight="1" x14ac:dyDescent="0.2">
      <c r="F590" s="49"/>
      <c r="G590" s="49"/>
      <c r="L590" t="str">
        <f>IF(K590="","",IF(K590="FALTA DEBITO",0,F590))</f>
        <v/>
      </c>
      <c r="N590" s="58" t="str">
        <f>IF(F590&lt;&gt;"",(VLOOKUP(F590,'control débitos'!$E$3:$K$1800,2,0)),"")</f>
        <v/>
      </c>
    </row>
    <row r="591" spans="6:14" ht="12.75" hidden="1" customHeight="1" x14ac:dyDescent="0.2">
      <c r="F591" s="49"/>
      <c r="G591" s="49"/>
      <c r="L591" t="str">
        <f>IF(K591="","",IF(K591="FALTA DEBITO",0,F591))</f>
        <v/>
      </c>
      <c r="N591" s="58" t="str">
        <f>IF(F591&lt;&gt;"",(VLOOKUP(F591,'control débitos'!$E$3:$K$1800,2,0)),"")</f>
        <v/>
      </c>
    </row>
    <row r="592" spans="6:14" ht="12.75" hidden="1" customHeight="1" x14ac:dyDescent="0.2">
      <c r="F592" s="49"/>
      <c r="G592" s="49"/>
      <c r="L592" t="str">
        <f>IF(K592="","",IF(K592="FALTA DEBITO",0,F592))</f>
        <v/>
      </c>
      <c r="N592" s="58" t="str">
        <f>IF(F592&lt;&gt;"",(VLOOKUP(F592,'control débitos'!$E$3:$K$1800,2,0)),"")</f>
        <v/>
      </c>
    </row>
    <row r="593" spans="6:14" ht="12.75" hidden="1" customHeight="1" x14ac:dyDescent="0.2">
      <c r="F593" s="49"/>
      <c r="G593" s="49"/>
      <c r="L593" t="str">
        <f>IF(K593="","",IF(K593="FALTA DEBITO",0,F593))</f>
        <v/>
      </c>
      <c r="N593" s="58" t="str">
        <f>IF(F593&lt;&gt;"",(VLOOKUP(F593,'control débitos'!$E$3:$K$1800,2,0)),"")</f>
        <v/>
      </c>
    </row>
    <row r="594" spans="6:14" ht="12.75" hidden="1" customHeight="1" x14ac:dyDescent="0.2">
      <c r="F594" s="49"/>
      <c r="G594" s="49"/>
      <c r="L594" t="str">
        <f>IF(K594="","",IF(K594="FALTA DEBITO",0,F594))</f>
        <v/>
      </c>
      <c r="N594" s="58" t="str">
        <f>IF(F594&lt;&gt;"",(VLOOKUP(F594,'control débitos'!$E$3:$K$1800,2,0)),"")</f>
        <v/>
      </c>
    </row>
    <row r="595" spans="6:14" ht="12.75" hidden="1" customHeight="1" x14ac:dyDescent="0.2">
      <c r="F595" s="49"/>
      <c r="G595" s="49"/>
      <c r="L595" t="str">
        <f>IF(K595="","",IF(K595="FALTA DEBITO",0,F595))</f>
        <v/>
      </c>
      <c r="N595" s="58" t="str">
        <f>IF(F595&lt;&gt;"",(VLOOKUP(F595,'control débitos'!$E$3:$K$1800,2,0)),"")</f>
        <v/>
      </c>
    </row>
    <row r="596" spans="6:14" ht="12.75" hidden="1" customHeight="1" x14ac:dyDescent="0.2">
      <c r="F596" s="49"/>
      <c r="G596" s="49"/>
      <c r="L596" t="str">
        <f>IF(K596="","",IF(K596="FALTA DEBITO",0,F596))</f>
        <v/>
      </c>
      <c r="N596" s="58" t="str">
        <f>IF(F596&lt;&gt;"",(VLOOKUP(F596,'control débitos'!$E$3:$K$1800,2,0)),"")</f>
        <v/>
      </c>
    </row>
    <row r="597" spans="6:14" ht="12.75" hidden="1" customHeight="1" x14ac:dyDescent="0.2">
      <c r="F597" s="49"/>
      <c r="G597" s="49"/>
      <c r="L597" t="str">
        <f>IF(K597="","",IF(K597="FALTA DEBITO",0,F597))</f>
        <v/>
      </c>
      <c r="N597" s="58" t="str">
        <f>IF(F597&lt;&gt;"",(VLOOKUP(F597,'control débitos'!$E$3:$K$1800,2,0)),"")</f>
        <v/>
      </c>
    </row>
    <row r="598" spans="6:14" ht="12.75" hidden="1" customHeight="1" x14ac:dyDescent="0.2">
      <c r="F598" s="49"/>
      <c r="G598" s="49"/>
      <c r="L598" t="str">
        <f>IF(K598="","",IF(K598="FALTA DEBITO",0,F598))</f>
        <v/>
      </c>
      <c r="N598" s="58" t="str">
        <f>IF(F598&lt;&gt;"",(VLOOKUP(F598,'control débitos'!$E$3:$K$1800,2,0)),"")</f>
        <v/>
      </c>
    </row>
    <row r="599" spans="6:14" ht="12.75" hidden="1" customHeight="1" x14ac:dyDescent="0.2">
      <c r="F599" s="49"/>
      <c r="G599" s="49"/>
      <c r="L599" t="str">
        <f>IF(K599="","",IF(K599="FALTA DEBITO",0,F599))</f>
        <v/>
      </c>
      <c r="N599" s="58" t="str">
        <f>IF(F599&lt;&gt;"",(VLOOKUP(F599,'control débitos'!$E$3:$K$1800,2,0)),"")</f>
        <v/>
      </c>
    </row>
    <row r="600" spans="6:14" ht="12.75" hidden="1" customHeight="1" x14ac:dyDescent="0.2">
      <c r="F600" s="49"/>
      <c r="G600" s="49"/>
      <c r="L600" t="str">
        <f>IF(K600="","",IF(K600="FALTA DEBITO",0,F600))</f>
        <v/>
      </c>
      <c r="N600" s="58" t="str">
        <f>IF(F600&lt;&gt;"",(VLOOKUP(F600,'control débitos'!$E$3:$K$1800,2,0)),"")</f>
        <v/>
      </c>
    </row>
    <row r="601" spans="6:14" ht="12.75" hidden="1" customHeight="1" x14ac:dyDescent="0.2">
      <c r="F601" s="49"/>
      <c r="G601" s="49"/>
      <c r="L601" t="str">
        <f>IF(K601="","",IF(K601="FALTA DEBITO",0,F601))</f>
        <v/>
      </c>
      <c r="N601" s="58" t="str">
        <f>IF(F601&lt;&gt;"",(VLOOKUP(F601,'control débitos'!$E$3:$K$1800,2,0)),"")</f>
        <v/>
      </c>
    </row>
    <row r="602" spans="6:14" ht="12.75" hidden="1" customHeight="1" x14ac:dyDescent="0.2">
      <c r="F602" s="49"/>
      <c r="G602" s="49"/>
      <c r="L602" t="str">
        <f>IF(K602="","",IF(K602="FALTA DEBITO",0,F602))</f>
        <v/>
      </c>
      <c r="N602" s="58" t="str">
        <f>IF(F602&lt;&gt;"",(VLOOKUP(F602,'control débitos'!$E$3:$K$1800,2,0)),"")</f>
        <v/>
      </c>
    </row>
    <row r="603" spans="6:14" ht="12.75" hidden="1" customHeight="1" x14ac:dyDescent="0.2">
      <c r="F603" s="49"/>
      <c r="G603" s="49"/>
      <c r="L603" t="str">
        <f>IF(K603="","",IF(K603="FALTA DEBITO",0,F603))</f>
        <v/>
      </c>
      <c r="N603" s="58" t="str">
        <f>IF(F603&lt;&gt;"",(VLOOKUP(F603,'control débitos'!$E$3:$K$1800,2,0)),"")</f>
        <v/>
      </c>
    </row>
    <row r="604" spans="6:14" ht="12.75" hidden="1" customHeight="1" x14ac:dyDescent="0.2">
      <c r="F604" s="49"/>
      <c r="G604" s="49"/>
      <c r="L604" t="str">
        <f>IF(K604="","",IF(K604="FALTA DEBITO",0,F604))</f>
        <v/>
      </c>
      <c r="N604" s="58" t="str">
        <f>IF(F604&lt;&gt;"",(VLOOKUP(F604,'control débitos'!$E$3:$K$1800,2,0)),"")</f>
        <v/>
      </c>
    </row>
    <row r="605" spans="6:14" ht="12.75" hidden="1" customHeight="1" x14ac:dyDescent="0.2">
      <c r="F605" s="49"/>
      <c r="G605" s="49"/>
      <c r="L605" t="str">
        <f>IF(K605="","",IF(K605="FALTA DEBITO",0,F605))</f>
        <v/>
      </c>
      <c r="N605" s="58" t="str">
        <f>IF(F605&lt;&gt;"",(VLOOKUP(F605,'control débitos'!$E$3:$K$1800,2,0)),"")</f>
        <v/>
      </c>
    </row>
    <row r="606" spans="6:14" ht="12.75" hidden="1" customHeight="1" x14ac:dyDescent="0.2">
      <c r="F606" s="49"/>
      <c r="G606" s="49"/>
      <c r="L606" t="str">
        <f>IF(K606="","",IF(K606="FALTA DEBITO",0,F606))</f>
        <v/>
      </c>
      <c r="N606" s="58" t="str">
        <f>IF(F606&lt;&gt;"",(VLOOKUP(F606,'control débitos'!$E$3:$K$1800,2,0)),"")</f>
        <v/>
      </c>
    </row>
    <row r="607" spans="6:14" ht="12.75" hidden="1" customHeight="1" x14ac:dyDescent="0.2">
      <c r="F607" s="49"/>
      <c r="G607" s="49"/>
      <c r="L607" t="str">
        <f>IF(K607="","",IF(K607="FALTA DEBITO",0,F607))</f>
        <v/>
      </c>
      <c r="N607" s="58" t="str">
        <f>IF(F607&lt;&gt;"",(VLOOKUP(F607,'control débitos'!$E$3:$K$1800,2,0)),"")</f>
        <v/>
      </c>
    </row>
    <row r="608" spans="6:14" ht="12.75" hidden="1" customHeight="1" x14ac:dyDescent="0.2">
      <c r="F608" s="49"/>
      <c r="G608" s="49"/>
      <c r="L608" t="str">
        <f>IF(K608="","",IF(K608="FALTA DEBITO",0,F608))</f>
        <v/>
      </c>
      <c r="N608" s="58" t="str">
        <f>IF(F608&lt;&gt;"",(VLOOKUP(F608,'control débitos'!$E$3:$K$1800,2,0)),"")</f>
        <v/>
      </c>
    </row>
    <row r="609" spans="6:14" ht="12.75" hidden="1" customHeight="1" x14ac:dyDescent="0.2">
      <c r="F609" s="49"/>
      <c r="G609" s="49"/>
      <c r="L609" t="str">
        <f>IF(K609="","",IF(K609="FALTA DEBITO",0,F609))</f>
        <v/>
      </c>
      <c r="N609" s="58" t="str">
        <f>IF(F609&lt;&gt;"",(VLOOKUP(F609,'control débitos'!$E$3:$K$1800,2,0)),"")</f>
        <v/>
      </c>
    </row>
    <row r="610" spans="6:14" ht="12.75" hidden="1" customHeight="1" x14ac:dyDescent="0.2">
      <c r="F610" s="49"/>
      <c r="G610" s="49"/>
      <c r="L610" t="str">
        <f>IF(K610="","",IF(K610="FALTA DEBITO",0,F610))</f>
        <v/>
      </c>
      <c r="N610" s="58" t="str">
        <f>IF(F610&lt;&gt;"",(VLOOKUP(F610,'control débitos'!$E$3:$K$1800,2,0)),"")</f>
        <v/>
      </c>
    </row>
    <row r="611" spans="6:14" ht="12.75" hidden="1" customHeight="1" x14ac:dyDescent="0.2">
      <c r="F611" s="49"/>
      <c r="G611" s="49"/>
      <c r="L611" t="str">
        <f>IF(K611="","",IF(K611="FALTA DEBITO",0,F611))</f>
        <v/>
      </c>
      <c r="N611" s="58" t="str">
        <f>IF(F611&lt;&gt;"",(VLOOKUP(F611,'control débitos'!$E$3:$K$1800,2,0)),"")</f>
        <v/>
      </c>
    </row>
    <row r="612" spans="6:14" ht="12.75" hidden="1" customHeight="1" x14ac:dyDescent="0.2">
      <c r="F612" s="49"/>
      <c r="G612" s="49"/>
      <c r="L612" t="str">
        <f>IF(K612="","",IF(K612="FALTA DEBITO",0,F612))</f>
        <v/>
      </c>
      <c r="N612" s="58" t="str">
        <f>IF(F612&lt;&gt;"",(VLOOKUP(F612,'control débitos'!$E$3:$K$1800,2,0)),"")</f>
        <v/>
      </c>
    </row>
    <row r="613" spans="6:14" ht="12.75" hidden="1" customHeight="1" x14ac:dyDescent="0.2">
      <c r="F613" s="49"/>
      <c r="G613" s="49"/>
      <c r="L613" t="str">
        <f>IF(K613="","",IF(K613="FALTA DEBITO",0,F613))</f>
        <v/>
      </c>
      <c r="N613" s="58" t="str">
        <f>IF(F613&lt;&gt;"",(VLOOKUP(F613,'control débitos'!$E$3:$K$1800,2,0)),"")</f>
        <v/>
      </c>
    </row>
    <row r="614" spans="6:14" ht="12.75" hidden="1" customHeight="1" x14ac:dyDescent="0.2">
      <c r="F614" s="49"/>
      <c r="G614" s="49"/>
      <c r="L614" t="str">
        <f>IF(K614="","",IF(K614="FALTA DEBITO",0,F614))</f>
        <v/>
      </c>
      <c r="N614" s="58" t="str">
        <f>IF(F614&lt;&gt;"",(VLOOKUP(F614,'control débitos'!$E$3:$K$1800,2,0)),"")</f>
        <v/>
      </c>
    </row>
    <row r="615" spans="6:14" ht="12.75" hidden="1" customHeight="1" x14ac:dyDescent="0.2">
      <c r="F615" s="49"/>
      <c r="G615" s="49"/>
      <c r="L615" t="str">
        <f>IF(K615="","",IF(K615="FALTA DEBITO",0,F615))</f>
        <v/>
      </c>
      <c r="N615" s="58" t="str">
        <f>IF(F615&lt;&gt;"",(VLOOKUP(F615,'control débitos'!$E$3:$K$1800,2,0)),"")</f>
        <v/>
      </c>
    </row>
    <row r="616" spans="6:14" ht="12.75" hidden="1" customHeight="1" x14ac:dyDescent="0.2">
      <c r="F616" s="49"/>
      <c r="G616" s="49"/>
      <c r="L616" t="str">
        <f>IF(K616="","",IF(K616="FALTA DEBITO",0,F616))</f>
        <v/>
      </c>
      <c r="N616" s="58" t="str">
        <f>IF(F616&lt;&gt;"",(VLOOKUP(F616,'control débitos'!$E$3:$K$1800,2,0)),"")</f>
        <v/>
      </c>
    </row>
    <row r="617" spans="6:14" ht="12.75" hidden="1" customHeight="1" x14ac:dyDescent="0.2">
      <c r="F617" s="49"/>
      <c r="G617" s="49"/>
      <c r="L617" t="str">
        <f>IF(K617="","",IF(K617="FALTA DEBITO",0,F617))</f>
        <v/>
      </c>
      <c r="N617" s="58" t="str">
        <f>IF(F617&lt;&gt;"",(VLOOKUP(F617,'control débitos'!$E$3:$K$1800,2,0)),"")</f>
        <v/>
      </c>
    </row>
    <row r="618" spans="6:14" ht="12.75" hidden="1" customHeight="1" x14ac:dyDescent="0.2">
      <c r="F618" s="49"/>
      <c r="G618" s="49"/>
      <c r="L618" t="str">
        <f>IF(K618="","",IF(K618="FALTA DEBITO",0,F618))</f>
        <v/>
      </c>
      <c r="N618" s="58" t="str">
        <f>IF(F618&lt;&gt;"",(VLOOKUP(F618,'control débitos'!$E$3:$K$1800,2,0)),"")</f>
        <v/>
      </c>
    </row>
    <row r="619" spans="6:14" ht="12.75" hidden="1" customHeight="1" x14ac:dyDescent="0.2">
      <c r="F619" s="49"/>
      <c r="G619" s="49"/>
      <c r="L619" t="str">
        <f>IF(K619="","",IF(K619="FALTA DEBITO",0,F619))</f>
        <v/>
      </c>
      <c r="N619" s="58" t="str">
        <f>IF(F619&lt;&gt;"",(VLOOKUP(F619,'control débitos'!$E$3:$K$1800,2,0)),"")</f>
        <v/>
      </c>
    </row>
    <row r="620" spans="6:14" ht="12.75" hidden="1" customHeight="1" x14ac:dyDescent="0.2">
      <c r="F620" s="49"/>
      <c r="G620" s="49"/>
      <c r="L620" t="str">
        <f>IF(K620="","",IF(K620="FALTA DEBITO",0,F620))</f>
        <v/>
      </c>
      <c r="N620" s="58" t="str">
        <f>IF(F620&lt;&gt;"",(VLOOKUP(F620,'control débitos'!$E$3:$K$1800,2,0)),"")</f>
        <v/>
      </c>
    </row>
    <row r="621" spans="6:14" ht="12.75" hidden="1" customHeight="1" x14ac:dyDescent="0.2">
      <c r="F621" s="49"/>
      <c r="G621" s="49"/>
      <c r="L621" t="str">
        <f>IF(K621="","",IF(K621="FALTA DEBITO",0,F621))</f>
        <v/>
      </c>
      <c r="N621" s="58" t="str">
        <f>IF(F621&lt;&gt;"",(VLOOKUP(F621,'control débitos'!$E$3:$K$1800,2,0)),"")</f>
        <v/>
      </c>
    </row>
    <row r="622" spans="6:14" ht="12.75" hidden="1" customHeight="1" x14ac:dyDescent="0.2">
      <c r="F622" s="49"/>
      <c r="G622" s="49"/>
      <c r="L622" t="str">
        <f>IF(K622="","",IF(K622="FALTA DEBITO",0,F622))</f>
        <v/>
      </c>
      <c r="N622" s="58" t="str">
        <f>IF(F622&lt;&gt;"",(VLOOKUP(F622,'control débitos'!$E$3:$K$1800,2,0)),"")</f>
        <v/>
      </c>
    </row>
    <row r="623" spans="6:14" ht="12.75" hidden="1" customHeight="1" x14ac:dyDescent="0.2">
      <c r="F623" s="49"/>
      <c r="G623" s="49"/>
      <c r="L623" t="str">
        <f>IF(K623="","",IF(K623="FALTA DEBITO",0,F623))</f>
        <v/>
      </c>
      <c r="N623" s="58" t="str">
        <f>IF(F623&lt;&gt;"",(VLOOKUP(F623,'control débitos'!$E$3:$K$1800,2,0)),"")</f>
        <v/>
      </c>
    </row>
    <row r="624" spans="6:14" ht="12.75" hidden="1" customHeight="1" x14ac:dyDescent="0.2">
      <c r="F624" s="49"/>
      <c r="G624" s="49"/>
      <c r="L624" t="str">
        <f>IF(K624="","",IF(K624="FALTA DEBITO",0,F624))</f>
        <v/>
      </c>
      <c r="N624" s="58" t="str">
        <f>IF(F624&lt;&gt;"",(VLOOKUP(F624,'control débitos'!$E$3:$K$1800,2,0)),"")</f>
        <v/>
      </c>
    </row>
    <row r="625" spans="6:14" ht="12.75" hidden="1" customHeight="1" x14ac:dyDescent="0.2">
      <c r="F625" s="49"/>
      <c r="G625" s="49"/>
      <c r="L625" t="str">
        <f>IF(K625="","",IF(K625="FALTA DEBITO",0,F625))</f>
        <v/>
      </c>
      <c r="N625" s="58" t="str">
        <f>IF(F625&lt;&gt;"",(VLOOKUP(F625,'control débitos'!$E$3:$K$1800,2,0)),"")</f>
        <v/>
      </c>
    </row>
    <row r="626" spans="6:14" ht="12.75" hidden="1" customHeight="1" x14ac:dyDescent="0.2">
      <c r="F626" s="49"/>
      <c r="G626" s="49"/>
      <c r="L626" t="str">
        <f>IF(K626="","",IF(K626="FALTA DEBITO",0,F626))</f>
        <v/>
      </c>
      <c r="N626" s="58" t="str">
        <f>IF(F626&lt;&gt;"",(VLOOKUP(F626,'control débitos'!$E$3:$K$1800,2,0)),"")</f>
        <v/>
      </c>
    </row>
    <row r="627" spans="6:14" ht="12.75" hidden="1" customHeight="1" x14ac:dyDescent="0.2">
      <c r="F627" s="49"/>
      <c r="G627" s="49"/>
      <c r="L627" t="str">
        <f>IF(K627="","",IF(K627="FALTA DEBITO",0,F627))</f>
        <v/>
      </c>
      <c r="N627" s="58" t="str">
        <f>IF(F627&lt;&gt;"",(VLOOKUP(F627,'control débitos'!$E$3:$K$1800,2,0)),"")</f>
        <v/>
      </c>
    </row>
    <row r="628" spans="6:14" ht="12.75" hidden="1" customHeight="1" x14ac:dyDescent="0.2">
      <c r="F628" s="49"/>
      <c r="G628" s="49"/>
      <c r="L628" t="str">
        <f>IF(K628="","",IF(K628="FALTA DEBITO",0,F628))</f>
        <v/>
      </c>
      <c r="N628" s="58" t="str">
        <f>IF(F628&lt;&gt;"",(VLOOKUP(F628,'control débitos'!$E$3:$K$1800,2,0)),"")</f>
        <v/>
      </c>
    </row>
    <row r="629" spans="6:14" ht="12.75" hidden="1" customHeight="1" x14ac:dyDescent="0.2">
      <c r="F629" s="49"/>
      <c r="G629" s="49"/>
      <c r="L629" t="str">
        <f>IF(K629="","",IF(K629="FALTA DEBITO",0,F629))</f>
        <v/>
      </c>
      <c r="N629" s="58" t="str">
        <f>IF(F629&lt;&gt;"",(VLOOKUP(F629,'control débitos'!$E$3:$K$1800,2,0)),"")</f>
        <v/>
      </c>
    </row>
    <row r="630" spans="6:14" ht="12.75" hidden="1" customHeight="1" x14ac:dyDescent="0.2">
      <c r="F630" s="49"/>
      <c r="G630" s="49"/>
      <c r="L630" t="str">
        <f>IF(K630="","",IF(K630="FALTA DEBITO",0,F630))</f>
        <v/>
      </c>
      <c r="N630" s="58" t="str">
        <f>IF(F630&lt;&gt;"",(VLOOKUP(F630,'control débitos'!$E$3:$K$1800,2,0)),"")</f>
        <v/>
      </c>
    </row>
    <row r="631" spans="6:14" ht="12.75" hidden="1" customHeight="1" x14ac:dyDescent="0.2">
      <c r="F631" s="49"/>
      <c r="G631" s="49"/>
      <c r="L631" t="str">
        <f>IF(K631="","",IF(K631="FALTA DEBITO",0,F631))</f>
        <v/>
      </c>
      <c r="N631" s="58" t="str">
        <f>IF(F631&lt;&gt;"",(VLOOKUP(F631,'control débitos'!$E$3:$K$1800,2,0)),"")</f>
        <v/>
      </c>
    </row>
    <row r="632" spans="6:14" ht="12.75" hidden="1" customHeight="1" x14ac:dyDescent="0.2">
      <c r="F632" s="49"/>
      <c r="G632" s="49"/>
      <c r="L632" t="str">
        <f>IF(K632="","",IF(K632="FALTA DEBITO",0,F632))</f>
        <v/>
      </c>
      <c r="N632" s="58" t="str">
        <f>IF(F632&lt;&gt;"",(VLOOKUP(F632,'control débitos'!$E$3:$K$1800,2,0)),"")</f>
        <v/>
      </c>
    </row>
    <row r="633" spans="6:14" ht="12.75" hidden="1" customHeight="1" x14ac:dyDescent="0.2">
      <c r="F633" s="49"/>
      <c r="G633" s="49"/>
      <c r="L633" t="str">
        <f>IF(K633="","",IF(K633="FALTA DEBITO",0,F633))</f>
        <v/>
      </c>
      <c r="N633" s="58" t="str">
        <f>IF(F633&lt;&gt;"",(VLOOKUP(F633,'control débitos'!$E$3:$K$1800,2,0)),"")</f>
        <v/>
      </c>
    </row>
    <row r="634" spans="6:14" ht="12.75" hidden="1" customHeight="1" x14ac:dyDescent="0.2">
      <c r="F634" s="49"/>
      <c r="G634" s="49"/>
      <c r="L634" t="str">
        <f>IF(K634="","",IF(K634="FALTA DEBITO",0,F634))</f>
        <v/>
      </c>
      <c r="N634" s="58" t="str">
        <f>IF(F634&lt;&gt;"",(VLOOKUP(F634,'control débitos'!$E$3:$K$1800,2,0)),"")</f>
        <v/>
      </c>
    </row>
    <row r="635" spans="6:14" ht="12.75" hidden="1" customHeight="1" x14ac:dyDescent="0.2">
      <c r="F635" s="49"/>
      <c r="G635" s="49"/>
      <c r="L635" t="str">
        <f>IF(K635="","",IF(K635="FALTA DEBITO",0,F635))</f>
        <v/>
      </c>
      <c r="N635" s="58" t="str">
        <f>IF(F635&lt;&gt;"",(VLOOKUP(F635,'control débitos'!$E$3:$K$1800,2,0)),"")</f>
        <v/>
      </c>
    </row>
    <row r="636" spans="6:14" ht="12.75" hidden="1" customHeight="1" x14ac:dyDescent="0.2">
      <c r="F636" s="49"/>
      <c r="G636" s="49"/>
      <c r="L636" t="str">
        <f>IF(K636="","",IF(K636="FALTA DEBITO",0,F636))</f>
        <v/>
      </c>
      <c r="N636" s="58" t="str">
        <f>IF(F636&lt;&gt;"",(VLOOKUP(F636,'control débitos'!$E$3:$K$1800,2,0)),"")</f>
        <v/>
      </c>
    </row>
    <row r="637" spans="6:14" ht="12.75" hidden="1" customHeight="1" x14ac:dyDescent="0.2">
      <c r="F637" s="49"/>
      <c r="G637" s="49"/>
      <c r="L637" t="str">
        <f>IF(K637="","",IF(K637="FALTA DEBITO",0,F637))</f>
        <v/>
      </c>
      <c r="N637" s="58" t="str">
        <f>IF(F637&lt;&gt;"",(VLOOKUP(F637,'control débitos'!$E$3:$K$1800,2,0)),"")</f>
        <v/>
      </c>
    </row>
    <row r="638" spans="6:14" ht="12.75" hidden="1" customHeight="1" x14ac:dyDescent="0.2">
      <c r="F638" s="49"/>
      <c r="G638" s="49"/>
      <c r="L638" t="str">
        <f>IF(K638="","",IF(K638="FALTA DEBITO",0,F638))</f>
        <v/>
      </c>
      <c r="N638" s="58" t="str">
        <f>IF(F638&lt;&gt;"",(VLOOKUP(F638,'control débitos'!$E$3:$K$1800,2,0)),"")</f>
        <v/>
      </c>
    </row>
    <row r="639" spans="6:14" ht="12.75" hidden="1" customHeight="1" x14ac:dyDescent="0.2">
      <c r="F639" s="49"/>
      <c r="G639" s="49"/>
      <c r="L639" t="str">
        <f>IF(K639="","",IF(K639="FALTA DEBITO",0,F639))</f>
        <v/>
      </c>
      <c r="N639" s="58" t="str">
        <f>IF(F639&lt;&gt;"",(VLOOKUP(F639,'control débitos'!$E$3:$K$1800,2,0)),"")</f>
        <v/>
      </c>
    </row>
    <row r="640" spans="6:14" ht="12.75" hidden="1" customHeight="1" x14ac:dyDescent="0.2">
      <c r="F640" s="49"/>
      <c r="G640" s="49"/>
      <c r="L640" t="str">
        <f>IF(K640="","",IF(K640="FALTA DEBITO",0,F640))</f>
        <v/>
      </c>
      <c r="N640" s="58" t="str">
        <f>IF(F640&lt;&gt;"",(VLOOKUP(F640,'control débitos'!$E$3:$K$1800,2,0)),"")</f>
        <v/>
      </c>
    </row>
    <row r="641" spans="6:14" ht="12.75" hidden="1" customHeight="1" x14ac:dyDescent="0.2">
      <c r="F641" s="49"/>
      <c r="G641" s="49"/>
      <c r="L641" t="str">
        <f>IF(K641="","",IF(K641="FALTA DEBITO",0,F641))</f>
        <v/>
      </c>
      <c r="N641" s="58" t="str">
        <f>IF(F641&lt;&gt;"",(VLOOKUP(F641,'control débitos'!$E$3:$K$1800,2,0)),"")</f>
        <v/>
      </c>
    </row>
    <row r="642" spans="6:14" ht="12.75" hidden="1" customHeight="1" x14ac:dyDescent="0.2">
      <c r="F642" s="49"/>
      <c r="G642" s="49"/>
      <c r="L642" t="str">
        <f>IF(K642="","",IF(K642="FALTA DEBITO",0,F642))</f>
        <v/>
      </c>
      <c r="N642" s="58" t="str">
        <f>IF(F642&lt;&gt;"",(VLOOKUP(F642,'control débitos'!$E$3:$K$1800,2,0)),"")</f>
        <v/>
      </c>
    </row>
    <row r="643" spans="6:14" ht="12.75" hidden="1" customHeight="1" x14ac:dyDescent="0.2">
      <c r="F643" s="49"/>
      <c r="G643" s="49"/>
      <c r="L643" t="str">
        <f>IF(K643="","",IF(K643="FALTA DEBITO",0,F643))</f>
        <v/>
      </c>
      <c r="N643" s="58" t="str">
        <f>IF(F643&lt;&gt;"",(VLOOKUP(F643,'control débitos'!$E$3:$K$1800,2,0)),"")</f>
        <v/>
      </c>
    </row>
    <row r="644" spans="6:14" ht="12.75" hidden="1" customHeight="1" x14ac:dyDescent="0.2">
      <c r="F644" s="49"/>
      <c r="G644" s="49"/>
      <c r="L644" t="str">
        <f>IF(K644="","",IF(K644="FALTA DEBITO",0,F644))</f>
        <v/>
      </c>
      <c r="N644" s="58" t="str">
        <f>IF(F644&lt;&gt;"",(VLOOKUP(F644,'control débitos'!$E$3:$K$1800,2,0)),"")</f>
        <v/>
      </c>
    </row>
    <row r="645" spans="6:14" ht="12.75" hidden="1" customHeight="1" x14ac:dyDescent="0.2">
      <c r="F645" s="49"/>
      <c r="G645" s="49"/>
      <c r="L645" t="str">
        <f>IF(K645="","",IF(K645="FALTA DEBITO",0,F645))</f>
        <v/>
      </c>
      <c r="N645" s="58" t="str">
        <f>IF(F645&lt;&gt;"",(VLOOKUP(F645,'control débitos'!$E$3:$K$1800,2,0)),"")</f>
        <v/>
      </c>
    </row>
    <row r="646" spans="6:14" ht="12.75" hidden="1" customHeight="1" x14ac:dyDescent="0.2">
      <c r="F646" s="49"/>
      <c r="G646" s="49"/>
      <c r="L646" t="str">
        <f>IF(K646="","",IF(K646="FALTA DEBITO",0,F646))</f>
        <v/>
      </c>
      <c r="N646" s="58" t="str">
        <f>IF(F646&lt;&gt;"",(VLOOKUP(F646,'control débitos'!$E$3:$K$1800,2,0)),"")</f>
        <v/>
      </c>
    </row>
    <row r="647" spans="6:14" ht="12.75" hidden="1" customHeight="1" x14ac:dyDescent="0.2">
      <c r="F647" s="49"/>
      <c r="G647" s="49"/>
      <c r="L647" t="str">
        <f>IF(K647="","",IF(K647="FALTA DEBITO",0,F647))</f>
        <v/>
      </c>
      <c r="N647" s="58" t="str">
        <f>IF(F647&lt;&gt;"",(VLOOKUP(F647,'control débitos'!$E$3:$K$1800,2,0)),"")</f>
        <v/>
      </c>
    </row>
    <row r="648" spans="6:14" ht="12.75" hidden="1" customHeight="1" x14ac:dyDescent="0.2">
      <c r="F648" s="49"/>
      <c r="G648" s="49"/>
      <c r="L648" t="str">
        <f>IF(K648="","",IF(K648="FALTA DEBITO",0,F648))</f>
        <v/>
      </c>
      <c r="N648" s="58" t="str">
        <f>IF(F648&lt;&gt;"",(VLOOKUP(F648,'control débitos'!$E$3:$K$1800,2,0)),"")</f>
        <v/>
      </c>
    </row>
    <row r="649" spans="6:14" ht="12.75" hidden="1" customHeight="1" x14ac:dyDescent="0.2">
      <c r="F649" s="49"/>
      <c r="G649" s="49"/>
      <c r="L649" t="str">
        <f>IF(K649="","",IF(K649="FALTA DEBITO",0,F649))</f>
        <v/>
      </c>
      <c r="N649" s="58" t="str">
        <f>IF(F649&lt;&gt;"",(VLOOKUP(F649,'control débitos'!$E$3:$K$1800,2,0)),"")</f>
        <v/>
      </c>
    </row>
    <row r="650" spans="6:14" ht="12.75" hidden="1" customHeight="1" x14ac:dyDescent="0.2">
      <c r="F650" s="49"/>
      <c r="G650" s="49"/>
      <c r="L650" t="str">
        <f>IF(K650="","",IF(K650="FALTA DEBITO",0,F650))</f>
        <v/>
      </c>
      <c r="N650" s="58" t="str">
        <f>IF(F650&lt;&gt;"",(VLOOKUP(F650,'control débitos'!$E$3:$K$1800,2,0)),"")</f>
        <v/>
      </c>
    </row>
    <row r="651" spans="6:14" ht="12.75" hidden="1" customHeight="1" x14ac:dyDescent="0.2">
      <c r="F651" s="49"/>
      <c r="G651" s="49"/>
      <c r="L651" t="str">
        <f>IF(K651="","",IF(K651="FALTA DEBITO",0,F651))</f>
        <v/>
      </c>
      <c r="N651" s="58" t="str">
        <f>IF(F651&lt;&gt;"",(VLOOKUP(F651,'control débitos'!$E$3:$K$1800,2,0)),"")</f>
        <v/>
      </c>
    </row>
    <row r="652" spans="6:14" ht="12.75" hidden="1" customHeight="1" x14ac:dyDescent="0.2">
      <c r="F652" s="49"/>
      <c r="G652" s="49"/>
      <c r="L652" t="str">
        <f>IF(K652="","",IF(K652="FALTA DEBITO",0,F652))</f>
        <v/>
      </c>
      <c r="N652" s="58" t="str">
        <f>IF(F652&lt;&gt;"",(VLOOKUP(F652,'control débitos'!$E$3:$K$1800,2,0)),"")</f>
        <v/>
      </c>
    </row>
    <row r="653" spans="6:14" ht="12.75" hidden="1" customHeight="1" x14ac:dyDescent="0.2">
      <c r="F653" s="49"/>
      <c r="G653" s="49"/>
      <c r="L653" t="str">
        <f>IF(K653="","",IF(K653="FALTA DEBITO",0,F653))</f>
        <v/>
      </c>
      <c r="N653" s="58" t="str">
        <f>IF(F653&lt;&gt;"",(VLOOKUP(F653,'control débitos'!$E$3:$K$1800,2,0)),"")</f>
        <v/>
      </c>
    </row>
    <row r="654" spans="6:14" ht="12.75" hidden="1" customHeight="1" x14ac:dyDescent="0.2">
      <c r="F654" s="49"/>
      <c r="G654" s="49"/>
      <c r="L654" t="str">
        <f>IF(K654="","",IF(K654="FALTA DEBITO",0,F654))</f>
        <v/>
      </c>
      <c r="N654" s="58" t="str">
        <f>IF(F654&lt;&gt;"",(VLOOKUP(F654,'control débitos'!$E$3:$K$1800,2,0)),"")</f>
        <v/>
      </c>
    </row>
    <row r="655" spans="6:14" ht="12.75" hidden="1" customHeight="1" x14ac:dyDescent="0.2">
      <c r="F655" s="49"/>
      <c r="G655" s="49"/>
      <c r="L655" t="str">
        <f>IF(K655="","",IF(K655="FALTA DEBITO",0,F655))</f>
        <v/>
      </c>
      <c r="N655" s="58" t="str">
        <f>IF(F655&lt;&gt;"",(VLOOKUP(F655,'control débitos'!$E$3:$K$1800,2,0)),"")</f>
        <v/>
      </c>
    </row>
    <row r="656" spans="6:14" ht="12.75" hidden="1" customHeight="1" x14ac:dyDescent="0.2">
      <c r="F656" s="49"/>
      <c r="G656" s="49"/>
      <c r="L656" t="str">
        <f>IF(K656="","",IF(K656="FALTA DEBITO",0,F656))</f>
        <v/>
      </c>
      <c r="N656" s="58" t="str">
        <f>IF(F656&lt;&gt;"",(VLOOKUP(F656,'control débitos'!$E$3:$K$1800,2,0)),"")</f>
        <v/>
      </c>
    </row>
    <row r="657" spans="6:14" ht="12.75" hidden="1" customHeight="1" x14ac:dyDescent="0.2">
      <c r="F657" s="49"/>
      <c r="G657" s="49"/>
      <c r="L657" t="str">
        <f>IF(K657="","",IF(K657="FALTA DEBITO",0,F657))</f>
        <v/>
      </c>
      <c r="N657" s="58" t="str">
        <f>IF(F657&lt;&gt;"",(VLOOKUP(F657,'control débitos'!$E$3:$K$1800,2,0)),"")</f>
        <v/>
      </c>
    </row>
    <row r="658" spans="6:14" ht="12.75" hidden="1" customHeight="1" x14ac:dyDescent="0.2">
      <c r="F658" s="49"/>
      <c r="G658" s="49"/>
      <c r="L658" t="str">
        <f>IF(K658="","",IF(K658="FALTA DEBITO",0,F658))</f>
        <v/>
      </c>
      <c r="N658" s="58" t="str">
        <f>IF(F658&lt;&gt;"",(VLOOKUP(F658,'control débitos'!$E$3:$K$1800,2,0)),"")</f>
        <v/>
      </c>
    </row>
    <row r="659" spans="6:14" ht="12.75" hidden="1" customHeight="1" x14ac:dyDescent="0.2">
      <c r="F659" s="49"/>
      <c r="G659" s="49"/>
      <c r="L659" t="str">
        <f>IF(K659="","",IF(K659="FALTA DEBITO",0,F659))</f>
        <v/>
      </c>
      <c r="N659" s="58" t="str">
        <f>IF(F659&lt;&gt;"",(VLOOKUP(F659,'control débitos'!$E$3:$K$1800,2,0)),"")</f>
        <v/>
      </c>
    </row>
    <row r="660" spans="6:14" ht="12.75" hidden="1" customHeight="1" x14ac:dyDescent="0.2">
      <c r="F660" s="49"/>
      <c r="G660" s="49"/>
      <c r="L660" t="str">
        <f>IF(K660="","",IF(K660="FALTA DEBITO",0,F660))</f>
        <v/>
      </c>
      <c r="N660" s="58" t="str">
        <f>IF(F660&lt;&gt;"",(VLOOKUP(F660,'control débitos'!$E$3:$K$1800,2,0)),"")</f>
        <v/>
      </c>
    </row>
    <row r="661" spans="6:14" ht="12.75" hidden="1" customHeight="1" x14ac:dyDescent="0.2">
      <c r="F661" s="49"/>
      <c r="G661" s="49"/>
      <c r="L661" t="str">
        <f>IF(K661="","",IF(K661="FALTA DEBITO",0,F661))</f>
        <v/>
      </c>
      <c r="N661" s="58" t="str">
        <f>IF(F661&lt;&gt;"",(VLOOKUP(F661,'control débitos'!$E$3:$K$1800,2,0)),"")</f>
        <v/>
      </c>
    </row>
    <row r="662" spans="6:14" ht="12.75" hidden="1" customHeight="1" x14ac:dyDescent="0.2">
      <c r="F662" s="49"/>
      <c r="G662" s="49"/>
      <c r="L662" t="str">
        <f>IF(K662="","",IF(K662="FALTA DEBITO",0,F662))</f>
        <v/>
      </c>
      <c r="N662" s="58" t="str">
        <f>IF(F662&lt;&gt;"",(VLOOKUP(F662,'control débitos'!$E$3:$K$1800,2,0)),"")</f>
        <v/>
      </c>
    </row>
    <row r="663" spans="6:14" ht="12.75" hidden="1" customHeight="1" x14ac:dyDescent="0.2">
      <c r="F663" s="49"/>
      <c r="G663" s="49"/>
      <c r="L663" t="str">
        <f>IF(K663="","",IF(K663="FALTA DEBITO",0,F663))</f>
        <v/>
      </c>
      <c r="N663" s="58" t="str">
        <f>IF(F663&lt;&gt;"",(VLOOKUP(F663,'control débitos'!$E$3:$K$1800,2,0)),"")</f>
        <v/>
      </c>
    </row>
    <row r="664" spans="6:14" ht="12.75" hidden="1" customHeight="1" x14ac:dyDescent="0.2">
      <c r="F664" s="49"/>
      <c r="G664" s="49"/>
      <c r="L664" t="str">
        <f>IF(K664="","",IF(K664="FALTA DEBITO",0,F664))</f>
        <v/>
      </c>
      <c r="N664" s="58" t="str">
        <f>IF(F664&lt;&gt;"",(VLOOKUP(F664,'control débitos'!$E$3:$K$1800,2,0)),"")</f>
        <v/>
      </c>
    </row>
    <row r="665" spans="6:14" ht="12.75" hidden="1" customHeight="1" x14ac:dyDescent="0.2">
      <c r="F665" s="49"/>
      <c r="G665" s="49"/>
      <c r="L665" t="str">
        <f>IF(K665="","",IF(K665="FALTA DEBITO",0,F665))</f>
        <v/>
      </c>
      <c r="N665" s="58" t="str">
        <f>IF(F665&lt;&gt;"",(VLOOKUP(F665,'control débitos'!$E$3:$K$1800,2,0)),"")</f>
        <v/>
      </c>
    </row>
    <row r="666" spans="6:14" ht="12.75" hidden="1" customHeight="1" x14ac:dyDescent="0.2">
      <c r="F666" s="49"/>
      <c r="G666" s="49"/>
      <c r="L666" t="str">
        <f>IF(K666="","",IF(K666="FALTA DEBITO",0,F666))</f>
        <v/>
      </c>
      <c r="N666" s="58" t="str">
        <f>IF(F666&lt;&gt;"",(VLOOKUP(F666,'control débitos'!$E$3:$K$1800,2,0)),"")</f>
        <v/>
      </c>
    </row>
    <row r="667" spans="6:14" ht="12.75" hidden="1" customHeight="1" x14ac:dyDescent="0.2">
      <c r="F667" s="49"/>
      <c r="G667" s="49"/>
      <c r="L667" t="str">
        <f>IF(K667="","",IF(K667="FALTA DEBITO",0,F667))</f>
        <v/>
      </c>
      <c r="N667" s="58" t="str">
        <f>IF(F667&lt;&gt;"",(VLOOKUP(F667,'control débitos'!$E$3:$K$1800,2,0)),"")</f>
        <v/>
      </c>
    </row>
    <row r="668" spans="6:14" ht="12.75" hidden="1" customHeight="1" x14ac:dyDescent="0.2">
      <c r="F668" s="49"/>
      <c r="G668" s="49"/>
      <c r="L668" t="str">
        <f>IF(K668="","",IF(K668="FALTA DEBITO",0,F668))</f>
        <v/>
      </c>
      <c r="N668" s="58" t="str">
        <f>IF(F668&lt;&gt;"",(VLOOKUP(F668,'control débitos'!$E$3:$K$1800,2,0)),"")</f>
        <v/>
      </c>
    </row>
    <row r="669" spans="6:14" ht="12.75" hidden="1" customHeight="1" x14ac:dyDescent="0.2">
      <c r="F669" s="49"/>
      <c r="G669" s="49"/>
      <c r="L669" t="str">
        <f>IF(K669="","",IF(K669="FALTA DEBITO",0,F669))</f>
        <v/>
      </c>
      <c r="N669" s="58" t="str">
        <f>IF(F669&lt;&gt;"",(VLOOKUP(F669,'control débitos'!$E$3:$K$1800,2,0)),"")</f>
        <v/>
      </c>
    </row>
    <row r="670" spans="6:14" ht="12.75" hidden="1" customHeight="1" x14ac:dyDescent="0.2">
      <c r="F670" s="49"/>
      <c r="G670" s="49"/>
      <c r="L670" t="str">
        <f>IF(K670="","",IF(K670="FALTA DEBITO",0,F670))</f>
        <v/>
      </c>
      <c r="N670" s="58" t="str">
        <f>IF(F670&lt;&gt;"",(VLOOKUP(F670,'control débitos'!$E$3:$K$1800,2,0)),"")</f>
        <v/>
      </c>
    </row>
    <row r="671" spans="6:14" ht="12.75" hidden="1" customHeight="1" x14ac:dyDescent="0.2">
      <c r="F671" s="49"/>
      <c r="G671" s="49"/>
      <c r="L671" t="str">
        <f>IF(K671="","",IF(K671="FALTA DEBITO",0,F671))</f>
        <v/>
      </c>
      <c r="N671" s="58" t="str">
        <f>IF(F671&lt;&gt;"",(VLOOKUP(F671,'control débitos'!$E$3:$K$1800,2,0)),"")</f>
        <v/>
      </c>
    </row>
    <row r="672" spans="6:14" ht="12.75" hidden="1" customHeight="1" x14ac:dyDescent="0.2">
      <c r="F672" s="49"/>
      <c r="G672" s="49"/>
      <c r="L672" t="str">
        <f>IF(K672="","",IF(K672="FALTA DEBITO",0,F672))</f>
        <v/>
      </c>
      <c r="N672" s="58" t="str">
        <f>IF(F672&lt;&gt;"",(VLOOKUP(F672,'control débitos'!$E$3:$K$1800,2,0)),"")</f>
        <v/>
      </c>
    </row>
    <row r="673" spans="6:14" ht="12.75" hidden="1" customHeight="1" x14ac:dyDescent="0.2">
      <c r="F673" s="49"/>
      <c r="G673" s="49"/>
      <c r="L673" t="str">
        <f>IF(K673="","",IF(K673="FALTA DEBITO",0,F673))</f>
        <v/>
      </c>
      <c r="N673" s="58" t="str">
        <f>IF(F673&lt;&gt;"",(VLOOKUP(F673,'control débitos'!$E$3:$K$1800,2,0)),"")</f>
        <v/>
      </c>
    </row>
    <row r="674" spans="6:14" ht="12.75" hidden="1" customHeight="1" x14ac:dyDescent="0.2">
      <c r="F674" s="49"/>
      <c r="G674" s="49"/>
      <c r="L674" t="str">
        <f>IF(K674="","",IF(K674="FALTA DEBITO",0,F674))</f>
        <v/>
      </c>
      <c r="N674" s="58" t="str">
        <f>IF(F674&lt;&gt;"",(VLOOKUP(F674,'control débitos'!$E$3:$K$1800,2,0)),"")</f>
        <v/>
      </c>
    </row>
    <row r="675" spans="6:14" ht="12.75" hidden="1" customHeight="1" x14ac:dyDescent="0.2">
      <c r="F675" s="49"/>
      <c r="G675" s="49"/>
      <c r="L675" t="str">
        <f>IF(K675="","",IF(K675="FALTA DEBITO",0,F675))</f>
        <v/>
      </c>
      <c r="N675" s="58" t="str">
        <f>IF(F675&lt;&gt;"",(VLOOKUP(F675,'control débitos'!$E$3:$K$1800,2,0)),"")</f>
        <v/>
      </c>
    </row>
    <row r="676" spans="6:14" ht="12.75" hidden="1" customHeight="1" x14ac:dyDescent="0.2">
      <c r="F676" s="49"/>
      <c r="G676" s="49"/>
      <c r="L676" t="str">
        <f>IF(K676="","",IF(K676="FALTA DEBITO",0,F676))</f>
        <v/>
      </c>
      <c r="N676" s="58" t="str">
        <f>IF(F676&lt;&gt;"",(VLOOKUP(F676,'control débitos'!$E$3:$K$1800,2,0)),"")</f>
        <v/>
      </c>
    </row>
    <row r="677" spans="6:14" ht="12.75" hidden="1" customHeight="1" x14ac:dyDescent="0.2">
      <c r="F677" s="49"/>
      <c r="G677" s="49"/>
      <c r="L677" t="str">
        <f>IF(K677="","",IF(K677="FALTA DEBITO",0,F677))</f>
        <v/>
      </c>
      <c r="N677" s="58" t="str">
        <f>IF(F677&lt;&gt;"",(VLOOKUP(F677,'control débitos'!$E$3:$K$1800,2,0)),"")</f>
        <v/>
      </c>
    </row>
    <row r="678" spans="6:14" ht="12.75" hidden="1" customHeight="1" x14ac:dyDescent="0.2">
      <c r="F678" s="49"/>
      <c r="G678" s="49"/>
      <c r="L678" t="str">
        <f>IF(K678="","",IF(K678="FALTA DEBITO",0,F678))</f>
        <v/>
      </c>
      <c r="N678" s="58" t="str">
        <f>IF(F678&lt;&gt;"",(VLOOKUP(F678,'control débitos'!$E$3:$K$1800,2,0)),"")</f>
        <v/>
      </c>
    </row>
    <row r="679" spans="6:14" ht="12.75" hidden="1" customHeight="1" x14ac:dyDescent="0.2">
      <c r="F679" s="49"/>
      <c r="G679" s="49"/>
      <c r="L679" t="str">
        <f>IF(K679="","",IF(K679="FALTA DEBITO",0,F679))</f>
        <v/>
      </c>
      <c r="N679" s="58" t="str">
        <f>IF(F679&lt;&gt;"",(VLOOKUP(F679,'control débitos'!$E$3:$K$1800,2,0)),"")</f>
        <v/>
      </c>
    </row>
    <row r="680" spans="6:14" ht="12.75" hidden="1" customHeight="1" x14ac:dyDescent="0.2">
      <c r="F680" s="49"/>
      <c r="G680" s="49"/>
      <c r="L680" t="str">
        <f>IF(K680="","",IF(K680="FALTA DEBITO",0,F680))</f>
        <v/>
      </c>
      <c r="N680" s="58" t="str">
        <f>IF(F680&lt;&gt;"",(VLOOKUP(F680,'control débitos'!$E$3:$K$1800,2,0)),"")</f>
        <v/>
      </c>
    </row>
    <row r="681" spans="6:14" ht="12.75" hidden="1" customHeight="1" x14ac:dyDescent="0.2">
      <c r="F681" s="49"/>
      <c r="G681" s="49"/>
      <c r="L681" t="str">
        <f>IF(K681="","",IF(K681="FALTA DEBITO",0,F681))</f>
        <v/>
      </c>
      <c r="N681" s="58" t="str">
        <f>IF(F681&lt;&gt;"",(VLOOKUP(F681,'control débitos'!$E$3:$K$1800,2,0)),"")</f>
        <v/>
      </c>
    </row>
    <row r="682" spans="6:14" ht="12.75" hidden="1" customHeight="1" x14ac:dyDescent="0.2">
      <c r="F682" s="49"/>
      <c r="G682" s="49"/>
      <c r="L682" t="str">
        <f>IF(K682="","",IF(K682="FALTA DEBITO",0,F682))</f>
        <v/>
      </c>
      <c r="N682" s="58" t="str">
        <f>IF(F682&lt;&gt;"",(VLOOKUP(F682,'control débitos'!$E$3:$K$1800,2,0)),"")</f>
        <v/>
      </c>
    </row>
    <row r="683" spans="6:14" ht="12.75" hidden="1" customHeight="1" x14ac:dyDescent="0.2">
      <c r="F683" s="49"/>
      <c r="G683" s="49"/>
      <c r="L683" t="str">
        <f>IF(K683="","",IF(K683="FALTA DEBITO",0,F683))</f>
        <v/>
      </c>
      <c r="N683" s="58" t="str">
        <f>IF(F683&lt;&gt;"",(VLOOKUP(F683,'control débitos'!$E$3:$K$1800,2,0)),"")</f>
        <v/>
      </c>
    </row>
    <row r="684" spans="6:14" ht="12.75" hidden="1" customHeight="1" x14ac:dyDescent="0.2">
      <c r="F684" s="49"/>
      <c r="G684" s="49"/>
      <c r="L684" t="str">
        <f>IF(K684="","",IF(K684="FALTA DEBITO",0,F684))</f>
        <v/>
      </c>
      <c r="N684" s="58" t="str">
        <f>IF(F684&lt;&gt;"",(VLOOKUP(F684,'control débitos'!$E$3:$K$1800,2,0)),"")</f>
        <v/>
      </c>
    </row>
    <row r="685" spans="6:14" ht="12.75" hidden="1" customHeight="1" x14ac:dyDescent="0.2">
      <c r="F685" s="49"/>
      <c r="G685" s="49"/>
      <c r="L685" t="str">
        <f>IF(K685="","",IF(K685="FALTA DEBITO",0,F685))</f>
        <v/>
      </c>
      <c r="N685" s="58" t="str">
        <f>IF(F685&lt;&gt;"",(VLOOKUP(F685,'control débitos'!$E$3:$K$1800,2,0)),"")</f>
        <v/>
      </c>
    </row>
    <row r="686" spans="6:14" ht="12.75" hidden="1" customHeight="1" x14ac:dyDescent="0.2">
      <c r="F686" s="49"/>
      <c r="G686" s="49"/>
      <c r="L686" t="str">
        <f>IF(K686="","",IF(K686="FALTA DEBITO",0,F686))</f>
        <v/>
      </c>
      <c r="N686" s="58" t="str">
        <f>IF(F686&lt;&gt;"",(VLOOKUP(F686,'control débitos'!$E$3:$K$1800,2,0)),"")</f>
        <v/>
      </c>
    </row>
    <row r="687" spans="6:14" ht="12.75" hidden="1" customHeight="1" x14ac:dyDescent="0.2">
      <c r="F687" s="49"/>
      <c r="G687" s="49"/>
      <c r="L687" t="str">
        <f>IF(K687="","",IF(K687="FALTA DEBITO",0,F687))</f>
        <v/>
      </c>
      <c r="N687" s="58" t="str">
        <f>IF(F687&lt;&gt;"",(VLOOKUP(F687,'control débitos'!$E$3:$K$1800,2,0)),"")</f>
        <v/>
      </c>
    </row>
    <row r="688" spans="6:14" ht="12.75" hidden="1" customHeight="1" x14ac:dyDescent="0.2">
      <c r="F688" s="49"/>
      <c r="G688" s="49"/>
      <c r="L688" t="str">
        <f>IF(K688="","",IF(K688="FALTA DEBITO",0,F688))</f>
        <v/>
      </c>
      <c r="N688" s="58" t="str">
        <f>IF(F688&lt;&gt;"",(VLOOKUP(F688,'control débitos'!$E$3:$K$1800,2,0)),"")</f>
        <v/>
      </c>
    </row>
    <row r="689" spans="6:14" ht="12.75" hidden="1" customHeight="1" x14ac:dyDescent="0.2">
      <c r="F689" s="49"/>
      <c r="G689" s="49"/>
      <c r="L689" t="str">
        <f>IF(K689="","",IF(K689="FALTA DEBITO",0,F689))</f>
        <v/>
      </c>
      <c r="N689" s="58" t="str">
        <f>IF(F689&lt;&gt;"",(VLOOKUP(F689,'control débitos'!$E$3:$K$1800,2,0)),"")</f>
        <v/>
      </c>
    </row>
    <row r="690" spans="6:14" ht="12.75" hidden="1" customHeight="1" x14ac:dyDescent="0.2">
      <c r="F690" s="49"/>
      <c r="G690" s="49"/>
      <c r="L690" t="str">
        <f>IF(K690="","",IF(K690="FALTA DEBITO",0,F690))</f>
        <v/>
      </c>
      <c r="N690" s="58" t="str">
        <f>IF(F690&lt;&gt;"",(VLOOKUP(F690,'control débitos'!$E$3:$K$1800,2,0)),"")</f>
        <v/>
      </c>
    </row>
    <row r="691" spans="6:14" ht="12.75" hidden="1" customHeight="1" x14ac:dyDescent="0.2">
      <c r="F691" s="49"/>
      <c r="G691" s="49"/>
      <c r="L691" t="str">
        <f>IF(K691="","",IF(K691="FALTA DEBITO",0,F691))</f>
        <v/>
      </c>
      <c r="N691" s="58" t="str">
        <f>IF(F691&lt;&gt;"",(VLOOKUP(F691,'control débitos'!$E$3:$K$1800,2,0)),"")</f>
        <v/>
      </c>
    </row>
    <row r="692" spans="6:14" ht="12.75" hidden="1" customHeight="1" x14ac:dyDescent="0.2">
      <c r="F692" s="49"/>
      <c r="G692" s="49"/>
      <c r="N692" s="58" t="str">
        <f>IF(F692&lt;&gt;"",(VLOOKUP(F692,'control débitos'!$E$3:$K$1800,2,0)),"")</f>
        <v/>
      </c>
    </row>
    <row r="693" spans="6:14" ht="12.75" hidden="1" customHeight="1" x14ac:dyDescent="0.2">
      <c r="F693" s="49"/>
      <c r="G693" s="49"/>
      <c r="N693" s="58" t="str">
        <f>IF(F693&lt;&gt;"",(VLOOKUP(F693,'control débitos'!$E$3:$K$1800,2,0)),"")</f>
        <v/>
      </c>
    </row>
    <row r="694" spans="6:14" ht="12.75" hidden="1" customHeight="1" x14ac:dyDescent="0.2">
      <c r="F694" s="49"/>
      <c r="G694" s="49"/>
      <c r="N694" s="58" t="str">
        <f>IF(F694&lt;&gt;"",(VLOOKUP(F694,'control débitos'!$E$3:$K$1800,2,0)),"")</f>
        <v/>
      </c>
    </row>
    <row r="695" spans="6:14" ht="12.75" hidden="1" customHeight="1" x14ac:dyDescent="0.2">
      <c r="F695" s="49"/>
      <c r="G695" s="49"/>
      <c r="N695" s="58" t="str">
        <f>IF(F695&lt;&gt;"",(VLOOKUP(F695,'control débitos'!$E$3:$K$1800,2,0)),"")</f>
        <v/>
      </c>
    </row>
    <row r="696" spans="6:14" ht="12.75" hidden="1" customHeight="1" x14ac:dyDescent="0.2">
      <c r="F696" s="49"/>
      <c r="G696" s="49"/>
      <c r="N696" s="58" t="str">
        <f>IF(F696&lt;&gt;"",(VLOOKUP(F696,'control débitos'!$E$3:$K$1800,2,0)),"")</f>
        <v/>
      </c>
    </row>
    <row r="697" spans="6:14" ht="12.75" hidden="1" customHeight="1" x14ac:dyDescent="0.2">
      <c r="F697" s="49"/>
      <c r="G697" s="49"/>
      <c r="N697" s="58" t="str">
        <f>IF(F697&lt;&gt;"",(VLOOKUP(F697,'control débitos'!$E$3:$K$1800,2,0)),"")</f>
        <v/>
      </c>
    </row>
    <row r="698" spans="6:14" ht="12.75" hidden="1" customHeight="1" x14ac:dyDescent="0.2">
      <c r="F698" s="49"/>
      <c r="G698" s="49"/>
    </row>
    <row r="699" spans="6:14" ht="12.75" hidden="1" customHeight="1" x14ac:dyDescent="0.2">
      <c r="F699" s="49"/>
      <c r="G699" s="49"/>
    </row>
    <row r="700" spans="6:14" ht="12.75" hidden="1" customHeight="1" x14ac:dyDescent="0.2">
      <c r="F700" s="49"/>
      <c r="G700" s="49"/>
    </row>
    <row r="701" spans="6:14" ht="12.75" hidden="1" customHeight="1" x14ac:dyDescent="0.2">
      <c r="F701" s="49"/>
      <c r="G701" s="49"/>
    </row>
    <row r="702" spans="6:14" ht="12.75" hidden="1" customHeight="1" x14ac:dyDescent="0.2">
      <c r="F702" s="49"/>
      <c r="G702" s="49"/>
    </row>
    <row r="703" spans="6:14" ht="12.75" hidden="1" customHeight="1" x14ac:dyDescent="0.2">
      <c r="F703" s="49"/>
      <c r="G703" s="49"/>
    </row>
    <row r="704" spans="6:14" ht="12.75" hidden="1" customHeight="1" x14ac:dyDescent="0.2">
      <c r="F704" s="49"/>
      <c r="G704" s="49"/>
    </row>
    <row r="705" spans="6:7" ht="12.75" hidden="1" customHeight="1" x14ac:dyDescent="0.2">
      <c r="F705" s="49"/>
      <c r="G705" s="49"/>
    </row>
    <row r="706" spans="6:7" ht="12.75" hidden="1" customHeight="1" x14ac:dyDescent="0.2">
      <c r="F706" s="49"/>
      <c r="G706" s="49"/>
    </row>
    <row r="707" spans="6:7" ht="12.75" hidden="1" customHeight="1" x14ac:dyDescent="0.2">
      <c r="F707" s="49"/>
      <c r="G707" s="49"/>
    </row>
    <row r="708" spans="6:7" ht="12.75" hidden="1" customHeight="1" x14ac:dyDescent="0.2">
      <c r="F708" s="49"/>
      <c r="G708" s="49"/>
    </row>
    <row r="709" spans="6:7" ht="12.75" hidden="1" customHeight="1" x14ac:dyDescent="0.2">
      <c r="F709" s="49"/>
      <c r="G709" s="49"/>
    </row>
    <row r="710" spans="6:7" ht="12.75" hidden="1" customHeight="1" x14ac:dyDescent="0.2">
      <c r="F710" s="49"/>
      <c r="G710" s="49"/>
    </row>
    <row r="711" spans="6:7" ht="12.75" hidden="1" customHeight="1" x14ac:dyDescent="0.2">
      <c r="F711" s="49"/>
      <c r="G711" s="49"/>
    </row>
    <row r="712" spans="6:7" ht="12.75" hidden="1" customHeight="1" x14ac:dyDescent="0.2">
      <c r="F712" s="49"/>
      <c r="G712" s="49"/>
    </row>
    <row r="713" spans="6:7" ht="12.75" hidden="1" customHeight="1" x14ac:dyDescent="0.2">
      <c r="F713" s="49"/>
      <c r="G713" s="49"/>
    </row>
    <row r="714" spans="6:7" ht="12.75" hidden="1" customHeight="1" x14ac:dyDescent="0.2">
      <c r="F714" s="49"/>
      <c r="G714" s="49"/>
    </row>
    <row r="715" spans="6:7" ht="12.75" hidden="1" customHeight="1" x14ac:dyDescent="0.2">
      <c r="F715" s="49"/>
      <c r="G715" s="49"/>
    </row>
    <row r="716" spans="6:7" ht="12.75" hidden="1" customHeight="1" x14ac:dyDescent="0.2">
      <c r="F716" s="49"/>
      <c r="G716" s="49"/>
    </row>
    <row r="717" spans="6:7" ht="12.75" hidden="1" customHeight="1" x14ac:dyDescent="0.2">
      <c r="F717" s="49"/>
      <c r="G717" s="49"/>
    </row>
    <row r="718" spans="6:7" ht="12.75" hidden="1" customHeight="1" x14ac:dyDescent="0.2">
      <c r="F718" s="49"/>
      <c r="G718" s="49"/>
    </row>
    <row r="719" spans="6:7" ht="12.75" hidden="1" customHeight="1" x14ac:dyDescent="0.2">
      <c r="F719" s="49"/>
      <c r="G719" s="49"/>
    </row>
    <row r="720" spans="6:7" ht="12.75" hidden="1" customHeight="1" x14ac:dyDescent="0.2">
      <c r="F720" s="49"/>
      <c r="G720" s="49"/>
    </row>
    <row r="721" spans="6:7" ht="12.75" hidden="1" customHeight="1" x14ac:dyDescent="0.2">
      <c r="F721" s="49"/>
      <c r="G721" s="49"/>
    </row>
    <row r="722" spans="6:7" ht="12.75" hidden="1" customHeight="1" x14ac:dyDescent="0.2">
      <c r="F722" s="49"/>
      <c r="G722" s="49"/>
    </row>
    <row r="723" spans="6:7" ht="12.75" hidden="1" customHeight="1" x14ac:dyDescent="0.2">
      <c r="F723" s="49"/>
      <c r="G723" s="49"/>
    </row>
    <row r="724" spans="6:7" ht="12.75" hidden="1" customHeight="1" x14ac:dyDescent="0.2">
      <c r="F724" s="49"/>
      <c r="G724" s="49"/>
    </row>
    <row r="725" spans="6:7" ht="12.75" hidden="1" customHeight="1" x14ac:dyDescent="0.2">
      <c r="F725" s="49"/>
      <c r="G725" s="49"/>
    </row>
    <row r="726" spans="6:7" ht="12.75" hidden="1" customHeight="1" x14ac:dyDescent="0.2">
      <c r="F726" s="49"/>
      <c r="G726" s="49"/>
    </row>
    <row r="727" spans="6:7" ht="12.75" hidden="1" customHeight="1" x14ac:dyDescent="0.2">
      <c r="F727" s="49"/>
      <c r="G727" s="49"/>
    </row>
    <row r="728" spans="6:7" ht="12.75" hidden="1" customHeight="1" x14ac:dyDescent="0.2">
      <c r="F728" s="49"/>
      <c r="G728" s="49"/>
    </row>
    <row r="729" spans="6:7" ht="12.75" hidden="1" customHeight="1" x14ac:dyDescent="0.2">
      <c r="F729" s="49"/>
      <c r="G729" s="49"/>
    </row>
    <row r="730" spans="6:7" ht="12.75" hidden="1" customHeight="1" x14ac:dyDescent="0.2">
      <c r="F730" s="49"/>
      <c r="G730" s="49"/>
    </row>
    <row r="731" spans="6:7" ht="12.75" hidden="1" customHeight="1" x14ac:dyDescent="0.2">
      <c r="F731" s="49"/>
      <c r="G731" s="49"/>
    </row>
    <row r="732" spans="6:7" ht="12.75" hidden="1" customHeight="1" x14ac:dyDescent="0.2">
      <c r="F732" s="49"/>
      <c r="G732" s="49"/>
    </row>
    <row r="733" spans="6:7" ht="12.75" hidden="1" customHeight="1" x14ac:dyDescent="0.2">
      <c r="F733" s="49"/>
      <c r="G733" s="49"/>
    </row>
    <row r="734" spans="6:7" ht="12.75" hidden="1" customHeight="1" x14ac:dyDescent="0.2">
      <c r="F734" s="49"/>
      <c r="G734" s="49"/>
    </row>
    <row r="735" spans="6:7" ht="12.75" hidden="1" customHeight="1" x14ac:dyDescent="0.2">
      <c r="F735" s="49"/>
      <c r="G735" s="49"/>
    </row>
    <row r="736" spans="6:7" ht="12.75" hidden="1" customHeight="1" x14ac:dyDescent="0.2">
      <c r="F736" s="49"/>
      <c r="G736" s="49"/>
    </row>
    <row r="737" spans="6:7" ht="12.75" hidden="1" customHeight="1" x14ac:dyDescent="0.2">
      <c r="F737" s="49"/>
      <c r="G737" s="49"/>
    </row>
    <row r="738" spans="6:7" ht="12.75" hidden="1" customHeight="1" x14ac:dyDescent="0.2">
      <c r="F738" s="49"/>
      <c r="G738" s="49"/>
    </row>
    <row r="739" spans="6:7" ht="12.75" hidden="1" customHeight="1" x14ac:dyDescent="0.2">
      <c r="F739" s="49"/>
      <c r="G739" s="49"/>
    </row>
    <row r="740" spans="6:7" ht="12.75" hidden="1" customHeight="1" x14ac:dyDescent="0.2">
      <c r="F740" s="49"/>
      <c r="G740" s="49"/>
    </row>
    <row r="741" spans="6:7" ht="12.75" hidden="1" customHeight="1" x14ac:dyDescent="0.2">
      <c r="F741" s="49"/>
      <c r="G741" s="49"/>
    </row>
    <row r="742" spans="6:7" ht="12.75" hidden="1" customHeight="1" x14ac:dyDescent="0.2">
      <c r="F742" s="49"/>
      <c r="G742" s="49"/>
    </row>
    <row r="743" spans="6:7" ht="12.75" hidden="1" customHeight="1" x14ac:dyDescent="0.2">
      <c r="F743" s="49"/>
      <c r="G743" s="49"/>
    </row>
    <row r="744" spans="6:7" ht="12.75" hidden="1" customHeight="1" x14ac:dyDescent="0.2">
      <c r="F744" s="49"/>
      <c r="G744" s="49"/>
    </row>
    <row r="745" spans="6:7" ht="12.75" hidden="1" customHeight="1" x14ac:dyDescent="0.2">
      <c r="F745" s="49"/>
      <c r="G745" s="49"/>
    </row>
    <row r="746" spans="6:7" ht="12.75" hidden="1" customHeight="1" x14ac:dyDescent="0.2">
      <c r="F746" s="49"/>
      <c r="G746" s="49"/>
    </row>
    <row r="747" spans="6:7" ht="12.75" hidden="1" customHeight="1" x14ac:dyDescent="0.2">
      <c r="F747" s="49"/>
      <c r="G747" s="49"/>
    </row>
    <row r="748" spans="6:7" ht="12.75" hidden="1" customHeight="1" x14ac:dyDescent="0.2">
      <c r="F748" s="49"/>
      <c r="G748" s="49"/>
    </row>
    <row r="749" spans="6:7" ht="12.75" hidden="1" customHeight="1" x14ac:dyDescent="0.2">
      <c r="F749" s="49"/>
      <c r="G749" s="49"/>
    </row>
    <row r="750" spans="6:7" ht="12.75" hidden="1" customHeight="1" x14ac:dyDescent="0.2">
      <c r="F750" s="49"/>
      <c r="G750" s="49"/>
    </row>
    <row r="751" spans="6:7" ht="12.75" hidden="1" customHeight="1" x14ac:dyDescent="0.2">
      <c r="F751" s="49"/>
      <c r="G751" s="49"/>
    </row>
    <row r="752" spans="6:7" ht="12.75" hidden="1" customHeight="1" x14ac:dyDescent="0.2">
      <c r="F752" s="49"/>
      <c r="G752" s="49"/>
    </row>
    <row r="753" spans="6:7" ht="12.75" hidden="1" customHeight="1" x14ac:dyDescent="0.2">
      <c r="F753" s="49"/>
      <c r="G753" s="49"/>
    </row>
    <row r="754" spans="6:7" ht="12.75" hidden="1" customHeight="1" x14ac:dyDescent="0.2">
      <c r="F754" s="49"/>
      <c r="G754" s="49"/>
    </row>
    <row r="755" spans="6:7" ht="12.75" hidden="1" customHeight="1" x14ac:dyDescent="0.2">
      <c r="F755" s="49"/>
      <c r="G755" s="49"/>
    </row>
    <row r="756" spans="6:7" ht="12.75" hidden="1" customHeight="1" x14ac:dyDescent="0.2">
      <c r="F756" s="49"/>
      <c r="G756" s="49"/>
    </row>
    <row r="757" spans="6:7" ht="12.75" hidden="1" customHeight="1" x14ac:dyDescent="0.2">
      <c r="F757" s="49"/>
      <c r="G757" s="49"/>
    </row>
    <row r="758" spans="6:7" ht="12.75" hidden="1" customHeight="1" x14ac:dyDescent="0.2">
      <c r="F758" s="49"/>
      <c r="G758" s="49"/>
    </row>
    <row r="759" spans="6:7" ht="12.75" hidden="1" customHeight="1" x14ac:dyDescent="0.2">
      <c r="F759" s="49"/>
      <c r="G759" s="49"/>
    </row>
    <row r="760" spans="6:7" ht="12.75" hidden="1" customHeight="1" x14ac:dyDescent="0.2">
      <c r="F760" s="49"/>
      <c r="G760" s="49"/>
    </row>
    <row r="761" spans="6:7" ht="12.75" hidden="1" customHeight="1" x14ac:dyDescent="0.2">
      <c r="F761" s="49"/>
      <c r="G761" s="49"/>
    </row>
    <row r="762" spans="6:7" ht="12.75" hidden="1" customHeight="1" x14ac:dyDescent="0.2">
      <c r="F762" s="49"/>
      <c r="G762" s="49"/>
    </row>
    <row r="763" spans="6:7" ht="12.75" hidden="1" customHeight="1" x14ac:dyDescent="0.2">
      <c r="F763" s="49"/>
      <c r="G763" s="49"/>
    </row>
    <row r="764" spans="6:7" ht="12.75" hidden="1" customHeight="1" x14ac:dyDescent="0.2">
      <c r="F764" s="49"/>
      <c r="G764" s="49"/>
    </row>
    <row r="765" spans="6:7" ht="12.75" hidden="1" customHeight="1" x14ac:dyDescent="0.2">
      <c r="F765" s="49"/>
      <c r="G765" s="49"/>
    </row>
    <row r="766" spans="6:7" ht="12.75" hidden="1" customHeight="1" x14ac:dyDescent="0.2">
      <c r="F766" s="49"/>
      <c r="G766" s="49"/>
    </row>
    <row r="767" spans="6:7" ht="12.75" hidden="1" customHeight="1" x14ac:dyDescent="0.2">
      <c r="F767" s="49"/>
      <c r="G767" s="49"/>
    </row>
    <row r="768" spans="6:7" ht="12.75" hidden="1" customHeight="1" x14ac:dyDescent="0.2">
      <c r="F768" s="49"/>
      <c r="G768" s="49"/>
    </row>
    <row r="769" spans="6:7" ht="12.75" hidden="1" customHeight="1" x14ac:dyDescent="0.2">
      <c r="F769" s="49"/>
      <c r="G769" s="49"/>
    </row>
    <row r="770" spans="6:7" ht="12.75" hidden="1" customHeight="1" x14ac:dyDescent="0.2">
      <c r="F770" s="49"/>
      <c r="G770" s="49"/>
    </row>
    <row r="771" spans="6:7" ht="12.75" hidden="1" customHeight="1" x14ac:dyDescent="0.2">
      <c r="F771" s="49"/>
      <c r="G771" s="49"/>
    </row>
    <row r="772" spans="6:7" ht="12.75" hidden="1" customHeight="1" x14ac:dyDescent="0.2">
      <c r="F772" s="49"/>
      <c r="G772" s="49"/>
    </row>
    <row r="773" spans="6:7" ht="12.75" hidden="1" customHeight="1" x14ac:dyDescent="0.2">
      <c r="F773" s="49"/>
      <c r="G773" s="49"/>
    </row>
    <row r="774" spans="6:7" ht="12.75" hidden="1" customHeight="1" x14ac:dyDescent="0.2">
      <c r="F774" s="49"/>
      <c r="G774" s="49"/>
    </row>
    <row r="775" spans="6:7" ht="12.75" hidden="1" customHeight="1" x14ac:dyDescent="0.2">
      <c r="F775" s="49"/>
      <c r="G775" s="49"/>
    </row>
    <row r="776" spans="6:7" ht="12.75" hidden="1" customHeight="1" x14ac:dyDescent="0.2">
      <c r="F776" s="49"/>
      <c r="G776" s="49"/>
    </row>
    <row r="777" spans="6:7" ht="12.75" hidden="1" customHeight="1" x14ac:dyDescent="0.2">
      <c r="F777" s="49"/>
      <c r="G777" s="49"/>
    </row>
    <row r="778" spans="6:7" ht="12.75" hidden="1" customHeight="1" x14ac:dyDescent="0.2">
      <c r="F778" s="49"/>
      <c r="G778" s="49"/>
    </row>
    <row r="779" spans="6:7" ht="12.75" hidden="1" customHeight="1" x14ac:dyDescent="0.2">
      <c r="F779" s="49"/>
      <c r="G779" s="49"/>
    </row>
    <row r="780" spans="6:7" ht="12.75" hidden="1" customHeight="1" x14ac:dyDescent="0.2">
      <c r="F780" s="49"/>
      <c r="G780" s="49"/>
    </row>
    <row r="781" spans="6:7" ht="12.75" hidden="1" customHeight="1" x14ac:dyDescent="0.2">
      <c r="F781" s="49"/>
      <c r="G781" s="49"/>
    </row>
    <row r="782" spans="6:7" ht="12.75" hidden="1" customHeight="1" x14ac:dyDescent="0.2">
      <c r="F782" s="49"/>
      <c r="G782" s="49"/>
    </row>
    <row r="783" spans="6:7" ht="12.75" hidden="1" customHeight="1" x14ac:dyDescent="0.2">
      <c r="F783" s="49"/>
      <c r="G783" s="49"/>
    </row>
    <row r="784" spans="6:7" ht="12.75" hidden="1" customHeight="1" x14ac:dyDescent="0.2">
      <c r="F784" s="49"/>
      <c r="G784" s="49"/>
    </row>
    <row r="785" spans="6:7" ht="12.75" hidden="1" customHeight="1" x14ac:dyDescent="0.2">
      <c r="F785" s="49"/>
      <c r="G785" s="49"/>
    </row>
    <row r="786" spans="6:7" ht="12.75" hidden="1" customHeight="1" x14ac:dyDescent="0.2">
      <c r="F786" s="49"/>
      <c r="G786" s="49"/>
    </row>
    <row r="787" spans="6:7" ht="12.75" hidden="1" customHeight="1" x14ac:dyDescent="0.2">
      <c r="F787" s="49"/>
      <c r="G787" s="49"/>
    </row>
    <row r="788" spans="6:7" ht="12.75" hidden="1" customHeight="1" x14ac:dyDescent="0.2">
      <c r="F788" s="49"/>
      <c r="G788" s="49"/>
    </row>
    <row r="789" spans="6:7" ht="12.75" hidden="1" customHeight="1" x14ac:dyDescent="0.2">
      <c r="F789" s="49"/>
      <c r="G789" s="49"/>
    </row>
    <row r="790" spans="6:7" ht="12.75" hidden="1" customHeight="1" x14ac:dyDescent="0.2">
      <c r="F790" s="49"/>
      <c r="G790" s="49"/>
    </row>
    <row r="791" spans="6:7" ht="12.75" hidden="1" customHeight="1" x14ac:dyDescent="0.2">
      <c r="F791" s="49"/>
      <c r="G791" s="49"/>
    </row>
    <row r="792" spans="6:7" ht="12.75" hidden="1" customHeight="1" x14ac:dyDescent="0.2">
      <c r="F792" s="49"/>
      <c r="G792" s="49"/>
    </row>
    <row r="793" spans="6:7" ht="12.75" hidden="1" customHeight="1" x14ac:dyDescent="0.2">
      <c r="F793" s="49"/>
      <c r="G793" s="49"/>
    </row>
    <row r="794" spans="6:7" ht="12.75" hidden="1" customHeight="1" x14ac:dyDescent="0.2">
      <c r="F794" s="49"/>
      <c r="G794" s="49"/>
    </row>
    <row r="795" spans="6:7" ht="12.75" hidden="1" customHeight="1" x14ac:dyDescent="0.2">
      <c r="F795" s="49"/>
      <c r="G795" s="49"/>
    </row>
    <row r="796" spans="6:7" ht="12.75" hidden="1" customHeight="1" x14ac:dyDescent="0.2">
      <c r="F796" s="49"/>
      <c r="G796" s="49"/>
    </row>
    <row r="797" spans="6:7" ht="12.75" hidden="1" customHeight="1" x14ac:dyDescent="0.2">
      <c r="F797" s="49"/>
      <c r="G797" s="49"/>
    </row>
    <row r="798" spans="6:7" ht="12.75" hidden="1" customHeight="1" x14ac:dyDescent="0.2">
      <c r="F798" s="49"/>
      <c r="G798" s="49"/>
    </row>
    <row r="799" spans="6:7" ht="12.75" hidden="1" customHeight="1" x14ac:dyDescent="0.2">
      <c r="F799" s="49"/>
      <c r="G799" s="49"/>
    </row>
    <row r="800" spans="6:7" ht="12.75" hidden="1" customHeight="1" x14ac:dyDescent="0.2">
      <c r="F800" s="49"/>
      <c r="G800" s="49"/>
    </row>
    <row r="801" spans="6:7" ht="12.75" hidden="1" customHeight="1" x14ac:dyDescent="0.2">
      <c r="F801" s="49"/>
      <c r="G801" s="49"/>
    </row>
    <row r="802" spans="6:7" ht="12.75" hidden="1" customHeight="1" x14ac:dyDescent="0.2">
      <c r="F802" s="49"/>
      <c r="G802" s="49"/>
    </row>
    <row r="803" spans="6:7" ht="12.75" hidden="1" customHeight="1" x14ac:dyDescent="0.2">
      <c r="F803" s="49"/>
      <c r="G803" s="49"/>
    </row>
    <row r="804" spans="6:7" ht="12.75" hidden="1" customHeight="1" x14ac:dyDescent="0.2">
      <c r="F804" s="49"/>
      <c r="G804" s="49"/>
    </row>
    <row r="805" spans="6:7" ht="12.75" hidden="1" customHeight="1" x14ac:dyDescent="0.2">
      <c r="F805" s="49"/>
      <c r="G805" s="49"/>
    </row>
    <row r="806" spans="6:7" ht="12.75" hidden="1" customHeight="1" x14ac:dyDescent="0.2">
      <c r="F806" s="49"/>
      <c r="G806" s="49"/>
    </row>
    <row r="807" spans="6:7" ht="12.75" hidden="1" customHeight="1" x14ac:dyDescent="0.2">
      <c r="F807" s="49"/>
      <c r="G807" s="49"/>
    </row>
    <row r="808" spans="6:7" ht="12.75" hidden="1" customHeight="1" x14ac:dyDescent="0.2">
      <c r="F808" s="49"/>
      <c r="G808" s="49"/>
    </row>
    <row r="809" spans="6:7" ht="12.75" hidden="1" customHeight="1" x14ac:dyDescent="0.2">
      <c r="F809" s="49"/>
      <c r="G809" s="49"/>
    </row>
    <row r="810" spans="6:7" ht="12.75" hidden="1" customHeight="1" x14ac:dyDescent="0.2">
      <c r="F810" s="49"/>
      <c r="G810" s="49"/>
    </row>
    <row r="811" spans="6:7" ht="12.75" hidden="1" customHeight="1" x14ac:dyDescent="0.2">
      <c r="F811" s="49"/>
      <c r="G811" s="49"/>
    </row>
    <row r="812" spans="6:7" ht="12.75" hidden="1" customHeight="1" x14ac:dyDescent="0.2">
      <c r="F812" s="49"/>
      <c r="G812" s="49"/>
    </row>
    <row r="813" spans="6:7" ht="12.75" hidden="1" customHeight="1" x14ac:dyDescent="0.2">
      <c r="F813" s="49"/>
      <c r="G813" s="49"/>
    </row>
    <row r="814" spans="6:7" ht="12.75" hidden="1" customHeight="1" x14ac:dyDescent="0.2">
      <c r="F814" s="49"/>
      <c r="G814" s="49"/>
    </row>
    <row r="815" spans="6:7" ht="12.75" hidden="1" customHeight="1" x14ac:dyDescent="0.2">
      <c r="F815" s="49"/>
      <c r="G815" s="49"/>
    </row>
    <row r="816" spans="6:7" ht="12.75" hidden="1" customHeight="1" x14ac:dyDescent="0.2">
      <c r="F816" s="49"/>
      <c r="G816" s="49"/>
    </row>
    <row r="817" spans="6:7" ht="12.75" hidden="1" customHeight="1" x14ac:dyDescent="0.2">
      <c r="F817" s="49"/>
      <c r="G817" s="49"/>
    </row>
    <row r="818" spans="6:7" ht="12.75" hidden="1" customHeight="1" x14ac:dyDescent="0.2">
      <c r="F818" s="49"/>
      <c r="G818" s="49"/>
    </row>
    <row r="819" spans="6:7" ht="12.75" hidden="1" customHeight="1" x14ac:dyDescent="0.2">
      <c r="F819" s="49"/>
      <c r="G819" s="49"/>
    </row>
    <row r="820" spans="6:7" ht="12.75" hidden="1" customHeight="1" x14ac:dyDescent="0.2">
      <c r="F820" s="49"/>
      <c r="G820" s="49"/>
    </row>
    <row r="821" spans="6:7" ht="12.75" hidden="1" customHeight="1" x14ac:dyDescent="0.2">
      <c r="F821" s="49"/>
      <c r="G821" s="49"/>
    </row>
    <row r="822" spans="6:7" ht="12.75" hidden="1" customHeight="1" x14ac:dyDescent="0.2">
      <c r="F822" s="49"/>
      <c r="G822" s="49"/>
    </row>
    <row r="823" spans="6:7" ht="12.75" hidden="1" customHeight="1" x14ac:dyDescent="0.2">
      <c r="F823" s="49"/>
      <c r="G823" s="49"/>
    </row>
    <row r="824" spans="6:7" ht="12.75" hidden="1" customHeight="1" x14ac:dyDescent="0.2">
      <c r="F824" s="49"/>
      <c r="G824" s="49"/>
    </row>
    <row r="825" spans="6:7" ht="12.75" hidden="1" customHeight="1" x14ac:dyDescent="0.2">
      <c r="F825" s="49"/>
      <c r="G825" s="49"/>
    </row>
    <row r="826" spans="6:7" ht="12.75" hidden="1" customHeight="1" x14ac:dyDescent="0.2">
      <c r="F826" s="49"/>
      <c r="G826" s="49"/>
    </row>
    <row r="827" spans="6:7" ht="12.75" hidden="1" customHeight="1" x14ac:dyDescent="0.2">
      <c r="F827" s="49"/>
      <c r="G827" s="49"/>
    </row>
    <row r="828" spans="6:7" ht="12.75" hidden="1" customHeight="1" x14ac:dyDescent="0.2">
      <c r="F828" s="49"/>
      <c r="G828" s="49"/>
    </row>
    <row r="829" spans="6:7" ht="12.75" hidden="1" customHeight="1" x14ac:dyDescent="0.2">
      <c r="F829" s="49"/>
      <c r="G829" s="49"/>
    </row>
    <row r="830" spans="6:7" ht="12.75" hidden="1" customHeight="1" x14ac:dyDescent="0.2">
      <c r="F830" s="49"/>
      <c r="G830" s="49"/>
    </row>
    <row r="831" spans="6:7" ht="12.75" hidden="1" customHeight="1" x14ac:dyDescent="0.2">
      <c r="F831" s="49"/>
      <c r="G831" s="49"/>
    </row>
    <row r="832" spans="6:7" ht="12.75" hidden="1" customHeight="1" x14ac:dyDescent="0.2">
      <c r="F832" s="49"/>
      <c r="G832" s="49"/>
    </row>
    <row r="833" spans="6:7" ht="12.75" hidden="1" customHeight="1" x14ac:dyDescent="0.2">
      <c r="F833" s="49"/>
      <c r="G833" s="49"/>
    </row>
    <row r="834" spans="6:7" ht="12.75" hidden="1" customHeight="1" x14ac:dyDescent="0.2">
      <c r="F834" s="49"/>
      <c r="G834" s="49"/>
    </row>
    <row r="835" spans="6:7" ht="12.75" hidden="1" customHeight="1" x14ac:dyDescent="0.2">
      <c r="F835" s="49"/>
      <c r="G835" s="49"/>
    </row>
    <row r="836" spans="6:7" ht="12.75" hidden="1" customHeight="1" x14ac:dyDescent="0.2">
      <c r="F836" s="49"/>
      <c r="G836" s="49"/>
    </row>
    <row r="837" spans="6:7" ht="12.75" hidden="1" customHeight="1" x14ac:dyDescent="0.2">
      <c r="F837" s="49"/>
      <c r="G837" s="49"/>
    </row>
    <row r="838" spans="6:7" ht="12.75" hidden="1" customHeight="1" x14ac:dyDescent="0.2">
      <c r="F838" s="49"/>
      <c r="G838" s="49"/>
    </row>
    <row r="839" spans="6:7" ht="12.75" hidden="1" customHeight="1" x14ac:dyDescent="0.2">
      <c r="F839" s="49"/>
      <c r="G839" s="49"/>
    </row>
    <row r="840" spans="6:7" ht="12.75" hidden="1" customHeight="1" x14ac:dyDescent="0.2">
      <c r="F840" s="49"/>
      <c r="G840" s="49"/>
    </row>
    <row r="841" spans="6:7" ht="12.75" hidden="1" customHeight="1" x14ac:dyDescent="0.2">
      <c r="F841" s="49"/>
      <c r="G841" s="49"/>
    </row>
    <row r="842" spans="6:7" ht="12.75" hidden="1" customHeight="1" x14ac:dyDescent="0.2">
      <c r="F842" s="49"/>
      <c r="G842" s="49"/>
    </row>
    <row r="843" spans="6:7" ht="12.75" hidden="1" customHeight="1" x14ac:dyDescent="0.2">
      <c r="F843" s="49"/>
      <c r="G843" s="49"/>
    </row>
    <row r="844" spans="6:7" ht="12.75" hidden="1" customHeight="1" x14ac:dyDescent="0.2">
      <c r="F844" s="49"/>
      <c r="G844" s="49"/>
    </row>
    <row r="845" spans="6:7" ht="12.75" hidden="1" customHeight="1" x14ac:dyDescent="0.2">
      <c r="F845" s="49"/>
      <c r="G845" s="49"/>
    </row>
    <row r="846" spans="6:7" ht="12.75" hidden="1" customHeight="1" x14ac:dyDescent="0.2">
      <c r="F846" s="49"/>
      <c r="G846" s="49"/>
    </row>
    <row r="847" spans="6:7" ht="12.75" hidden="1" customHeight="1" x14ac:dyDescent="0.2">
      <c r="F847" s="49"/>
      <c r="G847" s="49"/>
    </row>
    <row r="848" spans="6:7" ht="12.75" hidden="1" customHeight="1" x14ac:dyDescent="0.2">
      <c r="F848" s="49"/>
      <c r="G848" s="49"/>
    </row>
    <row r="849" spans="6:7" ht="12.75" hidden="1" customHeight="1" x14ac:dyDescent="0.2">
      <c r="F849" s="49"/>
      <c r="G849" s="49"/>
    </row>
    <row r="850" spans="6:7" ht="12.75" hidden="1" customHeight="1" x14ac:dyDescent="0.2">
      <c r="F850" s="49"/>
      <c r="G850" s="49"/>
    </row>
    <row r="851" spans="6:7" ht="12.75" hidden="1" customHeight="1" x14ac:dyDescent="0.2">
      <c r="F851" s="49"/>
      <c r="G851" s="49"/>
    </row>
    <row r="852" spans="6:7" ht="12.75" hidden="1" customHeight="1" x14ac:dyDescent="0.2">
      <c r="F852" s="49"/>
      <c r="G852" s="49"/>
    </row>
    <row r="853" spans="6:7" ht="12.75" hidden="1" customHeight="1" x14ac:dyDescent="0.2">
      <c r="F853" s="49"/>
      <c r="G853" s="49"/>
    </row>
    <row r="854" spans="6:7" ht="12.75" hidden="1" customHeight="1" x14ac:dyDescent="0.2">
      <c r="F854" s="49"/>
      <c r="G854" s="49"/>
    </row>
    <row r="855" spans="6:7" ht="12.75" hidden="1" customHeight="1" x14ac:dyDescent="0.2">
      <c r="F855" s="49"/>
      <c r="G855" s="49"/>
    </row>
    <row r="856" spans="6:7" ht="12.75" hidden="1" customHeight="1" x14ac:dyDescent="0.2">
      <c r="F856" s="49"/>
      <c r="G856" s="49"/>
    </row>
    <row r="857" spans="6:7" ht="12.75" hidden="1" customHeight="1" x14ac:dyDescent="0.2">
      <c r="F857" s="49"/>
      <c r="G857" s="49"/>
    </row>
    <row r="858" spans="6:7" ht="12.75" hidden="1" customHeight="1" x14ac:dyDescent="0.2">
      <c r="F858" s="49"/>
      <c r="G858" s="49"/>
    </row>
    <row r="859" spans="6:7" ht="12.75" hidden="1" customHeight="1" x14ac:dyDescent="0.2">
      <c r="F859" s="49"/>
      <c r="G859" s="49"/>
    </row>
    <row r="860" spans="6:7" ht="12.75" hidden="1" customHeight="1" x14ac:dyDescent="0.2">
      <c r="F860" s="49"/>
      <c r="G860" s="49"/>
    </row>
    <row r="861" spans="6:7" ht="12.75" hidden="1" customHeight="1" x14ac:dyDescent="0.2">
      <c r="F861" s="49"/>
      <c r="G861" s="49"/>
    </row>
    <row r="862" spans="6:7" ht="12.75" hidden="1" customHeight="1" x14ac:dyDescent="0.2">
      <c r="F862" s="49"/>
      <c r="G862" s="49"/>
    </row>
    <row r="863" spans="6:7" ht="12.75" hidden="1" customHeight="1" x14ac:dyDescent="0.2">
      <c r="F863" s="49"/>
      <c r="G863" s="49"/>
    </row>
    <row r="864" spans="6:7" ht="12.75" hidden="1" customHeight="1" x14ac:dyDescent="0.2">
      <c r="F864" s="49"/>
      <c r="G864" s="49"/>
    </row>
    <row r="865" spans="6:7" ht="12.75" hidden="1" customHeight="1" x14ac:dyDescent="0.2">
      <c r="F865" s="49"/>
      <c r="G865" s="49"/>
    </row>
    <row r="866" spans="6:7" ht="12.75" hidden="1" customHeight="1" x14ac:dyDescent="0.2">
      <c r="F866" s="49"/>
      <c r="G866" s="49"/>
    </row>
    <row r="867" spans="6:7" ht="12.75" hidden="1" customHeight="1" x14ac:dyDescent="0.2">
      <c r="F867" s="49"/>
      <c r="G867" s="49"/>
    </row>
    <row r="868" spans="6:7" ht="12.75" hidden="1" customHeight="1" x14ac:dyDescent="0.2">
      <c r="F868" s="49"/>
      <c r="G868" s="49"/>
    </row>
    <row r="869" spans="6:7" ht="12.75" hidden="1" customHeight="1" x14ac:dyDescent="0.2">
      <c r="F869" s="49"/>
      <c r="G869" s="49"/>
    </row>
    <row r="870" spans="6:7" ht="12.75" hidden="1" customHeight="1" x14ac:dyDescent="0.2">
      <c r="F870" s="49"/>
      <c r="G870" s="49"/>
    </row>
    <row r="871" spans="6:7" ht="12.75" hidden="1" customHeight="1" x14ac:dyDescent="0.2">
      <c r="F871" s="49"/>
      <c r="G871" s="49"/>
    </row>
    <row r="872" spans="6:7" ht="12.75" hidden="1" customHeight="1" x14ac:dyDescent="0.2">
      <c r="F872" s="49"/>
      <c r="G872" s="49"/>
    </row>
    <row r="873" spans="6:7" ht="12.75" hidden="1" customHeight="1" x14ac:dyDescent="0.2">
      <c r="F873" s="49"/>
      <c r="G873" s="49"/>
    </row>
    <row r="874" spans="6:7" ht="12.75" hidden="1" customHeight="1" x14ac:dyDescent="0.2">
      <c r="F874" s="49"/>
      <c r="G874" s="49"/>
    </row>
    <row r="875" spans="6:7" ht="12.75" hidden="1" customHeight="1" x14ac:dyDescent="0.2">
      <c r="F875" s="49"/>
      <c r="G875" s="49"/>
    </row>
    <row r="876" spans="6:7" ht="12.75" hidden="1" customHeight="1" x14ac:dyDescent="0.2">
      <c r="F876" s="49"/>
      <c r="G876" s="49"/>
    </row>
    <row r="877" spans="6:7" ht="12.75" hidden="1" customHeight="1" x14ac:dyDescent="0.2">
      <c r="F877" s="49"/>
      <c r="G877" s="49"/>
    </row>
    <row r="878" spans="6:7" ht="12.75" hidden="1" customHeight="1" x14ac:dyDescent="0.2">
      <c r="F878" s="49"/>
      <c r="G878" s="49"/>
    </row>
    <row r="879" spans="6:7" ht="12.75" hidden="1" customHeight="1" x14ac:dyDescent="0.2">
      <c r="F879" s="49"/>
      <c r="G879" s="49"/>
    </row>
    <row r="880" spans="6:7" ht="12.75" hidden="1" customHeight="1" x14ac:dyDescent="0.2">
      <c r="F880" s="49"/>
      <c r="G880" s="49"/>
    </row>
    <row r="881" spans="6:15" ht="12.75" hidden="1" customHeight="1" x14ac:dyDescent="0.2">
      <c r="F881" s="49"/>
      <c r="G881" s="49"/>
    </row>
    <row r="882" spans="6:15" ht="12.75" hidden="1" customHeight="1" x14ac:dyDescent="0.2">
      <c r="F882" s="49"/>
      <c r="G882" s="49"/>
    </row>
    <row r="883" spans="6:15" ht="12.75" hidden="1" customHeight="1" x14ac:dyDescent="0.2">
      <c r="F883" s="49"/>
      <c r="G883" s="49"/>
    </row>
    <row r="884" spans="6:15" ht="12.75" hidden="1" customHeight="1" x14ac:dyDescent="0.2">
      <c r="F884" s="49"/>
      <c r="G884" s="49"/>
    </row>
    <row r="885" spans="6:15" ht="12.75" hidden="1" customHeight="1" x14ac:dyDescent="0.2">
      <c r="F885" s="49"/>
      <c r="G885" s="49"/>
    </row>
    <row r="886" spans="6:15" ht="12.75" hidden="1" customHeight="1" x14ac:dyDescent="0.2">
      <c r="F886" s="49"/>
      <c r="G886" s="49"/>
    </row>
    <row r="887" spans="6:15" ht="12.75" hidden="1" customHeight="1" x14ac:dyDescent="0.2">
      <c r="F887" s="49"/>
      <c r="G887" s="49"/>
    </row>
    <row r="888" spans="6:15" ht="12.75" hidden="1" customHeight="1" x14ac:dyDescent="0.2">
      <c r="F888" s="49"/>
      <c r="G888" s="49"/>
    </row>
    <row r="889" spans="6:15" ht="12.75" hidden="1" customHeight="1" x14ac:dyDescent="0.2">
      <c r="F889" s="49"/>
      <c r="G889" s="49"/>
    </row>
    <row r="890" spans="6:15" ht="12.75" hidden="1" customHeight="1" x14ac:dyDescent="0.2">
      <c r="F890" s="49"/>
      <c r="G890" s="49"/>
    </row>
    <row r="891" spans="6:15" ht="12.75" hidden="1" customHeight="1" x14ac:dyDescent="0.2">
      <c r="F891" s="49"/>
      <c r="G891" s="49"/>
    </row>
    <row r="892" spans="6:15" ht="12.75" hidden="1" customHeight="1" x14ac:dyDescent="0.2">
      <c r="F892" s="49"/>
      <c r="G892" s="49"/>
    </row>
    <row r="893" spans="6:15" ht="12.75" hidden="1" customHeight="1" x14ac:dyDescent="0.2">
      <c r="F893" s="49"/>
      <c r="G893" s="49"/>
      <c r="O893" s="58" t="str">
        <f>IF(N893&lt;&gt;"",(IF(N893=B893,"SI","VER")),"")</f>
        <v/>
      </c>
    </row>
    <row r="894" spans="6:15" ht="12.75" hidden="1" customHeight="1" x14ac:dyDescent="0.2">
      <c r="F894" s="49"/>
      <c r="G894" s="49"/>
    </row>
    <row r="895" spans="6:15" ht="12.75" hidden="1" customHeight="1" x14ac:dyDescent="0.2">
      <c r="F895" s="49"/>
      <c r="G895" s="49"/>
    </row>
    <row r="896" spans="6:15" ht="12.75" hidden="1" customHeight="1" x14ac:dyDescent="0.2">
      <c r="F896" s="49"/>
      <c r="G896" s="49"/>
    </row>
    <row r="897" spans="9:16" ht="12.75" hidden="1" customHeight="1" x14ac:dyDescent="0.2"/>
    <row r="898" spans="9:16" ht="12.75" hidden="1" customHeight="1" x14ac:dyDescent="0.2">
      <c r="I898" s="63"/>
    </row>
    <row r="899" spans="9:16" ht="12.75" hidden="1" customHeight="1" x14ac:dyDescent="0.2">
      <c r="L899" t="str">
        <f>IF(K899="","",IF(K899="FALTA DEBITO",0,F899))</f>
        <v/>
      </c>
      <c r="N899" s="58" t="str">
        <f>IF(F899&lt;&gt;"",(VLOOKUP(K899,'control débitos'!$I$2:$L$1800,4,FALSE)),"")</f>
        <v/>
      </c>
      <c r="O899" s="58" t="str">
        <f>IF(N899&lt;&gt;"",(IF(N899=B899,"SI",VLOOKUP(K899,'control débitos'!$I$2:$L$1800,4,FALSE))),"")</f>
        <v/>
      </c>
      <c r="P899" s="131" t="str">
        <f>IF(B899="","",COUNTIF(F:F,F899))</f>
        <v/>
      </c>
    </row>
    <row r="900" spans="9:16" ht="12.75" hidden="1" customHeight="1" x14ac:dyDescent="0.2">
      <c r="L900" t="str">
        <f>IF(K900="","",IF(K900="FALTA DEBITO",0,F900))</f>
        <v/>
      </c>
      <c r="N900" s="58" t="str">
        <f>IF(F900&lt;&gt;"",(VLOOKUP(K900,'control débitos'!$I$2:$L$1800,4,FALSE)),"")</f>
        <v/>
      </c>
      <c r="O900" s="58" t="str">
        <f>IF(N900&lt;&gt;"",(IF(N900=B900,"SI",VLOOKUP(K900,'control débitos'!$I$2:$L$1800,4,FALSE))),"")</f>
        <v/>
      </c>
      <c r="P900" s="131" t="str">
        <f>IF(B900="","",COUNTIF(F:F,F900))</f>
        <v/>
      </c>
    </row>
    <row r="901" spans="9:16" ht="12.75" hidden="1" customHeight="1" x14ac:dyDescent="0.2">
      <c r="L901" t="str">
        <f>IF(K901="","",IF(K901="FALTA DEBITO",0,F901))</f>
        <v/>
      </c>
      <c r="N901" s="58" t="str">
        <f>IF(F901&lt;&gt;"",(VLOOKUP(K901,'control débitos'!$I$2:$L$1800,4,FALSE)),"")</f>
        <v/>
      </c>
      <c r="O901" s="58" t="str">
        <f>IF(N901&lt;&gt;"",(IF(N901=B901,"SI",VLOOKUP(K901,'control débitos'!$I$2:$L$1800,4,FALSE))),"")</f>
        <v/>
      </c>
      <c r="P901" s="131" t="str">
        <f>IF(B901="","",COUNTIF(F:F,F901))</f>
        <v/>
      </c>
    </row>
    <row r="902" spans="9:16" ht="12.75" hidden="1" customHeight="1" x14ac:dyDescent="0.2">
      <c r="L902" t="str">
        <f>IF(K902="","",IF(K902="FALTA DEBITO",0,F902))</f>
        <v/>
      </c>
      <c r="N902" s="58" t="str">
        <f>IF(F902&lt;&gt;"",(VLOOKUP(K902,'control débitos'!$I$2:$L$1800,4,FALSE)),"")</f>
        <v/>
      </c>
      <c r="O902" s="58" t="str">
        <f>IF(N902&lt;&gt;"",(IF(N902=B902,"SI",VLOOKUP(K902,'control débitos'!$I$2:$L$1800,4,FALSE))),"")</f>
        <v/>
      </c>
      <c r="P902" s="131" t="str">
        <f>IF(B902="","",COUNTIF(F:F,F902))</f>
        <v/>
      </c>
    </row>
    <row r="903" spans="9:16" ht="12.75" hidden="1" customHeight="1" x14ac:dyDescent="0.2">
      <c r="L903" t="str">
        <f>IF(K903="","",IF(K903="FALTA DEBITO",0,F903))</f>
        <v/>
      </c>
      <c r="N903" s="58" t="str">
        <f>IF(F903&lt;&gt;"",(VLOOKUP(K903,'control débitos'!$I$2:$L$1800,4,FALSE)),"")</f>
        <v/>
      </c>
      <c r="O903" s="58" t="str">
        <f>IF(N903&lt;&gt;"",(IF(N903=B903,"SI",VLOOKUP(K903,'control débitos'!$I$2:$L$1800,4,FALSE))),"")</f>
        <v/>
      </c>
      <c r="P903" s="131" t="str">
        <f>IF(B903="","",COUNTIF(F:F,F903))</f>
        <v/>
      </c>
    </row>
    <row r="904" spans="9:16" ht="12.75" hidden="1" customHeight="1" x14ac:dyDescent="0.2">
      <c r="L904" t="str">
        <f>IF(K904="","",IF(K904="FALTA DEBITO",0,F904))</f>
        <v/>
      </c>
      <c r="N904" s="58" t="str">
        <f>IF(F904&lt;&gt;"",(VLOOKUP(K904,'control débitos'!$I$2:$L$1800,4,FALSE)),"")</f>
        <v/>
      </c>
      <c r="O904" s="58" t="str">
        <f>IF(N904&lt;&gt;"",(IF(N904=B904,"SI",VLOOKUP(K904,'control débitos'!$I$2:$L$1800,4,FALSE))),"")</f>
        <v/>
      </c>
      <c r="P904" s="131" t="str">
        <f>IF(B904="","",COUNTIF(F:F,F904))</f>
        <v/>
      </c>
    </row>
    <row r="905" spans="9:16" ht="12.75" hidden="1" customHeight="1" x14ac:dyDescent="0.2">
      <c r="L905" t="str">
        <f>IF(K905="","",IF(K905="FALTA DEBITO",0,F905))</f>
        <v/>
      </c>
      <c r="N905" s="58" t="str">
        <f>IF(F905&lt;&gt;"",(VLOOKUP(K905,'control débitos'!$I$2:$L$1800,4,FALSE)),"")</f>
        <v/>
      </c>
      <c r="O905" s="58" t="str">
        <f>IF(N905&lt;&gt;"",(IF(N905=B905,"SI",VLOOKUP(K905,'control débitos'!$I$2:$L$1800,4,FALSE))),"")</f>
        <v/>
      </c>
      <c r="P905" s="131" t="str">
        <f>IF(B905="","",COUNTIF(F:F,F905))</f>
        <v/>
      </c>
    </row>
    <row r="906" spans="9:16" ht="12.75" hidden="1" customHeight="1" x14ac:dyDescent="0.2">
      <c r="L906" t="str">
        <f>IF(K906="","",IF(K906="FALTA DEBITO",0,F906))</f>
        <v/>
      </c>
      <c r="N906" s="58" t="str">
        <f>IF(F906&lt;&gt;"",(VLOOKUP(K906,'control débitos'!$I$2:$L$1800,4,FALSE)),"")</f>
        <v/>
      </c>
      <c r="O906" s="58" t="str">
        <f>IF(N906&lt;&gt;"",(IF(N906=B906,"SI",VLOOKUP(K906,'control débitos'!$I$2:$L$1800,4,FALSE))),"")</f>
        <v/>
      </c>
      <c r="P906" s="131" t="str">
        <f>IF(B906="","",COUNTIF(F:F,F906))</f>
        <v/>
      </c>
    </row>
    <row r="907" spans="9:16" ht="12.75" hidden="1" customHeight="1" x14ac:dyDescent="0.2">
      <c r="L907" t="str">
        <f>IF(K907="","",IF(K907="FALTA DEBITO",0,F907))</f>
        <v/>
      </c>
      <c r="N907" s="58" t="str">
        <f>IF(F907&lt;&gt;"",(VLOOKUP(K907,'control débitos'!$I$2:$L$1800,4,FALSE)),"")</f>
        <v/>
      </c>
      <c r="O907" s="58" t="str">
        <f>IF(N907&lt;&gt;"",(IF(N907=B907,"SI",VLOOKUP(K907,'control débitos'!$I$2:$L$1800,4,FALSE))),"")</f>
        <v/>
      </c>
      <c r="P907" s="131" t="str">
        <f>IF(B907="","",COUNTIF(F:F,F907))</f>
        <v/>
      </c>
    </row>
    <row r="908" spans="9:16" ht="12.75" hidden="1" customHeight="1" x14ac:dyDescent="0.2">
      <c r="L908" t="str">
        <f>IF(K908="","",IF(K908="FALTA DEBITO",0,F908))</f>
        <v/>
      </c>
      <c r="N908" s="58" t="str">
        <f>IF(F908&lt;&gt;"",(VLOOKUP(K908,'control débitos'!$I$2:$L$1800,4,FALSE)),"")</f>
        <v/>
      </c>
      <c r="O908" s="58" t="str">
        <f>IF(N908&lt;&gt;"",(IF(N908=B908,"SI",VLOOKUP(K908,'control débitos'!$I$2:$L$1800,4,FALSE))),"")</f>
        <v/>
      </c>
      <c r="P908" s="131" t="str">
        <f>IF(B908="","",COUNTIF(F:F,F908))</f>
        <v/>
      </c>
    </row>
    <row r="909" spans="9:16" ht="12.75" hidden="1" customHeight="1" x14ac:dyDescent="0.2">
      <c r="L909" t="str">
        <f>IF(K909="","",IF(K909="FALTA DEBITO",0,F909))</f>
        <v/>
      </c>
      <c r="N909" s="58" t="str">
        <f>IF(F909&lt;&gt;"",(VLOOKUP(K909,'control débitos'!$I$2:$L$1800,4,FALSE)),"")</f>
        <v/>
      </c>
      <c r="O909" s="58" t="str">
        <f>IF(N909&lt;&gt;"",(IF(N909=B909,"SI",VLOOKUP(K909,'control débitos'!$I$2:$L$1800,4,FALSE))),"")</f>
        <v/>
      </c>
      <c r="P909" s="131" t="str">
        <f>IF(B909="","",COUNTIF(F:F,F909))</f>
        <v/>
      </c>
    </row>
    <row r="910" spans="9:16" ht="12.75" hidden="1" customHeight="1" x14ac:dyDescent="0.2">
      <c r="L910" t="str">
        <f>IF(K910="","",IF(K910="FALTA DEBITO",0,F910))</f>
        <v/>
      </c>
      <c r="N910" s="58" t="str">
        <f>IF(F910&lt;&gt;"",(VLOOKUP(K910,'control débitos'!$I$2:$L$1800,4,FALSE)),"")</f>
        <v/>
      </c>
      <c r="O910" s="58" t="str">
        <f>IF(N910&lt;&gt;"",(IF(N910=B910,"SI",VLOOKUP(K910,'control débitos'!$I$2:$L$1800,4,FALSE))),"")</f>
        <v/>
      </c>
      <c r="P910" s="131" t="str">
        <f>IF(B910="","",COUNTIF(F:F,F910))</f>
        <v/>
      </c>
    </row>
    <row r="911" spans="9:16" ht="12.75" hidden="1" customHeight="1" x14ac:dyDescent="0.2">
      <c r="L911" t="str">
        <f>IF(K911="","",IF(K911="FALTA DEBITO",0,F911))</f>
        <v/>
      </c>
      <c r="N911" s="58" t="str">
        <f>IF(F911&lt;&gt;"",(VLOOKUP(K911,'control débitos'!$I$2:$L$1800,4,FALSE)),"")</f>
        <v/>
      </c>
      <c r="O911" s="58" t="str">
        <f>IF(N911&lt;&gt;"",(IF(N911=B911,"SI",VLOOKUP(K911,'control débitos'!$I$2:$L$1800,4,FALSE))),"")</f>
        <v/>
      </c>
      <c r="P911" s="131" t="str">
        <f>IF(B911="","",COUNTIF(F:F,F911))</f>
        <v/>
      </c>
    </row>
    <row r="912" spans="9:16" ht="12.75" hidden="1" customHeight="1" x14ac:dyDescent="0.2">
      <c r="L912" t="str">
        <f>IF(K912="","",IF(K912="FALTA DEBITO",0,F912))</f>
        <v/>
      </c>
      <c r="N912" s="58" t="str">
        <f>IF(F912&lt;&gt;"",(VLOOKUP(K912,'control débitos'!$I$2:$L$1800,4,FALSE)),"")</f>
        <v/>
      </c>
      <c r="O912" s="58" t="str">
        <f>IF(N912&lt;&gt;"",(IF(N912=B912,"SI",VLOOKUP(K912,'control débitos'!$I$2:$L$1800,4,FALSE))),"")</f>
        <v/>
      </c>
      <c r="P912" s="131" t="str">
        <f>IF(B912="","",COUNTIF(F:F,F912))</f>
        <v/>
      </c>
    </row>
    <row r="913" spans="12:16" ht="12.75" hidden="1" customHeight="1" x14ac:dyDescent="0.2">
      <c r="L913" t="str">
        <f>IF(K913="","",IF(K913="FALTA DEBITO",0,F913))</f>
        <v/>
      </c>
      <c r="N913" s="58" t="str">
        <f>IF(F913&lt;&gt;"",(VLOOKUP(K913,'control débitos'!$I$2:$L$1800,4,FALSE)),"")</f>
        <v/>
      </c>
      <c r="O913" s="58" t="str">
        <f>IF(N913&lt;&gt;"",(IF(N913=B913,"SI",VLOOKUP(K913,'control débitos'!$I$2:$L$1800,4,FALSE))),"")</f>
        <v/>
      </c>
      <c r="P913" s="131" t="str">
        <f>IF(B913="","",COUNTIF(F:F,F913))</f>
        <v/>
      </c>
    </row>
    <row r="914" spans="12:16" ht="12.75" hidden="1" customHeight="1" x14ac:dyDescent="0.2">
      <c r="L914" t="str">
        <f>IF(K914="","",IF(K914="FALTA DEBITO",0,F914))</f>
        <v/>
      </c>
      <c r="N914" s="58" t="str">
        <f>IF(F914&lt;&gt;"",(VLOOKUP(K914,'control débitos'!$I$2:$L$1800,4,FALSE)),"")</f>
        <v/>
      </c>
      <c r="O914" s="58" t="str">
        <f>IF(N914&lt;&gt;"",(IF(N914=B914,"SI",VLOOKUP(K914,'control débitos'!$I$2:$L$1800,4,FALSE))),"")</f>
        <v/>
      </c>
      <c r="P914" s="131" t="str">
        <f>IF(B914="","",COUNTIF(F:F,F914))</f>
        <v/>
      </c>
    </row>
    <row r="915" spans="12:16" ht="12.75" hidden="1" customHeight="1" x14ac:dyDescent="0.2">
      <c r="L915" t="str">
        <f>IF(K915="","",IF(K915="FALTA DEBITO",0,F915))</f>
        <v/>
      </c>
      <c r="N915" s="58" t="str">
        <f>IF(F915&lt;&gt;"",(VLOOKUP(K915,'control débitos'!$I$2:$L$1800,4,FALSE)),"")</f>
        <v/>
      </c>
      <c r="O915" s="58" t="str">
        <f>IF(N915&lt;&gt;"",(IF(N915=B915,"SI",VLOOKUP(K915,'control débitos'!$I$2:$L$1800,4,FALSE))),"")</f>
        <v/>
      </c>
      <c r="P915" s="131" t="str">
        <f>IF(B915="","",COUNTIF(F:F,F915))</f>
        <v/>
      </c>
    </row>
    <row r="916" spans="12:16" ht="12.75" hidden="1" customHeight="1" x14ac:dyDescent="0.2">
      <c r="L916" t="str">
        <f>IF(K916="","",IF(K916="FALTA DEBITO",0,F916))</f>
        <v/>
      </c>
      <c r="N916" s="58" t="str">
        <f>IF(F916&lt;&gt;"",(VLOOKUP(K916,'control débitos'!$I$2:$L$1800,4,FALSE)),"")</f>
        <v/>
      </c>
      <c r="O916" s="58" t="str">
        <f>IF(N916&lt;&gt;"",(IF(N916=B916,"SI",VLOOKUP(K916,'control débitos'!$I$2:$L$1800,4,FALSE))),"")</f>
        <v/>
      </c>
      <c r="P916" s="131" t="str">
        <f>IF(B916="","",COUNTIF(F:F,F916))</f>
        <v/>
      </c>
    </row>
    <row r="917" spans="12:16" ht="12.75" hidden="1" customHeight="1" x14ac:dyDescent="0.2">
      <c r="L917" t="str">
        <f>IF(K917="","",IF(K917="FALTA DEBITO",0,F917))</f>
        <v/>
      </c>
      <c r="N917" s="58" t="str">
        <f>IF(F917&lt;&gt;"",(VLOOKUP(K917,'control débitos'!$I$2:$L$1800,4,FALSE)),"")</f>
        <v/>
      </c>
      <c r="O917" s="58" t="str">
        <f>IF(N917&lt;&gt;"",(IF(N917=B917,"SI",VLOOKUP(K917,'control débitos'!$I$2:$L$1800,4,FALSE))),"")</f>
        <v/>
      </c>
      <c r="P917" s="131" t="str">
        <f>IF(B917="","",COUNTIF(F:F,F917))</f>
        <v/>
      </c>
    </row>
    <row r="918" spans="12:16" ht="12.75" hidden="1" customHeight="1" x14ac:dyDescent="0.2">
      <c r="L918" t="str">
        <f>IF(K918="","",IF(K918="FALTA DEBITO",0,F918))</f>
        <v/>
      </c>
      <c r="N918" s="58" t="str">
        <f>IF(F918&lt;&gt;"",(VLOOKUP(K918,'control débitos'!$I$2:$L$1800,4,FALSE)),"")</f>
        <v/>
      </c>
      <c r="O918" s="58" t="str">
        <f>IF(N918&lt;&gt;"",(IF(N918=B918,"SI",VLOOKUP(K918,'control débitos'!$I$2:$L$1800,4,FALSE))),"")</f>
        <v/>
      </c>
      <c r="P918" s="131" t="str">
        <f>IF(B918="","",COUNTIF(F:F,F918))</f>
        <v/>
      </c>
    </row>
    <row r="919" spans="12:16" ht="12.75" hidden="1" customHeight="1" x14ac:dyDescent="0.2">
      <c r="L919" t="str">
        <f>IF(K919="","",IF(K919="FALTA DEBITO",0,F919))</f>
        <v/>
      </c>
      <c r="N919" s="58" t="str">
        <f>IF(F919&lt;&gt;"",(VLOOKUP(K919,'control débitos'!$I$2:$L$1800,4,FALSE)),"")</f>
        <v/>
      </c>
      <c r="O919" s="58" t="str">
        <f>IF(N919&lt;&gt;"",(IF(N919=B919,"SI",VLOOKUP(K919,'control débitos'!$I$2:$L$1800,4,FALSE))),"")</f>
        <v/>
      </c>
      <c r="P919" s="131" t="str">
        <f>IF(B919="","",COUNTIF(F:F,F919))</f>
        <v/>
      </c>
    </row>
    <row r="920" spans="12:16" ht="12.75" hidden="1" customHeight="1" x14ac:dyDescent="0.2">
      <c r="L920" t="str">
        <f>IF(K920="","",IF(K920="FALTA DEBITO",0,F920))</f>
        <v/>
      </c>
      <c r="N920" s="58" t="str">
        <f>IF(F920&lt;&gt;"",(VLOOKUP(K920,'control débitos'!$I$2:$L$1800,4,FALSE)),"")</f>
        <v/>
      </c>
      <c r="O920" s="58" t="str">
        <f>IF(N920&lt;&gt;"",(IF(N920=B920,"SI",VLOOKUP(K920,'control débitos'!$I$2:$L$1800,4,FALSE))),"")</f>
        <v/>
      </c>
      <c r="P920" s="131" t="str">
        <f>IF(B920="","",COUNTIF(F:F,F920))</f>
        <v/>
      </c>
    </row>
    <row r="921" spans="12:16" ht="12.75" hidden="1" customHeight="1" x14ac:dyDescent="0.2">
      <c r="L921" t="str">
        <f>IF(K921="","",IF(K921="FALTA DEBITO",0,F921))</f>
        <v/>
      </c>
      <c r="N921" s="58" t="str">
        <f>IF(F921&lt;&gt;"",(VLOOKUP(K921,'control débitos'!$I$2:$L$1800,4,FALSE)),"")</f>
        <v/>
      </c>
      <c r="O921" s="58" t="str">
        <f>IF(N921&lt;&gt;"",(IF(N921=B921,"SI",VLOOKUP(K921,'control débitos'!$I$2:$L$1800,4,FALSE))),"")</f>
        <v/>
      </c>
      <c r="P921" s="131" t="str">
        <f>IF(B921="","",COUNTIF(F:F,F921))</f>
        <v/>
      </c>
    </row>
    <row r="922" spans="12:16" ht="12.75" hidden="1" customHeight="1" x14ac:dyDescent="0.2">
      <c r="L922" t="str">
        <f>IF(K922="","",IF(K922="FALTA DEBITO",0,F922))</f>
        <v/>
      </c>
      <c r="N922" s="58" t="str">
        <f>IF(F922&lt;&gt;"",(VLOOKUP(K922,'control débitos'!$I$2:$L$1800,4,FALSE)),"")</f>
        <v/>
      </c>
      <c r="O922" s="58" t="str">
        <f>IF(N922&lt;&gt;"",(IF(N922=B922,"SI",VLOOKUP(K922,'control débitos'!$I$2:$L$1800,4,FALSE))),"")</f>
        <v/>
      </c>
      <c r="P922" s="131" t="str">
        <f>IF(B922="","",COUNTIF(F:F,F922))</f>
        <v/>
      </c>
    </row>
    <row r="923" spans="12:16" ht="12.75" hidden="1" customHeight="1" x14ac:dyDescent="0.2">
      <c r="L923" t="str">
        <f>IF(K923="","",IF(K923="FALTA DEBITO",0,F923))</f>
        <v/>
      </c>
      <c r="N923" s="58" t="str">
        <f>IF(F923&lt;&gt;"",(VLOOKUP(K923,'control débitos'!$I$2:$L$1800,4,FALSE)),"")</f>
        <v/>
      </c>
      <c r="O923" s="58" t="str">
        <f>IF(N923&lt;&gt;"",(IF(N923=B923,"SI",VLOOKUP(K923,'control débitos'!$I$2:$L$1800,4,FALSE))),"")</f>
        <v/>
      </c>
      <c r="P923" s="131" t="str">
        <f>IF(B923="","",COUNTIF(F:F,F923))</f>
        <v/>
      </c>
    </row>
    <row r="924" spans="12:16" ht="12.75" hidden="1" customHeight="1" x14ac:dyDescent="0.2">
      <c r="L924" t="str">
        <f>IF(K924="","",IF(K924="FALTA DEBITO",0,F924))</f>
        <v/>
      </c>
      <c r="N924" s="58" t="str">
        <f>IF(F924&lt;&gt;"",(VLOOKUP(K924,'control débitos'!$I$2:$L$1800,4,FALSE)),"")</f>
        <v/>
      </c>
      <c r="O924" s="58" t="str">
        <f>IF(N924&lt;&gt;"",(IF(N924=B924,"SI",VLOOKUP(K924,'control débitos'!$I$2:$L$1800,4,FALSE))),"")</f>
        <v/>
      </c>
      <c r="P924" s="131" t="str">
        <f>IF(B924="","",COUNTIF(F:F,F924))</f>
        <v/>
      </c>
    </row>
    <row r="925" spans="12:16" ht="12.75" hidden="1" customHeight="1" x14ac:dyDescent="0.2">
      <c r="L925" t="str">
        <f>IF(K925="","",IF(K925="FALTA DEBITO",0,F925))</f>
        <v/>
      </c>
      <c r="N925" s="58" t="str">
        <f>IF(F925&lt;&gt;"",(VLOOKUP(K925,'control débitos'!$I$2:$L$1800,4,FALSE)),"")</f>
        <v/>
      </c>
      <c r="O925" s="58" t="str">
        <f>IF(N925&lt;&gt;"",(IF(N925=B925,"SI",VLOOKUP(K925,'control débitos'!$I$2:$L$1800,4,FALSE))),"")</f>
        <v/>
      </c>
      <c r="P925" s="131" t="str">
        <f>IF(B925="","",COUNTIF(F:F,F925))</f>
        <v/>
      </c>
    </row>
    <row r="926" spans="12:16" ht="12.75" hidden="1" customHeight="1" x14ac:dyDescent="0.2">
      <c r="L926" t="str">
        <f>IF(K926="","",IF(K926="FALTA DEBITO",0,F926))</f>
        <v/>
      </c>
      <c r="N926" s="58" t="str">
        <f>IF(F926&lt;&gt;"",(VLOOKUP(K926,'control débitos'!$I$2:$L$1800,4,FALSE)),"")</f>
        <v/>
      </c>
      <c r="O926" s="58" t="str">
        <f>IF(N926&lt;&gt;"",(IF(N926=B926,"SI",VLOOKUP(K926,'control débitos'!$I$2:$L$1800,4,FALSE))),"")</f>
        <v/>
      </c>
      <c r="P926" s="131" t="str">
        <f>IF(B926="","",COUNTIF(F:F,F926))</f>
        <v/>
      </c>
    </row>
    <row r="927" spans="12:16" ht="12.75" hidden="1" customHeight="1" x14ac:dyDescent="0.2">
      <c r="L927" t="str">
        <f>IF(K927="","",IF(K927="FALTA DEBITO",0,F927))</f>
        <v/>
      </c>
      <c r="N927" s="58" t="str">
        <f>IF(F927&lt;&gt;"",(VLOOKUP(K927,'control débitos'!$I$2:$L$1800,4,FALSE)),"")</f>
        <v/>
      </c>
      <c r="O927" s="58" t="str">
        <f>IF(N927&lt;&gt;"",(IF(N927=B927,"SI",VLOOKUP(K927,'control débitos'!$I$2:$L$1800,4,FALSE))),"")</f>
        <v/>
      </c>
      <c r="P927" s="131" t="str">
        <f>IF(B927="","",COUNTIF(F:F,F927))</f>
        <v/>
      </c>
    </row>
    <row r="928" spans="12:16" ht="12.75" hidden="1" customHeight="1" x14ac:dyDescent="0.2">
      <c r="L928" t="str">
        <f>IF(K928="","",IF(K928="FALTA DEBITO",0,F928))</f>
        <v/>
      </c>
      <c r="N928" s="58" t="str">
        <f>IF(F928&lt;&gt;"",(VLOOKUP(K928,'control débitos'!$I$2:$L$1800,4,FALSE)),"")</f>
        <v/>
      </c>
      <c r="O928" s="58" t="str">
        <f>IF(N928&lt;&gt;"",(IF(N928=B928,"SI",VLOOKUP(K928,'control débitos'!$I$2:$L$1800,4,FALSE))),"")</f>
        <v/>
      </c>
      <c r="P928" s="131" t="str">
        <f>IF(B928="","",COUNTIF(F:F,F928))</f>
        <v/>
      </c>
    </row>
    <row r="929" spans="12:16" ht="12.75" hidden="1" customHeight="1" x14ac:dyDescent="0.2">
      <c r="L929" t="str">
        <f>IF(K929="","",IF(K929="FALTA DEBITO",0,F929))</f>
        <v/>
      </c>
      <c r="N929" s="58" t="str">
        <f>IF(F929&lt;&gt;"",(VLOOKUP(K929,'control débitos'!$I$2:$L$1800,4,FALSE)),"")</f>
        <v/>
      </c>
      <c r="O929" s="58" t="str">
        <f>IF(N929&lt;&gt;"",(IF(N929=B929,"SI",VLOOKUP(K929,'control débitos'!$I$2:$L$1800,4,FALSE))),"")</f>
        <v/>
      </c>
      <c r="P929" s="131" t="str">
        <f>IF(B929="","",COUNTIF(F:F,F929))</f>
        <v/>
      </c>
    </row>
    <row r="930" spans="12:16" ht="12.75" hidden="1" customHeight="1" x14ac:dyDescent="0.2">
      <c r="L930" t="str">
        <f>IF(K930="","",IF(K930="FALTA DEBITO",0,F930))</f>
        <v/>
      </c>
      <c r="N930" s="58" t="str">
        <f>IF(F930&lt;&gt;"",(VLOOKUP(K930,'control débitos'!$I$2:$L$1800,4,FALSE)),"")</f>
        <v/>
      </c>
      <c r="O930" s="58" t="str">
        <f>IF(N930&lt;&gt;"",(IF(N930=B930,"SI",VLOOKUP(K930,'control débitos'!$I$2:$L$1800,4,FALSE))),"")</f>
        <v/>
      </c>
      <c r="P930" s="131" t="str">
        <f>IF(B930="","",COUNTIF(F:F,F930))</f>
        <v/>
      </c>
    </row>
    <row r="931" spans="12:16" ht="12.75" hidden="1" customHeight="1" x14ac:dyDescent="0.2">
      <c r="L931" t="str">
        <f>IF(K931="","",IF(K931="FALTA DEBITO",0,F931))</f>
        <v/>
      </c>
      <c r="N931" s="58" t="str">
        <f>IF(F931&lt;&gt;"",(VLOOKUP(K931,'control débitos'!$I$2:$L$1800,4,FALSE)),"")</f>
        <v/>
      </c>
      <c r="O931" s="58" t="str">
        <f>IF(N931&lt;&gt;"",(IF(N931=B931,"SI",VLOOKUP(K931,'control débitos'!$I$2:$L$1800,4,FALSE))),"")</f>
        <v/>
      </c>
      <c r="P931" s="131" t="str">
        <f>IF(B931="","",COUNTIF(F:F,F931))</f>
        <v/>
      </c>
    </row>
    <row r="932" spans="12:16" ht="12.75" hidden="1" customHeight="1" x14ac:dyDescent="0.2">
      <c r="L932" t="str">
        <f>IF(K932="","",IF(K932="FALTA DEBITO",0,F932))</f>
        <v/>
      </c>
      <c r="N932" s="58" t="str">
        <f>IF(F932&lt;&gt;"",(VLOOKUP(K932,'control débitos'!$I$2:$L$1800,4,FALSE)),"")</f>
        <v/>
      </c>
      <c r="O932" s="58" t="str">
        <f>IF(N932&lt;&gt;"",(IF(N932=B932,"SI",VLOOKUP(K932,'control débitos'!$I$2:$L$1800,4,FALSE))),"")</f>
        <v/>
      </c>
      <c r="P932" s="131" t="str">
        <f>IF(B932="","",COUNTIF(F:F,F932))</f>
        <v/>
      </c>
    </row>
    <row r="933" spans="12:16" ht="12.75" hidden="1" customHeight="1" x14ac:dyDescent="0.2">
      <c r="L933" t="str">
        <f>IF(K933="","",IF(K933="FALTA DEBITO",0,F933))</f>
        <v/>
      </c>
      <c r="N933" s="58" t="str">
        <f>IF(F933&lt;&gt;"",(VLOOKUP(K933,'control débitos'!$I$2:$L$1800,4,FALSE)),"")</f>
        <v/>
      </c>
      <c r="O933" s="58" t="str">
        <f>IF(N933&lt;&gt;"",(IF(N933=B933,"SI",VLOOKUP(K933,'control débitos'!$I$2:$L$1800,4,FALSE))),"")</f>
        <v/>
      </c>
      <c r="P933" s="131" t="str">
        <f>IF(B933="","",COUNTIF(F:F,F933))</f>
        <v/>
      </c>
    </row>
    <row r="934" spans="12:16" ht="12.75" hidden="1" customHeight="1" x14ac:dyDescent="0.2">
      <c r="L934" t="str">
        <f>IF(K934="","",IF(K934="FALTA DEBITO",0,F934))</f>
        <v/>
      </c>
      <c r="N934" s="58" t="str">
        <f>IF(F934&lt;&gt;"",(VLOOKUP(K934,'control débitos'!$I$2:$L$1800,4,FALSE)),"")</f>
        <v/>
      </c>
      <c r="O934" s="58" t="str">
        <f>IF(N934&lt;&gt;"",(IF(N934=B934,"SI",VLOOKUP(K934,'control débitos'!$I$2:$L$1800,4,FALSE))),"")</f>
        <v/>
      </c>
      <c r="P934" s="131" t="str">
        <f>IF(B934="","",COUNTIF(F:F,F934))</f>
        <v/>
      </c>
    </row>
  </sheetData>
  <autoFilter ref="K1:K934" xr:uid="{00000000-0001-0000-0600-000000000000}">
    <filterColumn colId="0">
      <filters>
        <filter val="FALTA DEBITO"/>
      </filters>
    </filterColumn>
  </autoFilter>
  <sortState xmlns:xlrd2="http://schemas.microsoft.com/office/spreadsheetml/2017/richdata2" ref="A2:XFC934">
    <sortCondition ref="A1:A1048576"/>
  </sortState>
  <pageMargins left="0.70866141732283472" right="0.70866141732283472" top="0.74803149606299213" bottom="0.74803149606299213" header="0.31496062992125984" footer="0.31496062992125984"/>
  <pageSetup paperSize="9" scale="42" fitToHeight="0" orientation="portrait" cellComments="atEnd" r:id="rId1"/>
  <headerFooter>
    <oddFooter>&amp;C&amp;A
&amp;P / &amp;L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MPRIMIRHOR">
                <anchor moveWithCells="1" sizeWithCells="1">
                  <from>
                    <xdr:col>8</xdr:col>
                    <xdr:colOff>28575</xdr:colOff>
                    <xdr:row>2</xdr:row>
                    <xdr:rowOff>9525</xdr:rowOff>
                  </from>
                  <to>
                    <xdr:col>9</xdr:col>
                    <xdr:colOff>1019175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pageSetUpPr fitToPage="1"/>
  </sheetPr>
  <dimension ref="A1:X2028"/>
  <sheetViews>
    <sheetView zoomScale="70" zoomScaleNormal="70" workbookViewId="0">
      <selection activeCell="V22" sqref="V22"/>
    </sheetView>
  </sheetViews>
  <sheetFormatPr baseColWidth="10" defaultColWidth="11.42578125" defaultRowHeight="30" customHeight="1" x14ac:dyDescent="0.2"/>
  <cols>
    <col min="1" max="1" width="19.7109375" bestFit="1" customWidth="1"/>
    <col min="2" max="2" width="12.5703125" bestFit="1" customWidth="1"/>
    <col min="3" max="3" width="17.7109375" bestFit="1" customWidth="1"/>
    <col min="4" max="4" width="9.85546875" bestFit="1" customWidth="1"/>
    <col min="5" max="5" width="11.7109375" bestFit="1" customWidth="1"/>
    <col min="6" max="6" width="51.28515625" bestFit="1" customWidth="1"/>
    <col min="7" max="7" width="34.42578125" bestFit="1" customWidth="1"/>
    <col min="8" max="8" width="6.42578125" bestFit="1" customWidth="1"/>
    <col min="9" max="9" width="11.140625" bestFit="1" customWidth="1"/>
    <col min="10" max="10" width="10.140625" style="5" bestFit="1" customWidth="1"/>
    <col min="11" max="11" width="15.5703125" bestFit="1" customWidth="1"/>
    <col min="12" max="13" width="16.7109375" bestFit="1" customWidth="1"/>
    <col min="17" max="17" width="22.42578125" style="57" bestFit="1" customWidth="1"/>
    <col min="18" max="18" width="15" bestFit="1" customWidth="1"/>
    <col min="20" max="20" width="12.140625" bestFit="1" customWidth="1"/>
  </cols>
  <sheetData>
    <row r="1" spans="1:20" ht="30" customHeight="1" thickBot="1" x14ac:dyDescent="0.25">
      <c r="A1" s="231" t="s">
        <v>515</v>
      </c>
      <c r="B1" s="232"/>
      <c r="C1" s="232"/>
      <c r="D1" s="232"/>
      <c r="E1" s="232"/>
      <c r="F1" s="232"/>
      <c r="G1" s="233"/>
      <c r="H1" s="129"/>
      <c r="I1" s="234" t="s">
        <v>516</v>
      </c>
      <c r="J1" s="235"/>
      <c r="K1" s="236"/>
      <c r="L1" s="5">
        <f>SUM(E2:E157)</f>
        <v>29678142.789999988</v>
      </c>
      <c r="M1" s="56">
        <f>+L1-'2.DEBITOS Y CHEQUES'!M2</f>
        <v>29678142.789999988</v>
      </c>
      <c r="Q1" s="57" t="str" cm="1">
        <f t="array" ref="Q1:Q19">+_xlfn.UNIQUE(A:A)</f>
        <v>copiar la consulta del contable</v>
      </c>
    </row>
    <row r="2" spans="1:20" ht="30" customHeight="1" x14ac:dyDescent="0.2">
      <c r="A2" s="103" t="s">
        <v>518</v>
      </c>
      <c r="B2" s="103" t="s">
        <v>523</v>
      </c>
      <c r="C2" s="103" t="s">
        <v>564</v>
      </c>
      <c r="D2" s="103" t="s">
        <v>524</v>
      </c>
      <c r="E2" s="103" t="s">
        <v>525</v>
      </c>
      <c r="F2" s="103" t="s">
        <v>522</v>
      </c>
      <c r="G2" s="103" t="s">
        <v>566</v>
      </c>
      <c r="H2" s="103" t="s">
        <v>519</v>
      </c>
      <c r="J2"/>
      <c r="K2" s="5"/>
      <c r="L2" s="5"/>
      <c r="M2" s="56"/>
      <c r="Q2" s="57" t="str">
        <v>FECHA_EFECTIVA</v>
      </c>
    </row>
    <row r="3" spans="1:20" ht="30" customHeight="1" x14ac:dyDescent="0.2">
      <c r="A3" s="57">
        <v>45348</v>
      </c>
      <c r="B3">
        <v>346</v>
      </c>
      <c r="C3" t="s">
        <v>563</v>
      </c>
      <c r="D3" t="s">
        <v>744</v>
      </c>
      <c r="E3">
        <v>211523.19</v>
      </c>
      <c r="F3" t="s">
        <v>565</v>
      </c>
      <c r="G3" t="s">
        <v>1140</v>
      </c>
      <c r="H3">
        <v>83672</v>
      </c>
      <c r="I3">
        <f>IF(A3&lt;&gt;"",VALUE(VLOOKUP(-E3,'2.DEBITOS Y CHEQUES'!$F$2:$F$5500,1,FALSE)),"")</f>
        <v>-211523.19</v>
      </c>
      <c r="J3" s="104">
        <f>IF(E3&lt;&gt;"",(IFERROR(VLOOKUP(-E3,'3.AFIP'!$F$2:$F$1600,1,0),0)),"")</f>
        <v>0</v>
      </c>
      <c r="K3" s="49">
        <f>IF(A3&lt;&gt;"",(I3+J3),"")</f>
        <v>-211523.19</v>
      </c>
      <c r="L3" s="57">
        <f>IF(A3="","",A3)</f>
        <v>45348</v>
      </c>
      <c r="M3" s="57">
        <f>+_xlfn.XLOOKUP(I3,'2.DEBITOS Y CHEQUES'!L:L,'2.DEBITOS Y CHEQUES'!N:N,,0)</f>
        <v>45348</v>
      </c>
      <c r="Q3" s="57">
        <v>45348</v>
      </c>
      <c r="R3" s="5">
        <f t="shared" ref="R3" si="0">+SUMIF(A:A,Q3,E:E)</f>
        <v>2522807.42</v>
      </c>
      <c r="S3" t="e">
        <f>+_xlfn.XLOOKUP(Q3,'2.DEBITOS Y CHEQUES'!R:R,'2.DEBITOS Y CHEQUES'!S:S,,0)</f>
        <v>#N/A</v>
      </c>
      <c r="T3" s="144" t="e">
        <f t="shared" ref="T3" si="1">+S3+R3</f>
        <v>#N/A</v>
      </c>
    </row>
    <row r="4" spans="1:20" ht="30" customHeight="1" x14ac:dyDescent="0.2">
      <c r="A4" s="57">
        <v>45348</v>
      </c>
      <c r="B4">
        <v>607</v>
      </c>
      <c r="C4" t="s">
        <v>563</v>
      </c>
      <c r="D4" t="s">
        <v>594</v>
      </c>
      <c r="E4">
        <v>190302.35</v>
      </c>
      <c r="F4" t="s">
        <v>565</v>
      </c>
      <c r="G4" t="s">
        <v>1141</v>
      </c>
      <c r="H4">
        <v>83962</v>
      </c>
      <c r="I4">
        <f>IF(A4&lt;&gt;"",VALUE(VLOOKUP(-E4,'2.DEBITOS Y CHEQUES'!$F$2:$F$5500,1,FALSE)),"")</f>
        <v>-190302.35</v>
      </c>
      <c r="J4" s="104">
        <f>IF(E4&lt;&gt;"",(IFERROR(VLOOKUP(-E4,'3.AFIP'!$F$2:$F$1600,1,0),0)),"")</f>
        <v>0</v>
      </c>
      <c r="K4" s="49">
        <f t="shared" ref="K4:K67" si="2">IF(A4&lt;&gt;"",(I4+J4),"")</f>
        <v>-190302.35</v>
      </c>
      <c r="L4" s="57">
        <f t="shared" ref="L4:L67" si="3">IF(A4="","",A4)</f>
        <v>45348</v>
      </c>
      <c r="M4" s="57">
        <f>+_xlfn.XLOOKUP(I4,'2.DEBITOS Y CHEQUES'!L:L,'2.DEBITOS Y CHEQUES'!N:N,,0)</f>
        <v>45348</v>
      </c>
      <c r="Q4" s="57">
        <v>45345</v>
      </c>
      <c r="R4" s="5">
        <f t="shared" ref="R4:R19" si="4">+SUMIF(A:A,Q4,E:E)</f>
        <v>222640</v>
      </c>
      <c r="S4" t="e">
        <f>+_xlfn.XLOOKUP(Q4,'2.DEBITOS Y CHEQUES'!R:R,'2.DEBITOS Y CHEQUES'!S:S,,0)</f>
        <v>#N/A</v>
      </c>
      <c r="T4" s="144" t="e">
        <f t="shared" ref="T4:T19" si="5">+S4+R4</f>
        <v>#N/A</v>
      </c>
    </row>
    <row r="5" spans="1:20" ht="30" customHeight="1" x14ac:dyDescent="0.2">
      <c r="A5" s="57">
        <v>45348</v>
      </c>
      <c r="B5">
        <v>1831</v>
      </c>
      <c r="C5" t="s">
        <v>563</v>
      </c>
      <c r="D5" t="s">
        <v>594</v>
      </c>
      <c r="E5">
        <v>530245.47</v>
      </c>
      <c r="F5" t="s">
        <v>565</v>
      </c>
      <c r="G5" t="s">
        <v>1142</v>
      </c>
      <c r="H5">
        <v>83673</v>
      </c>
      <c r="I5">
        <f>IF(A5&lt;&gt;"",VALUE(VLOOKUP(-E5,'2.DEBITOS Y CHEQUES'!$F$2:$F$5500,1,FALSE)),"")</f>
        <v>-530245.47</v>
      </c>
      <c r="J5" s="104">
        <f>IF(E5&lt;&gt;"",(IFERROR(VLOOKUP(-E5,'3.AFIP'!$F$2:$F$1600,1,0),0)),"")</f>
        <v>0</v>
      </c>
      <c r="K5" s="49">
        <f t="shared" si="2"/>
        <v>-530245.47</v>
      </c>
      <c r="L5" s="57">
        <f t="shared" si="3"/>
        <v>45348</v>
      </c>
      <c r="M5" s="57">
        <f>+_xlfn.XLOOKUP(I5,'2.DEBITOS Y CHEQUES'!L:L,'2.DEBITOS Y CHEQUES'!N:N,,0)</f>
        <v>45348</v>
      </c>
      <c r="Q5" s="57">
        <v>45344</v>
      </c>
      <c r="R5" s="5">
        <f t="shared" si="4"/>
        <v>403811</v>
      </c>
      <c r="S5" t="e">
        <f>+_xlfn.XLOOKUP(Q5,'2.DEBITOS Y CHEQUES'!R:R,'2.DEBITOS Y CHEQUES'!S:S,,0)</f>
        <v>#N/A</v>
      </c>
      <c r="T5" s="144" t="e">
        <f t="shared" si="5"/>
        <v>#N/A</v>
      </c>
    </row>
    <row r="6" spans="1:20" ht="30" customHeight="1" x14ac:dyDescent="0.2">
      <c r="A6" s="57">
        <v>45348</v>
      </c>
      <c r="B6">
        <v>1831</v>
      </c>
      <c r="C6" t="s">
        <v>563</v>
      </c>
      <c r="D6" t="s">
        <v>594</v>
      </c>
      <c r="E6">
        <v>530245.47</v>
      </c>
      <c r="F6" t="s">
        <v>565</v>
      </c>
      <c r="G6" t="s">
        <v>1143</v>
      </c>
      <c r="H6">
        <v>83674</v>
      </c>
      <c r="I6">
        <f>IF(A6&lt;&gt;"",VALUE(VLOOKUP(-E6,'2.DEBITOS Y CHEQUES'!$F$2:$F$5500,1,FALSE)),"")</f>
        <v>-530245.47</v>
      </c>
      <c r="J6" s="104">
        <f>IF(E6&lt;&gt;"",(IFERROR(VLOOKUP(-E6,'3.AFIP'!$F$2:$F$1600,1,0),0)),"")</f>
        <v>0</v>
      </c>
      <c r="K6" s="49">
        <f t="shared" si="2"/>
        <v>-530245.47</v>
      </c>
      <c r="L6" s="57">
        <f t="shared" si="3"/>
        <v>45348</v>
      </c>
      <c r="M6" s="57">
        <f>+_xlfn.XLOOKUP(I6,'2.DEBITOS Y CHEQUES'!L:L,'2.DEBITOS Y CHEQUES'!N:N,,0)</f>
        <v>45348</v>
      </c>
      <c r="Q6" s="57">
        <v>45343</v>
      </c>
      <c r="R6" s="5">
        <f t="shared" si="4"/>
        <v>515315.20000000001</v>
      </c>
      <c r="S6" t="e">
        <f>+_xlfn.XLOOKUP(Q6,'2.DEBITOS Y CHEQUES'!R:R,'2.DEBITOS Y CHEQUES'!S:S,,0)</f>
        <v>#N/A</v>
      </c>
      <c r="T6" s="144" t="e">
        <f t="shared" si="5"/>
        <v>#N/A</v>
      </c>
    </row>
    <row r="7" spans="1:20" ht="30" customHeight="1" x14ac:dyDescent="0.2">
      <c r="A7" s="57">
        <v>45348</v>
      </c>
      <c r="B7">
        <v>1831</v>
      </c>
      <c r="C7" t="s">
        <v>563</v>
      </c>
      <c r="D7" t="s">
        <v>594</v>
      </c>
      <c r="E7">
        <v>530245.47</v>
      </c>
      <c r="F7" t="s">
        <v>565</v>
      </c>
      <c r="G7" t="s">
        <v>1144</v>
      </c>
      <c r="H7">
        <v>83675</v>
      </c>
      <c r="I7">
        <f>IF(A7&lt;&gt;"",VALUE(VLOOKUP(-E7,'2.DEBITOS Y CHEQUES'!$F$2:$F$5500,1,FALSE)),"")</f>
        <v>-530245.47</v>
      </c>
      <c r="J7" s="104">
        <f>IF(E7&lt;&gt;"",(IFERROR(VLOOKUP(-E7,'3.AFIP'!$F$2:$F$1600,1,0),0)),"")</f>
        <v>0</v>
      </c>
      <c r="K7" s="49">
        <f t="shared" si="2"/>
        <v>-530245.47</v>
      </c>
      <c r="L7" s="57">
        <f t="shared" si="3"/>
        <v>45348</v>
      </c>
      <c r="M7" s="57">
        <f>+_xlfn.XLOOKUP(I7,'2.DEBITOS Y CHEQUES'!L:L,'2.DEBITOS Y CHEQUES'!N:N,,0)</f>
        <v>45348</v>
      </c>
      <c r="Q7" s="57">
        <v>45342</v>
      </c>
      <c r="R7" s="5">
        <f t="shared" si="4"/>
        <v>945214.02</v>
      </c>
      <c r="S7" t="e">
        <f>+_xlfn.XLOOKUP(Q7,'2.DEBITOS Y CHEQUES'!R:R,'2.DEBITOS Y CHEQUES'!S:S,,0)</f>
        <v>#N/A</v>
      </c>
      <c r="T7" s="144" t="e">
        <f t="shared" si="5"/>
        <v>#N/A</v>
      </c>
    </row>
    <row r="8" spans="1:20" ht="30" customHeight="1" x14ac:dyDescent="0.2">
      <c r="A8" s="57">
        <v>45348</v>
      </c>
      <c r="B8">
        <v>1831</v>
      </c>
      <c r="C8" t="s">
        <v>563</v>
      </c>
      <c r="D8" t="s">
        <v>594</v>
      </c>
      <c r="E8">
        <v>530245.47</v>
      </c>
      <c r="F8" t="s">
        <v>565</v>
      </c>
      <c r="G8" t="s">
        <v>1145</v>
      </c>
      <c r="H8">
        <v>83676</v>
      </c>
      <c r="I8">
        <f>IF(A8&lt;&gt;"",VALUE(VLOOKUP(-E8,'2.DEBITOS Y CHEQUES'!$F$2:$F$5500,1,FALSE)),"")</f>
        <v>-530245.47</v>
      </c>
      <c r="J8" s="104">
        <f>IF(E8&lt;&gt;"",(IFERROR(VLOOKUP(-E8,'3.AFIP'!$F$2:$F$1600,1,0),0)),"")</f>
        <v>0</v>
      </c>
      <c r="K8" s="49">
        <f t="shared" si="2"/>
        <v>-530245.47</v>
      </c>
      <c r="L8" s="57">
        <f t="shared" si="3"/>
        <v>45348</v>
      </c>
      <c r="M8" s="57">
        <f>+_xlfn.XLOOKUP(I8,'2.DEBITOS Y CHEQUES'!L:L,'2.DEBITOS Y CHEQUES'!N:N,,0)</f>
        <v>45348</v>
      </c>
      <c r="Q8" s="57">
        <v>45341</v>
      </c>
      <c r="R8" s="5">
        <f t="shared" si="4"/>
        <v>554993.64</v>
      </c>
      <c r="S8" t="e">
        <f>+_xlfn.XLOOKUP(Q8,'2.DEBITOS Y CHEQUES'!R:R,'2.DEBITOS Y CHEQUES'!S:S,,0)</f>
        <v>#N/A</v>
      </c>
      <c r="T8" s="144" t="e">
        <f t="shared" si="5"/>
        <v>#N/A</v>
      </c>
    </row>
    <row r="9" spans="1:20" ht="30" customHeight="1" x14ac:dyDescent="0.2">
      <c r="A9" s="57">
        <v>45345</v>
      </c>
      <c r="B9">
        <v>2617</v>
      </c>
      <c r="C9" t="s">
        <v>563</v>
      </c>
      <c r="D9" t="s">
        <v>594</v>
      </c>
      <c r="E9">
        <v>222640</v>
      </c>
      <c r="F9" t="s">
        <v>565</v>
      </c>
      <c r="G9" t="s">
        <v>1097</v>
      </c>
      <c r="H9">
        <v>84103</v>
      </c>
      <c r="I9">
        <f>IF(A9&lt;&gt;"",VALUE(VLOOKUP(-E9,'2.DEBITOS Y CHEQUES'!$F$2:$F$5500,1,FALSE)),"")</f>
        <v>-222640</v>
      </c>
      <c r="J9" s="104">
        <f>IF(E9&lt;&gt;"",(IFERROR(VLOOKUP(-E9,'3.AFIP'!$F$2:$F$1600,1,0),0)),"")</f>
        <v>0</v>
      </c>
      <c r="K9" s="49">
        <f t="shared" si="2"/>
        <v>-222640</v>
      </c>
      <c r="L9" s="57">
        <f t="shared" si="3"/>
        <v>45345</v>
      </c>
      <c r="M9" s="57">
        <f>+_xlfn.XLOOKUP(I9,'2.DEBITOS Y CHEQUES'!L:L,'2.DEBITOS Y CHEQUES'!N:N,,0)</f>
        <v>45345</v>
      </c>
      <c r="Q9" s="57">
        <v>45338</v>
      </c>
      <c r="R9" s="5">
        <f t="shared" si="4"/>
        <v>212312.93</v>
      </c>
      <c r="S9" t="e">
        <f>+_xlfn.XLOOKUP(Q9,'2.DEBITOS Y CHEQUES'!R:R,'2.DEBITOS Y CHEQUES'!S:S,,0)</f>
        <v>#N/A</v>
      </c>
      <c r="T9" s="144" t="e">
        <f t="shared" si="5"/>
        <v>#N/A</v>
      </c>
    </row>
    <row r="10" spans="1:20" ht="30" customHeight="1" x14ac:dyDescent="0.2">
      <c r="A10" s="57">
        <v>45344</v>
      </c>
      <c r="B10">
        <v>221</v>
      </c>
      <c r="C10" t="s">
        <v>563</v>
      </c>
      <c r="D10" t="s">
        <v>750</v>
      </c>
      <c r="E10">
        <v>13419.78</v>
      </c>
      <c r="F10" t="s">
        <v>565</v>
      </c>
      <c r="G10" t="s">
        <v>1146</v>
      </c>
      <c r="H10">
        <v>83754</v>
      </c>
      <c r="I10">
        <f>IF(A10&lt;&gt;"",VALUE(VLOOKUP(-E10,'2.DEBITOS Y CHEQUES'!$F$2:$F$5500,1,FALSE)),"")</f>
        <v>-13419.78</v>
      </c>
      <c r="J10" s="104">
        <f>IF(E10&lt;&gt;"",(IFERROR(VLOOKUP(-E10,'3.AFIP'!$F$2:$F$1600,1,0),0)),"")</f>
        <v>0</v>
      </c>
      <c r="K10" s="49">
        <f t="shared" si="2"/>
        <v>-13419.78</v>
      </c>
      <c r="L10" s="57">
        <f t="shared" si="3"/>
        <v>45344</v>
      </c>
      <c r="M10" s="57">
        <f>+_xlfn.XLOOKUP(I10,'2.DEBITOS Y CHEQUES'!L:L,'2.DEBITOS Y CHEQUES'!N:N,,0)</f>
        <v>45344</v>
      </c>
      <c r="Q10" s="57">
        <v>45337</v>
      </c>
      <c r="R10" s="5">
        <f t="shared" si="4"/>
        <v>1694032.07</v>
      </c>
      <c r="S10" t="e">
        <f>+_xlfn.XLOOKUP(Q10,'2.DEBITOS Y CHEQUES'!R:R,'2.DEBITOS Y CHEQUES'!S:S,,0)</f>
        <v>#N/A</v>
      </c>
      <c r="T10" s="144" t="e">
        <f t="shared" si="5"/>
        <v>#N/A</v>
      </c>
    </row>
    <row r="11" spans="1:20" ht="30" customHeight="1" x14ac:dyDescent="0.2">
      <c r="A11" s="57">
        <v>45344</v>
      </c>
      <c r="B11">
        <v>1419</v>
      </c>
      <c r="C11" t="s">
        <v>563</v>
      </c>
      <c r="D11" t="s">
        <v>594</v>
      </c>
      <c r="E11">
        <v>60500</v>
      </c>
      <c r="F11" t="s">
        <v>565</v>
      </c>
      <c r="G11" t="s">
        <v>1147</v>
      </c>
      <c r="H11">
        <v>84052</v>
      </c>
      <c r="I11">
        <f>IF(A11&lt;&gt;"",VALUE(VLOOKUP(-E11,'2.DEBITOS Y CHEQUES'!$F$2:$F$5500,1,FALSE)),"")</f>
        <v>-60500</v>
      </c>
      <c r="J11" s="104">
        <f>IF(E11&lt;&gt;"",(IFERROR(VLOOKUP(-E11,'3.AFIP'!$F$2:$F$1600,1,0),0)),"")</f>
        <v>0</v>
      </c>
      <c r="K11" s="49">
        <f t="shared" si="2"/>
        <v>-60500</v>
      </c>
      <c r="L11" s="57">
        <f t="shared" si="3"/>
        <v>45344</v>
      </c>
      <c r="M11" s="57">
        <f>+_xlfn.XLOOKUP(I11,'2.DEBITOS Y CHEQUES'!L:L,'2.DEBITOS Y CHEQUES'!N:N,,0)</f>
        <v>45344</v>
      </c>
      <c r="Q11" s="57">
        <v>45336</v>
      </c>
      <c r="R11" s="5">
        <f t="shared" si="4"/>
        <v>5572131.1199999992</v>
      </c>
      <c r="S11" t="e">
        <f>+_xlfn.XLOOKUP(Q11,'2.DEBITOS Y CHEQUES'!R:R,'2.DEBITOS Y CHEQUES'!S:S,,0)</f>
        <v>#N/A</v>
      </c>
      <c r="T11" s="144" t="e">
        <f t="shared" si="5"/>
        <v>#N/A</v>
      </c>
    </row>
    <row r="12" spans="1:20" ht="30" customHeight="1" x14ac:dyDescent="0.2">
      <c r="A12" s="57">
        <v>45344</v>
      </c>
      <c r="B12">
        <v>2881</v>
      </c>
      <c r="C12" t="s">
        <v>563</v>
      </c>
      <c r="D12" t="s">
        <v>741</v>
      </c>
      <c r="E12">
        <v>92547.82</v>
      </c>
      <c r="F12" t="s">
        <v>565</v>
      </c>
      <c r="G12" t="s">
        <v>1148</v>
      </c>
      <c r="H12">
        <v>83617</v>
      </c>
      <c r="I12">
        <f>IF(A12&lt;&gt;"",VALUE(VLOOKUP(-E12,'2.DEBITOS Y CHEQUES'!$F$2:$F$5500,1,FALSE)),"")</f>
        <v>-92547.82</v>
      </c>
      <c r="J12" s="104">
        <f>IF(E12&lt;&gt;"",(IFERROR(VLOOKUP(-E12,'3.AFIP'!$F$2:$F$1600,1,0),0)),"")</f>
        <v>0</v>
      </c>
      <c r="K12" s="49">
        <f t="shared" si="2"/>
        <v>-92547.82</v>
      </c>
      <c r="L12" s="57">
        <f t="shared" si="3"/>
        <v>45344</v>
      </c>
      <c r="M12" s="57">
        <f>+_xlfn.XLOOKUP(I12,'2.DEBITOS Y CHEQUES'!L:L,'2.DEBITOS Y CHEQUES'!N:N,,0)</f>
        <v>45344</v>
      </c>
      <c r="Q12" s="57">
        <v>45331</v>
      </c>
      <c r="R12" s="5">
        <f t="shared" si="4"/>
        <v>5021009.3099999996</v>
      </c>
      <c r="S12" t="e">
        <f>+_xlfn.XLOOKUP(Q12,'2.DEBITOS Y CHEQUES'!R:R,'2.DEBITOS Y CHEQUES'!S:S,,0)</f>
        <v>#N/A</v>
      </c>
      <c r="T12" s="144" t="e">
        <f t="shared" si="5"/>
        <v>#N/A</v>
      </c>
    </row>
    <row r="13" spans="1:20" ht="30" customHeight="1" x14ac:dyDescent="0.2">
      <c r="A13" s="57">
        <v>45344</v>
      </c>
      <c r="B13">
        <v>2886</v>
      </c>
      <c r="C13" t="s">
        <v>563</v>
      </c>
      <c r="D13" t="s">
        <v>594</v>
      </c>
      <c r="E13">
        <v>237343.4</v>
      </c>
      <c r="F13" t="s">
        <v>565</v>
      </c>
      <c r="G13" t="s">
        <v>1149</v>
      </c>
      <c r="H13">
        <v>83736</v>
      </c>
      <c r="I13">
        <f>IF(A13&lt;&gt;"",VALUE(VLOOKUP(-E13,'2.DEBITOS Y CHEQUES'!$F$2:$F$5500,1,FALSE)),"")</f>
        <v>-237343.4</v>
      </c>
      <c r="J13" s="104">
        <f>IF(E13&lt;&gt;"",(IFERROR(VLOOKUP(-E13,'3.AFIP'!$F$2:$F$1600,1,0),0)),"")</f>
        <v>0</v>
      </c>
      <c r="K13" s="49">
        <f t="shared" si="2"/>
        <v>-237343.4</v>
      </c>
      <c r="L13" s="57">
        <f t="shared" si="3"/>
        <v>45344</v>
      </c>
      <c r="M13" s="57">
        <f>+_xlfn.XLOOKUP(I13,'2.DEBITOS Y CHEQUES'!L:L,'2.DEBITOS Y CHEQUES'!N:N,,0)</f>
        <v>45344</v>
      </c>
      <c r="Q13" s="57">
        <v>45330</v>
      </c>
      <c r="R13" s="5">
        <f t="shared" si="4"/>
        <v>3627863.2300000004</v>
      </c>
      <c r="S13" t="e">
        <f>+_xlfn.XLOOKUP(Q13,'2.DEBITOS Y CHEQUES'!R:R,'2.DEBITOS Y CHEQUES'!S:S,,0)</f>
        <v>#N/A</v>
      </c>
      <c r="T13" s="144" t="e">
        <f t="shared" si="5"/>
        <v>#N/A</v>
      </c>
    </row>
    <row r="14" spans="1:20" ht="30" customHeight="1" x14ac:dyDescent="0.2">
      <c r="A14" s="57">
        <v>45343</v>
      </c>
      <c r="B14">
        <v>1910</v>
      </c>
      <c r="C14" t="s">
        <v>563</v>
      </c>
      <c r="D14" t="s">
        <v>794</v>
      </c>
      <c r="E14">
        <v>69690.570000000007</v>
      </c>
      <c r="F14" t="s">
        <v>565</v>
      </c>
      <c r="G14" t="s">
        <v>1150</v>
      </c>
      <c r="H14">
        <v>83963</v>
      </c>
      <c r="I14">
        <f>IF(A14&lt;&gt;"",VALUE(VLOOKUP(-E14,'2.DEBITOS Y CHEQUES'!$F$2:$F$5500,1,FALSE)),"")</f>
        <v>-69690.570000000007</v>
      </c>
      <c r="J14" s="104">
        <f>IF(E14&lt;&gt;"",(IFERROR(VLOOKUP(-E14,'3.AFIP'!$F$2:$F$1600,1,0),0)),"")</f>
        <v>0</v>
      </c>
      <c r="K14" s="49">
        <f t="shared" si="2"/>
        <v>-69690.570000000007</v>
      </c>
      <c r="L14" s="57">
        <f t="shared" si="3"/>
        <v>45343</v>
      </c>
      <c r="M14" s="57">
        <f>+_xlfn.XLOOKUP(I14,'2.DEBITOS Y CHEQUES'!L:L,'2.DEBITOS Y CHEQUES'!N:N,,0)</f>
        <v>45343</v>
      </c>
      <c r="Q14" s="57">
        <v>45328</v>
      </c>
      <c r="R14" s="5">
        <f t="shared" si="4"/>
        <v>3293289.63</v>
      </c>
      <c r="S14" t="e">
        <f>+_xlfn.XLOOKUP(Q14,'2.DEBITOS Y CHEQUES'!R:R,'2.DEBITOS Y CHEQUES'!S:S,,0)</f>
        <v>#N/A</v>
      </c>
      <c r="T14" s="144" t="e">
        <f t="shared" si="5"/>
        <v>#N/A</v>
      </c>
    </row>
    <row r="15" spans="1:20" ht="30" customHeight="1" x14ac:dyDescent="0.2">
      <c r="A15" s="57">
        <v>45343</v>
      </c>
      <c r="B15">
        <v>2130</v>
      </c>
      <c r="C15" t="s">
        <v>563</v>
      </c>
      <c r="D15" t="s">
        <v>594</v>
      </c>
      <c r="E15">
        <v>438764.63</v>
      </c>
      <c r="F15" t="s">
        <v>565</v>
      </c>
      <c r="G15" t="s">
        <v>1151</v>
      </c>
      <c r="H15">
        <v>83648</v>
      </c>
      <c r="I15">
        <f>IF(A15&lt;&gt;"",VALUE(VLOOKUP(-E15,'2.DEBITOS Y CHEQUES'!$F$2:$F$5500,1,FALSE)),"")</f>
        <v>-438764.63</v>
      </c>
      <c r="J15" s="104">
        <f>IF(E15&lt;&gt;"",(IFERROR(VLOOKUP(-E15,'3.AFIP'!$F$2:$F$1600,1,0),0)),"")</f>
        <v>0</v>
      </c>
      <c r="K15" s="49">
        <f t="shared" si="2"/>
        <v>-438764.63</v>
      </c>
      <c r="L15" s="57">
        <f t="shared" si="3"/>
        <v>45343</v>
      </c>
      <c r="M15" s="57">
        <f>+_xlfn.XLOOKUP(I15,'2.DEBITOS Y CHEQUES'!L:L,'2.DEBITOS Y CHEQUES'!N:N,,0)</f>
        <v>45343</v>
      </c>
      <c r="Q15" s="57">
        <v>45327</v>
      </c>
      <c r="R15" s="5">
        <f t="shared" si="4"/>
        <v>2764190.6799999997</v>
      </c>
      <c r="S15" t="e">
        <f>+_xlfn.XLOOKUP(Q15,'2.DEBITOS Y CHEQUES'!R:R,'2.DEBITOS Y CHEQUES'!S:S,,0)</f>
        <v>#N/A</v>
      </c>
      <c r="T15" s="144" t="e">
        <f t="shared" si="5"/>
        <v>#N/A</v>
      </c>
    </row>
    <row r="16" spans="1:20" ht="30" customHeight="1" x14ac:dyDescent="0.2">
      <c r="A16" s="57">
        <v>45343</v>
      </c>
      <c r="B16">
        <v>2489</v>
      </c>
      <c r="C16" t="s">
        <v>563</v>
      </c>
      <c r="D16" t="s">
        <v>752</v>
      </c>
      <c r="E16">
        <v>6860</v>
      </c>
      <c r="F16" t="s">
        <v>565</v>
      </c>
      <c r="G16" t="s">
        <v>1098</v>
      </c>
      <c r="H16">
        <v>84062</v>
      </c>
      <c r="I16">
        <f>IF(A16&lt;&gt;"",VALUE(VLOOKUP(-E16,'2.DEBITOS Y CHEQUES'!$F$2:$F$5500,1,FALSE)),"")</f>
        <v>-6860</v>
      </c>
      <c r="J16" s="104">
        <f>IF(E16&lt;&gt;"",(IFERROR(VLOOKUP(-E16,'3.AFIP'!$F$2:$F$1600,1,0),0)),"")</f>
        <v>0</v>
      </c>
      <c r="K16" s="49">
        <f t="shared" si="2"/>
        <v>-6860</v>
      </c>
      <c r="L16" s="57">
        <f t="shared" si="3"/>
        <v>45343</v>
      </c>
      <c r="M16" s="57">
        <f>+_xlfn.XLOOKUP(I16,'2.DEBITOS Y CHEQUES'!L:L,'2.DEBITOS Y CHEQUES'!N:N,,0)</f>
        <v>45343</v>
      </c>
      <c r="Q16" s="57">
        <v>45325</v>
      </c>
      <c r="R16" s="5">
        <f t="shared" si="4"/>
        <v>12800</v>
      </c>
      <c r="S16" t="e">
        <f>+_xlfn.XLOOKUP(Q16,'2.DEBITOS Y CHEQUES'!R:R,'2.DEBITOS Y CHEQUES'!S:S,,0)</f>
        <v>#N/A</v>
      </c>
      <c r="T16" s="144" t="e">
        <f t="shared" si="5"/>
        <v>#N/A</v>
      </c>
    </row>
    <row r="17" spans="1:24" ht="30" customHeight="1" x14ac:dyDescent="0.2">
      <c r="A17" s="57">
        <v>45342</v>
      </c>
      <c r="B17">
        <v>1542</v>
      </c>
      <c r="C17" t="s">
        <v>563</v>
      </c>
      <c r="D17" t="s">
        <v>594</v>
      </c>
      <c r="E17">
        <v>106945.4</v>
      </c>
      <c r="F17" t="s">
        <v>565</v>
      </c>
      <c r="G17" t="s">
        <v>1152</v>
      </c>
      <c r="H17">
        <v>83783</v>
      </c>
      <c r="I17">
        <f>IF(A17&lt;&gt;"",VALUE(VLOOKUP(-E17,'2.DEBITOS Y CHEQUES'!$F$2:$F$5500,1,FALSE)),"")</f>
        <v>-106945.4</v>
      </c>
      <c r="J17" s="104">
        <f>IF(E17&lt;&gt;"",(IFERROR(VLOOKUP(-E17,'3.AFIP'!$F$2:$F$1600,1,0),0)),"")</f>
        <v>0</v>
      </c>
      <c r="K17" s="49">
        <f t="shared" si="2"/>
        <v>-106945.4</v>
      </c>
      <c r="L17" s="57">
        <f t="shared" si="3"/>
        <v>45342</v>
      </c>
      <c r="M17" s="57">
        <f>+_xlfn.XLOOKUP(I17,'2.DEBITOS Y CHEQUES'!L:L,'2.DEBITOS Y CHEQUES'!N:N,,0)</f>
        <v>45342</v>
      </c>
      <c r="Q17" s="57">
        <v>45324</v>
      </c>
      <c r="R17" s="5">
        <f t="shared" si="4"/>
        <v>498039.93</v>
      </c>
      <c r="S17" t="e">
        <f>+_xlfn.XLOOKUP(Q17,'2.DEBITOS Y CHEQUES'!R:R,'2.DEBITOS Y CHEQUES'!S:S,,0)</f>
        <v>#N/A</v>
      </c>
      <c r="T17" s="144" t="e">
        <f t="shared" si="5"/>
        <v>#N/A</v>
      </c>
    </row>
    <row r="18" spans="1:24" ht="30" customHeight="1" x14ac:dyDescent="0.2">
      <c r="A18" s="57">
        <v>45342</v>
      </c>
      <c r="B18">
        <v>1617</v>
      </c>
      <c r="C18" t="s">
        <v>563</v>
      </c>
      <c r="D18" t="s">
        <v>594</v>
      </c>
      <c r="E18">
        <v>348268.62</v>
      </c>
      <c r="F18" t="s">
        <v>565</v>
      </c>
      <c r="G18" t="s">
        <v>1153</v>
      </c>
      <c r="H18">
        <v>83973</v>
      </c>
      <c r="I18">
        <f>IF(A18&lt;&gt;"",VALUE(VLOOKUP(-E18,'2.DEBITOS Y CHEQUES'!$F$2:$F$5500,1,FALSE)),"")</f>
        <v>-348268.62</v>
      </c>
      <c r="J18" s="104">
        <f>IF(E18&lt;&gt;"",(IFERROR(VLOOKUP(-E18,'3.AFIP'!$F$2:$F$1600,1,0),0)),"")</f>
        <v>0</v>
      </c>
      <c r="K18" s="49">
        <f t="shared" si="2"/>
        <v>-348268.62</v>
      </c>
      <c r="L18" s="57">
        <f t="shared" si="3"/>
        <v>45342</v>
      </c>
      <c r="M18" s="57">
        <f>+_xlfn.XLOOKUP(I18,'2.DEBITOS Y CHEQUES'!L:L,'2.DEBITOS Y CHEQUES'!N:N,,0)</f>
        <v>45342</v>
      </c>
      <c r="Q18" s="57">
        <v>45323</v>
      </c>
      <c r="R18" s="5">
        <f t="shared" si="4"/>
        <v>1817692.61</v>
      </c>
      <c r="S18" t="e">
        <f>+_xlfn.XLOOKUP(Q18,'2.DEBITOS Y CHEQUES'!R:R,'2.DEBITOS Y CHEQUES'!S:S,,0)</f>
        <v>#N/A</v>
      </c>
      <c r="T18" s="144" t="e">
        <f t="shared" si="5"/>
        <v>#N/A</v>
      </c>
    </row>
    <row r="19" spans="1:24" ht="30" customHeight="1" x14ac:dyDescent="0.2">
      <c r="A19" s="57">
        <v>45342</v>
      </c>
      <c r="B19">
        <v>2731</v>
      </c>
      <c r="C19" t="s">
        <v>563</v>
      </c>
      <c r="D19" t="s">
        <v>594</v>
      </c>
      <c r="E19">
        <v>140000</v>
      </c>
      <c r="F19" t="s">
        <v>565</v>
      </c>
      <c r="G19" t="s">
        <v>1154</v>
      </c>
      <c r="H19">
        <v>83788</v>
      </c>
      <c r="I19">
        <f>IF(A19&lt;&gt;"",VALUE(VLOOKUP(-E19,'2.DEBITOS Y CHEQUES'!$F$2:$F$5500,1,FALSE)),"")</f>
        <v>-140000</v>
      </c>
      <c r="J19" s="104">
        <f>IF(E19&lt;&gt;"",(IFERROR(VLOOKUP(-E19,'3.AFIP'!$F$2:$F$1600,1,0),0)),"")</f>
        <v>0</v>
      </c>
      <c r="K19" s="49">
        <f t="shared" si="2"/>
        <v>-140000</v>
      </c>
      <c r="L19" s="57">
        <f t="shared" si="3"/>
        <v>45342</v>
      </c>
      <c r="M19" s="57">
        <f>+_xlfn.XLOOKUP(I19,'2.DEBITOS Y CHEQUES'!L:L,'2.DEBITOS Y CHEQUES'!N:N,,0)</f>
        <v>45342</v>
      </c>
      <c r="Q19" s="57">
        <v>0</v>
      </c>
      <c r="R19" s="5">
        <f t="shared" si="4"/>
        <v>0</v>
      </c>
      <c r="S19" t="e">
        <f>+_xlfn.XLOOKUP(Q19,'2.DEBITOS Y CHEQUES'!R:R,'2.DEBITOS Y CHEQUES'!S:S,,0)</f>
        <v>#N/A</v>
      </c>
      <c r="T19" s="144" t="e">
        <f t="shared" si="5"/>
        <v>#N/A</v>
      </c>
    </row>
    <row r="20" spans="1:24" ht="30" customHeight="1" x14ac:dyDescent="0.2">
      <c r="A20" s="57">
        <v>45342</v>
      </c>
      <c r="B20">
        <v>2899</v>
      </c>
      <c r="C20" t="s">
        <v>563</v>
      </c>
      <c r="D20" t="s">
        <v>752</v>
      </c>
      <c r="E20">
        <v>350000</v>
      </c>
      <c r="F20" t="s">
        <v>565</v>
      </c>
      <c r="G20" t="s">
        <v>1099</v>
      </c>
      <c r="H20">
        <v>84054</v>
      </c>
      <c r="I20">
        <f>IF(A20&lt;&gt;"",VALUE(VLOOKUP(-E20,'2.DEBITOS Y CHEQUES'!$F$2:$F$5500,1,FALSE)),"")</f>
        <v>-350000</v>
      </c>
      <c r="J20" s="104">
        <f>IF(E20&lt;&gt;"",(IFERROR(VLOOKUP(-E20,'3.AFIP'!$F$2:$F$1600,1,0),0)),"")</f>
        <v>0</v>
      </c>
      <c r="K20" s="49">
        <f t="shared" si="2"/>
        <v>-350000</v>
      </c>
      <c r="L20" s="57">
        <f t="shared" si="3"/>
        <v>45342</v>
      </c>
      <c r="M20" s="57">
        <f>+_xlfn.XLOOKUP(I20,'2.DEBITOS Y CHEQUES'!L:L,'2.DEBITOS Y CHEQUES'!N:N,,0)</f>
        <v>45342</v>
      </c>
      <c r="R20" s="5">
        <f t="shared" ref="R20:R23" si="6">+SUMIF(A:A,Q20,E:E)</f>
        <v>0</v>
      </c>
      <c r="S20">
        <f>+_xlfn.XLOOKUP(Q20,'2.DEBITOS Y CHEQUES'!R:R,'2.DEBITOS Y CHEQUES'!S:S,,0)</f>
        <v>0</v>
      </c>
      <c r="T20" s="144">
        <f t="shared" ref="T20:T23" si="7">+S20+R20</f>
        <v>0</v>
      </c>
    </row>
    <row r="21" spans="1:24" ht="30" customHeight="1" x14ac:dyDescent="0.2">
      <c r="A21" s="57">
        <v>45341</v>
      </c>
      <c r="B21">
        <v>18</v>
      </c>
      <c r="C21" t="s">
        <v>563</v>
      </c>
      <c r="D21" t="s">
        <v>744</v>
      </c>
      <c r="E21">
        <v>116698.17</v>
      </c>
      <c r="F21" t="s">
        <v>565</v>
      </c>
      <c r="G21" t="s">
        <v>1155</v>
      </c>
      <c r="H21">
        <v>83714</v>
      </c>
      <c r="I21">
        <f>IF(A21&lt;&gt;"",VALUE(VLOOKUP(-E21,'2.DEBITOS Y CHEQUES'!$F$2:$F$5500,1,FALSE)),"")</f>
        <v>-116698.17</v>
      </c>
      <c r="J21" s="104">
        <f>IF(E21&lt;&gt;"",(IFERROR(VLOOKUP(-E21,'3.AFIP'!$F$2:$F$1600,1,0),0)),"")</f>
        <v>0</v>
      </c>
      <c r="K21" s="49">
        <f t="shared" si="2"/>
        <v>-116698.17</v>
      </c>
      <c r="L21" s="57">
        <f t="shared" si="3"/>
        <v>45341</v>
      </c>
      <c r="M21" s="57">
        <f>+_xlfn.XLOOKUP(I21,'2.DEBITOS Y CHEQUES'!L:L,'2.DEBITOS Y CHEQUES'!N:N,,0)</f>
        <v>45341</v>
      </c>
      <c r="R21" s="5">
        <f t="shared" si="6"/>
        <v>0</v>
      </c>
      <c r="S21">
        <f>+_xlfn.XLOOKUP(Q21,'2.DEBITOS Y CHEQUES'!R:R,'2.DEBITOS Y CHEQUES'!S:S,,0)</f>
        <v>0</v>
      </c>
      <c r="T21" s="144">
        <f t="shared" si="7"/>
        <v>0</v>
      </c>
    </row>
    <row r="22" spans="1:24" ht="30" customHeight="1" x14ac:dyDescent="0.2">
      <c r="A22" s="57">
        <v>45341</v>
      </c>
      <c r="B22">
        <v>267</v>
      </c>
      <c r="C22" t="s">
        <v>563</v>
      </c>
      <c r="D22" t="s">
        <v>743</v>
      </c>
      <c r="E22">
        <v>62450.52</v>
      </c>
      <c r="F22" t="s">
        <v>565</v>
      </c>
      <c r="G22" t="s">
        <v>1156</v>
      </c>
      <c r="H22">
        <v>83782</v>
      </c>
      <c r="I22">
        <f>IF(A22&lt;&gt;"",VALUE(VLOOKUP(-E22,'2.DEBITOS Y CHEQUES'!$F$2:$F$5500,1,FALSE)),"")</f>
        <v>-62450.52</v>
      </c>
      <c r="J22" s="104">
        <f>IF(E22&lt;&gt;"",(IFERROR(VLOOKUP(-E22,'3.AFIP'!$F$2:$F$1600,1,0),0)),"")</f>
        <v>0</v>
      </c>
      <c r="K22" s="49">
        <f t="shared" si="2"/>
        <v>-62450.52</v>
      </c>
      <c r="L22" s="57">
        <f t="shared" si="3"/>
        <v>45341</v>
      </c>
      <c r="M22" s="57">
        <f>+_xlfn.XLOOKUP(I22,'2.DEBITOS Y CHEQUES'!L:L,'2.DEBITOS Y CHEQUES'!N:N,,0)</f>
        <v>45341</v>
      </c>
      <c r="R22" s="5">
        <f t="shared" si="6"/>
        <v>0</v>
      </c>
      <c r="S22">
        <f>+_xlfn.XLOOKUP(Q22,'2.DEBITOS Y CHEQUES'!R:R,'2.DEBITOS Y CHEQUES'!S:S,,0)</f>
        <v>0</v>
      </c>
      <c r="T22" s="144">
        <f t="shared" si="7"/>
        <v>0</v>
      </c>
    </row>
    <row r="23" spans="1:24" ht="30" customHeight="1" x14ac:dyDescent="0.2">
      <c r="A23" s="57">
        <v>45341</v>
      </c>
      <c r="B23">
        <v>359</v>
      </c>
      <c r="C23" t="s">
        <v>563</v>
      </c>
      <c r="D23" t="s">
        <v>744</v>
      </c>
      <c r="E23">
        <v>354839.35</v>
      </c>
      <c r="F23" t="s">
        <v>565</v>
      </c>
      <c r="G23" t="s">
        <v>1157</v>
      </c>
      <c r="H23">
        <v>82789</v>
      </c>
      <c r="I23">
        <f>IF(A23&lt;&gt;"",VALUE(VLOOKUP(-E23,'2.DEBITOS Y CHEQUES'!$F$2:$F$5500,1,FALSE)),"")</f>
        <v>-354839.35</v>
      </c>
      <c r="J23" s="104">
        <f>IF(E23&lt;&gt;"",(IFERROR(VLOOKUP(-E23,'3.AFIP'!$F$2:$F$1600,1,0),0)),"")</f>
        <v>0</v>
      </c>
      <c r="K23" s="49">
        <f t="shared" si="2"/>
        <v>-354839.35</v>
      </c>
      <c r="L23" s="57">
        <f t="shared" si="3"/>
        <v>45341</v>
      </c>
      <c r="M23" s="57">
        <f>+_xlfn.XLOOKUP(I23,'2.DEBITOS Y CHEQUES'!L:L,'2.DEBITOS Y CHEQUES'!N:N,,0)</f>
        <v>45341</v>
      </c>
      <c r="R23" s="5">
        <f t="shared" si="6"/>
        <v>0</v>
      </c>
      <c r="S23">
        <f>+_xlfn.XLOOKUP(Q23,'2.DEBITOS Y CHEQUES'!R:R,'2.DEBITOS Y CHEQUES'!S:S,,0)</f>
        <v>0</v>
      </c>
      <c r="T23" s="144">
        <f t="shared" si="7"/>
        <v>0</v>
      </c>
    </row>
    <row r="24" spans="1:24" ht="30" customHeight="1" x14ac:dyDescent="0.2">
      <c r="A24" s="57">
        <v>45341</v>
      </c>
      <c r="B24">
        <v>2731</v>
      </c>
      <c r="C24" t="s">
        <v>563</v>
      </c>
      <c r="D24" t="s">
        <v>594</v>
      </c>
      <c r="E24">
        <v>21005.599999999999</v>
      </c>
      <c r="F24" t="s">
        <v>565</v>
      </c>
      <c r="G24" t="s">
        <v>1158</v>
      </c>
      <c r="H24">
        <v>83586</v>
      </c>
      <c r="I24">
        <f>IF(A24&lt;&gt;"",VALUE(VLOOKUP(-E24,'2.DEBITOS Y CHEQUES'!$F$2:$F$5500,1,FALSE)),"")</f>
        <v>-21005.599999999999</v>
      </c>
      <c r="J24" s="104">
        <f>IF(E24&lt;&gt;"",(IFERROR(VLOOKUP(-E24,'3.AFIP'!$F$2:$F$1600,1,0),0)),"")</f>
        <v>0</v>
      </c>
      <c r="K24" s="49">
        <f t="shared" si="2"/>
        <v>-21005.599999999999</v>
      </c>
      <c r="L24" s="57">
        <f t="shared" si="3"/>
        <v>45341</v>
      </c>
      <c r="M24" s="57">
        <f>+_xlfn.XLOOKUP(I24,'2.DEBITOS Y CHEQUES'!L:L,'2.DEBITOS Y CHEQUES'!N:N,,0)</f>
        <v>45341</v>
      </c>
      <c r="R24" s="5">
        <f>+SUM(R3:R22)</f>
        <v>29678142.789999995</v>
      </c>
      <c r="U24" s="186"/>
      <c r="V24" s="186"/>
      <c r="W24" s="186"/>
      <c r="X24" s="186"/>
    </row>
    <row r="25" spans="1:24" ht="30" customHeight="1" x14ac:dyDescent="0.2">
      <c r="A25" s="57">
        <v>45338</v>
      </c>
      <c r="B25">
        <v>13</v>
      </c>
      <c r="C25" t="s">
        <v>563</v>
      </c>
      <c r="D25" t="s">
        <v>746</v>
      </c>
      <c r="E25">
        <v>31040.93</v>
      </c>
      <c r="F25" t="s">
        <v>565</v>
      </c>
      <c r="G25" t="s">
        <v>1159</v>
      </c>
      <c r="H25">
        <v>83753</v>
      </c>
      <c r="I25">
        <f>IF(A25&lt;&gt;"",VALUE(VLOOKUP(-E25,'2.DEBITOS Y CHEQUES'!$F$2:$F$5500,1,FALSE)),"")</f>
        <v>-31040.93</v>
      </c>
      <c r="J25" s="104">
        <f>IF(E25&lt;&gt;"",(IFERROR(VLOOKUP(-E25,'3.AFIP'!$F$2:$F$1600,1,0),0)),"")</f>
        <v>0</v>
      </c>
      <c r="K25" s="49">
        <f t="shared" si="2"/>
        <v>-31040.93</v>
      </c>
      <c r="L25" s="57">
        <f t="shared" si="3"/>
        <v>45338</v>
      </c>
      <c r="M25" s="57">
        <f>+_xlfn.XLOOKUP(I25,'2.DEBITOS Y CHEQUES'!L:L,'2.DEBITOS Y CHEQUES'!N:N,,0)</f>
        <v>45338</v>
      </c>
      <c r="T25" s="186"/>
      <c r="U25" s="186"/>
      <c r="V25" s="186"/>
      <c r="W25" s="186"/>
      <c r="X25" s="186"/>
    </row>
    <row r="26" spans="1:24" ht="30" customHeight="1" x14ac:dyDescent="0.2">
      <c r="A26" s="57">
        <v>45338</v>
      </c>
      <c r="B26">
        <v>828</v>
      </c>
      <c r="C26" t="s">
        <v>563</v>
      </c>
      <c r="D26" t="s">
        <v>594</v>
      </c>
      <c r="E26">
        <v>71032</v>
      </c>
      <c r="F26" t="s">
        <v>565</v>
      </c>
      <c r="G26" t="s">
        <v>1160</v>
      </c>
      <c r="H26">
        <v>83752</v>
      </c>
      <c r="I26">
        <f>IF(A26&lt;&gt;"",VALUE(VLOOKUP(-E26,'2.DEBITOS Y CHEQUES'!$F$2:$F$5500,1,FALSE)),"")</f>
        <v>-71032</v>
      </c>
      <c r="J26" s="104">
        <f>IF(E26&lt;&gt;"",(IFERROR(VLOOKUP(-E26,'3.AFIP'!$F$2:$F$1600,1,0),0)),"")</f>
        <v>0</v>
      </c>
      <c r="K26" s="49">
        <f t="shared" si="2"/>
        <v>-71032</v>
      </c>
      <c r="L26" s="57">
        <f t="shared" si="3"/>
        <v>45338</v>
      </c>
      <c r="M26" s="57">
        <f>+_xlfn.XLOOKUP(I26,'2.DEBITOS Y CHEQUES'!L:L,'2.DEBITOS Y CHEQUES'!N:N,,0)</f>
        <v>45338</v>
      </c>
      <c r="Q26" s="237" t="str">
        <f>+IF($R$24=-'2.DEBITOS Y CHEQUES'!$S$24,"LOS PAGOS DIA A DIA COINCIDEN CON EL EXTRACTO BANCARIO","REVISAR LOS DIAS EN QUE LOS PAGOS NO COINCIDEN CON EL EXTRACTO BANCARIO")</f>
        <v>REVISAR LOS DIAS EN QUE LOS PAGOS NO COINCIDEN CON EL EXTRACTO BANCARIO</v>
      </c>
      <c r="R26" s="237"/>
      <c r="S26" s="237"/>
      <c r="T26" s="237"/>
      <c r="U26" s="186"/>
      <c r="V26" s="186"/>
      <c r="W26" s="186"/>
      <c r="X26" s="186"/>
    </row>
    <row r="27" spans="1:24" ht="30" customHeight="1" x14ac:dyDescent="0.2">
      <c r="A27" s="57">
        <v>45338</v>
      </c>
      <c r="B27">
        <v>2210</v>
      </c>
      <c r="C27" t="s">
        <v>563</v>
      </c>
      <c r="D27" t="s">
        <v>744</v>
      </c>
      <c r="E27">
        <v>110240</v>
      </c>
      <c r="F27" t="s">
        <v>565</v>
      </c>
      <c r="G27" t="s">
        <v>1161</v>
      </c>
      <c r="H27">
        <v>83780</v>
      </c>
      <c r="I27">
        <f>IF(A27&lt;&gt;"",VALUE(VLOOKUP(-E27,'2.DEBITOS Y CHEQUES'!$F$2:$F$5500,1,FALSE)),"")</f>
        <v>-110240</v>
      </c>
      <c r="J27" s="104">
        <f>IF(E27&lt;&gt;"",(IFERROR(VLOOKUP(-E27,'3.AFIP'!$F$2:$F$1600,1,0),0)),"")</f>
        <v>0</v>
      </c>
      <c r="K27" s="49">
        <f t="shared" si="2"/>
        <v>-110240</v>
      </c>
      <c r="L27" s="57">
        <f t="shared" si="3"/>
        <v>45338</v>
      </c>
      <c r="M27" s="57">
        <f>+_xlfn.XLOOKUP(I27,'2.DEBITOS Y CHEQUES'!L:L,'2.DEBITOS Y CHEQUES'!N:N,,0)</f>
        <v>45338</v>
      </c>
      <c r="Q27" s="237"/>
      <c r="R27" s="237"/>
      <c r="S27" s="237"/>
      <c r="T27" s="237"/>
      <c r="U27" s="186"/>
      <c r="V27" s="186"/>
      <c r="W27" s="186"/>
      <c r="X27" s="186"/>
    </row>
    <row r="28" spans="1:24" ht="30" customHeight="1" x14ac:dyDescent="0.2">
      <c r="A28" s="57">
        <v>45337</v>
      </c>
      <c r="B28">
        <v>347</v>
      </c>
      <c r="C28" t="s">
        <v>563</v>
      </c>
      <c r="D28" t="s">
        <v>639</v>
      </c>
      <c r="E28">
        <v>42600</v>
      </c>
      <c r="F28" t="s">
        <v>565</v>
      </c>
      <c r="G28" t="s">
        <v>1162</v>
      </c>
      <c r="H28">
        <v>83755</v>
      </c>
      <c r="I28">
        <f>IF(A28&lt;&gt;"",VALUE(VLOOKUP(-E28,'2.DEBITOS Y CHEQUES'!$F$2:$F$5500,1,FALSE)),"")</f>
        <v>-42600</v>
      </c>
      <c r="J28" s="104">
        <f>IF(E28&lt;&gt;"",(IFERROR(VLOOKUP(-E28,'3.AFIP'!$F$2:$F$1600,1,0),0)),"")</f>
        <v>0</v>
      </c>
      <c r="K28" s="49">
        <f t="shared" si="2"/>
        <v>-42600</v>
      </c>
      <c r="L28" s="57">
        <f t="shared" si="3"/>
        <v>45337</v>
      </c>
      <c r="M28" s="57">
        <f>+_xlfn.XLOOKUP(I28,'2.DEBITOS Y CHEQUES'!L:L,'2.DEBITOS Y CHEQUES'!N:N,,0)</f>
        <v>45337</v>
      </c>
      <c r="Q28" s="237"/>
      <c r="R28" s="237"/>
      <c r="S28" s="237"/>
      <c r="T28" s="237"/>
    </row>
    <row r="29" spans="1:24" ht="30" customHeight="1" x14ac:dyDescent="0.2">
      <c r="A29" s="57">
        <v>45337</v>
      </c>
      <c r="B29">
        <v>1788</v>
      </c>
      <c r="C29" t="s">
        <v>563</v>
      </c>
      <c r="D29" t="s">
        <v>594</v>
      </c>
      <c r="E29">
        <v>397888.87</v>
      </c>
      <c r="F29" t="s">
        <v>565</v>
      </c>
      <c r="G29" t="s">
        <v>1163</v>
      </c>
      <c r="H29">
        <v>83621</v>
      </c>
      <c r="I29">
        <f>IF(A29&lt;&gt;"",VALUE(VLOOKUP(-E29,'2.DEBITOS Y CHEQUES'!$F$2:$F$5500,1,FALSE)),"")</f>
        <v>-397888.87</v>
      </c>
      <c r="J29" s="104">
        <f>IF(E29&lt;&gt;"",(IFERROR(VLOOKUP(-E29,'3.AFIP'!$F$2:$F$1600,1,0),0)),"")</f>
        <v>0</v>
      </c>
      <c r="K29" s="49">
        <f t="shared" si="2"/>
        <v>-397888.87</v>
      </c>
      <c r="L29" s="57">
        <f t="shared" si="3"/>
        <v>45337</v>
      </c>
      <c r="M29" s="57">
        <f>+_xlfn.XLOOKUP(I29,'2.DEBITOS Y CHEQUES'!L:L,'2.DEBITOS Y CHEQUES'!N:N,,0)</f>
        <v>45337</v>
      </c>
      <c r="Q29" s="237"/>
      <c r="R29" s="237"/>
      <c r="S29" s="237"/>
      <c r="T29" s="237"/>
    </row>
    <row r="30" spans="1:24" ht="30" customHeight="1" x14ac:dyDescent="0.2">
      <c r="A30" s="57">
        <v>45337</v>
      </c>
      <c r="B30">
        <v>2625</v>
      </c>
      <c r="C30" t="s">
        <v>563</v>
      </c>
      <c r="D30" t="s">
        <v>594</v>
      </c>
      <c r="E30">
        <v>665541.9</v>
      </c>
      <c r="F30" t="s">
        <v>565</v>
      </c>
      <c r="G30" t="s">
        <v>1164</v>
      </c>
      <c r="H30">
        <v>83735</v>
      </c>
      <c r="I30">
        <f>IF(A30&lt;&gt;"",VALUE(VLOOKUP(-E30,'2.DEBITOS Y CHEQUES'!$F$2:$F$5500,1,FALSE)),"")</f>
        <v>-665541.9</v>
      </c>
      <c r="J30" s="104">
        <f>IF(E30&lt;&gt;"",(IFERROR(VLOOKUP(-E30,'3.AFIP'!$F$2:$F$1600,1,0),0)),"")</f>
        <v>0</v>
      </c>
      <c r="K30" s="49">
        <f t="shared" si="2"/>
        <v>-665541.9</v>
      </c>
      <c r="L30" s="57">
        <f t="shared" si="3"/>
        <v>45337</v>
      </c>
      <c r="M30" s="57">
        <f>+_xlfn.XLOOKUP(I30,'2.DEBITOS Y CHEQUES'!L:L,'2.DEBITOS Y CHEQUES'!N:N,,0)</f>
        <v>45337</v>
      </c>
    </row>
    <row r="31" spans="1:24" ht="30" customHeight="1" x14ac:dyDescent="0.2">
      <c r="A31" s="57">
        <v>45337</v>
      </c>
      <c r="B31">
        <v>2751</v>
      </c>
      <c r="C31" t="s">
        <v>563</v>
      </c>
      <c r="D31" t="s">
        <v>1100</v>
      </c>
      <c r="E31">
        <v>20001.3</v>
      </c>
      <c r="F31" t="s">
        <v>565</v>
      </c>
      <c r="G31" t="s">
        <v>1101</v>
      </c>
      <c r="H31">
        <v>83967</v>
      </c>
      <c r="I31">
        <f>IF(A31&lt;&gt;"",VALUE(VLOOKUP(-E31,'2.DEBITOS Y CHEQUES'!$F$2:$F$5500,1,FALSE)),"")</f>
        <v>-20001.3</v>
      </c>
      <c r="J31" s="104">
        <f>IF(E31&lt;&gt;"",(IFERROR(VLOOKUP(-E31,'3.AFIP'!$F$2:$F$1600,1,0),0)),"")</f>
        <v>0</v>
      </c>
      <c r="K31" s="49">
        <f t="shared" si="2"/>
        <v>-20001.3</v>
      </c>
      <c r="L31" s="57">
        <f t="shared" si="3"/>
        <v>45337</v>
      </c>
      <c r="M31" s="57">
        <f>+_xlfn.XLOOKUP(I31,'2.DEBITOS Y CHEQUES'!L:L,'2.DEBITOS Y CHEQUES'!N:N,,0)</f>
        <v>45337</v>
      </c>
    </row>
    <row r="32" spans="1:24" ht="30" customHeight="1" x14ac:dyDescent="0.2">
      <c r="A32" s="57">
        <v>45337</v>
      </c>
      <c r="B32">
        <v>2882</v>
      </c>
      <c r="C32" t="s">
        <v>563</v>
      </c>
      <c r="D32" t="s">
        <v>594</v>
      </c>
      <c r="E32">
        <v>568000</v>
      </c>
      <c r="F32" t="s">
        <v>565</v>
      </c>
      <c r="G32" t="s">
        <v>1165</v>
      </c>
      <c r="H32">
        <v>83649</v>
      </c>
      <c r="I32">
        <f>IF(A32&lt;&gt;"",VALUE(VLOOKUP(-E32,'2.DEBITOS Y CHEQUES'!$F$2:$F$5500,1,FALSE)),"")</f>
        <v>-568000</v>
      </c>
      <c r="J32" s="104">
        <f>IF(E32&lt;&gt;"",(IFERROR(VLOOKUP(-E32,'3.AFIP'!$F$2:$F$1600,1,0),0)),"")</f>
        <v>0</v>
      </c>
      <c r="K32" s="49">
        <f t="shared" si="2"/>
        <v>-568000</v>
      </c>
      <c r="L32" s="57">
        <f t="shared" si="3"/>
        <v>45337</v>
      </c>
      <c r="M32" s="57">
        <f>+_xlfn.XLOOKUP(I32,'2.DEBITOS Y CHEQUES'!L:L,'2.DEBITOS Y CHEQUES'!N:N,,0)</f>
        <v>45337</v>
      </c>
    </row>
    <row r="33" spans="1:13" ht="30" customHeight="1" x14ac:dyDescent="0.2">
      <c r="A33" s="57">
        <v>45336</v>
      </c>
      <c r="B33">
        <v>45</v>
      </c>
      <c r="C33" t="s">
        <v>563</v>
      </c>
      <c r="D33" t="s">
        <v>746</v>
      </c>
      <c r="E33">
        <v>510065.15</v>
      </c>
      <c r="F33" t="s">
        <v>1102</v>
      </c>
      <c r="G33" t="s">
        <v>792</v>
      </c>
      <c r="H33">
        <v>84216</v>
      </c>
      <c r="I33">
        <f>IF(A33&lt;&gt;"",VALUE(VLOOKUP(-E33,'2.DEBITOS Y CHEQUES'!$F$2:$F$5500,1,FALSE)),"")</f>
        <v>-510065.15</v>
      </c>
      <c r="J33" s="104">
        <f>IF(E33&lt;&gt;"",(IFERROR(VLOOKUP(-E33,'3.AFIP'!$F$2:$F$1600,1,0),0)),"")</f>
        <v>0</v>
      </c>
      <c r="K33" s="49">
        <f t="shared" si="2"/>
        <v>-510065.15</v>
      </c>
      <c r="L33" s="57">
        <f t="shared" si="3"/>
        <v>45336</v>
      </c>
      <c r="M33" s="57">
        <f>+_xlfn.XLOOKUP(I33,'2.DEBITOS Y CHEQUES'!L:L,'2.DEBITOS Y CHEQUES'!N:N,,0)</f>
        <v>45336</v>
      </c>
    </row>
    <row r="34" spans="1:13" ht="30" customHeight="1" x14ac:dyDescent="0.2">
      <c r="A34" s="57">
        <v>45336</v>
      </c>
      <c r="B34">
        <v>359</v>
      </c>
      <c r="C34" t="s">
        <v>563</v>
      </c>
      <c r="D34" t="s">
        <v>744</v>
      </c>
      <c r="E34">
        <v>303642.03000000003</v>
      </c>
      <c r="F34" t="s">
        <v>565</v>
      </c>
      <c r="G34" t="s">
        <v>1166</v>
      </c>
      <c r="H34">
        <v>83715</v>
      </c>
      <c r="I34">
        <f>IF(A34&lt;&gt;"",VALUE(VLOOKUP(-E34,'2.DEBITOS Y CHEQUES'!$F$2:$F$5500,1,FALSE)),"")</f>
        <v>-303642.03000000003</v>
      </c>
      <c r="J34" s="104">
        <f>IF(E34&lt;&gt;"",(IFERROR(VLOOKUP(-E34,'3.AFIP'!$F$2:$F$1600,1,0),0)),"")</f>
        <v>0</v>
      </c>
      <c r="K34" s="49">
        <f t="shared" si="2"/>
        <v>-303642.03000000003</v>
      </c>
      <c r="L34" s="57">
        <f t="shared" si="3"/>
        <v>45336</v>
      </c>
      <c r="M34" s="57">
        <f>+_xlfn.XLOOKUP(I34,'2.DEBITOS Y CHEQUES'!L:L,'2.DEBITOS Y CHEQUES'!N:N,,0)</f>
        <v>45336</v>
      </c>
    </row>
    <row r="35" spans="1:13" ht="30" customHeight="1" x14ac:dyDescent="0.2">
      <c r="A35" s="57">
        <v>45336</v>
      </c>
      <c r="B35">
        <v>607</v>
      </c>
      <c r="C35" t="s">
        <v>563</v>
      </c>
      <c r="D35" t="s">
        <v>594</v>
      </c>
      <c r="E35">
        <v>806751.32</v>
      </c>
      <c r="F35" t="s">
        <v>565</v>
      </c>
      <c r="G35" t="s">
        <v>1167</v>
      </c>
      <c r="H35">
        <v>83704</v>
      </c>
      <c r="I35">
        <f>IF(A35&lt;&gt;"",VALUE(VLOOKUP(-E35,'2.DEBITOS Y CHEQUES'!$F$2:$F$5500,1,FALSE)),"")</f>
        <v>-806751.32</v>
      </c>
      <c r="J35" s="104">
        <f>IF(E35&lt;&gt;"",(IFERROR(VLOOKUP(-E35,'3.AFIP'!$F$2:$F$1600,1,0),0)),"")</f>
        <v>0</v>
      </c>
      <c r="K35" s="49">
        <f t="shared" si="2"/>
        <v>-806751.32</v>
      </c>
      <c r="L35" s="57">
        <f t="shared" si="3"/>
        <v>45336</v>
      </c>
      <c r="M35" s="57">
        <f>+_xlfn.XLOOKUP(I35,'2.DEBITOS Y CHEQUES'!L:L,'2.DEBITOS Y CHEQUES'!N:N,,0)</f>
        <v>45336</v>
      </c>
    </row>
    <row r="36" spans="1:13" ht="30" customHeight="1" x14ac:dyDescent="0.2">
      <c r="A36" s="57">
        <v>45336</v>
      </c>
      <c r="B36">
        <v>607</v>
      </c>
      <c r="C36" t="s">
        <v>563</v>
      </c>
      <c r="D36" t="s">
        <v>594</v>
      </c>
      <c r="E36">
        <v>806751.32</v>
      </c>
      <c r="F36" t="s">
        <v>565</v>
      </c>
      <c r="G36" t="s">
        <v>1168</v>
      </c>
      <c r="H36">
        <v>83705</v>
      </c>
      <c r="I36">
        <f>IF(A36&lt;&gt;"",VALUE(VLOOKUP(-E36,'2.DEBITOS Y CHEQUES'!$F$2:$F$5500,1,FALSE)),"")</f>
        <v>-806751.32</v>
      </c>
      <c r="J36" s="104">
        <f>IF(E36&lt;&gt;"",(IFERROR(VLOOKUP(-E36,'3.AFIP'!$F$2:$F$1600,1,0),0)),"")</f>
        <v>0</v>
      </c>
      <c r="K36" s="49">
        <f t="shared" si="2"/>
        <v>-806751.32</v>
      </c>
      <c r="L36" s="57">
        <f t="shared" si="3"/>
        <v>45336</v>
      </c>
      <c r="M36" s="57">
        <f>+_xlfn.XLOOKUP(I36,'2.DEBITOS Y CHEQUES'!L:L,'2.DEBITOS Y CHEQUES'!N:N,,0)</f>
        <v>45336</v>
      </c>
    </row>
    <row r="37" spans="1:13" ht="30" customHeight="1" x14ac:dyDescent="0.2">
      <c r="A37" s="57">
        <v>45336</v>
      </c>
      <c r="B37">
        <v>607</v>
      </c>
      <c r="C37" t="s">
        <v>563</v>
      </c>
      <c r="D37" t="s">
        <v>594</v>
      </c>
      <c r="E37">
        <v>806751.32</v>
      </c>
      <c r="F37" t="s">
        <v>565</v>
      </c>
      <c r="G37" t="s">
        <v>1169</v>
      </c>
      <c r="H37">
        <v>83706</v>
      </c>
      <c r="I37">
        <f>IF(A37&lt;&gt;"",VALUE(VLOOKUP(-E37,'2.DEBITOS Y CHEQUES'!$F$2:$F$5500,1,FALSE)),"")</f>
        <v>-806751.32</v>
      </c>
      <c r="J37" s="104">
        <f>IF(E37&lt;&gt;"",(IFERROR(VLOOKUP(-E37,'3.AFIP'!$F$2:$F$1600,1,0),0)),"")</f>
        <v>0</v>
      </c>
      <c r="K37" s="49">
        <f t="shared" si="2"/>
        <v>-806751.32</v>
      </c>
      <c r="L37" s="57">
        <f t="shared" si="3"/>
        <v>45336</v>
      </c>
      <c r="M37" s="57">
        <f>+_xlfn.XLOOKUP(I37,'2.DEBITOS Y CHEQUES'!L:L,'2.DEBITOS Y CHEQUES'!N:N,,0)</f>
        <v>45336</v>
      </c>
    </row>
    <row r="38" spans="1:13" ht="30" customHeight="1" x14ac:dyDescent="0.2">
      <c r="A38" s="57">
        <v>45336</v>
      </c>
      <c r="B38">
        <v>607</v>
      </c>
      <c r="C38" t="s">
        <v>563</v>
      </c>
      <c r="D38" t="s">
        <v>594</v>
      </c>
      <c r="E38">
        <v>806751.32</v>
      </c>
      <c r="F38" t="s">
        <v>565</v>
      </c>
      <c r="G38" t="s">
        <v>1170</v>
      </c>
      <c r="H38">
        <v>83707</v>
      </c>
      <c r="I38">
        <f>IF(A38&lt;&gt;"",VALUE(VLOOKUP(-E38,'2.DEBITOS Y CHEQUES'!$F$2:$F$5500,1,FALSE)),"")</f>
        <v>-806751.32</v>
      </c>
      <c r="J38" s="104">
        <f>IF(E38&lt;&gt;"",(IFERROR(VLOOKUP(-E38,'3.AFIP'!$F$2:$F$1600,1,0),0)),"")</f>
        <v>0</v>
      </c>
      <c r="K38" s="49">
        <f t="shared" si="2"/>
        <v>-806751.32</v>
      </c>
      <c r="L38" s="57">
        <f t="shared" si="3"/>
        <v>45336</v>
      </c>
      <c r="M38" s="57">
        <f>+_xlfn.XLOOKUP(I38,'2.DEBITOS Y CHEQUES'!L:L,'2.DEBITOS Y CHEQUES'!N:N,,0)</f>
        <v>45336</v>
      </c>
    </row>
    <row r="39" spans="1:13" ht="30" customHeight="1" x14ac:dyDescent="0.2">
      <c r="A39" s="57">
        <v>45336</v>
      </c>
      <c r="B39">
        <v>1831</v>
      </c>
      <c r="C39" t="s">
        <v>563</v>
      </c>
      <c r="D39" t="s">
        <v>594</v>
      </c>
      <c r="E39">
        <v>675000</v>
      </c>
      <c r="F39" t="s">
        <v>565</v>
      </c>
      <c r="G39" t="s">
        <v>1171</v>
      </c>
      <c r="H39">
        <v>83610</v>
      </c>
      <c r="I39">
        <f>IF(A39&lt;&gt;"",VALUE(VLOOKUP(-E39,'2.DEBITOS Y CHEQUES'!$F$2:$F$5500,1,FALSE)),"")</f>
        <v>-675000</v>
      </c>
      <c r="J39" s="104">
        <f>IF(E39&lt;&gt;"",(IFERROR(VLOOKUP(-E39,'3.AFIP'!$F$2:$F$1600,1,0),0)),"")</f>
        <v>0</v>
      </c>
      <c r="K39" s="49">
        <f t="shared" si="2"/>
        <v>-675000</v>
      </c>
      <c r="L39" s="57">
        <f t="shared" si="3"/>
        <v>45336</v>
      </c>
      <c r="M39" s="57">
        <f>+_xlfn.XLOOKUP(I39,'2.DEBITOS Y CHEQUES'!L:L,'2.DEBITOS Y CHEQUES'!N:N,,0)</f>
        <v>45336</v>
      </c>
    </row>
    <row r="40" spans="1:13" ht="30" customHeight="1" x14ac:dyDescent="0.2">
      <c r="A40" s="57">
        <v>45336</v>
      </c>
      <c r="B40">
        <v>1831</v>
      </c>
      <c r="C40" t="s">
        <v>563</v>
      </c>
      <c r="D40" t="s">
        <v>594</v>
      </c>
      <c r="E40">
        <v>675000</v>
      </c>
      <c r="F40" t="s">
        <v>565</v>
      </c>
      <c r="G40" t="s">
        <v>1172</v>
      </c>
      <c r="H40">
        <v>83609</v>
      </c>
      <c r="I40">
        <f>IF(A40&lt;&gt;"",VALUE(VLOOKUP(-E40,'2.DEBITOS Y CHEQUES'!$F$2:$F$5500,1,FALSE)),"")</f>
        <v>-675000</v>
      </c>
      <c r="J40" s="104">
        <f>IF(E40&lt;&gt;"",(IFERROR(VLOOKUP(-E40,'3.AFIP'!$F$2:$F$1600,1,0),0)),"")</f>
        <v>0</v>
      </c>
      <c r="K40" s="49">
        <f t="shared" si="2"/>
        <v>-675000</v>
      </c>
      <c r="L40" s="57">
        <f t="shared" si="3"/>
        <v>45336</v>
      </c>
      <c r="M40" s="57">
        <f>+_xlfn.XLOOKUP(I40,'2.DEBITOS Y CHEQUES'!L:L,'2.DEBITOS Y CHEQUES'!N:N,,0)</f>
        <v>45336</v>
      </c>
    </row>
    <row r="41" spans="1:13" ht="30" customHeight="1" x14ac:dyDescent="0.2">
      <c r="A41" s="57">
        <v>45336</v>
      </c>
      <c r="B41">
        <v>1910</v>
      </c>
      <c r="C41" t="s">
        <v>563</v>
      </c>
      <c r="D41" t="s">
        <v>794</v>
      </c>
      <c r="E41">
        <v>67073.66</v>
      </c>
      <c r="F41" t="s">
        <v>565</v>
      </c>
      <c r="G41" t="s">
        <v>1173</v>
      </c>
      <c r="H41">
        <v>83671</v>
      </c>
      <c r="I41">
        <f>IF(A41&lt;&gt;"",VALUE(VLOOKUP(-E41,'2.DEBITOS Y CHEQUES'!$F$2:$F$5500,1,FALSE)),"")</f>
        <v>-67073.66</v>
      </c>
      <c r="J41" s="104">
        <f>IF(E41&lt;&gt;"",(IFERROR(VLOOKUP(-E41,'3.AFIP'!$F$2:$F$1600,1,0),0)),"")</f>
        <v>0</v>
      </c>
      <c r="K41" s="49">
        <f t="shared" si="2"/>
        <v>-67073.66</v>
      </c>
      <c r="L41" s="57">
        <f t="shared" si="3"/>
        <v>45336</v>
      </c>
      <c r="M41" s="57">
        <f>+_xlfn.XLOOKUP(I41,'2.DEBITOS Y CHEQUES'!L:L,'2.DEBITOS Y CHEQUES'!N:N,,0)</f>
        <v>45336</v>
      </c>
    </row>
    <row r="42" spans="1:13" ht="30" customHeight="1" x14ac:dyDescent="0.2">
      <c r="A42" s="57">
        <v>45336</v>
      </c>
      <c r="B42">
        <v>2514</v>
      </c>
      <c r="C42" t="s">
        <v>563</v>
      </c>
      <c r="D42" t="s">
        <v>594</v>
      </c>
      <c r="E42">
        <v>114345</v>
      </c>
      <c r="F42" t="s">
        <v>565</v>
      </c>
      <c r="G42" t="s">
        <v>1174</v>
      </c>
      <c r="H42">
        <v>83688</v>
      </c>
      <c r="I42">
        <f>IF(A42&lt;&gt;"",VALUE(VLOOKUP(-E42,'2.DEBITOS Y CHEQUES'!$F$2:$F$5500,1,FALSE)),"")</f>
        <v>-114345</v>
      </c>
      <c r="J42" s="104">
        <f>IF(E42&lt;&gt;"",(IFERROR(VLOOKUP(-E42,'3.AFIP'!$F$2:$F$1600,1,0),0)),"")</f>
        <v>0</v>
      </c>
      <c r="K42" s="49">
        <f t="shared" si="2"/>
        <v>-114345</v>
      </c>
      <c r="L42" s="57">
        <f t="shared" si="3"/>
        <v>45336</v>
      </c>
      <c r="M42" s="57">
        <f>+_xlfn.XLOOKUP(I42,'2.DEBITOS Y CHEQUES'!L:L,'2.DEBITOS Y CHEQUES'!N:N,,0)</f>
        <v>45336</v>
      </c>
    </row>
    <row r="43" spans="1:13" ht="30" customHeight="1" x14ac:dyDescent="0.2">
      <c r="A43" s="57">
        <v>45331</v>
      </c>
      <c r="B43">
        <v>2</v>
      </c>
      <c r="C43" t="s">
        <v>563</v>
      </c>
      <c r="D43" t="s">
        <v>747</v>
      </c>
      <c r="E43">
        <v>699000</v>
      </c>
      <c r="F43" t="s">
        <v>565</v>
      </c>
      <c r="G43" t="s">
        <v>1103</v>
      </c>
      <c r="H43">
        <v>83740</v>
      </c>
      <c r="I43">
        <f>IF(A43&lt;&gt;"",VALUE(VLOOKUP(-E43,'2.DEBITOS Y CHEQUES'!$F$2:$F$5500,1,FALSE)),"")</f>
        <v>-699000</v>
      </c>
      <c r="J43" s="104">
        <f>IF(E43&lt;&gt;"",(IFERROR(VLOOKUP(-E43,'3.AFIP'!$F$2:$F$1600,1,0),0)),"")</f>
        <v>0</v>
      </c>
      <c r="K43" s="49">
        <f t="shared" si="2"/>
        <v>-699000</v>
      </c>
      <c r="L43" s="57">
        <f t="shared" si="3"/>
        <v>45331</v>
      </c>
      <c r="M43" s="57">
        <f>+_xlfn.XLOOKUP(I43,'2.DEBITOS Y CHEQUES'!L:L,'2.DEBITOS Y CHEQUES'!N:N,,0)</f>
        <v>45331</v>
      </c>
    </row>
    <row r="44" spans="1:13" ht="30" customHeight="1" x14ac:dyDescent="0.2">
      <c r="A44" s="57">
        <v>45331</v>
      </c>
      <c r="B44">
        <v>317</v>
      </c>
      <c r="C44" t="s">
        <v>563</v>
      </c>
      <c r="D44" t="s">
        <v>639</v>
      </c>
      <c r="E44">
        <v>68000</v>
      </c>
      <c r="F44" t="s">
        <v>565</v>
      </c>
      <c r="G44" t="s">
        <v>1104</v>
      </c>
      <c r="H44">
        <v>83742</v>
      </c>
      <c r="I44">
        <f>IF(A44&lt;&gt;"",VALUE(VLOOKUP(-E44,'2.DEBITOS Y CHEQUES'!$F$2:$F$5500,1,FALSE)),"")</f>
        <v>-68000</v>
      </c>
      <c r="J44" s="104">
        <f>IF(E44&lt;&gt;"",(IFERROR(VLOOKUP(-E44,'3.AFIP'!$F$2:$F$1600,1,0),0)),"")</f>
        <v>0</v>
      </c>
      <c r="K44" s="49">
        <f t="shared" si="2"/>
        <v>-68000</v>
      </c>
      <c r="L44" s="57">
        <f t="shared" si="3"/>
        <v>45331</v>
      </c>
      <c r="M44" s="57">
        <f>+_xlfn.XLOOKUP(I44,'2.DEBITOS Y CHEQUES'!L:L,'2.DEBITOS Y CHEQUES'!N:N,,0)</f>
        <v>45331</v>
      </c>
    </row>
    <row r="45" spans="1:13" ht="30" customHeight="1" x14ac:dyDescent="0.2">
      <c r="A45" s="57">
        <v>45331</v>
      </c>
      <c r="B45">
        <v>570</v>
      </c>
      <c r="C45" t="s">
        <v>563</v>
      </c>
      <c r="D45" t="s">
        <v>747</v>
      </c>
      <c r="E45">
        <v>400000</v>
      </c>
      <c r="F45" t="s">
        <v>565</v>
      </c>
      <c r="G45" t="s">
        <v>1105</v>
      </c>
      <c r="H45">
        <v>83738</v>
      </c>
      <c r="I45">
        <f>IF(A45&lt;&gt;"",VALUE(VLOOKUP(-E45,'2.DEBITOS Y CHEQUES'!$F$2:$F$5500,1,FALSE)),"")</f>
        <v>-400000</v>
      </c>
      <c r="J45" s="104">
        <f>IF(E45&lt;&gt;"",(IFERROR(VLOOKUP(-E45,'3.AFIP'!$F$2:$F$1600,1,0),0)),"")</f>
        <v>0</v>
      </c>
      <c r="K45" s="49">
        <f t="shared" si="2"/>
        <v>-400000</v>
      </c>
      <c r="L45" s="57">
        <f t="shared" si="3"/>
        <v>45331</v>
      </c>
      <c r="M45" s="57">
        <f>+_xlfn.XLOOKUP(I45,'2.DEBITOS Y CHEQUES'!L:L,'2.DEBITOS Y CHEQUES'!N:N,,0)</f>
        <v>45331</v>
      </c>
    </row>
    <row r="46" spans="1:13" ht="30" customHeight="1" x14ac:dyDescent="0.2">
      <c r="A46" s="57">
        <v>45331</v>
      </c>
      <c r="B46">
        <v>571</v>
      </c>
      <c r="C46" t="s">
        <v>563</v>
      </c>
      <c r="D46" t="s">
        <v>747</v>
      </c>
      <c r="E46">
        <v>1000000</v>
      </c>
      <c r="F46" t="s">
        <v>565</v>
      </c>
      <c r="G46" t="s">
        <v>1106</v>
      </c>
      <c r="H46">
        <v>83739</v>
      </c>
      <c r="I46">
        <f>IF(A46&lt;&gt;"",VALUE(VLOOKUP(-E46,'2.DEBITOS Y CHEQUES'!$F$2:$F$5500,1,FALSE)),"")</f>
        <v>-1000000</v>
      </c>
      <c r="J46" s="104">
        <f>IF(E46&lt;&gt;"",(IFERROR(VLOOKUP(-E46,'3.AFIP'!$F$2:$F$1600,1,0),0)),"")</f>
        <v>0</v>
      </c>
      <c r="K46" s="49">
        <f t="shared" si="2"/>
        <v>-1000000</v>
      </c>
      <c r="L46" s="57">
        <f t="shared" si="3"/>
        <v>45331</v>
      </c>
      <c r="M46" s="57">
        <f>+_xlfn.XLOOKUP(I46,'2.DEBITOS Y CHEQUES'!L:L,'2.DEBITOS Y CHEQUES'!N:N,,0)</f>
        <v>45331</v>
      </c>
    </row>
    <row r="47" spans="1:13" ht="30" customHeight="1" x14ac:dyDescent="0.2">
      <c r="A47" s="57">
        <v>45331</v>
      </c>
      <c r="B47">
        <v>620</v>
      </c>
      <c r="C47" t="s">
        <v>563</v>
      </c>
      <c r="D47" t="s">
        <v>1175</v>
      </c>
      <c r="E47">
        <v>284662.56</v>
      </c>
      <c r="F47" t="s">
        <v>565</v>
      </c>
      <c r="G47" t="s">
        <v>1176</v>
      </c>
      <c r="H47">
        <v>83687</v>
      </c>
      <c r="I47">
        <f>IF(A47&lt;&gt;"",VALUE(VLOOKUP(-E47,'2.DEBITOS Y CHEQUES'!$F$2:$F$5500,1,FALSE)),"")</f>
        <v>-284662.56</v>
      </c>
      <c r="J47" s="104">
        <f>IF(E47&lt;&gt;"",(IFERROR(VLOOKUP(-E47,'3.AFIP'!$F$2:$F$1600,1,0),0)),"")</f>
        <v>0</v>
      </c>
      <c r="K47" s="49">
        <f t="shared" si="2"/>
        <v>-284662.56</v>
      </c>
      <c r="L47" s="57">
        <f t="shared" si="3"/>
        <v>45331</v>
      </c>
      <c r="M47" s="57">
        <f>+_xlfn.XLOOKUP(I47,'2.DEBITOS Y CHEQUES'!L:L,'2.DEBITOS Y CHEQUES'!N:N,,0)</f>
        <v>45331</v>
      </c>
    </row>
    <row r="48" spans="1:13" ht="30" customHeight="1" x14ac:dyDescent="0.2">
      <c r="A48" s="57">
        <v>45331</v>
      </c>
      <c r="B48">
        <v>1544</v>
      </c>
      <c r="C48" t="s">
        <v>563</v>
      </c>
      <c r="D48" t="s">
        <v>741</v>
      </c>
      <c r="E48">
        <v>9196</v>
      </c>
      <c r="F48" t="s">
        <v>565</v>
      </c>
      <c r="G48" t="s">
        <v>1177</v>
      </c>
      <c r="H48">
        <v>84008</v>
      </c>
      <c r="I48">
        <f>IF(A48&lt;&gt;"",VALUE(VLOOKUP(-E48,'2.DEBITOS Y CHEQUES'!$F$2:$F$5500,1,FALSE)),"")</f>
        <v>-9196</v>
      </c>
      <c r="J48" s="104">
        <f>IF(E48&lt;&gt;"",(IFERROR(VLOOKUP(-E48,'3.AFIP'!$F$2:$F$1600,1,0),0)),"")</f>
        <v>0</v>
      </c>
      <c r="K48" s="49">
        <f t="shared" si="2"/>
        <v>-9196</v>
      </c>
      <c r="L48" s="57">
        <f t="shared" si="3"/>
        <v>45331</v>
      </c>
      <c r="M48" s="57">
        <f>+_xlfn.XLOOKUP(I48,'2.DEBITOS Y CHEQUES'!L:L,'2.DEBITOS Y CHEQUES'!N:N,,0)</f>
        <v>45331</v>
      </c>
    </row>
    <row r="49" spans="1:18" ht="30" customHeight="1" x14ac:dyDescent="0.2">
      <c r="A49" s="57">
        <v>45331</v>
      </c>
      <c r="B49">
        <v>1758</v>
      </c>
      <c r="C49" t="s">
        <v>563</v>
      </c>
      <c r="D49" t="s">
        <v>741</v>
      </c>
      <c r="E49">
        <v>422702.39</v>
      </c>
      <c r="F49" t="s">
        <v>1107</v>
      </c>
      <c r="G49" t="s">
        <v>791</v>
      </c>
      <c r="H49">
        <v>84085</v>
      </c>
      <c r="I49">
        <f>IF(A49&lt;&gt;"",VALUE(VLOOKUP(-E49,'2.DEBITOS Y CHEQUES'!$F$2:$F$5500,1,FALSE)),"")</f>
        <v>-422702.39</v>
      </c>
      <c r="J49" s="104">
        <f>IF(E49&lt;&gt;"",(IFERROR(VLOOKUP(-E49,'3.AFIP'!$F$2:$F$1600,1,0),0)),"")</f>
        <v>0</v>
      </c>
      <c r="K49" s="49">
        <f t="shared" si="2"/>
        <v>-422702.39</v>
      </c>
      <c r="L49" s="57">
        <f t="shared" si="3"/>
        <v>45331</v>
      </c>
      <c r="M49" s="57">
        <f>+_xlfn.XLOOKUP(I49,'2.DEBITOS Y CHEQUES'!L:L,'2.DEBITOS Y CHEQUES'!N:N,,0)</f>
        <v>45331</v>
      </c>
    </row>
    <row r="50" spans="1:18" ht="30" customHeight="1" x14ac:dyDescent="0.2">
      <c r="A50" s="57">
        <v>45331</v>
      </c>
      <c r="B50">
        <v>1977</v>
      </c>
      <c r="C50" t="s">
        <v>563</v>
      </c>
      <c r="D50" t="s">
        <v>742</v>
      </c>
      <c r="E50">
        <v>356803.01</v>
      </c>
      <c r="F50" t="s">
        <v>565</v>
      </c>
      <c r="G50" t="s">
        <v>1178</v>
      </c>
      <c r="H50">
        <v>83689</v>
      </c>
      <c r="I50">
        <f>IF(A50&lt;&gt;"",VALUE(VLOOKUP(-E50,'2.DEBITOS Y CHEQUES'!$F$2:$F$5500,1,FALSE)),"")</f>
        <v>-356803.01</v>
      </c>
      <c r="J50" s="104">
        <f>IF(E50&lt;&gt;"",(IFERROR(VLOOKUP(-E50,'3.AFIP'!$F$2:$F$1600,1,0),0)),"")</f>
        <v>0</v>
      </c>
      <c r="K50" s="49">
        <f t="shared" si="2"/>
        <v>-356803.01</v>
      </c>
      <c r="L50" s="57">
        <f t="shared" si="3"/>
        <v>45331</v>
      </c>
      <c r="M50" s="57">
        <f>+_xlfn.XLOOKUP(I50,'2.DEBITOS Y CHEQUES'!L:L,'2.DEBITOS Y CHEQUES'!N:N,,0)</f>
        <v>45331</v>
      </c>
      <c r="O50" s="62"/>
      <c r="P50" s="62"/>
      <c r="Q50" s="61"/>
      <c r="R50" s="63"/>
    </row>
    <row r="51" spans="1:18" ht="30" customHeight="1" x14ac:dyDescent="0.2">
      <c r="A51" s="57">
        <v>45331</v>
      </c>
      <c r="B51">
        <v>2138</v>
      </c>
      <c r="C51" t="s">
        <v>563</v>
      </c>
      <c r="D51" t="s">
        <v>594</v>
      </c>
      <c r="E51">
        <v>672898.65</v>
      </c>
      <c r="F51" t="s">
        <v>565</v>
      </c>
      <c r="G51" t="s">
        <v>1179</v>
      </c>
      <c r="H51">
        <v>82231</v>
      </c>
      <c r="I51">
        <f>IF(A51&lt;&gt;"",VALUE(VLOOKUP(-E51,'2.DEBITOS Y CHEQUES'!$F$2:$F$5500,1,FALSE)),"")</f>
        <v>-672898.65</v>
      </c>
      <c r="J51" s="104">
        <f>IF(E51&lt;&gt;"",(IFERROR(VLOOKUP(-E51,'3.AFIP'!$F$2:$F$1600,1,0),0)),"")</f>
        <v>0</v>
      </c>
      <c r="K51" s="49">
        <f t="shared" si="2"/>
        <v>-672898.65</v>
      </c>
      <c r="L51" s="57">
        <f t="shared" si="3"/>
        <v>45331</v>
      </c>
      <c r="M51" s="57">
        <f>+_xlfn.XLOOKUP(I51,'2.DEBITOS Y CHEQUES'!L:L,'2.DEBITOS Y CHEQUES'!N:N,,0)</f>
        <v>45331</v>
      </c>
      <c r="O51" s="62"/>
      <c r="P51" s="62"/>
      <c r="Q51" s="61"/>
      <c r="R51" s="63"/>
    </row>
    <row r="52" spans="1:18" ht="30" customHeight="1" x14ac:dyDescent="0.2">
      <c r="A52" s="57">
        <v>45331</v>
      </c>
      <c r="B52">
        <v>2175</v>
      </c>
      <c r="C52" t="s">
        <v>563</v>
      </c>
      <c r="D52" t="s">
        <v>639</v>
      </c>
      <c r="E52">
        <v>640000</v>
      </c>
      <c r="F52" t="s">
        <v>565</v>
      </c>
      <c r="G52" t="s">
        <v>1108</v>
      </c>
      <c r="H52">
        <v>83741</v>
      </c>
      <c r="I52">
        <f>IF(A52&lt;&gt;"",VALUE(VLOOKUP(-E52,'2.DEBITOS Y CHEQUES'!$F$2:$F$5500,1,FALSE)),"")</f>
        <v>-640000</v>
      </c>
      <c r="J52" s="104">
        <f>IF(E52&lt;&gt;"",(IFERROR(VLOOKUP(-E52,'3.AFIP'!$F$2:$F$1600,1,0),0)),"")</f>
        <v>0</v>
      </c>
      <c r="K52" s="49">
        <f t="shared" si="2"/>
        <v>-640000</v>
      </c>
      <c r="L52" s="57">
        <f t="shared" si="3"/>
        <v>45331</v>
      </c>
      <c r="M52" s="57">
        <f>+_xlfn.XLOOKUP(I52,'2.DEBITOS Y CHEQUES'!L:L,'2.DEBITOS Y CHEQUES'!N:N,,0)</f>
        <v>45331</v>
      </c>
    </row>
    <row r="53" spans="1:18" ht="30" customHeight="1" x14ac:dyDescent="0.2">
      <c r="A53" s="57">
        <v>45331</v>
      </c>
      <c r="B53">
        <v>2885</v>
      </c>
      <c r="C53" t="s">
        <v>563</v>
      </c>
      <c r="D53" t="s">
        <v>741</v>
      </c>
      <c r="E53">
        <v>467746.7</v>
      </c>
      <c r="F53" t="s">
        <v>565</v>
      </c>
      <c r="G53" t="s">
        <v>1180</v>
      </c>
      <c r="H53">
        <v>83685</v>
      </c>
      <c r="I53">
        <f>IF(A53&lt;&gt;"",VALUE(VLOOKUP(-E53,'2.DEBITOS Y CHEQUES'!$F$2:$F$5500,1,FALSE)),"")</f>
        <v>-467746.7</v>
      </c>
      <c r="J53" s="104">
        <f>IF(E53&lt;&gt;"",(IFERROR(VLOOKUP(-E53,'3.AFIP'!$F$2:$F$1600,1,0),0)),"")</f>
        <v>0</v>
      </c>
      <c r="K53" s="49">
        <f t="shared" si="2"/>
        <v>-467746.7</v>
      </c>
      <c r="L53" s="57">
        <f t="shared" si="3"/>
        <v>45331</v>
      </c>
      <c r="M53" s="57">
        <f>+_xlfn.XLOOKUP(I53,'2.DEBITOS Y CHEQUES'!L:L,'2.DEBITOS Y CHEQUES'!N:N,,0)</f>
        <v>45331</v>
      </c>
    </row>
    <row r="54" spans="1:18" ht="30" customHeight="1" x14ac:dyDescent="0.2">
      <c r="A54" s="57">
        <v>45330</v>
      </c>
      <c r="B54">
        <v>2138</v>
      </c>
      <c r="C54" t="s">
        <v>563</v>
      </c>
      <c r="D54" t="s">
        <v>594</v>
      </c>
      <c r="E54">
        <v>672898.65</v>
      </c>
      <c r="F54" t="s">
        <v>565</v>
      </c>
      <c r="G54" t="s">
        <v>1181</v>
      </c>
      <c r="H54">
        <v>82232</v>
      </c>
      <c r="I54">
        <f>IF(A54&lt;&gt;"",VALUE(VLOOKUP(-E54,'2.DEBITOS Y CHEQUES'!$F$2:$F$5500,1,FALSE)),"")</f>
        <v>-672898.65</v>
      </c>
      <c r="J54" s="104">
        <f>IF(E54&lt;&gt;"",(IFERROR(VLOOKUP(-E54,'3.AFIP'!$F$2:$F$1600,1,0),0)),"")</f>
        <v>0</v>
      </c>
      <c r="K54" s="49">
        <f t="shared" si="2"/>
        <v>-672898.65</v>
      </c>
      <c r="L54" s="57">
        <f t="shared" si="3"/>
        <v>45330</v>
      </c>
      <c r="M54" s="57">
        <f>+_xlfn.XLOOKUP(I54,'2.DEBITOS Y CHEQUES'!L:L,'2.DEBITOS Y CHEQUES'!N:N,,0)</f>
        <v>45331</v>
      </c>
    </row>
    <row r="55" spans="1:18" ht="30" customHeight="1" x14ac:dyDescent="0.2">
      <c r="A55" s="57">
        <v>45330</v>
      </c>
      <c r="B55">
        <v>2138</v>
      </c>
      <c r="C55" t="s">
        <v>563</v>
      </c>
      <c r="D55" t="s">
        <v>594</v>
      </c>
      <c r="E55">
        <v>672898.65</v>
      </c>
      <c r="F55" t="s">
        <v>565</v>
      </c>
      <c r="G55" t="s">
        <v>1182</v>
      </c>
      <c r="H55">
        <v>82233</v>
      </c>
      <c r="I55">
        <f>IF(A55&lt;&gt;"",VALUE(VLOOKUP(-E55,'2.DEBITOS Y CHEQUES'!$F$2:$F$5500,1,FALSE)),"")</f>
        <v>-672898.65</v>
      </c>
      <c r="J55" s="104">
        <f>IF(E55&lt;&gt;"",(IFERROR(VLOOKUP(-E55,'3.AFIP'!$F$2:$F$1600,1,0),0)),"")</f>
        <v>0</v>
      </c>
      <c r="K55" s="49">
        <f t="shared" si="2"/>
        <v>-672898.65</v>
      </c>
      <c r="L55" s="57">
        <f t="shared" si="3"/>
        <v>45330</v>
      </c>
      <c r="M55" s="57">
        <f>+_xlfn.XLOOKUP(I55,'2.DEBITOS Y CHEQUES'!L:L,'2.DEBITOS Y CHEQUES'!N:N,,0)</f>
        <v>45331</v>
      </c>
    </row>
    <row r="56" spans="1:18" ht="30" customHeight="1" x14ac:dyDescent="0.2">
      <c r="A56" s="57">
        <v>45330</v>
      </c>
      <c r="B56">
        <v>2138</v>
      </c>
      <c r="C56" t="s">
        <v>563</v>
      </c>
      <c r="D56" t="s">
        <v>594</v>
      </c>
      <c r="E56">
        <v>672898.65</v>
      </c>
      <c r="F56" t="s">
        <v>565</v>
      </c>
      <c r="G56" t="s">
        <v>1183</v>
      </c>
      <c r="H56">
        <v>82234</v>
      </c>
      <c r="I56">
        <f>IF(A56&lt;&gt;"",VALUE(VLOOKUP(-E56,'2.DEBITOS Y CHEQUES'!$F$2:$F$5500,1,FALSE)),"")</f>
        <v>-672898.65</v>
      </c>
      <c r="J56" s="104">
        <f>IF(E56&lt;&gt;"",(IFERROR(VLOOKUP(-E56,'3.AFIP'!$F$2:$F$1600,1,0),0)),"")</f>
        <v>0</v>
      </c>
      <c r="K56" s="49">
        <f t="shared" si="2"/>
        <v>-672898.65</v>
      </c>
      <c r="L56" s="57">
        <f t="shared" si="3"/>
        <v>45330</v>
      </c>
      <c r="M56" s="57">
        <f>+_xlfn.XLOOKUP(I56,'2.DEBITOS Y CHEQUES'!L:L,'2.DEBITOS Y CHEQUES'!N:N,,0)</f>
        <v>45331</v>
      </c>
    </row>
    <row r="57" spans="1:18" ht="30" customHeight="1" x14ac:dyDescent="0.2">
      <c r="A57" s="57">
        <v>45330</v>
      </c>
      <c r="B57">
        <v>2159</v>
      </c>
      <c r="C57" t="s">
        <v>563</v>
      </c>
      <c r="D57" t="s">
        <v>594</v>
      </c>
      <c r="E57">
        <v>1100309.78</v>
      </c>
      <c r="F57" t="s">
        <v>565</v>
      </c>
      <c r="G57" t="s">
        <v>1184</v>
      </c>
      <c r="H57">
        <v>82787</v>
      </c>
      <c r="I57">
        <f>IF(A57&lt;&gt;"",VALUE(VLOOKUP(-E57,'2.DEBITOS Y CHEQUES'!$F$2:$F$5500,1,FALSE)),"")</f>
        <v>-1100309.78</v>
      </c>
      <c r="J57" s="104">
        <f>IF(E57&lt;&gt;"",(IFERROR(VLOOKUP(-E57,'3.AFIP'!$F$2:$F$1600,1,0),0)),"")</f>
        <v>0</v>
      </c>
      <c r="K57" s="49">
        <f t="shared" si="2"/>
        <v>-1100309.78</v>
      </c>
      <c r="L57" s="57">
        <f t="shared" si="3"/>
        <v>45330</v>
      </c>
      <c r="M57" s="57">
        <f>+_xlfn.XLOOKUP(I57,'2.DEBITOS Y CHEQUES'!L:L,'2.DEBITOS Y CHEQUES'!N:N,,0)</f>
        <v>45330</v>
      </c>
    </row>
    <row r="58" spans="1:18" ht="30" customHeight="1" x14ac:dyDescent="0.2">
      <c r="A58" s="57">
        <v>45330</v>
      </c>
      <c r="B58">
        <v>2254</v>
      </c>
      <c r="C58" t="s">
        <v>563</v>
      </c>
      <c r="D58" t="s">
        <v>742</v>
      </c>
      <c r="E58">
        <v>51600</v>
      </c>
      <c r="F58" t="s">
        <v>565</v>
      </c>
      <c r="G58" t="s">
        <v>1185</v>
      </c>
      <c r="H58">
        <v>83613</v>
      </c>
      <c r="I58">
        <f>IF(A58&lt;&gt;"",VALUE(VLOOKUP(-E58,'2.DEBITOS Y CHEQUES'!$F$2:$F$5500,1,FALSE)),"")</f>
        <v>-51600</v>
      </c>
      <c r="J58" s="104">
        <f>IF(E58&lt;&gt;"",(IFERROR(VLOOKUP(-E58,'3.AFIP'!$F$2:$F$1600,1,0),0)),"")</f>
        <v>0</v>
      </c>
      <c r="K58" s="49">
        <f t="shared" si="2"/>
        <v>-51600</v>
      </c>
      <c r="L58" s="57">
        <f t="shared" si="3"/>
        <v>45330</v>
      </c>
      <c r="M58" s="57">
        <f>+_xlfn.XLOOKUP(I58,'2.DEBITOS Y CHEQUES'!L:L,'2.DEBITOS Y CHEQUES'!N:N,,0)</f>
        <v>45330</v>
      </c>
    </row>
    <row r="59" spans="1:18" ht="30" customHeight="1" x14ac:dyDescent="0.2">
      <c r="A59" s="57">
        <v>45330</v>
      </c>
      <c r="B59">
        <v>2625</v>
      </c>
      <c r="C59" t="s">
        <v>563</v>
      </c>
      <c r="D59" t="s">
        <v>613</v>
      </c>
      <c r="E59">
        <v>457257.5</v>
      </c>
      <c r="F59" t="s">
        <v>565</v>
      </c>
      <c r="G59" t="s">
        <v>1186</v>
      </c>
      <c r="H59">
        <v>83620</v>
      </c>
      <c r="I59">
        <f>IF(A59&lt;&gt;"",VALUE(VLOOKUP(-E59,'2.DEBITOS Y CHEQUES'!$F$2:$F$5500,1,FALSE)),"")</f>
        <v>-457257.5</v>
      </c>
      <c r="J59" s="104">
        <f>IF(E59&lt;&gt;"",(IFERROR(VLOOKUP(-E59,'3.AFIP'!$F$2:$F$1600,1,0),0)),"")</f>
        <v>0</v>
      </c>
      <c r="K59" s="49">
        <f t="shared" si="2"/>
        <v>-457257.5</v>
      </c>
      <c r="L59" s="57">
        <f t="shared" si="3"/>
        <v>45330</v>
      </c>
      <c r="M59" s="57">
        <f>+_xlfn.XLOOKUP(I59,'2.DEBITOS Y CHEQUES'!L:L,'2.DEBITOS Y CHEQUES'!N:N,,0)</f>
        <v>45330</v>
      </c>
    </row>
    <row r="60" spans="1:18" ht="30" customHeight="1" x14ac:dyDescent="0.2">
      <c r="A60" s="57">
        <v>45328</v>
      </c>
      <c r="B60">
        <v>13</v>
      </c>
      <c r="C60" t="s">
        <v>563</v>
      </c>
      <c r="D60" t="s">
        <v>746</v>
      </c>
      <c r="E60">
        <v>24744.09</v>
      </c>
      <c r="F60" t="s">
        <v>565</v>
      </c>
      <c r="G60" t="s">
        <v>1187</v>
      </c>
      <c r="H60">
        <v>83618</v>
      </c>
      <c r="I60">
        <f>IF(A60&lt;&gt;"",VALUE(VLOOKUP(-E60,'2.DEBITOS Y CHEQUES'!$F$2:$F$5500,1,FALSE)),"")</f>
        <v>-24744.09</v>
      </c>
      <c r="J60" s="104">
        <f>IF(E60&lt;&gt;"",(IFERROR(VLOOKUP(-E60,'3.AFIP'!$F$2:$F$1600,1,0),0)),"")</f>
        <v>0</v>
      </c>
      <c r="K60" s="49">
        <f t="shared" si="2"/>
        <v>-24744.09</v>
      </c>
      <c r="L60" s="57">
        <f t="shared" si="3"/>
        <v>45328</v>
      </c>
      <c r="M60" s="57">
        <f>+_xlfn.XLOOKUP(I60,'2.DEBITOS Y CHEQUES'!L:L,'2.DEBITOS Y CHEQUES'!N:N,,0)</f>
        <v>45328</v>
      </c>
    </row>
    <row r="61" spans="1:18" ht="30" customHeight="1" x14ac:dyDescent="0.2">
      <c r="A61" s="57">
        <v>45328</v>
      </c>
      <c r="B61">
        <v>1419</v>
      </c>
      <c r="C61" t="s">
        <v>563</v>
      </c>
      <c r="D61" t="s">
        <v>594</v>
      </c>
      <c r="E61">
        <v>200860</v>
      </c>
      <c r="F61" t="s">
        <v>565</v>
      </c>
      <c r="G61" t="s">
        <v>1188</v>
      </c>
      <c r="H61">
        <v>82725</v>
      </c>
      <c r="I61">
        <f>IF(A61&lt;&gt;"",VALUE(VLOOKUP(-E61,'2.DEBITOS Y CHEQUES'!$F$2:$F$5500,1,FALSE)),"")</f>
        <v>-200860</v>
      </c>
      <c r="J61" s="104">
        <f>IF(E61&lt;&gt;"",(IFERROR(VLOOKUP(-E61,'3.AFIP'!$F$2:$F$1600,1,0),0)),"")</f>
        <v>0</v>
      </c>
      <c r="K61" s="49">
        <f t="shared" si="2"/>
        <v>-200860</v>
      </c>
      <c r="L61" s="57">
        <f t="shared" si="3"/>
        <v>45328</v>
      </c>
      <c r="M61" s="57">
        <f>+_xlfn.XLOOKUP(I61,'2.DEBITOS Y CHEQUES'!L:L,'2.DEBITOS Y CHEQUES'!N:N,,0)</f>
        <v>45328</v>
      </c>
    </row>
    <row r="62" spans="1:18" ht="30" customHeight="1" x14ac:dyDescent="0.2">
      <c r="A62" s="57">
        <v>45328</v>
      </c>
      <c r="B62">
        <v>1831</v>
      </c>
      <c r="C62" t="s">
        <v>563</v>
      </c>
      <c r="D62" t="s">
        <v>594</v>
      </c>
      <c r="E62">
        <v>673705.54</v>
      </c>
      <c r="F62" t="s">
        <v>565</v>
      </c>
      <c r="G62" t="s">
        <v>1189</v>
      </c>
      <c r="H62">
        <v>83611</v>
      </c>
      <c r="I62">
        <f>IF(A62&lt;&gt;"",VALUE(VLOOKUP(-E62,'2.DEBITOS Y CHEQUES'!$F$2:$F$5500,1,FALSE)),"")</f>
        <v>-673705.54</v>
      </c>
      <c r="J62" s="104">
        <f>IF(E62&lt;&gt;"",(IFERROR(VLOOKUP(-E62,'3.AFIP'!$F$2:$F$1600,1,0),0)),"")</f>
        <v>0</v>
      </c>
      <c r="K62" s="49">
        <f t="shared" si="2"/>
        <v>-673705.54</v>
      </c>
      <c r="L62" s="57">
        <f t="shared" si="3"/>
        <v>45328</v>
      </c>
      <c r="M62" s="57">
        <f>+_xlfn.XLOOKUP(I62,'2.DEBITOS Y CHEQUES'!L:L,'2.DEBITOS Y CHEQUES'!N:N,,0)</f>
        <v>45328</v>
      </c>
    </row>
    <row r="63" spans="1:18" ht="30" customHeight="1" x14ac:dyDescent="0.2">
      <c r="A63" s="57">
        <v>45328</v>
      </c>
      <c r="B63">
        <v>2233</v>
      </c>
      <c r="C63" t="s">
        <v>563</v>
      </c>
      <c r="D63" t="s">
        <v>754</v>
      </c>
      <c r="E63">
        <v>478100</v>
      </c>
      <c r="F63" t="s">
        <v>565</v>
      </c>
      <c r="G63" t="s">
        <v>1190</v>
      </c>
      <c r="H63">
        <v>82728</v>
      </c>
      <c r="I63">
        <f>IF(A63&lt;&gt;"",VALUE(VLOOKUP(-E63,'2.DEBITOS Y CHEQUES'!$F$2:$F$5500,1,FALSE)),"")</f>
        <v>-478100</v>
      </c>
      <c r="J63" s="104">
        <f>IF(E63&lt;&gt;"",(IFERROR(VLOOKUP(-E63,'3.AFIP'!$F$2:$F$1600,1,0),0)),"")</f>
        <v>0</v>
      </c>
      <c r="K63" s="49">
        <f t="shared" si="2"/>
        <v>-478100</v>
      </c>
      <c r="L63" s="57">
        <f t="shared" si="3"/>
        <v>45328</v>
      </c>
      <c r="M63" s="57">
        <f>+_xlfn.XLOOKUP(I63,'2.DEBITOS Y CHEQUES'!L:L,'2.DEBITOS Y CHEQUES'!N:N,,0)</f>
        <v>45328</v>
      </c>
    </row>
    <row r="64" spans="1:18" ht="30" customHeight="1" x14ac:dyDescent="0.2">
      <c r="A64" s="57">
        <v>45328</v>
      </c>
      <c r="B64">
        <v>2631</v>
      </c>
      <c r="C64" t="s">
        <v>563</v>
      </c>
      <c r="D64" t="s">
        <v>742</v>
      </c>
      <c r="E64">
        <v>500000</v>
      </c>
      <c r="F64" t="s">
        <v>565</v>
      </c>
      <c r="G64" t="s">
        <v>1109</v>
      </c>
      <c r="H64">
        <v>83652</v>
      </c>
      <c r="I64">
        <f>IF(A64&lt;&gt;"",VALUE(VLOOKUP(-E64,'2.DEBITOS Y CHEQUES'!$F$2:$F$5500,1,FALSE)),"")</f>
        <v>-500000</v>
      </c>
      <c r="J64" s="104">
        <f>IF(E64&lt;&gt;"",(IFERROR(VLOOKUP(-E64,'3.AFIP'!$F$2:$F$1600,1,0),0)),"")</f>
        <v>0</v>
      </c>
      <c r="K64" s="49">
        <f t="shared" si="2"/>
        <v>-500000</v>
      </c>
      <c r="L64" s="57">
        <f t="shared" si="3"/>
        <v>45328</v>
      </c>
      <c r="M64" s="57">
        <f>+_xlfn.XLOOKUP(I64,'2.DEBITOS Y CHEQUES'!L:L,'2.DEBITOS Y CHEQUES'!N:N,,0)</f>
        <v>45328</v>
      </c>
    </row>
    <row r="65" spans="1:13" ht="30" customHeight="1" x14ac:dyDescent="0.2">
      <c r="A65" s="57">
        <v>45328</v>
      </c>
      <c r="B65">
        <v>2783</v>
      </c>
      <c r="C65" t="s">
        <v>563</v>
      </c>
      <c r="D65" t="s">
        <v>742</v>
      </c>
      <c r="E65">
        <v>949600</v>
      </c>
      <c r="F65" t="s">
        <v>565</v>
      </c>
      <c r="G65" t="s">
        <v>1110</v>
      </c>
      <c r="H65">
        <v>83650</v>
      </c>
      <c r="I65">
        <f>IF(A65&lt;&gt;"",VALUE(VLOOKUP(-E65,'2.DEBITOS Y CHEQUES'!$F$2:$F$5500,1,FALSE)),"")</f>
        <v>-949600</v>
      </c>
      <c r="J65" s="104">
        <f>IF(E65&lt;&gt;"",(IFERROR(VLOOKUP(-E65,'3.AFIP'!$F$2:$F$1600,1,0),0)),"")</f>
        <v>0</v>
      </c>
      <c r="K65" s="49">
        <f t="shared" si="2"/>
        <v>-949600</v>
      </c>
      <c r="L65" s="57">
        <f t="shared" si="3"/>
        <v>45328</v>
      </c>
      <c r="M65" s="57">
        <f>+_xlfn.XLOOKUP(I65,'2.DEBITOS Y CHEQUES'!L:L,'2.DEBITOS Y CHEQUES'!N:N,,0)</f>
        <v>45328</v>
      </c>
    </row>
    <row r="66" spans="1:13" ht="30" customHeight="1" x14ac:dyDescent="0.2">
      <c r="A66" s="57">
        <v>45328</v>
      </c>
      <c r="B66">
        <v>2825</v>
      </c>
      <c r="C66" t="s">
        <v>563</v>
      </c>
      <c r="D66" t="s">
        <v>743</v>
      </c>
      <c r="E66">
        <v>466280</v>
      </c>
      <c r="F66" t="s">
        <v>565</v>
      </c>
      <c r="G66" t="s">
        <v>1111</v>
      </c>
      <c r="H66">
        <v>83651</v>
      </c>
      <c r="I66">
        <f>IF(A66&lt;&gt;"",VALUE(VLOOKUP(-E66,'2.DEBITOS Y CHEQUES'!$F$2:$F$5500,1,FALSE)),"")</f>
        <v>-466280</v>
      </c>
      <c r="J66" s="104">
        <f>IF(E66&lt;&gt;"",(IFERROR(VLOOKUP(-E66,'3.AFIP'!$F$2:$F$1600,1,0),0)),"")</f>
        <v>0</v>
      </c>
      <c r="K66" s="49">
        <f t="shared" si="2"/>
        <v>-466280</v>
      </c>
      <c r="L66" s="57">
        <f t="shared" si="3"/>
        <v>45328</v>
      </c>
      <c r="M66" s="57">
        <f>+_xlfn.XLOOKUP(I66,'2.DEBITOS Y CHEQUES'!L:L,'2.DEBITOS Y CHEQUES'!N:N,,0)</f>
        <v>45328</v>
      </c>
    </row>
    <row r="67" spans="1:13" ht="30" customHeight="1" x14ac:dyDescent="0.2">
      <c r="A67" s="57">
        <v>45327</v>
      </c>
      <c r="B67">
        <v>1788</v>
      </c>
      <c r="C67" t="s">
        <v>563</v>
      </c>
      <c r="D67" t="s">
        <v>594</v>
      </c>
      <c r="E67">
        <v>12446.84</v>
      </c>
      <c r="F67" t="s">
        <v>565</v>
      </c>
      <c r="G67" t="s">
        <v>1112</v>
      </c>
      <c r="H67">
        <v>83653</v>
      </c>
      <c r="I67">
        <f>IF(A67&lt;&gt;"",VALUE(VLOOKUP(-E67,'2.DEBITOS Y CHEQUES'!$F$2:$F$5500,1,FALSE)),"")</f>
        <v>-12446.84</v>
      </c>
      <c r="J67" s="104">
        <f>IF(E67&lt;&gt;"",(IFERROR(VLOOKUP(-E67,'3.AFIP'!$F$2:$F$1600,1,0),0)),"")</f>
        <v>0</v>
      </c>
      <c r="K67" s="49">
        <f t="shared" si="2"/>
        <v>-12446.84</v>
      </c>
      <c r="L67" s="57">
        <f t="shared" si="3"/>
        <v>45327</v>
      </c>
      <c r="M67" s="57">
        <f>+_xlfn.XLOOKUP(I67,'2.DEBITOS Y CHEQUES'!L:L,'2.DEBITOS Y CHEQUES'!N:N,,0)</f>
        <v>45327</v>
      </c>
    </row>
    <row r="68" spans="1:13" ht="30" customHeight="1" x14ac:dyDescent="0.2">
      <c r="A68" s="57">
        <v>45327</v>
      </c>
      <c r="B68">
        <v>2159</v>
      </c>
      <c r="C68" t="s">
        <v>563</v>
      </c>
      <c r="D68" t="s">
        <v>594</v>
      </c>
      <c r="E68">
        <v>520938.82</v>
      </c>
      <c r="F68" t="s">
        <v>565</v>
      </c>
      <c r="G68" t="s">
        <v>1191</v>
      </c>
      <c r="H68">
        <v>82257</v>
      </c>
      <c r="I68">
        <f>IF(A68&lt;&gt;"",VALUE(VLOOKUP(-E68,'2.DEBITOS Y CHEQUES'!$F$2:$F$5500,1,FALSE)),"")</f>
        <v>-520938.82</v>
      </c>
      <c r="J68" s="104">
        <f>IF(E68&lt;&gt;"",(IFERROR(VLOOKUP(-E68,'3.AFIP'!$F$2:$F$1600,1,0),0)),"")</f>
        <v>0</v>
      </c>
      <c r="K68" s="49">
        <f t="shared" ref="K68:K131" si="8">IF(A68&lt;&gt;"",(I68+J68),"")</f>
        <v>-520938.82</v>
      </c>
      <c r="L68" s="57">
        <f t="shared" ref="L68:L131" si="9">IF(A68="","",A68)</f>
        <v>45327</v>
      </c>
      <c r="M68" s="57">
        <f>+_xlfn.XLOOKUP(I68,'2.DEBITOS Y CHEQUES'!L:L,'2.DEBITOS Y CHEQUES'!N:N,,0)</f>
        <v>45327</v>
      </c>
    </row>
    <row r="69" spans="1:13" ht="30" customHeight="1" x14ac:dyDescent="0.2">
      <c r="A69" s="57">
        <v>45327</v>
      </c>
      <c r="B69">
        <v>2159</v>
      </c>
      <c r="C69" t="s">
        <v>563</v>
      </c>
      <c r="D69" t="s">
        <v>594</v>
      </c>
      <c r="E69">
        <v>520938.82</v>
      </c>
      <c r="F69" t="s">
        <v>565</v>
      </c>
      <c r="G69" t="s">
        <v>1192</v>
      </c>
      <c r="H69">
        <v>82256</v>
      </c>
      <c r="I69">
        <f>IF(A69&lt;&gt;"",VALUE(VLOOKUP(-E69,'2.DEBITOS Y CHEQUES'!$F$2:$F$5500,1,FALSE)),"")</f>
        <v>-520938.82</v>
      </c>
      <c r="J69" s="104">
        <f>IF(E69&lt;&gt;"",(IFERROR(VLOOKUP(-E69,'3.AFIP'!$F$2:$F$1600,1,0),0)),"")</f>
        <v>0</v>
      </c>
      <c r="K69" s="49">
        <f t="shared" si="8"/>
        <v>-520938.82</v>
      </c>
      <c r="L69" s="57">
        <f t="shared" si="9"/>
        <v>45327</v>
      </c>
      <c r="M69" s="57">
        <f>+_xlfn.XLOOKUP(I69,'2.DEBITOS Y CHEQUES'!L:L,'2.DEBITOS Y CHEQUES'!N:N,,0)</f>
        <v>45327</v>
      </c>
    </row>
    <row r="70" spans="1:13" ht="30" customHeight="1" x14ac:dyDescent="0.2">
      <c r="A70" s="57">
        <v>45327</v>
      </c>
      <c r="B70">
        <v>2616</v>
      </c>
      <c r="C70" t="s">
        <v>563</v>
      </c>
      <c r="D70" t="s">
        <v>594</v>
      </c>
      <c r="E70">
        <v>1662366.2</v>
      </c>
      <c r="F70" t="s">
        <v>565</v>
      </c>
      <c r="G70" t="s">
        <v>1193</v>
      </c>
      <c r="H70">
        <v>83612</v>
      </c>
      <c r="I70">
        <f>IF(A70&lt;&gt;"",VALUE(VLOOKUP(-E70,'2.DEBITOS Y CHEQUES'!$F$2:$F$5500,1,FALSE)),"")</f>
        <v>-1662366.2</v>
      </c>
      <c r="J70" s="104">
        <f>IF(E70&lt;&gt;"",(IFERROR(VLOOKUP(-E70,'3.AFIP'!$F$2:$F$1600,1,0),0)),"")</f>
        <v>0</v>
      </c>
      <c r="K70" s="49">
        <f t="shared" si="8"/>
        <v>-1662366.2</v>
      </c>
      <c r="L70" s="57">
        <f t="shared" si="9"/>
        <v>45327</v>
      </c>
      <c r="M70" s="57">
        <f>+_xlfn.XLOOKUP(I70,'2.DEBITOS Y CHEQUES'!L:L,'2.DEBITOS Y CHEQUES'!N:N,,0)</f>
        <v>45327</v>
      </c>
    </row>
    <row r="71" spans="1:13" ht="30" customHeight="1" x14ac:dyDescent="0.2">
      <c r="A71" s="57">
        <v>45327</v>
      </c>
      <c r="B71">
        <v>2868</v>
      </c>
      <c r="C71" t="s">
        <v>563</v>
      </c>
      <c r="D71" t="s">
        <v>741</v>
      </c>
      <c r="E71">
        <v>47500</v>
      </c>
      <c r="F71" t="s">
        <v>565</v>
      </c>
      <c r="G71" t="s">
        <v>1194</v>
      </c>
      <c r="H71">
        <v>82258</v>
      </c>
      <c r="I71">
        <f>IF(A71&lt;&gt;"",VALUE(VLOOKUP(-E71,'2.DEBITOS Y CHEQUES'!$F$2:$F$5500,1,FALSE)),"")</f>
        <v>-47500</v>
      </c>
      <c r="J71" s="104">
        <f>IF(E71&lt;&gt;"",(IFERROR(VLOOKUP(-E71,'3.AFIP'!$F$2:$F$1600,1,0),0)),"")</f>
        <v>0</v>
      </c>
      <c r="K71" s="49">
        <f t="shared" si="8"/>
        <v>-47500</v>
      </c>
      <c r="L71" s="57">
        <f t="shared" si="9"/>
        <v>45327</v>
      </c>
      <c r="M71" s="57">
        <f>+_xlfn.XLOOKUP(I71,'2.DEBITOS Y CHEQUES'!L:L,'2.DEBITOS Y CHEQUES'!N:N,,0)</f>
        <v>45327</v>
      </c>
    </row>
    <row r="72" spans="1:13" ht="30" customHeight="1" x14ac:dyDescent="0.2">
      <c r="A72" s="57">
        <v>45325</v>
      </c>
      <c r="B72">
        <v>2112</v>
      </c>
      <c r="C72" t="s">
        <v>1113</v>
      </c>
      <c r="D72" t="s">
        <v>744</v>
      </c>
      <c r="E72">
        <v>6400</v>
      </c>
      <c r="F72" t="s">
        <v>793</v>
      </c>
      <c r="G72" t="s">
        <v>563</v>
      </c>
      <c r="H72">
        <v>83769</v>
      </c>
      <c r="I72">
        <f>IF(A72&lt;&gt;"",VALUE(VLOOKUP(-E72,'2.DEBITOS Y CHEQUES'!$F$2:$F$5500,1,FALSE)),"")</f>
        <v>-6400</v>
      </c>
      <c r="J72" s="104">
        <f>IF(E72&lt;&gt;"",(IFERROR(VLOOKUP(-E72,'3.AFIP'!$F$2:$F$1600,1,0),0)),"")</f>
        <v>0</v>
      </c>
      <c r="K72" s="49">
        <f t="shared" si="8"/>
        <v>-6400</v>
      </c>
      <c r="L72" s="57">
        <f t="shared" si="9"/>
        <v>45325</v>
      </c>
      <c r="M72" s="57">
        <f>+_xlfn.XLOOKUP(I72,'2.DEBITOS Y CHEQUES'!L:L,'2.DEBITOS Y CHEQUES'!N:N,,0)</f>
        <v>45325</v>
      </c>
    </row>
    <row r="73" spans="1:13" ht="30" customHeight="1" x14ac:dyDescent="0.2">
      <c r="A73" s="57">
        <v>45325</v>
      </c>
      <c r="B73">
        <v>2112</v>
      </c>
      <c r="C73" t="s">
        <v>1114</v>
      </c>
      <c r="D73" t="s">
        <v>744</v>
      </c>
      <c r="E73">
        <v>6400</v>
      </c>
      <c r="F73" t="s">
        <v>793</v>
      </c>
      <c r="G73" t="s">
        <v>563</v>
      </c>
      <c r="H73">
        <v>83768</v>
      </c>
      <c r="I73">
        <f>IF(A73&lt;&gt;"",VALUE(VLOOKUP(-E73,'2.DEBITOS Y CHEQUES'!$F$2:$F$5500,1,FALSE)),"")</f>
        <v>-6400</v>
      </c>
      <c r="J73" s="104">
        <f>IF(E73&lt;&gt;"",(IFERROR(VLOOKUP(-E73,'3.AFIP'!$F$2:$F$1600,1,0),0)),"")</f>
        <v>0</v>
      </c>
      <c r="K73" s="49">
        <f t="shared" si="8"/>
        <v>-6400</v>
      </c>
      <c r="L73" s="57">
        <f t="shared" si="9"/>
        <v>45325</v>
      </c>
      <c r="M73" s="57">
        <f>+_xlfn.XLOOKUP(I73,'2.DEBITOS Y CHEQUES'!L:L,'2.DEBITOS Y CHEQUES'!N:N,,0)</f>
        <v>45325</v>
      </c>
    </row>
    <row r="74" spans="1:13" ht="30" customHeight="1" x14ac:dyDescent="0.2">
      <c r="A74" s="57">
        <v>45324</v>
      </c>
      <c r="B74">
        <v>726</v>
      </c>
      <c r="C74" t="s">
        <v>563</v>
      </c>
      <c r="D74" t="s">
        <v>742</v>
      </c>
      <c r="E74">
        <v>77059.929999999993</v>
      </c>
      <c r="F74" t="s">
        <v>565</v>
      </c>
      <c r="G74" t="s">
        <v>1115</v>
      </c>
      <c r="H74">
        <v>83654</v>
      </c>
      <c r="I74">
        <f>IF(A74&lt;&gt;"",VALUE(VLOOKUP(-E74,'2.DEBITOS Y CHEQUES'!$F$2:$F$5500,1,FALSE)),"")</f>
        <v>-77059.929999999993</v>
      </c>
      <c r="J74" s="104">
        <f>IF(E74&lt;&gt;"",(IFERROR(VLOOKUP(-E74,'3.AFIP'!$F$2:$F$1600,1,0),0)),"")</f>
        <v>0</v>
      </c>
      <c r="K74" s="49">
        <f t="shared" si="8"/>
        <v>-77059.929999999993</v>
      </c>
      <c r="L74" s="57">
        <f t="shared" si="9"/>
        <v>45324</v>
      </c>
      <c r="M74" s="57">
        <f>+_xlfn.XLOOKUP(I74,'2.DEBITOS Y CHEQUES'!L:L,'2.DEBITOS Y CHEQUES'!N:N,,0)</f>
        <v>45324</v>
      </c>
    </row>
    <row r="75" spans="1:13" ht="30" customHeight="1" x14ac:dyDescent="0.2">
      <c r="A75" s="57">
        <v>45324</v>
      </c>
      <c r="B75">
        <v>1317</v>
      </c>
      <c r="C75" t="s">
        <v>563</v>
      </c>
      <c r="D75" t="s">
        <v>741</v>
      </c>
      <c r="E75">
        <v>420980</v>
      </c>
      <c r="F75" t="s">
        <v>565</v>
      </c>
      <c r="G75" t="s">
        <v>1195</v>
      </c>
      <c r="H75">
        <v>83619</v>
      </c>
      <c r="I75">
        <f>IF(A75&lt;&gt;"",VALUE(VLOOKUP(-E75,'2.DEBITOS Y CHEQUES'!$F$2:$F$5500,1,FALSE)),"")</f>
        <v>-420980</v>
      </c>
      <c r="J75" s="104">
        <f>IF(E75&lt;&gt;"",(IFERROR(VLOOKUP(-E75,'3.AFIP'!$F$2:$F$1600,1,0),0)),"")</f>
        <v>0</v>
      </c>
      <c r="K75" s="49">
        <f t="shared" si="8"/>
        <v>-420980</v>
      </c>
      <c r="L75" s="57">
        <f t="shared" si="9"/>
        <v>45324</v>
      </c>
      <c r="M75" s="57">
        <f>+_xlfn.XLOOKUP(I75,'2.DEBITOS Y CHEQUES'!L:L,'2.DEBITOS Y CHEQUES'!N:N,,0)</f>
        <v>45324</v>
      </c>
    </row>
    <row r="76" spans="1:13" ht="30" customHeight="1" x14ac:dyDescent="0.2">
      <c r="A76" s="57">
        <v>45323</v>
      </c>
      <c r="B76">
        <v>1</v>
      </c>
      <c r="C76" t="s">
        <v>563</v>
      </c>
      <c r="D76" t="s">
        <v>744</v>
      </c>
      <c r="E76">
        <v>75337.240000000005</v>
      </c>
      <c r="F76" t="s">
        <v>565</v>
      </c>
      <c r="G76" t="s">
        <v>1196</v>
      </c>
      <c r="H76">
        <v>83585</v>
      </c>
      <c r="I76">
        <f>IF(A76&lt;&gt;"",VALUE(VLOOKUP(-E76,'2.DEBITOS Y CHEQUES'!$F$2:$F$5500,1,FALSE)),"")</f>
        <v>-75337.240000000005</v>
      </c>
      <c r="J76" s="104">
        <f>IF(E76&lt;&gt;"",(IFERROR(VLOOKUP(-E76,'3.AFIP'!$F$2:$F$1600,1,0),0)),"")</f>
        <v>0</v>
      </c>
      <c r="K76" s="49">
        <f t="shared" si="8"/>
        <v>-75337.240000000005</v>
      </c>
      <c r="L76" s="57">
        <f t="shared" si="9"/>
        <v>45323</v>
      </c>
      <c r="M76" s="57">
        <f>+_xlfn.XLOOKUP(I76,'2.DEBITOS Y CHEQUES'!L:L,'2.DEBITOS Y CHEQUES'!N:N,,0)</f>
        <v>45323</v>
      </c>
    </row>
    <row r="77" spans="1:13" ht="30" customHeight="1" x14ac:dyDescent="0.2">
      <c r="A77" s="57">
        <v>45323</v>
      </c>
      <c r="B77">
        <v>719</v>
      </c>
      <c r="C77" t="s">
        <v>563</v>
      </c>
      <c r="D77" t="s">
        <v>744</v>
      </c>
      <c r="E77">
        <v>844117.81</v>
      </c>
      <c r="F77" t="s">
        <v>565</v>
      </c>
      <c r="G77" t="s">
        <v>1197</v>
      </c>
      <c r="H77">
        <v>82727</v>
      </c>
      <c r="I77">
        <f>IF(A77&lt;&gt;"",VALUE(VLOOKUP(-E77,'2.DEBITOS Y CHEQUES'!$F$2:$F$5500,1,FALSE)),"")</f>
        <v>-844117.81</v>
      </c>
      <c r="J77" s="104">
        <f>IF(E77&lt;&gt;"",(IFERROR(VLOOKUP(-E77,'3.AFIP'!$F$2:$F$1600,1,0),0)),"")</f>
        <v>0</v>
      </c>
      <c r="K77" s="49">
        <f t="shared" si="8"/>
        <v>-844117.81</v>
      </c>
      <c r="L77" s="57">
        <f t="shared" si="9"/>
        <v>45323</v>
      </c>
      <c r="M77" s="57">
        <f>+_xlfn.XLOOKUP(I77,'2.DEBITOS Y CHEQUES'!L:L,'2.DEBITOS Y CHEQUES'!N:N,,0)</f>
        <v>45323</v>
      </c>
    </row>
    <row r="78" spans="1:13" ht="30" customHeight="1" x14ac:dyDescent="0.2">
      <c r="A78" s="57">
        <v>45323</v>
      </c>
      <c r="B78">
        <v>2231</v>
      </c>
      <c r="C78" t="s">
        <v>563</v>
      </c>
      <c r="D78" t="s">
        <v>613</v>
      </c>
      <c r="E78">
        <v>509881.06</v>
      </c>
      <c r="F78" t="s">
        <v>565</v>
      </c>
      <c r="G78" t="s">
        <v>1198</v>
      </c>
      <c r="H78">
        <v>82790</v>
      </c>
      <c r="I78">
        <f>IF(A78&lt;&gt;"",VALUE(VLOOKUP(-E78,'2.DEBITOS Y CHEQUES'!$F$2:$F$5500,1,FALSE)),"")</f>
        <v>-509881.06</v>
      </c>
      <c r="J78" s="104">
        <f>IF(E78&lt;&gt;"",(IFERROR(VLOOKUP(-E78,'3.AFIP'!$F$2:$F$1600,1,0),0)),"")</f>
        <v>0</v>
      </c>
      <c r="K78" s="49">
        <f t="shared" si="8"/>
        <v>-509881.06</v>
      </c>
      <c r="L78" s="57">
        <f t="shared" si="9"/>
        <v>45323</v>
      </c>
      <c r="M78" s="57">
        <f>+_xlfn.XLOOKUP(I78,'2.DEBITOS Y CHEQUES'!L:L,'2.DEBITOS Y CHEQUES'!N:N,,0)</f>
        <v>45323</v>
      </c>
    </row>
    <row r="79" spans="1:13" ht="30" customHeight="1" x14ac:dyDescent="0.2">
      <c r="A79" s="57">
        <v>45323</v>
      </c>
      <c r="B79">
        <v>2625</v>
      </c>
      <c r="C79" t="s">
        <v>563</v>
      </c>
      <c r="D79" t="s">
        <v>613</v>
      </c>
      <c r="E79">
        <v>388356.5</v>
      </c>
      <c r="F79" t="s">
        <v>565</v>
      </c>
      <c r="G79" t="s">
        <v>1199</v>
      </c>
      <c r="H79">
        <v>83583</v>
      </c>
      <c r="I79">
        <f>IF(A79&lt;&gt;"",VALUE(VLOOKUP(-E79,'2.DEBITOS Y CHEQUES'!$F$2:$F$5500,1,FALSE)),"")</f>
        <v>-388356.5</v>
      </c>
      <c r="J79" s="104">
        <f>IF(E79&lt;&gt;"",(IFERROR(VLOOKUP(-E79,'3.AFIP'!$F$2:$F$1600,1,0),0)),"")</f>
        <v>0</v>
      </c>
      <c r="K79" s="49">
        <f t="shared" si="8"/>
        <v>-388356.5</v>
      </c>
      <c r="L79" s="57">
        <f t="shared" si="9"/>
        <v>45323</v>
      </c>
      <c r="M79" s="57">
        <f>+_xlfn.XLOOKUP(I79,'2.DEBITOS Y CHEQUES'!L:L,'2.DEBITOS Y CHEQUES'!N:N,,0)</f>
        <v>45323</v>
      </c>
    </row>
    <row r="80" spans="1:13" ht="30" customHeight="1" x14ac:dyDescent="0.2">
      <c r="I80" t="str">
        <f>IF(A80&lt;&gt;"",VALUE(VLOOKUP(-E80,'2.DEBITOS Y CHEQUES'!$F$2:$F$5500,1,FALSE)),"")</f>
        <v/>
      </c>
      <c r="J80" s="104" t="str">
        <f>IF(E80&lt;&gt;"",(IFERROR(VLOOKUP(-E80,'3.AFIP'!$F$2:$F$1600,1,0),0)),"")</f>
        <v/>
      </c>
      <c r="K80" s="49" t="str">
        <f t="shared" si="8"/>
        <v/>
      </c>
      <c r="L80" s="57" t="str">
        <f t="shared" si="9"/>
        <v/>
      </c>
      <c r="M80" s="57" t="str">
        <f>+_xlfn.XLOOKUP(I80,'2.DEBITOS Y CHEQUES'!L:L,'2.DEBITOS Y CHEQUES'!N:N,,0)</f>
        <v/>
      </c>
    </row>
    <row r="81" spans="9:13" ht="30" customHeight="1" x14ac:dyDescent="0.2">
      <c r="I81" t="str">
        <f>IF(A81&lt;&gt;"",VALUE(VLOOKUP(-E81,'2.DEBITOS Y CHEQUES'!$F$2:$F$5500,1,FALSE)),"")</f>
        <v/>
      </c>
      <c r="J81" s="104" t="str">
        <f>IF(E81&lt;&gt;"",(IFERROR(VLOOKUP(-E81,'3.AFIP'!$F$2:$F$1600,1,0),0)),"")</f>
        <v/>
      </c>
      <c r="K81" s="49" t="str">
        <f t="shared" si="8"/>
        <v/>
      </c>
      <c r="L81" s="57" t="str">
        <f t="shared" si="9"/>
        <v/>
      </c>
      <c r="M81" s="57" t="str">
        <f>+_xlfn.XLOOKUP(I81,'2.DEBITOS Y CHEQUES'!L:L,'2.DEBITOS Y CHEQUES'!N:N,,0)</f>
        <v/>
      </c>
    </row>
    <row r="82" spans="9:13" ht="30" customHeight="1" x14ac:dyDescent="0.2">
      <c r="I82" t="str">
        <f>IF(A82&lt;&gt;"",VALUE(VLOOKUP(-E82,'2.DEBITOS Y CHEQUES'!$F$2:$F$5500,1,FALSE)),"")</f>
        <v/>
      </c>
      <c r="J82" s="104" t="str">
        <f>IF(E82&lt;&gt;"",(IFERROR(VLOOKUP(-E82,'3.AFIP'!$F$2:$F$1600,1,0),0)),"")</f>
        <v/>
      </c>
      <c r="K82" s="49" t="str">
        <f t="shared" si="8"/>
        <v/>
      </c>
      <c r="L82" s="57" t="str">
        <f t="shared" si="9"/>
        <v/>
      </c>
      <c r="M82" s="57" t="str">
        <f>+_xlfn.XLOOKUP(I82,'2.DEBITOS Y CHEQUES'!L:L,'2.DEBITOS Y CHEQUES'!N:N,,0)</f>
        <v/>
      </c>
    </row>
    <row r="83" spans="9:13" ht="30" customHeight="1" x14ac:dyDescent="0.2">
      <c r="I83" t="str">
        <f>IF(A83&lt;&gt;"",VALUE(VLOOKUP(-E83,'2.DEBITOS Y CHEQUES'!$F$2:$F$5500,1,FALSE)),"")</f>
        <v/>
      </c>
      <c r="J83" s="104" t="str">
        <f>IF(E83&lt;&gt;"",(IFERROR(VLOOKUP(-E83,'3.AFIP'!$F$2:$F$1600,1,0),0)),"")</f>
        <v/>
      </c>
      <c r="K83" s="49" t="str">
        <f t="shared" si="8"/>
        <v/>
      </c>
      <c r="L83" s="57" t="str">
        <f t="shared" si="9"/>
        <v/>
      </c>
      <c r="M83" s="57" t="str">
        <f>+_xlfn.XLOOKUP(I83,'2.DEBITOS Y CHEQUES'!L:L,'2.DEBITOS Y CHEQUES'!N:N,,0)</f>
        <v/>
      </c>
    </row>
    <row r="84" spans="9:13" ht="30" customHeight="1" x14ac:dyDescent="0.2">
      <c r="I84" t="str">
        <f>IF(A84&lt;&gt;"",VALUE(VLOOKUP(-E84,'2.DEBITOS Y CHEQUES'!$F$2:$F$5500,1,FALSE)),"")</f>
        <v/>
      </c>
      <c r="J84" s="104" t="str">
        <f>IF(E84&lt;&gt;"",(IFERROR(VLOOKUP(-E84,'3.AFIP'!$F$2:$F$1600,1,0),0)),"")</f>
        <v/>
      </c>
      <c r="K84" s="49" t="str">
        <f t="shared" si="8"/>
        <v/>
      </c>
      <c r="L84" s="57" t="str">
        <f t="shared" si="9"/>
        <v/>
      </c>
      <c r="M84" s="57" t="str">
        <f>+_xlfn.XLOOKUP(I84,'2.DEBITOS Y CHEQUES'!L:L,'2.DEBITOS Y CHEQUES'!N:N,,0)</f>
        <v/>
      </c>
    </row>
    <row r="85" spans="9:13" ht="30" customHeight="1" x14ac:dyDescent="0.2">
      <c r="I85" t="str">
        <f>IF(A85&lt;&gt;"",VALUE(VLOOKUP(-E85,'2.DEBITOS Y CHEQUES'!$F$2:$F$5500,1,FALSE)),"")</f>
        <v/>
      </c>
      <c r="J85" s="104" t="str">
        <f>IF(E85&lt;&gt;"",(IFERROR(VLOOKUP(-E85,'3.AFIP'!$F$2:$F$1600,1,0),0)),"")</f>
        <v/>
      </c>
      <c r="K85" s="49" t="str">
        <f t="shared" si="8"/>
        <v/>
      </c>
      <c r="L85" s="57" t="str">
        <f t="shared" si="9"/>
        <v/>
      </c>
      <c r="M85" s="57" t="str">
        <f>+_xlfn.XLOOKUP(I85,'2.DEBITOS Y CHEQUES'!L:L,'2.DEBITOS Y CHEQUES'!N:N,,0)</f>
        <v/>
      </c>
    </row>
    <row r="86" spans="9:13" ht="30" customHeight="1" x14ac:dyDescent="0.2">
      <c r="I86" t="str">
        <f>IF(A86&lt;&gt;"",VALUE(VLOOKUP(-E86,'2.DEBITOS Y CHEQUES'!$F$2:$F$5500,1,FALSE)),"")</f>
        <v/>
      </c>
      <c r="J86" s="104" t="str">
        <f>IF(E86&lt;&gt;"",(IFERROR(VLOOKUP(-E86,'3.AFIP'!$F$2:$F$1600,1,0),0)),"")</f>
        <v/>
      </c>
      <c r="K86" s="49" t="str">
        <f t="shared" si="8"/>
        <v/>
      </c>
      <c r="L86" s="57" t="str">
        <f t="shared" si="9"/>
        <v/>
      </c>
      <c r="M86" s="57" t="str">
        <f>+_xlfn.XLOOKUP(I86,'2.DEBITOS Y CHEQUES'!L:L,'2.DEBITOS Y CHEQUES'!N:N,,0)</f>
        <v/>
      </c>
    </row>
    <row r="87" spans="9:13" ht="30" customHeight="1" x14ac:dyDescent="0.2">
      <c r="I87" t="str">
        <f>IF(A87&lt;&gt;"",VALUE(VLOOKUP(-E87,'2.DEBITOS Y CHEQUES'!$F$2:$F$5500,1,FALSE)),"")</f>
        <v/>
      </c>
      <c r="J87" s="104" t="str">
        <f>IF(E87&lt;&gt;"",(IFERROR(VLOOKUP(-E87,'3.AFIP'!$F$2:$F$1600,1,0),0)),"")</f>
        <v/>
      </c>
      <c r="K87" s="49" t="str">
        <f t="shared" si="8"/>
        <v/>
      </c>
      <c r="L87" s="57" t="str">
        <f t="shared" si="9"/>
        <v/>
      </c>
      <c r="M87" s="57" t="str">
        <f>+_xlfn.XLOOKUP(I87,'2.DEBITOS Y CHEQUES'!L:L,'2.DEBITOS Y CHEQUES'!N:N,,0)</f>
        <v/>
      </c>
    </row>
    <row r="88" spans="9:13" ht="30" customHeight="1" x14ac:dyDescent="0.2">
      <c r="I88" t="str">
        <f>IF(A88&lt;&gt;"",VALUE(VLOOKUP(-E88,'2.DEBITOS Y CHEQUES'!$F$2:$F$5500,1,FALSE)),"")</f>
        <v/>
      </c>
      <c r="J88" s="104" t="str">
        <f>IF(E88&lt;&gt;"",(IFERROR(VLOOKUP(-E88,'3.AFIP'!$F$2:$F$1600,1,0),0)),"")</f>
        <v/>
      </c>
      <c r="K88" s="49" t="str">
        <f t="shared" si="8"/>
        <v/>
      </c>
      <c r="L88" s="57" t="str">
        <f t="shared" si="9"/>
        <v/>
      </c>
      <c r="M88" s="57" t="str">
        <f>+_xlfn.XLOOKUP(I88,'2.DEBITOS Y CHEQUES'!L:L,'2.DEBITOS Y CHEQUES'!N:N,,0)</f>
        <v/>
      </c>
    </row>
    <row r="89" spans="9:13" ht="30" customHeight="1" x14ac:dyDescent="0.2">
      <c r="I89" t="str">
        <f>IF(A89&lt;&gt;"",VALUE(VLOOKUP(-E89,'2.DEBITOS Y CHEQUES'!$F$2:$F$5500,1,FALSE)),"")</f>
        <v/>
      </c>
      <c r="J89" s="104" t="str">
        <f>IF(E89&lt;&gt;"",(IFERROR(VLOOKUP(-E89,'3.AFIP'!$F$2:$F$1600,1,0),0)),"")</f>
        <v/>
      </c>
      <c r="K89" s="49" t="str">
        <f t="shared" si="8"/>
        <v/>
      </c>
      <c r="L89" s="57" t="str">
        <f t="shared" si="9"/>
        <v/>
      </c>
      <c r="M89" s="57" t="str">
        <f>+_xlfn.XLOOKUP(I89,'2.DEBITOS Y CHEQUES'!L:L,'2.DEBITOS Y CHEQUES'!N:N,,0)</f>
        <v/>
      </c>
    </row>
    <row r="90" spans="9:13" ht="30" customHeight="1" x14ac:dyDescent="0.2">
      <c r="I90" t="str">
        <f>IF(A90&lt;&gt;"",VALUE(VLOOKUP(-E90,'2.DEBITOS Y CHEQUES'!$F$2:$F$5500,1,FALSE)),"")</f>
        <v/>
      </c>
      <c r="J90" s="104" t="str">
        <f>IF(E90&lt;&gt;"",(IFERROR(VLOOKUP(-E90,'3.AFIP'!$F$2:$F$1600,1,0),0)),"")</f>
        <v/>
      </c>
      <c r="K90" s="49" t="str">
        <f t="shared" si="8"/>
        <v/>
      </c>
      <c r="L90" s="57" t="str">
        <f t="shared" si="9"/>
        <v/>
      </c>
      <c r="M90" s="57" t="str">
        <f>+_xlfn.XLOOKUP(I90,'2.DEBITOS Y CHEQUES'!L:L,'2.DEBITOS Y CHEQUES'!N:N,,0)</f>
        <v/>
      </c>
    </row>
    <row r="91" spans="9:13" ht="30" customHeight="1" x14ac:dyDescent="0.2">
      <c r="I91" t="str">
        <f>IF(A91&lt;&gt;"",VALUE(VLOOKUP(-E91,'2.DEBITOS Y CHEQUES'!$F$2:$F$5500,1,FALSE)),"")</f>
        <v/>
      </c>
      <c r="J91" s="104" t="str">
        <f>IF(E91&lt;&gt;"",(IFERROR(VLOOKUP(-E91,'3.AFIP'!$F$2:$F$1600,1,0),0)),"")</f>
        <v/>
      </c>
      <c r="K91" s="49" t="str">
        <f t="shared" si="8"/>
        <v/>
      </c>
      <c r="L91" s="57" t="str">
        <f t="shared" si="9"/>
        <v/>
      </c>
      <c r="M91" s="57" t="str">
        <f>+_xlfn.XLOOKUP(I91,'2.DEBITOS Y CHEQUES'!L:L,'2.DEBITOS Y CHEQUES'!N:N,,0)</f>
        <v/>
      </c>
    </row>
    <row r="92" spans="9:13" ht="30" customHeight="1" x14ac:dyDescent="0.2">
      <c r="I92" t="str">
        <f>IF(A92&lt;&gt;"",VALUE(VLOOKUP(-E92,'2.DEBITOS Y CHEQUES'!$F$2:$F$5500,1,FALSE)),"")</f>
        <v/>
      </c>
      <c r="J92" s="104" t="str">
        <f>IF(E92&lt;&gt;"",(IFERROR(VLOOKUP(-E92,'3.AFIP'!$F$2:$F$1600,1,0),0)),"")</f>
        <v/>
      </c>
      <c r="K92" s="49" t="str">
        <f t="shared" si="8"/>
        <v/>
      </c>
      <c r="L92" s="57" t="str">
        <f t="shared" si="9"/>
        <v/>
      </c>
      <c r="M92" s="57" t="str">
        <f>+_xlfn.XLOOKUP(I92,'2.DEBITOS Y CHEQUES'!L:L,'2.DEBITOS Y CHEQUES'!N:N,,0)</f>
        <v/>
      </c>
    </row>
    <row r="93" spans="9:13" ht="30" customHeight="1" x14ac:dyDescent="0.2">
      <c r="I93" t="str">
        <f>IF(A93&lt;&gt;"",VALUE(VLOOKUP(-E93,'2.DEBITOS Y CHEQUES'!$F$2:$F$5500,1,FALSE)),"")</f>
        <v/>
      </c>
      <c r="J93" s="104" t="str">
        <f>IF(E93&lt;&gt;"",(IFERROR(VLOOKUP(-E93,'3.AFIP'!$F$2:$F$1600,1,0),0)),"")</f>
        <v/>
      </c>
      <c r="K93" s="49" t="str">
        <f t="shared" si="8"/>
        <v/>
      </c>
      <c r="L93" s="57" t="str">
        <f t="shared" si="9"/>
        <v/>
      </c>
      <c r="M93" s="57" t="str">
        <f>+_xlfn.XLOOKUP(I93,'2.DEBITOS Y CHEQUES'!L:L,'2.DEBITOS Y CHEQUES'!N:N,,0)</f>
        <v/>
      </c>
    </row>
    <row r="94" spans="9:13" ht="30" customHeight="1" x14ac:dyDescent="0.2">
      <c r="I94" t="str">
        <f>IF(A94&lt;&gt;"",VALUE(VLOOKUP(-E94,'2.DEBITOS Y CHEQUES'!$F$2:$F$5500,1,FALSE)),"")</f>
        <v/>
      </c>
      <c r="J94" s="104" t="str">
        <f>IF(E94&lt;&gt;"",(IFERROR(VLOOKUP(-E94,'3.AFIP'!$F$2:$F$1600,1,0),0)),"")</f>
        <v/>
      </c>
      <c r="K94" s="49" t="str">
        <f t="shared" si="8"/>
        <v/>
      </c>
      <c r="L94" s="57" t="str">
        <f t="shared" si="9"/>
        <v/>
      </c>
      <c r="M94" s="57" t="str">
        <f>+_xlfn.XLOOKUP(I94,'2.DEBITOS Y CHEQUES'!L:L,'2.DEBITOS Y CHEQUES'!N:N,,0)</f>
        <v/>
      </c>
    </row>
    <row r="95" spans="9:13" ht="30" customHeight="1" x14ac:dyDescent="0.2">
      <c r="I95" t="str">
        <f>IF(A95&lt;&gt;"",VALUE(VLOOKUP(-E95,'2.DEBITOS Y CHEQUES'!$F$2:$F$5500,1,FALSE)),"")</f>
        <v/>
      </c>
      <c r="J95" s="104" t="str">
        <f>IF(E95&lt;&gt;"",(IFERROR(VLOOKUP(-E95,'3.AFIP'!$F$2:$F$1600,1,0),0)),"")</f>
        <v/>
      </c>
      <c r="K95" s="49" t="str">
        <f t="shared" si="8"/>
        <v/>
      </c>
      <c r="L95" s="57" t="str">
        <f t="shared" si="9"/>
        <v/>
      </c>
      <c r="M95" s="57" t="str">
        <f>+_xlfn.XLOOKUP(I95,'2.DEBITOS Y CHEQUES'!L:L,'2.DEBITOS Y CHEQUES'!N:N,,0)</f>
        <v/>
      </c>
    </row>
    <row r="96" spans="9:13" ht="30" customHeight="1" x14ac:dyDescent="0.2">
      <c r="I96" t="str">
        <f>IF(A96&lt;&gt;"",VALUE(VLOOKUP(-E96,'2.DEBITOS Y CHEQUES'!$F$2:$F$5500,1,FALSE)),"")</f>
        <v/>
      </c>
      <c r="J96" s="104" t="str">
        <f>IF(E96&lt;&gt;"",(IFERROR(VLOOKUP(-E96,'3.AFIP'!$F$2:$F$1600,1,0),0)),"")</f>
        <v/>
      </c>
      <c r="K96" s="49" t="str">
        <f t="shared" si="8"/>
        <v/>
      </c>
      <c r="L96" s="57" t="str">
        <f t="shared" si="9"/>
        <v/>
      </c>
      <c r="M96" s="57" t="str">
        <f>+_xlfn.XLOOKUP(I96,'2.DEBITOS Y CHEQUES'!L:L,'2.DEBITOS Y CHEQUES'!N:N,,0)</f>
        <v/>
      </c>
    </row>
    <row r="97" spans="9:13" ht="30" customHeight="1" x14ac:dyDescent="0.2">
      <c r="I97" t="str">
        <f>IF(A97&lt;&gt;"",VALUE(VLOOKUP(-E97,'2.DEBITOS Y CHEQUES'!$F$2:$F$5500,1,FALSE)),"")</f>
        <v/>
      </c>
      <c r="J97" s="104" t="str">
        <f>IF(E97&lt;&gt;"",(IFERROR(VLOOKUP(-E97,'3.AFIP'!$F$2:$F$1600,1,0),0)),"")</f>
        <v/>
      </c>
      <c r="K97" s="49" t="str">
        <f t="shared" si="8"/>
        <v/>
      </c>
      <c r="L97" s="57" t="str">
        <f t="shared" si="9"/>
        <v/>
      </c>
      <c r="M97" s="57" t="str">
        <f>+_xlfn.XLOOKUP(I97,'2.DEBITOS Y CHEQUES'!L:L,'2.DEBITOS Y CHEQUES'!N:N,,0)</f>
        <v/>
      </c>
    </row>
    <row r="98" spans="9:13" ht="30" customHeight="1" x14ac:dyDescent="0.2">
      <c r="I98" t="str">
        <f>IF(A98&lt;&gt;"",VALUE(VLOOKUP(-E98,'2.DEBITOS Y CHEQUES'!$F$2:$F$5500,1,FALSE)),"")</f>
        <v/>
      </c>
      <c r="J98" s="104" t="str">
        <f>IF(E98&lt;&gt;"",(IFERROR(VLOOKUP(-E98,'3.AFIP'!$F$2:$F$1600,1,0),0)),"")</f>
        <v/>
      </c>
      <c r="K98" s="49" t="str">
        <f t="shared" si="8"/>
        <v/>
      </c>
      <c r="L98" s="57" t="str">
        <f t="shared" si="9"/>
        <v/>
      </c>
      <c r="M98" s="57" t="str">
        <f>+_xlfn.XLOOKUP(I98,'2.DEBITOS Y CHEQUES'!L:L,'2.DEBITOS Y CHEQUES'!N:N,,0)</f>
        <v/>
      </c>
    </row>
    <row r="99" spans="9:13" ht="30" customHeight="1" x14ac:dyDescent="0.2">
      <c r="I99" t="str">
        <f>IF(A99&lt;&gt;"",VALUE(VLOOKUP(-E99,'2.DEBITOS Y CHEQUES'!$F$2:$F$5500,1,FALSE)),"")</f>
        <v/>
      </c>
      <c r="J99" s="104" t="str">
        <f>IF(E99&lt;&gt;"",(IFERROR(VLOOKUP(-E99,'3.AFIP'!$F$2:$F$1600,1,0),0)),"")</f>
        <v/>
      </c>
      <c r="K99" s="49" t="str">
        <f t="shared" si="8"/>
        <v/>
      </c>
      <c r="L99" s="57" t="str">
        <f t="shared" si="9"/>
        <v/>
      </c>
      <c r="M99" s="57" t="str">
        <f>+_xlfn.XLOOKUP(I99,'2.DEBITOS Y CHEQUES'!L:L,'2.DEBITOS Y CHEQUES'!N:N,,0)</f>
        <v/>
      </c>
    </row>
    <row r="100" spans="9:13" ht="30" customHeight="1" x14ac:dyDescent="0.2">
      <c r="I100" t="str">
        <f>IF(A100&lt;&gt;"",VALUE(VLOOKUP(-E100,'2.DEBITOS Y CHEQUES'!$F$2:$F$5500,1,FALSE)),"")</f>
        <v/>
      </c>
      <c r="J100" s="104" t="str">
        <f>IF(E100&lt;&gt;"",(IFERROR(VLOOKUP(-E100,'3.AFIP'!$F$2:$F$1600,1,0),0)),"")</f>
        <v/>
      </c>
      <c r="K100" s="49" t="str">
        <f t="shared" si="8"/>
        <v/>
      </c>
      <c r="L100" s="57" t="str">
        <f t="shared" si="9"/>
        <v/>
      </c>
      <c r="M100" s="57" t="str">
        <f>+_xlfn.XLOOKUP(I100,'2.DEBITOS Y CHEQUES'!L:L,'2.DEBITOS Y CHEQUES'!N:N,,0)</f>
        <v/>
      </c>
    </row>
    <row r="101" spans="9:13" ht="30" customHeight="1" x14ac:dyDescent="0.2">
      <c r="I101" t="str">
        <f>IF(A101&lt;&gt;"",VALUE(VLOOKUP(-E101,'2.DEBITOS Y CHEQUES'!$F$2:$F$5500,1,FALSE)),"")</f>
        <v/>
      </c>
      <c r="J101" s="104" t="str">
        <f>IF(E101&lt;&gt;"",(IFERROR(VLOOKUP(-E101,'3.AFIP'!$F$2:$F$1600,1,0),0)),"")</f>
        <v/>
      </c>
      <c r="K101" s="49" t="str">
        <f t="shared" si="8"/>
        <v/>
      </c>
      <c r="L101" s="57" t="str">
        <f t="shared" si="9"/>
        <v/>
      </c>
      <c r="M101" s="57" t="str">
        <f>+_xlfn.XLOOKUP(I101,'2.DEBITOS Y CHEQUES'!L:L,'2.DEBITOS Y CHEQUES'!N:N,,0)</f>
        <v/>
      </c>
    </row>
    <row r="102" spans="9:13" ht="30" customHeight="1" x14ac:dyDescent="0.2">
      <c r="I102" t="str">
        <f>IF(A102&lt;&gt;"",VALUE(VLOOKUP(-E102,'2.DEBITOS Y CHEQUES'!$F$2:$F$5500,1,FALSE)),"")</f>
        <v/>
      </c>
      <c r="J102" s="104" t="str">
        <f>IF(E102&lt;&gt;"",(IFERROR(VLOOKUP(-E102,'3.AFIP'!$F$2:$F$1600,1,0),0)),"")</f>
        <v/>
      </c>
      <c r="K102" s="49" t="str">
        <f t="shared" si="8"/>
        <v/>
      </c>
      <c r="L102" s="57" t="str">
        <f t="shared" si="9"/>
        <v/>
      </c>
      <c r="M102" s="57" t="str">
        <f>+_xlfn.XLOOKUP(I102,'2.DEBITOS Y CHEQUES'!L:L,'2.DEBITOS Y CHEQUES'!N:N,,0)</f>
        <v/>
      </c>
    </row>
    <row r="103" spans="9:13" ht="30" customHeight="1" x14ac:dyDescent="0.2">
      <c r="I103" t="str">
        <f>IF(A103&lt;&gt;"",VALUE(VLOOKUP(-E103,'2.DEBITOS Y CHEQUES'!$F$2:$F$5500,1,FALSE)),"")</f>
        <v/>
      </c>
      <c r="J103" s="104" t="str">
        <f>IF(E103&lt;&gt;"",(IFERROR(VLOOKUP(-E103,'3.AFIP'!$F$2:$F$1600,1,0),0)),"")</f>
        <v/>
      </c>
      <c r="K103" s="49" t="str">
        <f t="shared" si="8"/>
        <v/>
      </c>
      <c r="L103" s="57" t="str">
        <f t="shared" si="9"/>
        <v/>
      </c>
      <c r="M103" s="57" t="str">
        <f>+_xlfn.XLOOKUP(I103,'2.DEBITOS Y CHEQUES'!L:L,'2.DEBITOS Y CHEQUES'!N:N,,0)</f>
        <v/>
      </c>
    </row>
    <row r="104" spans="9:13" ht="30" customHeight="1" x14ac:dyDescent="0.2">
      <c r="I104" t="str">
        <f>IF(A104&lt;&gt;"",VALUE(VLOOKUP(-E104,'2.DEBITOS Y CHEQUES'!$F$2:$F$5500,1,FALSE)),"")</f>
        <v/>
      </c>
      <c r="J104" s="104" t="str">
        <f>IF(E104&lt;&gt;"",(IFERROR(VLOOKUP(-E104,'3.AFIP'!$F$2:$F$1600,1,0),0)),"")</f>
        <v/>
      </c>
      <c r="K104" s="49" t="str">
        <f t="shared" si="8"/>
        <v/>
      </c>
      <c r="L104" s="57" t="str">
        <f t="shared" si="9"/>
        <v/>
      </c>
      <c r="M104" s="57" t="str">
        <f>+_xlfn.XLOOKUP(I104,'2.DEBITOS Y CHEQUES'!L:L,'2.DEBITOS Y CHEQUES'!N:N,,0)</f>
        <v/>
      </c>
    </row>
    <row r="105" spans="9:13" ht="30" customHeight="1" x14ac:dyDescent="0.2">
      <c r="I105" t="str">
        <f>IF(A105&lt;&gt;"",VALUE(VLOOKUP(-E105,'2.DEBITOS Y CHEQUES'!$F$2:$F$5500,1,FALSE)),"")</f>
        <v/>
      </c>
      <c r="J105" s="104" t="str">
        <f>IF(E105&lt;&gt;"",(IFERROR(VLOOKUP(-E105,'3.AFIP'!$F$2:$F$1600,1,0),0)),"")</f>
        <v/>
      </c>
      <c r="K105" s="49" t="str">
        <f t="shared" si="8"/>
        <v/>
      </c>
      <c r="L105" s="57" t="str">
        <f t="shared" si="9"/>
        <v/>
      </c>
      <c r="M105" s="57" t="str">
        <f>+_xlfn.XLOOKUP(I105,'2.DEBITOS Y CHEQUES'!L:L,'2.DEBITOS Y CHEQUES'!N:N,,0)</f>
        <v/>
      </c>
    </row>
    <row r="106" spans="9:13" ht="30" customHeight="1" x14ac:dyDescent="0.2">
      <c r="I106" t="str">
        <f>IF(A106&lt;&gt;"",VALUE(VLOOKUP(-E106,'2.DEBITOS Y CHEQUES'!$F$2:$F$5500,1,FALSE)),"")</f>
        <v/>
      </c>
      <c r="J106" s="104" t="str">
        <f>IF(E106&lt;&gt;"",(IFERROR(VLOOKUP(-E106,'3.AFIP'!$F$2:$F$1600,1,0),0)),"")</f>
        <v/>
      </c>
      <c r="K106" s="49" t="str">
        <f t="shared" si="8"/>
        <v/>
      </c>
      <c r="L106" s="57" t="str">
        <f t="shared" si="9"/>
        <v/>
      </c>
      <c r="M106" s="57" t="str">
        <f>+_xlfn.XLOOKUP(I106,'2.DEBITOS Y CHEQUES'!L:L,'2.DEBITOS Y CHEQUES'!N:N,,0)</f>
        <v/>
      </c>
    </row>
    <row r="107" spans="9:13" ht="30" customHeight="1" x14ac:dyDescent="0.2">
      <c r="I107" t="str">
        <f>IF(A107&lt;&gt;"",VALUE(VLOOKUP(-E107,'2.DEBITOS Y CHEQUES'!$F$2:$F$5500,1,FALSE)),"")</f>
        <v/>
      </c>
      <c r="J107" s="104" t="str">
        <f>IF(E107&lt;&gt;"",(IFERROR(VLOOKUP(-E107,'3.AFIP'!$F$2:$F$1600,1,0),0)),"")</f>
        <v/>
      </c>
      <c r="K107" s="49" t="str">
        <f t="shared" si="8"/>
        <v/>
      </c>
      <c r="L107" s="57" t="str">
        <f t="shared" si="9"/>
        <v/>
      </c>
      <c r="M107" s="57" t="str">
        <f>+_xlfn.XLOOKUP(I107,'2.DEBITOS Y CHEQUES'!L:L,'2.DEBITOS Y CHEQUES'!N:N,,0)</f>
        <v/>
      </c>
    </row>
    <row r="108" spans="9:13" ht="30" customHeight="1" x14ac:dyDescent="0.2">
      <c r="I108" t="str">
        <f>IF(A108&lt;&gt;"",VALUE(VLOOKUP(-E108,'2.DEBITOS Y CHEQUES'!$F$2:$F$5500,1,FALSE)),"")</f>
        <v/>
      </c>
      <c r="J108" s="104" t="str">
        <f>IF(E108&lt;&gt;"",(IFERROR(VLOOKUP(-E108,'3.AFIP'!$F$2:$F$1600,1,0),0)),"")</f>
        <v/>
      </c>
      <c r="K108" s="49" t="str">
        <f t="shared" si="8"/>
        <v/>
      </c>
      <c r="L108" s="57" t="str">
        <f t="shared" si="9"/>
        <v/>
      </c>
      <c r="M108" s="57" t="str">
        <f>+_xlfn.XLOOKUP(I108,'2.DEBITOS Y CHEQUES'!L:L,'2.DEBITOS Y CHEQUES'!N:N,,0)</f>
        <v/>
      </c>
    </row>
    <row r="109" spans="9:13" ht="30" customHeight="1" x14ac:dyDescent="0.2">
      <c r="I109" t="str">
        <f>IF(A109&lt;&gt;"",VALUE(VLOOKUP(-E109,'2.DEBITOS Y CHEQUES'!$F$2:$F$5500,1,FALSE)),"")</f>
        <v/>
      </c>
      <c r="J109" s="104" t="str">
        <f>IF(E109&lt;&gt;"",(IFERROR(VLOOKUP(-E109,'3.AFIP'!$F$2:$F$1600,1,0),0)),"")</f>
        <v/>
      </c>
      <c r="K109" s="49" t="str">
        <f t="shared" si="8"/>
        <v/>
      </c>
      <c r="L109" s="57" t="str">
        <f t="shared" si="9"/>
        <v/>
      </c>
      <c r="M109" s="57" t="str">
        <f>+_xlfn.XLOOKUP(I109,'2.DEBITOS Y CHEQUES'!L:L,'2.DEBITOS Y CHEQUES'!N:N,,0)</f>
        <v/>
      </c>
    </row>
    <row r="110" spans="9:13" ht="30" customHeight="1" x14ac:dyDescent="0.2">
      <c r="I110" t="str">
        <f>IF(A110&lt;&gt;"",VALUE(VLOOKUP(-E110,'2.DEBITOS Y CHEQUES'!$F$2:$F$5500,1,FALSE)),"")</f>
        <v/>
      </c>
      <c r="J110" s="104" t="str">
        <f>IF(E110&lt;&gt;"",(IFERROR(VLOOKUP(-E110,'3.AFIP'!$F$2:$F$1600,1,0),0)),"")</f>
        <v/>
      </c>
      <c r="K110" s="49" t="str">
        <f t="shared" si="8"/>
        <v/>
      </c>
      <c r="L110" s="57" t="str">
        <f t="shared" si="9"/>
        <v/>
      </c>
      <c r="M110" s="57" t="str">
        <f>+_xlfn.XLOOKUP(I110,'2.DEBITOS Y CHEQUES'!L:L,'2.DEBITOS Y CHEQUES'!N:N,,0)</f>
        <v/>
      </c>
    </row>
    <row r="111" spans="9:13" ht="30" customHeight="1" x14ac:dyDescent="0.2">
      <c r="I111" t="str">
        <f>IF(A111&lt;&gt;"",VALUE(VLOOKUP(-E111,'2.DEBITOS Y CHEQUES'!$F$2:$F$5500,1,FALSE)),"")</f>
        <v/>
      </c>
      <c r="J111" s="104" t="str">
        <f>IF(E111&lt;&gt;"",(IFERROR(VLOOKUP(-E111,'3.AFIP'!$F$2:$F$1600,1,0),0)),"")</f>
        <v/>
      </c>
      <c r="K111" s="49" t="str">
        <f t="shared" si="8"/>
        <v/>
      </c>
      <c r="L111" s="57" t="str">
        <f t="shared" si="9"/>
        <v/>
      </c>
      <c r="M111" s="57" t="str">
        <f>+_xlfn.XLOOKUP(I111,'2.DEBITOS Y CHEQUES'!L:L,'2.DEBITOS Y CHEQUES'!N:N,,0)</f>
        <v/>
      </c>
    </row>
    <row r="112" spans="9:13" ht="30" customHeight="1" x14ac:dyDescent="0.2">
      <c r="I112" t="str">
        <f>IF(A112&lt;&gt;"",VALUE(VLOOKUP(-E112,'2.DEBITOS Y CHEQUES'!$F$2:$F$5500,1,FALSE)),"")</f>
        <v/>
      </c>
      <c r="J112" s="104" t="str">
        <f>IF(E112&lt;&gt;"",(IFERROR(VLOOKUP(-E112,'3.AFIP'!$F$2:$F$1600,1,0),0)),"")</f>
        <v/>
      </c>
      <c r="K112" s="49" t="str">
        <f t="shared" si="8"/>
        <v/>
      </c>
      <c r="L112" s="57" t="str">
        <f t="shared" si="9"/>
        <v/>
      </c>
      <c r="M112" s="57" t="str">
        <f>+_xlfn.XLOOKUP(I112,'2.DEBITOS Y CHEQUES'!L:L,'2.DEBITOS Y CHEQUES'!N:N,,0)</f>
        <v/>
      </c>
    </row>
    <row r="113" spans="9:13" ht="30" customHeight="1" x14ac:dyDescent="0.2">
      <c r="I113" t="str">
        <f>IF(A113&lt;&gt;"",VALUE(VLOOKUP(-E113,'2.DEBITOS Y CHEQUES'!$F$2:$F$5500,1,FALSE)),"")</f>
        <v/>
      </c>
      <c r="J113" s="104" t="str">
        <f>IF(E113&lt;&gt;"",(IFERROR(VLOOKUP(-E113,'3.AFIP'!$F$2:$F$1600,1,0),0)),"")</f>
        <v/>
      </c>
      <c r="K113" s="49" t="str">
        <f t="shared" si="8"/>
        <v/>
      </c>
      <c r="L113" s="57" t="str">
        <f t="shared" si="9"/>
        <v/>
      </c>
      <c r="M113" s="57" t="str">
        <f>+_xlfn.XLOOKUP(I113,'2.DEBITOS Y CHEQUES'!L:L,'2.DEBITOS Y CHEQUES'!N:N,,0)</f>
        <v/>
      </c>
    </row>
    <row r="114" spans="9:13" ht="30" customHeight="1" x14ac:dyDescent="0.2">
      <c r="I114" t="str">
        <f>IF(A114&lt;&gt;"",VALUE(VLOOKUP(-E114,'2.DEBITOS Y CHEQUES'!$F$2:$F$5500,1,FALSE)),"")</f>
        <v/>
      </c>
      <c r="J114" s="104" t="str">
        <f>IF(E114&lt;&gt;"",(IFERROR(VLOOKUP(-E114,'3.AFIP'!$F$2:$F$1600,1,0),0)),"")</f>
        <v/>
      </c>
      <c r="K114" s="49" t="str">
        <f t="shared" si="8"/>
        <v/>
      </c>
      <c r="L114" s="57" t="str">
        <f t="shared" si="9"/>
        <v/>
      </c>
      <c r="M114" s="57" t="str">
        <f>+_xlfn.XLOOKUP(I114,'2.DEBITOS Y CHEQUES'!L:L,'2.DEBITOS Y CHEQUES'!N:N,,0)</f>
        <v/>
      </c>
    </row>
    <row r="115" spans="9:13" ht="30" customHeight="1" x14ac:dyDescent="0.2">
      <c r="I115" t="str">
        <f>IF(A115&lt;&gt;"",VALUE(VLOOKUP(-E115,'2.DEBITOS Y CHEQUES'!$F$2:$F$5500,1,FALSE)),"")</f>
        <v/>
      </c>
      <c r="J115" s="104" t="str">
        <f>IF(E115&lt;&gt;"",(IFERROR(VLOOKUP(-E115,'3.AFIP'!$F$2:$F$1600,1,0),0)),"")</f>
        <v/>
      </c>
      <c r="K115" s="49" t="str">
        <f t="shared" si="8"/>
        <v/>
      </c>
      <c r="L115" s="57" t="str">
        <f t="shared" si="9"/>
        <v/>
      </c>
      <c r="M115" s="57" t="str">
        <f>+_xlfn.XLOOKUP(I115,'2.DEBITOS Y CHEQUES'!L:L,'2.DEBITOS Y CHEQUES'!N:N,,0)</f>
        <v/>
      </c>
    </row>
    <row r="116" spans="9:13" ht="30" customHeight="1" x14ac:dyDescent="0.2">
      <c r="I116" t="str">
        <f>IF(A116&lt;&gt;"",VALUE(VLOOKUP(-E116,'2.DEBITOS Y CHEQUES'!$F$2:$F$5500,1,FALSE)),"")</f>
        <v/>
      </c>
      <c r="J116" s="104" t="str">
        <f>IF(E116&lt;&gt;"",(IFERROR(VLOOKUP(-E116,'3.AFIP'!$F$2:$F$1600,1,0),0)),"")</f>
        <v/>
      </c>
      <c r="K116" s="49" t="str">
        <f t="shared" si="8"/>
        <v/>
      </c>
      <c r="L116" s="57" t="str">
        <f t="shared" si="9"/>
        <v/>
      </c>
      <c r="M116" s="57" t="str">
        <f>+_xlfn.XLOOKUP(I116,'2.DEBITOS Y CHEQUES'!L:L,'2.DEBITOS Y CHEQUES'!N:N,,0)</f>
        <v/>
      </c>
    </row>
    <row r="117" spans="9:13" ht="30" customHeight="1" x14ac:dyDescent="0.2">
      <c r="I117" t="str">
        <f>IF(A117&lt;&gt;"",VALUE(VLOOKUP(-E117,'2.DEBITOS Y CHEQUES'!$F$2:$F$5500,1,FALSE)),"")</f>
        <v/>
      </c>
      <c r="J117" s="104" t="str">
        <f>IF(E117&lt;&gt;"",(IFERROR(VLOOKUP(-E117,'3.AFIP'!$F$2:$F$1600,1,0),0)),"")</f>
        <v/>
      </c>
      <c r="K117" s="49" t="str">
        <f t="shared" si="8"/>
        <v/>
      </c>
      <c r="L117" s="57" t="str">
        <f t="shared" si="9"/>
        <v/>
      </c>
      <c r="M117" s="57" t="str">
        <f>+_xlfn.XLOOKUP(I117,'2.DEBITOS Y CHEQUES'!L:L,'2.DEBITOS Y CHEQUES'!N:N,,0)</f>
        <v/>
      </c>
    </row>
    <row r="118" spans="9:13" ht="30" customHeight="1" x14ac:dyDescent="0.2">
      <c r="I118" t="str">
        <f>IF(A118&lt;&gt;"",VALUE(VLOOKUP(-E118,'2.DEBITOS Y CHEQUES'!$F$2:$F$5500,1,FALSE)),"")</f>
        <v/>
      </c>
      <c r="J118" s="104" t="str">
        <f>IF(E118&lt;&gt;"",(IFERROR(VLOOKUP(-E118,'3.AFIP'!$F$2:$F$1600,1,0),0)),"")</f>
        <v/>
      </c>
      <c r="K118" s="49" t="str">
        <f t="shared" si="8"/>
        <v/>
      </c>
      <c r="L118" s="57" t="str">
        <f t="shared" si="9"/>
        <v/>
      </c>
      <c r="M118" s="57" t="str">
        <f>+_xlfn.XLOOKUP(I118,'2.DEBITOS Y CHEQUES'!L:L,'2.DEBITOS Y CHEQUES'!N:N,,0)</f>
        <v/>
      </c>
    </row>
    <row r="119" spans="9:13" ht="30" customHeight="1" x14ac:dyDescent="0.2">
      <c r="I119" t="str">
        <f>IF(A119&lt;&gt;"",VALUE(VLOOKUP(-E119,'2.DEBITOS Y CHEQUES'!$F$2:$F$5500,1,FALSE)),"")</f>
        <v/>
      </c>
      <c r="J119" s="104" t="str">
        <f>IF(E119&lt;&gt;"",(IFERROR(VLOOKUP(-E119,'3.AFIP'!$F$2:$F$1600,1,0),0)),"")</f>
        <v/>
      </c>
      <c r="K119" s="49" t="str">
        <f t="shared" si="8"/>
        <v/>
      </c>
      <c r="L119" s="57" t="str">
        <f t="shared" si="9"/>
        <v/>
      </c>
      <c r="M119" s="57" t="str">
        <f>+_xlfn.XLOOKUP(I119,'2.DEBITOS Y CHEQUES'!L:L,'2.DEBITOS Y CHEQUES'!N:N,,0)</f>
        <v/>
      </c>
    </row>
    <row r="120" spans="9:13" ht="30" customHeight="1" x14ac:dyDescent="0.2">
      <c r="I120" t="str">
        <f>IF(A120&lt;&gt;"",VALUE(VLOOKUP(-E120,'2.DEBITOS Y CHEQUES'!$F$2:$F$5500,1,FALSE)),"")</f>
        <v/>
      </c>
      <c r="J120" s="104" t="str">
        <f>IF(E120&lt;&gt;"",(IFERROR(VLOOKUP(-E120,'3.AFIP'!$F$2:$F$1600,1,0),0)),"")</f>
        <v/>
      </c>
      <c r="K120" s="49" t="str">
        <f t="shared" si="8"/>
        <v/>
      </c>
      <c r="L120" s="57" t="str">
        <f t="shared" si="9"/>
        <v/>
      </c>
      <c r="M120" s="57" t="str">
        <f>+_xlfn.XLOOKUP(I120,'2.DEBITOS Y CHEQUES'!L:L,'2.DEBITOS Y CHEQUES'!N:N,,0)</f>
        <v/>
      </c>
    </row>
    <row r="121" spans="9:13" ht="30" customHeight="1" x14ac:dyDescent="0.2">
      <c r="I121" t="str">
        <f>IF(A121&lt;&gt;"",VALUE(VLOOKUP(-E121,'2.DEBITOS Y CHEQUES'!$F$2:$F$5500,1,FALSE)),"")</f>
        <v/>
      </c>
      <c r="J121" s="104" t="str">
        <f>IF(E121&lt;&gt;"",(IFERROR(VLOOKUP(-E121,'3.AFIP'!$F$2:$F$1600,1,0),0)),"")</f>
        <v/>
      </c>
      <c r="K121" s="49" t="str">
        <f t="shared" si="8"/>
        <v/>
      </c>
      <c r="L121" s="57" t="str">
        <f t="shared" si="9"/>
        <v/>
      </c>
      <c r="M121" s="57" t="str">
        <f>+_xlfn.XLOOKUP(I121,'2.DEBITOS Y CHEQUES'!L:L,'2.DEBITOS Y CHEQUES'!N:N,,0)</f>
        <v/>
      </c>
    </row>
    <row r="122" spans="9:13" ht="30" customHeight="1" x14ac:dyDescent="0.2">
      <c r="I122" t="str">
        <f>IF(A122&lt;&gt;"",VALUE(VLOOKUP(-E122,'2.DEBITOS Y CHEQUES'!$F$2:$F$5500,1,FALSE)),"")</f>
        <v/>
      </c>
      <c r="J122" s="104" t="str">
        <f>IF(E122&lt;&gt;"",(IFERROR(VLOOKUP(-E122,'3.AFIP'!$F$2:$F$1600,1,0),0)),"")</f>
        <v/>
      </c>
      <c r="K122" s="49" t="str">
        <f t="shared" si="8"/>
        <v/>
      </c>
      <c r="L122" s="57" t="str">
        <f t="shared" si="9"/>
        <v/>
      </c>
      <c r="M122" s="57" t="str">
        <f>+_xlfn.XLOOKUP(I122,'2.DEBITOS Y CHEQUES'!L:L,'2.DEBITOS Y CHEQUES'!N:N,,0)</f>
        <v/>
      </c>
    </row>
    <row r="123" spans="9:13" ht="30" customHeight="1" x14ac:dyDescent="0.2">
      <c r="I123" t="str">
        <f>IF(A123&lt;&gt;"",VALUE(VLOOKUP(-E123,'2.DEBITOS Y CHEQUES'!$F$2:$F$5500,1,FALSE)),"")</f>
        <v/>
      </c>
      <c r="J123" s="104" t="str">
        <f>IF(E123&lt;&gt;"",(IFERROR(VLOOKUP(-E123,'3.AFIP'!$F$2:$F$1600,1,0),0)),"")</f>
        <v/>
      </c>
      <c r="K123" s="49" t="str">
        <f t="shared" si="8"/>
        <v/>
      </c>
      <c r="L123" s="57" t="str">
        <f t="shared" si="9"/>
        <v/>
      </c>
      <c r="M123" s="57" t="str">
        <f>+_xlfn.XLOOKUP(I123,'2.DEBITOS Y CHEQUES'!L:L,'2.DEBITOS Y CHEQUES'!N:N,,0)</f>
        <v/>
      </c>
    </row>
    <row r="124" spans="9:13" ht="30" customHeight="1" x14ac:dyDescent="0.2">
      <c r="I124" t="str">
        <f>IF(A124&lt;&gt;"",VALUE(VLOOKUP(-E124,'2.DEBITOS Y CHEQUES'!$F$2:$F$5500,1,FALSE)),"")</f>
        <v/>
      </c>
      <c r="J124" s="104" t="str">
        <f>IF(E124&lt;&gt;"",(IFERROR(VLOOKUP(-E124,'3.AFIP'!$F$2:$F$1600,1,0),0)),"")</f>
        <v/>
      </c>
      <c r="K124" s="49" t="str">
        <f t="shared" si="8"/>
        <v/>
      </c>
      <c r="L124" s="57" t="str">
        <f t="shared" si="9"/>
        <v/>
      </c>
      <c r="M124" s="57" t="str">
        <f>+_xlfn.XLOOKUP(I124,'2.DEBITOS Y CHEQUES'!L:L,'2.DEBITOS Y CHEQUES'!N:N,,0)</f>
        <v/>
      </c>
    </row>
    <row r="125" spans="9:13" ht="30" customHeight="1" x14ac:dyDescent="0.2">
      <c r="I125" t="str">
        <f>IF(A125&lt;&gt;"",VALUE(VLOOKUP(-E125,'2.DEBITOS Y CHEQUES'!$F$2:$F$5500,1,FALSE)),"")</f>
        <v/>
      </c>
      <c r="J125" s="104" t="str">
        <f>IF(E125&lt;&gt;"",(IFERROR(VLOOKUP(-E125,'3.AFIP'!$F$2:$F$1600,1,0),0)),"")</f>
        <v/>
      </c>
      <c r="K125" s="49" t="str">
        <f t="shared" si="8"/>
        <v/>
      </c>
      <c r="L125" s="57" t="str">
        <f t="shared" si="9"/>
        <v/>
      </c>
      <c r="M125" s="57" t="str">
        <f>+_xlfn.XLOOKUP(I125,'2.DEBITOS Y CHEQUES'!L:L,'2.DEBITOS Y CHEQUES'!N:N,,0)</f>
        <v/>
      </c>
    </row>
    <row r="126" spans="9:13" ht="30" customHeight="1" x14ac:dyDescent="0.2">
      <c r="I126" t="str">
        <f>IF(A126&lt;&gt;"",VALUE(VLOOKUP(-E126,'2.DEBITOS Y CHEQUES'!$F$2:$F$5500,1,FALSE)),"")</f>
        <v/>
      </c>
      <c r="J126" s="104" t="str">
        <f>IF(E126&lt;&gt;"",(IFERROR(VLOOKUP(-E126,'3.AFIP'!$F$2:$F$1600,1,0),0)),"")</f>
        <v/>
      </c>
      <c r="K126" s="49" t="str">
        <f t="shared" si="8"/>
        <v/>
      </c>
      <c r="L126" s="57" t="str">
        <f t="shared" si="9"/>
        <v/>
      </c>
      <c r="M126" s="57" t="str">
        <f>+_xlfn.XLOOKUP(I126,'2.DEBITOS Y CHEQUES'!L:L,'2.DEBITOS Y CHEQUES'!N:N,,0)</f>
        <v/>
      </c>
    </row>
    <row r="127" spans="9:13" ht="30" customHeight="1" x14ac:dyDescent="0.2">
      <c r="I127" t="str">
        <f>IF(A127&lt;&gt;"",VALUE(VLOOKUP(-E127,'2.DEBITOS Y CHEQUES'!$F$2:$F$5500,1,FALSE)),"")</f>
        <v/>
      </c>
      <c r="J127" s="104" t="str">
        <f>IF(E127&lt;&gt;"",(IFERROR(VLOOKUP(-E127,'3.AFIP'!$F$2:$F$1600,1,0),0)),"")</f>
        <v/>
      </c>
      <c r="K127" s="49" t="str">
        <f t="shared" si="8"/>
        <v/>
      </c>
      <c r="L127" s="57" t="str">
        <f t="shared" si="9"/>
        <v/>
      </c>
      <c r="M127" s="57" t="str">
        <f>+_xlfn.XLOOKUP(I127,'2.DEBITOS Y CHEQUES'!L:L,'2.DEBITOS Y CHEQUES'!N:N,,0)</f>
        <v/>
      </c>
    </row>
    <row r="128" spans="9:13" ht="30" customHeight="1" x14ac:dyDescent="0.2">
      <c r="I128" t="str">
        <f>IF(A128&lt;&gt;"",VALUE(VLOOKUP(-E128,'2.DEBITOS Y CHEQUES'!$F$2:$F$5500,1,FALSE)),"")</f>
        <v/>
      </c>
      <c r="J128" s="104" t="str">
        <f>IF(E128&lt;&gt;"",(IFERROR(VLOOKUP(-E128,'3.AFIP'!$F$2:$F$1600,1,0),0)),"")</f>
        <v/>
      </c>
      <c r="K128" s="49" t="str">
        <f t="shared" si="8"/>
        <v/>
      </c>
      <c r="L128" s="57" t="str">
        <f t="shared" si="9"/>
        <v/>
      </c>
      <c r="M128" s="57" t="str">
        <f>+_xlfn.XLOOKUP(I128,'2.DEBITOS Y CHEQUES'!L:L,'2.DEBITOS Y CHEQUES'!N:N,,0)</f>
        <v/>
      </c>
    </row>
    <row r="129" spans="9:13" ht="30" customHeight="1" x14ac:dyDescent="0.2">
      <c r="I129" t="str">
        <f>IF(A129&lt;&gt;"",VALUE(VLOOKUP(-E129,'2.DEBITOS Y CHEQUES'!$F$2:$F$5500,1,FALSE)),"")</f>
        <v/>
      </c>
      <c r="J129" s="104" t="str">
        <f>IF(E129&lt;&gt;"",(IFERROR(VLOOKUP(-E129,'3.AFIP'!$F$2:$F$1600,1,0),0)),"")</f>
        <v/>
      </c>
      <c r="K129" s="49" t="str">
        <f t="shared" si="8"/>
        <v/>
      </c>
      <c r="L129" s="57" t="str">
        <f t="shared" si="9"/>
        <v/>
      </c>
      <c r="M129" s="57" t="str">
        <f>+_xlfn.XLOOKUP(I129,'2.DEBITOS Y CHEQUES'!L:L,'2.DEBITOS Y CHEQUES'!N:N,,0)</f>
        <v/>
      </c>
    </row>
    <row r="130" spans="9:13" ht="30" customHeight="1" x14ac:dyDescent="0.2">
      <c r="I130" t="str">
        <f>IF(A130&lt;&gt;"",VALUE(VLOOKUP(-E130,'2.DEBITOS Y CHEQUES'!$F$2:$F$5500,1,FALSE)),"")</f>
        <v/>
      </c>
      <c r="J130" s="104" t="str">
        <f>IF(E130&lt;&gt;"",(IFERROR(VLOOKUP(-E130,'3.AFIP'!$F$2:$F$1600,1,0),0)),"")</f>
        <v/>
      </c>
      <c r="K130" s="49" t="str">
        <f t="shared" si="8"/>
        <v/>
      </c>
      <c r="L130" s="57" t="str">
        <f t="shared" si="9"/>
        <v/>
      </c>
      <c r="M130" s="57" t="str">
        <f>+_xlfn.XLOOKUP(I130,'2.DEBITOS Y CHEQUES'!L:L,'2.DEBITOS Y CHEQUES'!N:N,,0)</f>
        <v/>
      </c>
    </row>
    <row r="131" spans="9:13" ht="30" customHeight="1" x14ac:dyDescent="0.2">
      <c r="I131" t="str">
        <f>IF(A131&lt;&gt;"",VALUE(VLOOKUP(-E131,'2.DEBITOS Y CHEQUES'!$F$2:$F$5500,1,FALSE)),"")</f>
        <v/>
      </c>
      <c r="J131" s="104" t="str">
        <f>IF(E131&lt;&gt;"",(IFERROR(VLOOKUP(-E131,'3.AFIP'!$F$2:$F$1600,1,0),0)),"")</f>
        <v/>
      </c>
      <c r="K131" s="49" t="str">
        <f t="shared" si="8"/>
        <v/>
      </c>
      <c r="L131" s="57" t="str">
        <f t="shared" si="9"/>
        <v/>
      </c>
      <c r="M131" s="57" t="str">
        <f>+_xlfn.XLOOKUP(I131,'2.DEBITOS Y CHEQUES'!L:L,'2.DEBITOS Y CHEQUES'!N:N,,0)</f>
        <v/>
      </c>
    </row>
    <row r="132" spans="9:13" ht="30" customHeight="1" x14ac:dyDescent="0.2">
      <c r="I132" t="str">
        <f>IF(A132&lt;&gt;"",VALUE(VLOOKUP(-E132,'2.DEBITOS Y CHEQUES'!$F$2:$F$5500,1,FALSE)),"")</f>
        <v/>
      </c>
      <c r="J132" s="104" t="str">
        <f>IF(E132&lt;&gt;"",(IFERROR(VLOOKUP(-E132,'3.AFIP'!$F$2:$F$1600,1,0),0)),"")</f>
        <v/>
      </c>
      <c r="K132" s="49" t="str">
        <f t="shared" ref="K132:K195" si="10">IF(A132&lt;&gt;"",(I132+J132),"")</f>
        <v/>
      </c>
      <c r="L132" s="57" t="str">
        <f t="shared" ref="L132:L195" si="11">IF(A132="","",A132)</f>
        <v/>
      </c>
      <c r="M132" s="57" t="str">
        <f>+_xlfn.XLOOKUP(I132,'2.DEBITOS Y CHEQUES'!L:L,'2.DEBITOS Y CHEQUES'!N:N,,0)</f>
        <v/>
      </c>
    </row>
    <row r="133" spans="9:13" ht="30" customHeight="1" x14ac:dyDescent="0.2">
      <c r="I133" t="str">
        <f>IF(A133&lt;&gt;"",VALUE(VLOOKUP(-E133,'2.DEBITOS Y CHEQUES'!$F$2:$F$5500,1,FALSE)),"")</f>
        <v/>
      </c>
      <c r="J133" s="104" t="str">
        <f>IF(E133&lt;&gt;"",(IFERROR(VLOOKUP(-E133,'3.AFIP'!$F$2:$F$1600,1,0),0)),"")</f>
        <v/>
      </c>
      <c r="K133" s="49" t="str">
        <f t="shared" si="10"/>
        <v/>
      </c>
      <c r="L133" s="57" t="str">
        <f t="shared" si="11"/>
        <v/>
      </c>
      <c r="M133" s="57" t="str">
        <f>+_xlfn.XLOOKUP(I133,'2.DEBITOS Y CHEQUES'!L:L,'2.DEBITOS Y CHEQUES'!N:N,,0)</f>
        <v/>
      </c>
    </row>
    <row r="134" spans="9:13" ht="30" customHeight="1" x14ac:dyDescent="0.2">
      <c r="I134" t="str">
        <f>IF(A134&lt;&gt;"",VALUE(VLOOKUP(-E134,'2.DEBITOS Y CHEQUES'!$F$2:$F$5500,1,FALSE)),"")</f>
        <v/>
      </c>
      <c r="J134" s="104" t="str">
        <f>IF(E134&lt;&gt;"",(IFERROR(VLOOKUP(-E134,'3.AFIP'!$F$2:$F$1600,1,0),0)),"")</f>
        <v/>
      </c>
      <c r="K134" s="49" t="str">
        <f t="shared" si="10"/>
        <v/>
      </c>
      <c r="L134" s="57" t="str">
        <f t="shared" si="11"/>
        <v/>
      </c>
      <c r="M134" s="57" t="str">
        <f>+_xlfn.XLOOKUP(I134,'2.DEBITOS Y CHEQUES'!L:L,'2.DEBITOS Y CHEQUES'!N:N,,0)</f>
        <v/>
      </c>
    </row>
    <row r="135" spans="9:13" ht="30" customHeight="1" x14ac:dyDescent="0.2">
      <c r="I135" t="str">
        <f>IF(A135&lt;&gt;"",VALUE(VLOOKUP(-E135,'2.DEBITOS Y CHEQUES'!$F$2:$F$5500,1,FALSE)),"")</f>
        <v/>
      </c>
      <c r="J135" s="104" t="str">
        <f>IF(E135&lt;&gt;"",(IFERROR(VLOOKUP(-E135,'3.AFIP'!$F$2:$F$1600,1,0),0)),"")</f>
        <v/>
      </c>
      <c r="K135" s="49" t="str">
        <f t="shared" si="10"/>
        <v/>
      </c>
      <c r="L135" s="57" t="str">
        <f t="shared" si="11"/>
        <v/>
      </c>
      <c r="M135" s="57" t="str">
        <f>+_xlfn.XLOOKUP(I135,'2.DEBITOS Y CHEQUES'!L:L,'2.DEBITOS Y CHEQUES'!N:N,,0)</f>
        <v/>
      </c>
    </row>
    <row r="136" spans="9:13" ht="30" customHeight="1" x14ac:dyDescent="0.2">
      <c r="I136" t="str">
        <f>IF(A136&lt;&gt;"",VALUE(VLOOKUP(-E136,'2.DEBITOS Y CHEQUES'!$F$2:$F$5500,1,FALSE)),"")</f>
        <v/>
      </c>
      <c r="J136" s="104" t="str">
        <f>IF(E136&lt;&gt;"",(IFERROR(VLOOKUP(-E136,'3.AFIP'!$F$2:$F$1600,1,0),0)),"")</f>
        <v/>
      </c>
      <c r="K136" s="49" t="str">
        <f t="shared" si="10"/>
        <v/>
      </c>
      <c r="L136" s="57" t="str">
        <f t="shared" si="11"/>
        <v/>
      </c>
      <c r="M136" s="57" t="str">
        <f>+_xlfn.XLOOKUP(I136,'2.DEBITOS Y CHEQUES'!L:L,'2.DEBITOS Y CHEQUES'!N:N,,0)</f>
        <v/>
      </c>
    </row>
    <row r="137" spans="9:13" ht="30" customHeight="1" x14ac:dyDescent="0.2">
      <c r="I137" t="str">
        <f>IF(A137&lt;&gt;"",VALUE(VLOOKUP(-E137,'2.DEBITOS Y CHEQUES'!$F$2:$F$5500,1,FALSE)),"")</f>
        <v/>
      </c>
      <c r="J137" s="104" t="str">
        <f>IF(E137&lt;&gt;"",(IFERROR(VLOOKUP(-E137,'3.AFIP'!$F$2:$F$1600,1,0),0)),"")</f>
        <v/>
      </c>
      <c r="K137" s="49" t="str">
        <f t="shared" si="10"/>
        <v/>
      </c>
      <c r="L137" s="57" t="str">
        <f t="shared" si="11"/>
        <v/>
      </c>
      <c r="M137" s="57" t="str">
        <f>+_xlfn.XLOOKUP(I137,'2.DEBITOS Y CHEQUES'!L:L,'2.DEBITOS Y CHEQUES'!N:N,,0)</f>
        <v/>
      </c>
    </row>
    <row r="138" spans="9:13" ht="30" customHeight="1" x14ac:dyDescent="0.2">
      <c r="I138" t="str">
        <f>IF(A138&lt;&gt;"",VALUE(VLOOKUP(-E138,'2.DEBITOS Y CHEQUES'!$F$2:$F$5500,1,FALSE)),"")</f>
        <v/>
      </c>
      <c r="J138" s="104" t="str">
        <f>IF(E138&lt;&gt;"",(IFERROR(VLOOKUP(-E138,'3.AFIP'!$F$2:$F$1600,1,0),0)),"")</f>
        <v/>
      </c>
      <c r="K138" s="49" t="str">
        <f t="shared" si="10"/>
        <v/>
      </c>
      <c r="L138" s="57" t="str">
        <f t="shared" si="11"/>
        <v/>
      </c>
      <c r="M138" s="57" t="str">
        <f>+_xlfn.XLOOKUP(I138,'2.DEBITOS Y CHEQUES'!L:L,'2.DEBITOS Y CHEQUES'!N:N,,0)</f>
        <v/>
      </c>
    </row>
    <row r="139" spans="9:13" ht="30" customHeight="1" x14ac:dyDescent="0.2">
      <c r="I139" t="str">
        <f>IF(A139&lt;&gt;"",VALUE(VLOOKUP(-E139,'2.DEBITOS Y CHEQUES'!$F$2:$F$5500,1,FALSE)),"")</f>
        <v/>
      </c>
      <c r="J139" s="104" t="str">
        <f>IF(E139&lt;&gt;"",(IFERROR(VLOOKUP(-E139,'3.AFIP'!$F$2:$F$1600,1,0),0)),"")</f>
        <v/>
      </c>
      <c r="K139" s="49" t="str">
        <f t="shared" si="10"/>
        <v/>
      </c>
      <c r="L139" s="57" t="str">
        <f t="shared" si="11"/>
        <v/>
      </c>
      <c r="M139" s="57" t="str">
        <f>+_xlfn.XLOOKUP(I139,'2.DEBITOS Y CHEQUES'!L:L,'2.DEBITOS Y CHEQUES'!N:N,,0)</f>
        <v/>
      </c>
    </row>
    <row r="140" spans="9:13" ht="30" customHeight="1" x14ac:dyDescent="0.2">
      <c r="I140" t="str">
        <f>IF(A140&lt;&gt;"",VALUE(VLOOKUP(-E140,'2.DEBITOS Y CHEQUES'!$F$2:$F$5500,1,FALSE)),"")</f>
        <v/>
      </c>
      <c r="J140" s="104" t="str">
        <f>IF(E140&lt;&gt;"",(IFERROR(VLOOKUP(-E140,'3.AFIP'!$F$2:$F$1600,1,0),0)),"")</f>
        <v/>
      </c>
      <c r="K140" s="49" t="str">
        <f t="shared" si="10"/>
        <v/>
      </c>
      <c r="L140" s="57" t="str">
        <f t="shared" si="11"/>
        <v/>
      </c>
      <c r="M140" s="57" t="str">
        <f>+_xlfn.XLOOKUP(I140,'2.DEBITOS Y CHEQUES'!L:L,'2.DEBITOS Y CHEQUES'!N:N,,0)</f>
        <v/>
      </c>
    </row>
    <row r="141" spans="9:13" ht="30" customHeight="1" x14ac:dyDescent="0.2">
      <c r="I141" t="str">
        <f>IF(A141&lt;&gt;"",VALUE(VLOOKUP(-E141,'2.DEBITOS Y CHEQUES'!$F$2:$F$5500,1,FALSE)),"")</f>
        <v/>
      </c>
      <c r="J141" s="104" t="str">
        <f>IF(E141&lt;&gt;"",(IFERROR(VLOOKUP(-E141,'3.AFIP'!$F$2:$F$1600,1,0),0)),"")</f>
        <v/>
      </c>
      <c r="K141" s="49" t="str">
        <f t="shared" si="10"/>
        <v/>
      </c>
      <c r="L141" s="57" t="str">
        <f t="shared" si="11"/>
        <v/>
      </c>
      <c r="M141" s="57" t="str">
        <f>+_xlfn.XLOOKUP(I141,'2.DEBITOS Y CHEQUES'!L:L,'2.DEBITOS Y CHEQUES'!N:N,,0)</f>
        <v/>
      </c>
    </row>
    <row r="142" spans="9:13" ht="30" customHeight="1" x14ac:dyDescent="0.2">
      <c r="I142" t="str">
        <f>IF(A142&lt;&gt;"",VALUE(VLOOKUP(-E142,'2.DEBITOS Y CHEQUES'!$F$2:$F$5500,1,FALSE)),"")</f>
        <v/>
      </c>
      <c r="J142" s="104" t="str">
        <f>IF(E142&lt;&gt;"",(IFERROR(VLOOKUP(-E142,'3.AFIP'!$F$2:$F$1600,1,0),0)),"")</f>
        <v/>
      </c>
      <c r="K142" s="49" t="str">
        <f t="shared" si="10"/>
        <v/>
      </c>
      <c r="L142" s="57" t="str">
        <f t="shared" si="11"/>
        <v/>
      </c>
      <c r="M142" s="57" t="str">
        <f>+_xlfn.XLOOKUP(I142,'2.DEBITOS Y CHEQUES'!L:L,'2.DEBITOS Y CHEQUES'!N:N,,0)</f>
        <v/>
      </c>
    </row>
    <row r="143" spans="9:13" ht="30" customHeight="1" x14ac:dyDescent="0.2">
      <c r="I143" t="str">
        <f>IF(A143&lt;&gt;"",VALUE(VLOOKUP(-E143,'2.DEBITOS Y CHEQUES'!$F$2:$F$5500,1,FALSE)),"")</f>
        <v/>
      </c>
      <c r="J143" s="104" t="str">
        <f>IF(E143&lt;&gt;"",(IFERROR(VLOOKUP(-E143,'3.AFIP'!$F$2:$F$1600,1,0),0)),"")</f>
        <v/>
      </c>
      <c r="K143" s="49" t="str">
        <f t="shared" si="10"/>
        <v/>
      </c>
      <c r="L143" s="57" t="str">
        <f t="shared" si="11"/>
        <v/>
      </c>
      <c r="M143" s="57" t="str">
        <f>+_xlfn.XLOOKUP(I143,'2.DEBITOS Y CHEQUES'!L:L,'2.DEBITOS Y CHEQUES'!N:N,,0)</f>
        <v/>
      </c>
    </row>
    <row r="144" spans="9:13" ht="30" customHeight="1" x14ac:dyDescent="0.2">
      <c r="I144" t="str">
        <f>IF(A144&lt;&gt;"",VALUE(VLOOKUP(-E144,'2.DEBITOS Y CHEQUES'!$F$2:$F$5500,1,FALSE)),"")</f>
        <v/>
      </c>
      <c r="J144" s="104" t="str">
        <f>IF(E144&lt;&gt;"",(IFERROR(VLOOKUP(-E144,'3.AFIP'!$F$2:$F$1600,1,0),0)),"")</f>
        <v/>
      </c>
      <c r="K144" s="49" t="str">
        <f t="shared" si="10"/>
        <v/>
      </c>
      <c r="L144" s="57" t="str">
        <f t="shared" si="11"/>
        <v/>
      </c>
      <c r="M144" s="57" t="str">
        <f>+_xlfn.XLOOKUP(I144,'2.DEBITOS Y CHEQUES'!L:L,'2.DEBITOS Y CHEQUES'!N:N,,0)</f>
        <v/>
      </c>
    </row>
    <row r="145" spans="9:13" ht="30" customHeight="1" x14ac:dyDescent="0.2">
      <c r="I145" t="str">
        <f>IF(A145&lt;&gt;"",VALUE(VLOOKUP(-E145,'2.DEBITOS Y CHEQUES'!$F$2:$F$5500,1,FALSE)),"")</f>
        <v/>
      </c>
      <c r="J145" s="104" t="str">
        <f>IF(E145&lt;&gt;"",(IFERROR(VLOOKUP(-E145,'3.AFIP'!$F$2:$F$1600,1,0),0)),"")</f>
        <v/>
      </c>
      <c r="K145" s="49" t="str">
        <f t="shared" si="10"/>
        <v/>
      </c>
      <c r="L145" s="57" t="str">
        <f t="shared" si="11"/>
        <v/>
      </c>
      <c r="M145" s="57" t="str">
        <f>+_xlfn.XLOOKUP(I145,'2.DEBITOS Y CHEQUES'!L:L,'2.DEBITOS Y CHEQUES'!N:N,,0)</f>
        <v/>
      </c>
    </row>
    <row r="146" spans="9:13" ht="30" customHeight="1" x14ac:dyDescent="0.2">
      <c r="I146" t="str">
        <f>IF(A146&lt;&gt;"",VALUE(VLOOKUP(-E146,'2.DEBITOS Y CHEQUES'!$F$2:$F$5500,1,FALSE)),"")</f>
        <v/>
      </c>
      <c r="J146" s="104" t="str">
        <f>IF(E146&lt;&gt;"",(IFERROR(VLOOKUP(-E146,'3.AFIP'!$F$2:$F$1600,1,0),0)),"")</f>
        <v/>
      </c>
      <c r="K146" s="49" t="str">
        <f t="shared" si="10"/>
        <v/>
      </c>
      <c r="L146" s="57" t="str">
        <f t="shared" si="11"/>
        <v/>
      </c>
      <c r="M146" s="57" t="str">
        <f>+_xlfn.XLOOKUP(I146,'2.DEBITOS Y CHEQUES'!L:L,'2.DEBITOS Y CHEQUES'!N:N,,0)</f>
        <v/>
      </c>
    </row>
    <row r="147" spans="9:13" ht="30" customHeight="1" x14ac:dyDescent="0.2">
      <c r="I147" t="str">
        <f>IF(A147&lt;&gt;"",VALUE(VLOOKUP(-E147,'2.DEBITOS Y CHEQUES'!$F$2:$F$5500,1,FALSE)),"")</f>
        <v/>
      </c>
      <c r="J147" s="104" t="str">
        <f>IF(E147&lt;&gt;"",(IFERROR(VLOOKUP(-E147,'3.AFIP'!$F$2:$F$1600,1,0),0)),"")</f>
        <v/>
      </c>
      <c r="K147" s="49" t="str">
        <f t="shared" si="10"/>
        <v/>
      </c>
      <c r="L147" s="57" t="str">
        <f t="shared" si="11"/>
        <v/>
      </c>
      <c r="M147" s="57" t="str">
        <f>+_xlfn.XLOOKUP(I147,'2.DEBITOS Y CHEQUES'!L:L,'2.DEBITOS Y CHEQUES'!N:N,,0)</f>
        <v/>
      </c>
    </row>
    <row r="148" spans="9:13" ht="30" customHeight="1" x14ac:dyDescent="0.2">
      <c r="I148" t="str">
        <f>IF(A148&lt;&gt;"",VALUE(VLOOKUP(-E148,'2.DEBITOS Y CHEQUES'!$F$2:$F$5500,1,FALSE)),"")</f>
        <v/>
      </c>
      <c r="J148" s="104" t="str">
        <f>IF(E148&lt;&gt;"",(IFERROR(VLOOKUP(-E148,'3.AFIP'!$F$2:$F$1600,1,0),0)),"")</f>
        <v/>
      </c>
      <c r="K148" s="49" t="str">
        <f t="shared" si="10"/>
        <v/>
      </c>
      <c r="L148" s="57" t="str">
        <f t="shared" si="11"/>
        <v/>
      </c>
      <c r="M148" s="57" t="str">
        <f>+_xlfn.XLOOKUP(I148,'2.DEBITOS Y CHEQUES'!L:L,'2.DEBITOS Y CHEQUES'!N:N,,0)</f>
        <v/>
      </c>
    </row>
    <row r="149" spans="9:13" ht="30" customHeight="1" x14ac:dyDescent="0.2">
      <c r="I149" t="str">
        <f>IF(A149&lt;&gt;"",VALUE(VLOOKUP(-E149,'2.DEBITOS Y CHEQUES'!$F$2:$F$5500,1,FALSE)),"")</f>
        <v/>
      </c>
      <c r="J149" s="104" t="str">
        <f>IF(E149&lt;&gt;"",(IFERROR(VLOOKUP(-E149,'3.AFIP'!$F$2:$F$1600,1,0),0)),"")</f>
        <v/>
      </c>
      <c r="K149" s="49" t="str">
        <f t="shared" si="10"/>
        <v/>
      </c>
      <c r="L149" s="57" t="str">
        <f t="shared" si="11"/>
        <v/>
      </c>
      <c r="M149" s="57" t="str">
        <f>+_xlfn.XLOOKUP(I149,'2.DEBITOS Y CHEQUES'!L:L,'2.DEBITOS Y CHEQUES'!N:N,,0)</f>
        <v/>
      </c>
    </row>
    <row r="150" spans="9:13" ht="30" customHeight="1" x14ac:dyDescent="0.2">
      <c r="I150" t="str">
        <f>IF(A150&lt;&gt;"",VALUE(VLOOKUP(-E150,'2.DEBITOS Y CHEQUES'!$F$2:$F$5500,1,FALSE)),"")</f>
        <v/>
      </c>
      <c r="J150" s="104" t="str">
        <f>IF(E150&lt;&gt;"",(IFERROR(VLOOKUP(-E150,'3.AFIP'!$F$2:$F$1600,1,0),0)),"")</f>
        <v/>
      </c>
      <c r="K150" s="49" t="str">
        <f t="shared" si="10"/>
        <v/>
      </c>
      <c r="L150" s="57" t="str">
        <f t="shared" si="11"/>
        <v/>
      </c>
      <c r="M150" s="57" t="str">
        <f>+_xlfn.XLOOKUP(I150,'2.DEBITOS Y CHEQUES'!L:L,'2.DEBITOS Y CHEQUES'!N:N,,0)</f>
        <v/>
      </c>
    </row>
    <row r="151" spans="9:13" ht="30" customHeight="1" x14ac:dyDescent="0.2">
      <c r="I151" t="str">
        <f>IF(A151&lt;&gt;"",VALUE(VLOOKUP(-E151,'2.DEBITOS Y CHEQUES'!$F$2:$F$5500,1,FALSE)),"")</f>
        <v/>
      </c>
      <c r="J151" s="104" t="str">
        <f>IF(E151&lt;&gt;"",(IFERROR(VLOOKUP(-E151,'3.AFIP'!$F$2:$F$1600,1,0),0)),"")</f>
        <v/>
      </c>
      <c r="K151" s="49" t="str">
        <f t="shared" si="10"/>
        <v/>
      </c>
      <c r="L151" s="57" t="str">
        <f t="shared" si="11"/>
        <v/>
      </c>
      <c r="M151" s="57" t="str">
        <f>+_xlfn.XLOOKUP(I151,'2.DEBITOS Y CHEQUES'!L:L,'2.DEBITOS Y CHEQUES'!N:N,,0)</f>
        <v/>
      </c>
    </row>
    <row r="152" spans="9:13" ht="30" customHeight="1" x14ac:dyDescent="0.2">
      <c r="I152" t="str">
        <f>IF(A152&lt;&gt;"",VALUE(VLOOKUP(-E152,'2.DEBITOS Y CHEQUES'!$F$2:$F$5500,1,FALSE)),"")</f>
        <v/>
      </c>
      <c r="J152" s="104" t="str">
        <f>IF(E152&lt;&gt;"",(IFERROR(VLOOKUP(-E152,'3.AFIP'!$F$2:$F$1600,1,0),0)),"")</f>
        <v/>
      </c>
      <c r="K152" s="49" t="str">
        <f t="shared" si="10"/>
        <v/>
      </c>
      <c r="L152" s="57" t="str">
        <f t="shared" si="11"/>
        <v/>
      </c>
      <c r="M152" s="57" t="str">
        <f>+_xlfn.XLOOKUP(I152,'2.DEBITOS Y CHEQUES'!L:L,'2.DEBITOS Y CHEQUES'!N:N,,0)</f>
        <v/>
      </c>
    </row>
    <row r="153" spans="9:13" ht="30" customHeight="1" x14ac:dyDescent="0.2">
      <c r="I153" t="str">
        <f>IF(A153&lt;&gt;"",VALUE(VLOOKUP(-E153,'2.DEBITOS Y CHEQUES'!$F$2:$F$5500,1,FALSE)),"")</f>
        <v/>
      </c>
      <c r="J153" s="104" t="str">
        <f>IF(E153&lt;&gt;"",(IFERROR(VLOOKUP(-E153,'3.AFIP'!$F$2:$F$1600,1,0),0)),"")</f>
        <v/>
      </c>
      <c r="K153" s="49" t="str">
        <f t="shared" si="10"/>
        <v/>
      </c>
      <c r="L153" s="57" t="str">
        <f t="shared" si="11"/>
        <v/>
      </c>
      <c r="M153" s="57" t="str">
        <f>+_xlfn.XLOOKUP(I153,'2.DEBITOS Y CHEQUES'!L:L,'2.DEBITOS Y CHEQUES'!N:N,,0)</f>
        <v/>
      </c>
    </row>
    <row r="154" spans="9:13" ht="30" customHeight="1" x14ac:dyDescent="0.2">
      <c r="I154" t="str">
        <f>IF(A154&lt;&gt;"",VALUE(VLOOKUP(-E154,'2.DEBITOS Y CHEQUES'!$F$2:$F$5500,1,FALSE)),"")</f>
        <v/>
      </c>
      <c r="J154" s="104" t="str">
        <f>IF(E154&lt;&gt;"",(IFERROR(VLOOKUP(-E154,'3.AFIP'!$F$2:$F$1600,1,0),0)),"")</f>
        <v/>
      </c>
      <c r="K154" s="49" t="str">
        <f t="shared" si="10"/>
        <v/>
      </c>
      <c r="L154" s="57" t="str">
        <f t="shared" si="11"/>
        <v/>
      </c>
      <c r="M154" s="57" t="str">
        <f>+_xlfn.XLOOKUP(I154,'2.DEBITOS Y CHEQUES'!L:L,'2.DEBITOS Y CHEQUES'!N:N,,0)</f>
        <v/>
      </c>
    </row>
    <row r="155" spans="9:13" ht="30" customHeight="1" x14ac:dyDescent="0.2">
      <c r="I155" t="str">
        <f>IF(A155&lt;&gt;"",VALUE(VLOOKUP(-E155,'2.DEBITOS Y CHEQUES'!$F$2:$F$5500,1,FALSE)),"")</f>
        <v/>
      </c>
      <c r="J155" s="104" t="str">
        <f>IF(E155&lt;&gt;"",(IFERROR(VLOOKUP(-E155,'3.AFIP'!$F$2:$F$1600,1,0),0)),"")</f>
        <v/>
      </c>
      <c r="K155" s="49" t="str">
        <f t="shared" si="10"/>
        <v/>
      </c>
      <c r="L155" s="57" t="str">
        <f t="shared" si="11"/>
        <v/>
      </c>
      <c r="M155" s="57" t="str">
        <f>+_xlfn.XLOOKUP(I155,'2.DEBITOS Y CHEQUES'!L:L,'2.DEBITOS Y CHEQUES'!N:N,,0)</f>
        <v/>
      </c>
    </row>
    <row r="156" spans="9:13" ht="30" customHeight="1" x14ac:dyDescent="0.2">
      <c r="I156" t="str">
        <f>IF(A156&lt;&gt;"",VALUE(VLOOKUP(-E156,'2.DEBITOS Y CHEQUES'!$F$2:$F$5500,1,FALSE)),"")</f>
        <v/>
      </c>
      <c r="J156" s="104" t="str">
        <f>IF(E156&lt;&gt;"",(IFERROR(VLOOKUP(-E156,'3.AFIP'!$F$2:$F$1600,1,0),0)),"")</f>
        <v/>
      </c>
      <c r="K156" s="49" t="str">
        <f t="shared" si="10"/>
        <v/>
      </c>
      <c r="L156" s="57" t="str">
        <f t="shared" si="11"/>
        <v/>
      </c>
      <c r="M156" s="57" t="str">
        <f>+_xlfn.XLOOKUP(I156,'2.DEBITOS Y CHEQUES'!L:L,'2.DEBITOS Y CHEQUES'!N:N,,0)</f>
        <v/>
      </c>
    </row>
    <row r="157" spans="9:13" ht="30" customHeight="1" x14ac:dyDescent="0.2">
      <c r="I157" t="str">
        <f>IF(A157&lt;&gt;"",VALUE(VLOOKUP(-E157,'2.DEBITOS Y CHEQUES'!$F$2:$F$5500,1,FALSE)),"")</f>
        <v/>
      </c>
      <c r="J157" s="104" t="str">
        <f>IF(E157&lt;&gt;"",(IFERROR(VLOOKUP(-E157,'3.AFIP'!$F$2:$F$1600,1,0),0)),"")</f>
        <v/>
      </c>
      <c r="K157" s="49" t="str">
        <f t="shared" si="10"/>
        <v/>
      </c>
      <c r="L157" s="57" t="str">
        <f t="shared" si="11"/>
        <v/>
      </c>
      <c r="M157" s="57" t="str">
        <f>+_xlfn.XLOOKUP(I157,'2.DEBITOS Y CHEQUES'!L:L,'2.DEBITOS Y CHEQUES'!N:N,,0)</f>
        <v/>
      </c>
    </row>
    <row r="158" spans="9:13" ht="30" customHeight="1" x14ac:dyDescent="0.2">
      <c r="I158" t="str">
        <f>IF(A158&lt;&gt;"",VALUE(VLOOKUP(-E158,'2.DEBITOS Y CHEQUES'!$F$2:$F$5500,1,FALSE)),"")</f>
        <v/>
      </c>
      <c r="J158" s="104" t="str">
        <f>IF(E158&lt;&gt;"",(IFERROR(VLOOKUP(-E158,'3.AFIP'!$F$2:$F$1600,1,0),0)),"")</f>
        <v/>
      </c>
      <c r="K158" s="49" t="str">
        <f t="shared" si="10"/>
        <v/>
      </c>
      <c r="L158" s="57" t="str">
        <f t="shared" si="11"/>
        <v/>
      </c>
      <c r="M158" s="57" t="str">
        <f>+_xlfn.XLOOKUP(I158,'2.DEBITOS Y CHEQUES'!L:L,'2.DEBITOS Y CHEQUES'!N:N,,0)</f>
        <v/>
      </c>
    </row>
    <row r="159" spans="9:13" ht="30" customHeight="1" x14ac:dyDescent="0.2">
      <c r="I159" t="str">
        <f>IF(A159&lt;&gt;"",VALUE(VLOOKUP(-E159,'2.DEBITOS Y CHEQUES'!$F$2:$F$5500,1,FALSE)),"")</f>
        <v/>
      </c>
      <c r="J159" s="104" t="str">
        <f>IF(E159&lt;&gt;"",(IFERROR(VLOOKUP(-E159,'3.AFIP'!$F$2:$F$1600,1,0),0)),"")</f>
        <v/>
      </c>
      <c r="K159" s="49" t="str">
        <f t="shared" si="10"/>
        <v/>
      </c>
      <c r="L159" s="57" t="str">
        <f t="shared" si="11"/>
        <v/>
      </c>
      <c r="M159" s="57" t="str">
        <f>+_xlfn.XLOOKUP(I159,'2.DEBITOS Y CHEQUES'!L:L,'2.DEBITOS Y CHEQUES'!N:N,,0)</f>
        <v/>
      </c>
    </row>
    <row r="160" spans="9:13" ht="30" customHeight="1" x14ac:dyDescent="0.2">
      <c r="I160" t="str">
        <f>IF(A160&lt;&gt;"",VALUE(VLOOKUP(-E160,'2.DEBITOS Y CHEQUES'!$F$2:$F$5500,1,FALSE)),"")</f>
        <v/>
      </c>
      <c r="J160" s="104" t="str">
        <f>IF(E160&lt;&gt;"",(IFERROR(VLOOKUP(-E160,'3.AFIP'!$F$2:$F$1600,1,0),0)),"")</f>
        <v/>
      </c>
      <c r="K160" s="49" t="str">
        <f t="shared" si="10"/>
        <v/>
      </c>
      <c r="L160" s="57" t="str">
        <f t="shared" si="11"/>
        <v/>
      </c>
      <c r="M160" s="57" t="str">
        <f>+_xlfn.XLOOKUP(I160,'2.DEBITOS Y CHEQUES'!L:L,'2.DEBITOS Y CHEQUES'!N:N,,0)</f>
        <v/>
      </c>
    </row>
    <row r="161" spans="9:13" ht="30" customHeight="1" x14ac:dyDescent="0.2">
      <c r="I161" t="str">
        <f>IF(A161&lt;&gt;"",VALUE(VLOOKUP(-E161,'2.DEBITOS Y CHEQUES'!$F$2:$F$5500,1,FALSE)),"")</f>
        <v/>
      </c>
      <c r="J161" s="104" t="str">
        <f>IF(E161&lt;&gt;"",(IFERROR(VLOOKUP(-E161,'3.AFIP'!$F$2:$F$1600,1,0),0)),"")</f>
        <v/>
      </c>
      <c r="K161" s="49" t="str">
        <f t="shared" si="10"/>
        <v/>
      </c>
      <c r="L161" s="57" t="str">
        <f t="shared" si="11"/>
        <v/>
      </c>
      <c r="M161" s="57" t="str">
        <f>+_xlfn.XLOOKUP(I161,'2.DEBITOS Y CHEQUES'!L:L,'2.DEBITOS Y CHEQUES'!N:N,,0)</f>
        <v/>
      </c>
    </row>
    <row r="162" spans="9:13" ht="30" customHeight="1" x14ac:dyDescent="0.2">
      <c r="I162" t="str">
        <f>IF(A162&lt;&gt;"",VALUE(VLOOKUP(-E162,'2.DEBITOS Y CHEQUES'!$F$2:$F$5500,1,FALSE)),"")</f>
        <v/>
      </c>
      <c r="J162" s="104" t="str">
        <f>IF(E162&lt;&gt;"",(IFERROR(VLOOKUP(-E162,'3.AFIP'!$F$2:$F$1600,1,0),0)),"")</f>
        <v/>
      </c>
      <c r="K162" s="49" t="str">
        <f t="shared" si="10"/>
        <v/>
      </c>
      <c r="L162" s="57" t="str">
        <f t="shared" si="11"/>
        <v/>
      </c>
      <c r="M162" s="57" t="str">
        <f>+_xlfn.XLOOKUP(I162,'2.DEBITOS Y CHEQUES'!L:L,'2.DEBITOS Y CHEQUES'!N:N,,0)</f>
        <v/>
      </c>
    </row>
    <row r="163" spans="9:13" ht="30" customHeight="1" x14ac:dyDescent="0.2">
      <c r="I163" t="str">
        <f>IF(A163&lt;&gt;"",VALUE(VLOOKUP(-E163,'2.DEBITOS Y CHEQUES'!$F$2:$F$5500,1,FALSE)),"")</f>
        <v/>
      </c>
      <c r="J163" s="104" t="str">
        <f>IF(E163&lt;&gt;"",(IFERROR(VLOOKUP(-E163,'3.AFIP'!$F$2:$F$1600,1,0),0)),"")</f>
        <v/>
      </c>
      <c r="K163" s="49" t="str">
        <f t="shared" si="10"/>
        <v/>
      </c>
      <c r="L163" s="57" t="str">
        <f t="shared" si="11"/>
        <v/>
      </c>
      <c r="M163" s="57" t="str">
        <f>+_xlfn.XLOOKUP(I163,'2.DEBITOS Y CHEQUES'!L:L,'2.DEBITOS Y CHEQUES'!N:N,,0)</f>
        <v/>
      </c>
    </row>
    <row r="164" spans="9:13" ht="30" customHeight="1" x14ac:dyDescent="0.2">
      <c r="I164" t="str">
        <f>IF(A164&lt;&gt;"",VALUE(VLOOKUP(-E164,'2.DEBITOS Y CHEQUES'!$F$2:$F$5500,1,FALSE)),"")</f>
        <v/>
      </c>
      <c r="J164" s="104" t="str">
        <f>IF(E164&lt;&gt;"",(IFERROR(VLOOKUP(-E164,'3.AFIP'!$F$2:$F$1600,1,0),0)),"")</f>
        <v/>
      </c>
      <c r="K164" s="49" t="str">
        <f t="shared" si="10"/>
        <v/>
      </c>
      <c r="L164" s="57" t="str">
        <f t="shared" si="11"/>
        <v/>
      </c>
      <c r="M164" s="57" t="str">
        <f>+_xlfn.XLOOKUP(I164,'2.DEBITOS Y CHEQUES'!L:L,'2.DEBITOS Y CHEQUES'!N:N,,0)</f>
        <v/>
      </c>
    </row>
    <row r="165" spans="9:13" ht="30" customHeight="1" x14ac:dyDescent="0.2">
      <c r="I165" t="str">
        <f>IF(A165&lt;&gt;"",VALUE(VLOOKUP(-E165,'2.DEBITOS Y CHEQUES'!$F$2:$F$5500,1,FALSE)),"")</f>
        <v/>
      </c>
      <c r="J165" s="104" t="str">
        <f>IF(E165&lt;&gt;"",(IFERROR(VLOOKUP(-E165,'3.AFIP'!$F$2:$F$1600,1,0),0)),"")</f>
        <v/>
      </c>
      <c r="K165" s="49" t="str">
        <f t="shared" si="10"/>
        <v/>
      </c>
      <c r="L165" s="57" t="str">
        <f t="shared" si="11"/>
        <v/>
      </c>
      <c r="M165" s="57" t="str">
        <f>+_xlfn.XLOOKUP(I165,'2.DEBITOS Y CHEQUES'!L:L,'2.DEBITOS Y CHEQUES'!N:N,,0)</f>
        <v/>
      </c>
    </row>
    <row r="166" spans="9:13" ht="30" customHeight="1" x14ac:dyDescent="0.2">
      <c r="I166" t="str">
        <f>IF(A166&lt;&gt;"",VALUE(VLOOKUP(-E166,'2.DEBITOS Y CHEQUES'!$F$2:$F$5500,1,FALSE)),"")</f>
        <v/>
      </c>
      <c r="J166" s="104" t="str">
        <f>IF(E166&lt;&gt;"",(IFERROR(VLOOKUP(-E166,'3.AFIP'!$F$2:$F$1600,1,0),0)),"")</f>
        <v/>
      </c>
      <c r="K166" s="49" t="str">
        <f t="shared" si="10"/>
        <v/>
      </c>
      <c r="L166" s="57" t="str">
        <f t="shared" si="11"/>
        <v/>
      </c>
      <c r="M166" s="57" t="str">
        <f>+_xlfn.XLOOKUP(I166,'2.DEBITOS Y CHEQUES'!L:L,'2.DEBITOS Y CHEQUES'!N:N,,0)</f>
        <v/>
      </c>
    </row>
    <row r="167" spans="9:13" ht="30" customHeight="1" x14ac:dyDescent="0.2">
      <c r="I167" t="str">
        <f>IF(A167&lt;&gt;"",VALUE(VLOOKUP(-E167,'2.DEBITOS Y CHEQUES'!$F$2:$F$5500,1,FALSE)),"")</f>
        <v/>
      </c>
      <c r="J167" s="104" t="str">
        <f>IF(E167&lt;&gt;"",(IFERROR(VLOOKUP(-E167,'3.AFIP'!$F$2:$F$1600,1,0),0)),"")</f>
        <v/>
      </c>
      <c r="K167" s="49" t="str">
        <f t="shared" si="10"/>
        <v/>
      </c>
      <c r="L167" s="57" t="str">
        <f t="shared" si="11"/>
        <v/>
      </c>
      <c r="M167" s="57" t="str">
        <f>+_xlfn.XLOOKUP(I167,'2.DEBITOS Y CHEQUES'!L:L,'2.DEBITOS Y CHEQUES'!N:N,,0)</f>
        <v/>
      </c>
    </row>
    <row r="168" spans="9:13" ht="30" customHeight="1" x14ac:dyDescent="0.2">
      <c r="I168" t="str">
        <f>IF(A168&lt;&gt;"",VALUE(VLOOKUP(-E168,'2.DEBITOS Y CHEQUES'!$F$2:$F$5500,1,FALSE)),"")</f>
        <v/>
      </c>
      <c r="J168" s="104" t="str">
        <f>IF(E168&lt;&gt;"",(IFERROR(VLOOKUP(-E168,'3.AFIP'!$F$2:$F$1600,1,0),0)),"")</f>
        <v/>
      </c>
      <c r="K168" s="49" t="str">
        <f t="shared" si="10"/>
        <v/>
      </c>
      <c r="L168" s="57" t="str">
        <f t="shared" si="11"/>
        <v/>
      </c>
      <c r="M168" s="57" t="str">
        <f>+_xlfn.XLOOKUP(I168,'2.DEBITOS Y CHEQUES'!L:L,'2.DEBITOS Y CHEQUES'!N:N,,0)</f>
        <v/>
      </c>
    </row>
    <row r="169" spans="9:13" ht="30" customHeight="1" x14ac:dyDescent="0.2">
      <c r="I169" t="str">
        <f>IF(A169&lt;&gt;"",VALUE(VLOOKUP(-E169,'2.DEBITOS Y CHEQUES'!$F$2:$F$5500,1,FALSE)),"")</f>
        <v/>
      </c>
      <c r="J169" s="104" t="str">
        <f>IF(E169&lt;&gt;"",(IFERROR(VLOOKUP(-E169,'3.AFIP'!$F$2:$F$1600,1,0),0)),"")</f>
        <v/>
      </c>
      <c r="K169" s="49" t="str">
        <f t="shared" si="10"/>
        <v/>
      </c>
      <c r="L169" s="57" t="str">
        <f t="shared" si="11"/>
        <v/>
      </c>
      <c r="M169" s="57" t="str">
        <f>+_xlfn.XLOOKUP(I169,'2.DEBITOS Y CHEQUES'!L:L,'2.DEBITOS Y CHEQUES'!N:N,,0)</f>
        <v/>
      </c>
    </row>
    <row r="170" spans="9:13" ht="30" customHeight="1" x14ac:dyDescent="0.2">
      <c r="I170" t="str">
        <f>IF(A170&lt;&gt;"",VALUE(VLOOKUP(-E170,'2.DEBITOS Y CHEQUES'!$F$2:$F$5500,1,FALSE)),"")</f>
        <v/>
      </c>
      <c r="J170" s="104" t="str">
        <f>IF(E170&lt;&gt;"",(IFERROR(VLOOKUP(-E170,'3.AFIP'!$F$2:$F$1600,1,0),0)),"")</f>
        <v/>
      </c>
      <c r="K170" s="49" t="str">
        <f t="shared" si="10"/>
        <v/>
      </c>
      <c r="L170" s="57" t="str">
        <f t="shared" si="11"/>
        <v/>
      </c>
      <c r="M170" s="57" t="str">
        <f>+_xlfn.XLOOKUP(I170,'2.DEBITOS Y CHEQUES'!L:L,'2.DEBITOS Y CHEQUES'!N:N,,0)</f>
        <v/>
      </c>
    </row>
    <row r="171" spans="9:13" ht="30" customHeight="1" x14ac:dyDescent="0.2">
      <c r="I171" t="str">
        <f>IF(A171&lt;&gt;"",VALUE(VLOOKUP(-E171,'2.DEBITOS Y CHEQUES'!$F$2:$F$5500,1,FALSE)),"")</f>
        <v/>
      </c>
      <c r="J171" s="104" t="str">
        <f>IF(E171&lt;&gt;"",(IFERROR(VLOOKUP(-E171,'3.AFIP'!$F$2:$F$1600,1,0),0)),"")</f>
        <v/>
      </c>
      <c r="K171" s="49" t="str">
        <f t="shared" si="10"/>
        <v/>
      </c>
      <c r="L171" s="57" t="str">
        <f t="shared" si="11"/>
        <v/>
      </c>
      <c r="M171" s="57" t="str">
        <f>+_xlfn.XLOOKUP(I171,'2.DEBITOS Y CHEQUES'!L:L,'2.DEBITOS Y CHEQUES'!N:N,,0)</f>
        <v/>
      </c>
    </row>
    <row r="172" spans="9:13" ht="30" customHeight="1" x14ac:dyDescent="0.2">
      <c r="I172" t="str">
        <f>IF(A172&lt;&gt;"",VALUE(VLOOKUP(-E172,'2.DEBITOS Y CHEQUES'!$F$2:$F$5500,1,FALSE)),"")</f>
        <v/>
      </c>
      <c r="J172" s="104" t="str">
        <f>IF(E172&lt;&gt;"",(IFERROR(VLOOKUP(-E172,'3.AFIP'!$F$2:$F$1600,1,0),0)),"")</f>
        <v/>
      </c>
      <c r="K172" s="49" t="str">
        <f t="shared" si="10"/>
        <v/>
      </c>
      <c r="L172" s="57" t="str">
        <f t="shared" si="11"/>
        <v/>
      </c>
      <c r="M172" s="57" t="str">
        <f>+_xlfn.XLOOKUP(I172,'2.DEBITOS Y CHEQUES'!L:L,'2.DEBITOS Y CHEQUES'!N:N,,0)</f>
        <v/>
      </c>
    </row>
    <row r="173" spans="9:13" ht="30" customHeight="1" x14ac:dyDescent="0.2">
      <c r="I173" t="str">
        <f>IF(A173&lt;&gt;"",VALUE(VLOOKUP(-E173,'2.DEBITOS Y CHEQUES'!$F$2:$F$5500,1,FALSE)),"")</f>
        <v/>
      </c>
      <c r="J173" s="104" t="str">
        <f>IF(E173&lt;&gt;"",(IFERROR(VLOOKUP(-E173,'3.AFIP'!$F$2:$F$1600,1,0),0)),"")</f>
        <v/>
      </c>
      <c r="K173" s="49" t="str">
        <f t="shared" si="10"/>
        <v/>
      </c>
      <c r="L173" s="57" t="str">
        <f t="shared" si="11"/>
        <v/>
      </c>
      <c r="M173" s="57" t="str">
        <f>+_xlfn.XLOOKUP(I173,'2.DEBITOS Y CHEQUES'!L:L,'2.DEBITOS Y CHEQUES'!N:N,,0)</f>
        <v/>
      </c>
    </row>
    <row r="174" spans="9:13" ht="30" customHeight="1" x14ac:dyDescent="0.2">
      <c r="I174" t="str">
        <f>IF(A174&lt;&gt;"",VALUE(VLOOKUP(-E174,'2.DEBITOS Y CHEQUES'!$F$2:$F$5500,1,FALSE)),"")</f>
        <v/>
      </c>
      <c r="J174" s="104" t="str">
        <f>IF(E174&lt;&gt;"",(IFERROR(VLOOKUP(-E174,'3.AFIP'!$F$2:$F$1600,1,0),0)),"")</f>
        <v/>
      </c>
      <c r="K174" s="49" t="str">
        <f t="shared" si="10"/>
        <v/>
      </c>
      <c r="L174" s="57" t="str">
        <f t="shared" si="11"/>
        <v/>
      </c>
      <c r="M174" s="57" t="str">
        <f>+_xlfn.XLOOKUP(I174,'2.DEBITOS Y CHEQUES'!L:L,'2.DEBITOS Y CHEQUES'!N:N,,0)</f>
        <v/>
      </c>
    </row>
    <row r="175" spans="9:13" ht="30" customHeight="1" x14ac:dyDescent="0.2">
      <c r="I175" t="str">
        <f>IF(A175&lt;&gt;"",VALUE(VLOOKUP(-E175,'2.DEBITOS Y CHEQUES'!$F$2:$F$5500,1,FALSE)),"")</f>
        <v/>
      </c>
      <c r="J175" s="104" t="str">
        <f>IF(E175&lt;&gt;"",(IFERROR(VLOOKUP(-E175,'3.AFIP'!$F$2:$F$1600,1,0),0)),"")</f>
        <v/>
      </c>
      <c r="K175" s="49" t="str">
        <f t="shared" si="10"/>
        <v/>
      </c>
      <c r="L175" s="57" t="str">
        <f t="shared" si="11"/>
        <v/>
      </c>
      <c r="M175" s="57" t="str">
        <f>+_xlfn.XLOOKUP(I175,'2.DEBITOS Y CHEQUES'!L:L,'2.DEBITOS Y CHEQUES'!N:N,,0)</f>
        <v/>
      </c>
    </row>
    <row r="176" spans="9:13" ht="30" customHeight="1" x14ac:dyDescent="0.2">
      <c r="I176" t="str">
        <f>IF(A176&lt;&gt;"",VALUE(VLOOKUP(-E176,'2.DEBITOS Y CHEQUES'!$F$2:$F$5500,1,FALSE)),"")</f>
        <v/>
      </c>
      <c r="J176" s="104" t="str">
        <f>IF(E176&lt;&gt;"",(IFERROR(VLOOKUP(-E176,'3.AFIP'!$F$2:$F$1600,1,0),0)),"")</f>
        <v/>
      </c>
      <c r="K176" s="49" t="str">
        <f t="shared" si="10"/>
        <v/>
      </c>
      <c r="L176" s="57" t="str">
        <f t="shared" si="11"/>
        <v/>
      </c>
      <c r="M176" s="57" t="str">
        <f>+_xlfn.XLOOKUP(I176,'2.DEBITOS Y CHEQUES'!L:L,'2.DEBITOS Y CHEQUES'!N:N,,0)</f>
        <v/>
      </c>
    </row>
    <row r="177" spans="9:13" ht="30" customHeight="1" x14ac:dyDescent="0.2">
      <c r="I177" t="str">
        <f>IF(A177&lt;&gt;"",VALUE(VLOOKUP(-E177,'2.DEBITOS Y CHEQUES'!$F$2:$F$5500,1,FALSE)),"")</f>
        <v/>
      </c>
      <c r="J177" s="104" t="str">
        <f>IF(E177&lt;&gt;"",(IFERROR(VLOOKUP(-E177,'3.AFIP'!$F$2:$F$1600,1,0),0)),"")</f>
        <v/>
      </c>
      <c r="K177" s="49" t="str">
        <f t="shared" si="10"/>
        <v/>
      </c>
      <c r="L177" s="57" t="str">
        <f t="shared" si="11"/>
        <v/>
      </c>
      <c r="M177" s="57" t="str">
        <f>+_xlfn.XLOOKUP(I177,'2.DEBITOS Y CHEQUES'!L:L,'2.DEBITOS Y CHEQUES'!N:N,,0)</f>
        <v/>
      </c>
    </row>
    <row r="178" spans="9:13" ht="30" customHeight="1" x14ac:dyDescent="0.2">
      <c r="I178" t="str">
        <f>IF(A178&lt;&gt;"",VALUE(VLOOKUP(-E178,'2.DEBITOS Y CHEQUES'!$F$2:$F$5500,1,FALSE)),"")</f>
        <v/>
      </c>
      <c r="J178" s="104" t="str">
        <f>IF(E178&lt;&gt;"",(IFERROR(VLOOKUP(-E178,'3.AFIP'!$F$2:$F$1600,1,0),0)),"")</f>
        <v/>
      </c>
      <c r="K178" s="49" t="str">
        <f t="shared" si="10"/>
        <v/>
      </c>
      <c r="L178" s="57" t="str">
        <f t="shared" si="11"/>
        <v/>
      </c>
      <c r="M178" s="57" t="str">
        <f>+_xlfn.XLOOKUP(I178,'2.DEBITOS Y CHEQUES'!L:L,'2.DEBITOS Y CHEQUES'!N:N,,0)</f>
        <v/>
      </c>
    </row>
    <row r="179" spans="9:13" ht="30" customHeight="1" x14ac:dyDescent="0.2">
      <c r="I179" t="str">
        <f>IF(A179&lt;&gt;"",VALUE(VLOOKUP(-E179,'2.DEBITOS Y CHEQUES'!$F$2:$F$5500,1,FALSE)),"")</f>
        <v/>
      </c>
      <c r="J179" s="104" t="str">
        <f>IF(E179&lt;&gt;"",(IFERROR(VLOOKUP(-E179,'3.AFIP'!$F$2:$F$1600,1,0),0)),"")</f>
        <v/>
      </c>
      <c r="K179" s="49" t="str">
        <f t="shared" si="10"/>
        <v/>
      </c>
      <c r="L179" s="57" t="str">
        <f t="shared" si="11"/>
        <v/>
      </c>
      <c r="M179" s="57" t="str">
        <f>+_xlfn.XLOOKUP(I179,'2.DEBITOS Y CHEQUES'!L:L,'2.DEBITOS Y CHEQUES'!N:N,,0)</f>
        <v/>
      </c>
    </row>
    <row r="180" spans="9:13" ht="30" customHeight="1" x14ac:dyDescent="0.2">
      <c r="I180" t="str">
        <f>IF(A180&lt;&gt;"",VALUE(VLOOKUP(-E180,'2.DEBITOS Y CHEQUES'!$F$2:$F$5500,1,FALSE)),"")</f>
        <v/>
      </c>
      <c r="J180" s="104" t="str">
        <f>IF(E180&lt;&gt;"",(IFERROR(VLOOKUP(-E180,'3.AFIP'!$F$2:$F$1600,1,0),0)),"")</f>
        <v/>
      </c>
      <c r="K180" s="49" t="str">
        <f t="shared" si="10"/>
        <v/>
      </c>
      <c r="L180" s="57" t="str">
        <f t="shared" si="11"/>
        <v/>
      </c>
      <c r="M180" s="57" t="str">
        <f>+_xlfn.XLOOKUP(I180,'2.DEBITOS Y CHEQUES'!L:L,'2.DEBITOS Y CHEQUES'!N:N,,0)</f>
        <v/>
      </c>
    </row>
    <row r="181" spans="9:13" ht="30" customHeight="1" x14ac:dyDescent="0.2">
      <c r="I181" t="str">
        <f>IF(A181&lt;&gt;"",VALUE(VLOOKUP(-E181,'2.DEBITOS Y CHEQUES'!$F$2:$F$5500,1,FALSE)),"")</f>
        <v/>
      </c>
      <c r="J181" s="104" t="str">
        <f>IF(E181&lt;&gt;"",(IFERROR(VLOOKUP(-E181,'3.AFIP'!$F$2:$F$1600,1,0),0)),"")</f>
        <v/>
      </c>
      <c r="K181" s="49" t="str">
        <f t="shared" si="10"/>
        <v/>
      </c>
      <c r="L181" s="57" t="str">
        <f t="shared" si="11"/>
        <v/>
      </c>
      <c r="M181" s="57" t="str">
        <f>+_xlfn.XLOOKUP(I181,'2.DEBITOS Y CHEQUES'!L:L,'2.DEBITOS Y CHEQUES'!N:N,,0)</f>
        <v/>
      </c>
    </row>
    <row r="182" spans="9:13" ht="30" customHeight="1" x14ac:dyDescent="0.2">
      <c r="I182" t="str">
        <f>IF(A182&lt;&gt;"",VALUE(VLOOKUP(-E182,'2.DEBITOS Y CHEQUES'!$F$2:$F$5500,1,FALSE)),"")</f>
        <v/>
      </c>
      <c r="J182" s="104" t="str">
        <f>IF(E182&lt;&gt;"",(IFERROR(VLOOKUP(-E182,'3.AFIP'!$F$2:$F$1600,1,0),0)),"")</f>
        <v/>
      </c>
      <c r="K182" s="49" t="str">
        <f t="shared" si="10"/>
        <v/>
      </c>
      <c r="L182" s="57" t="str">
        <f t="shared" si="11"/>
        <v/>
      </c>
      <c r="M182" s="57" t="str">
        <f>+_xlfn.XLOOKUP(I182,'2.DEBITOS Y CHEQUES'!L:L,'2.DEBITOS Y CHEQUES'!N:N,,0)</f>
        <v/>
      </c>
    </row>
    <row r="183" spans="9:13" ht="30" customHeight="1" x14ac:dyDescent="0.2">
      <c r="I183" t="str">
        <f>IF(A183&lt;&gt;"",VALUE(VLOOKUP(-E183,'2.DEBITOS Y CHEQUES'!$F$2:$F$5500,1,FALSE)),"")</f>
        <v/>
      </c>
      <c r="J183" s="104" t="str">
        <f>IF(E183&lt;&gt;"",(IFERROR(VLOOKUP(-E183,'3.AFIP'!$F$2:$F$1600,1,0),0)),"")</f>
        <v/>
      </c>
      <c r="K183" s="49" t="str">
        <f t="shared" si="10"/>
        <v/>
      </c>
      <c r="L183" s="57" t="str">
        <f t="shared" si="11"/>
        <v/>
      </c>
      <c r="M183" s="57" t="str">
        <f>+_xlfn.XLOOKUP(I183,'2.DEBITOS Y CHEQUES'!L:L,'2.DEBITOS Y CHEQUES'!N:N,,0)</f>
        <v/>
      </c>
    </row>
    <row r="184" spans="9:13" ht="30" customHeight="1" x14ac:dyDescent="0.2">
      <c r="I184" t="str">
        <f>IF(A184&lt;&gt;"",VALUE(VLOOKUP(-E184,'2.DEBITOS Y CHEQUES'!$F$2:$F$5500,1,FALSE)),"")</f>
        <v/>
      </c>
      <c r="J184" s="104" t="str">
        <f>IF(E184&lt;&gt;"",(IFERROR(VLOOKUP(-E184,'3.AFIP'!$F$2:$F$1600,1,0),0)),"")</f>
        <v/>
      </c>
      <c r="K184" s="49" t="str">
        <f t="shared" si="10"/>
        <v/>
      </c>
      <c r="L184" s="57" t="str">
        <f t="shared" si="11"/>
        <v/>
      </c>
      <c r="M184" s="57" t="str">
        <f>+_xlfn.XLOOKUP(I184,'2.DEBITOS Y CHEQUES'!L:L,'2.DEBITOS Y CHEQUES'!N:N,,0)</f>
        <v/>
      </c>
    </row>
    <row r="185" spans="9:13" ht="30" customHeight="1" x14ac:dyDescent="0.2">
      <c r="I185" t="str">
        <f>IF(A185&lt;&gt;"",VALUE(VLOOKUP(-E185,'2.DEBITOS Y CHEQUES'!$F$2:$F$5500,1,FALSE)),"")</f>
        <v/>
      </c>
      <c r="J185" s="104" t="str">
        <f>IF(E185&lt;&gt;"",(IFERROR(VLOOKUP(-E185,'3.AFIP'!$F$2:$F$1600,1,0),0)),"")</f>
        <v/>
      </c>
      <c r="K185" s="49" t="str">
        <f t="shared" si="10"/>
        <v/>
      </c>
      <c r="L185" s="57" t="str">
        <f t="shared" si="11"/>
        <v/>
      </c>
      <c r="M185" s="57" t="str">
        <f>+_xlfn.XLOOKUP(I185,'2.DEBITOS Y CHEQUES'!L:L,'2.DEBITOS Y CHEQUES'!N:N,,0)</f>
        <v/>
      </c>
    </row>
    <row r="186" spans="9:13" ht="30" customHeight="1" x14ac:dyDescent="0.2">
      <c r="I186" t="str">
        <f>IF(A186&lt;&gt;"",VALUE(VLOOKUP(-E186,'2.DEBITOS Y CHEQUES'!$F$2:$F$5500,1,FALSE)),"")</f>
        <v/>
      </c>
      <c r="J186" s="104" t="str">
        <f>IF(E186&lt;&gt;"",(IFERROR(VLOOKUP(-E186,'3.AFIP'!$F$2:$F$1600,1,0),0)),"")</f>
        <v/>
      </c>
      <c r="K186" s="49" t="str">
        <f t="shared" si="10"/>
        <v/>
      </c>
      <c r="L186" s="57" t="str">
        <f t="shared" si="11"/>
        <v/>
      </c>
      <c r="M186" s="57" t="str">
        <f>+_xlfn.XLOOKUP(I186,'2.DEBITOS Y CHEQUES'!L:L,'2.DEBITOS Y CHEQUES'!N:N,,0)</f>
        <v/>
      </c>
    </row>
    <row r="187" spans="9:13" ht="30" customHeight="1" x14ac:dyDescent="0.2">
      <c r="I187" t="str">
        <f>IF(A187&lt;&gt;"",VALUE(VLOOKUP(-E187,'2.DEBITOS Y CHEQUES'!$F$2:$F$5500,1,FALSE)),"")</f>
        <v/>
      </c>
      <c r="J187" s="104" t="str">
        <f>IF(E187&lt;&gt;"",(IFERROR(VLOOKUP(-E187,'3.AFIP'!$F$2:$F$1600,1,0),0)),"")</f>
        <v/>
      </c>
      <c r="K187" s="49" t="str">
        <f t="shared" si="10"/>
        <v/>
      </c>
      <c r="L187" s="57" t="str">
        <f t="shared" si="11"/>
        <v/>
      </c>
      <c r="M187" s="57" t="str">
        <f>+_xlfn.XLOOKUP(I187,'2.DEBITOS Y CHEQUES'!L:L,'2.DEBITOS Y CHEQUES'!N:N,,0)</f>
        <v/>
      </c>
    </row>
    <row r="188" spans="9:13" ht="30" customHeight="1" x14ac:dyDescent="0.2">
      <c r="I188" t="str">
        <f>IF(A188&lt;&gt;"",VALUE(VLOOKUP(-E188,'2.DEBITOS Y CHEQUES'!$F$2:$F$5500,1,FALSE)),"")</f>
        <v/>
      </c>
      <c r="J188" s="104" t="str">
        <f>IF(E188&lt;&gt;"",(IFERROR(VLOOKUP(-E188,'3.AFIP'!$F$2:$F$1600,1,0),0)),"")</f>
        <v/>
      </c>
      <c r="K188" s="49" t="str">
        <f t="shared" si="10"/>
        <v/>
      </c>
      <c r="L188" s="57" t="str">
        <f t="shared" si="11"/>
        <v/>
      </c>
      <c r="M188" s="57" t="str">
        <f>+_xlfn.XLOOKUP(I188,'2.DEBITOS Y CHEQUES'!L:L,'2.DEBITOS Y CHEQUES'!N:N,,0)</f>
        <v/>
      </c>
    </row>
    <row r="189" spans="9:13" ht="30" customHeight="1" x14ac:dyDescent="0.2">
      <c r="I189" t="str">
        <f>IF(A189&lt;&gt;"",VALUE(VLOOKUP(-E189,'2.DEBITOS Y CHEQUES'!$F$2:$F$5500,1,FALSE)),"")</f>
        <v/>
      </c>
      <c r="J189" s="104" t="str">
        <f>IF(E189&lt;&gt;"",(IFERROR(VLOOKUP(-E189,'3.AFIP'!$F$2:$F$1600,1,0),0)),"")</f>
        <v/>
      </c>
      <c r="K189" s="49" t="str">
        <f t="shared" si="10"/>
        <v/>
      </c>
      <c r="L189" s="57" t="str">
        <f t="shared" si="11"/>
        <v/>
      </c>
      <c r="M189" s="57" t="str">
        <f>+_xlfn.XLOOKUP(I189,'2.DEBITOS Y CHEQUES'!L:L,'2.DEBITOS Y CHEQUES'!N:N,,0)</f>
        <v/>
      </c>
    </row>
    <row r="190" spans="9:13" ht="30" customHeight="1" x14ac:dyDescent="0.2">
      <c r="I190" t="str">
        <f>IF(A190&lt;&gt;"",VALUE(VLOOKUP(-E190,'2.DEBITOS Y CHEQUES'!$F$2:$F$5500,1,FALSE)),"")</f>
        <v/>
      </c>
      <c r="J190" s="104" t="str">
        <f>IF(E190&lt;&gt;"",(IFERROR(VLOOKUP(-E190,'3.AFIP'!$F$2:$F$1600,1,0),0)),"")</f>
        <v/>
      </c>
      <c r="K190" s="49" t="str">
        <f t="shared" si="10"/>
        <v/>
      </c>
      <c r="L190" s="57" t="str">
        <f t="shared" si="11"/>
        <v/>
      </c>
      <c r="M190" s="57" t="str">
        <f>+_xlfn.XLOOKUP(I190,'2.DEBITOS Y CHEQUES'!L:L,'2.DEBITOS Y CHEQUES'!N:N,,0)</f>
        <v/>
      </c>
    </row>
    <row r="191" spans="9:13" ht="30" customHeight="1" x14ac:dyDescent="0.2">
      <c r="I191" t="str">
        <f>IF(A191&lt;&gt;"",VALUE(VLOOKUP(-E191,'2.DEBITOS Y CHEQUES'!$F$2:$F$5500,1,FALSE)),"")</f>
        <v/>
      </c>
      <c r="J191" s="104" t="str">
        <f>IF(E191&lt;&gt;"",(IFERROR(VLOOKUP(-E191,'3.AFIP'!$F$2:$F$1600,1,0),0)),"")</f>
        <v/>
      </c>
      <c r="K191" s="49" t="str">
        <f t="shared" si="10"/>
        <v/>
      </c>
      <c r="L191" s="57" t="str">
        <f t="shared" si="11"/>
        <v/>
      </c>
      <c r="M191" s="57" t="str">
        <f>+_xlfn.XLOOKUP(I191,'2.DEBITOS Y CHEQUES'!L:L,'2.DEBITOS Y CHEQUES'!N:N,,0)</f>
        <v/>
      </c>
    </row>
    <row r="192" spans="9:13" ht="30" customHeight="1" x14ac:dyDescent="0.2">
      <c r="I192" t="str">
        <f>IF(A192&lt;&gt;"",VALUE(VLOOKUP(-E192,'2.DEBITOS Y CHEQUES'!$F$2:$F$5500,1,FALSE)),"")</f>
        <v/>
      </c>
      <c r="J192" s="104" t="str">
        <f>IF(E192&lt;&gt;"",(IFERROR(VLOOKUP(-E192,'3.AFIP'!$F$2:$F$1600,1,0),0)),"")</f>
        <v/>
      </c>
      <c r="K192" s="49" t="str">
        <f t="shared" si="10"/>
        <v/>
      </c>
      <c r="L192" s="57" t="str">
        <f t="shared" si="11"/>
        <v/>
      </c>
      <c r="M192" s="57" t="str">
        <f>+_xlfn.XLOOKUP(I192,'2.DEBITOS Y CHEQUES'!L:L,'2.DEBITOS Y CHEQUES'!N:N,,0)</f>
        <v/>
      </c>
    </row>
    <row r="193" spans="9:13" ht="30" customHeight="1" x14ac:dyDescent="0.2">
      <c r="I193" t="str">
        <f>IF(A193&lt;&gt;"",VALUE(VLOOKUP(-E193,'2.DEBITOS Y CHEQUES'!$F$2:$F$5500,1,FALSE)),"")</f>
        <v/>
      </c>
      <c r="J193" s="104" t="str">
        <f>IF(E193&lt;&gt;"",(IFERROR(VLOOKUP(-E193,'3.AFIP'!$F$2:$F$1600,1,0),0)),"")</f>
        <v/>
      </c>
      <c r="K193" s="49" t="str">
        <f t="shared" si="10"/>
        <v/>
      </c>
      <c r="L193" s="57" t="str">
        <f t="shared" si="11"/>
        <v/>
      </c>
      <c r="M193" s="57" t="str">
        <f>+_xlfn.XLOOKUP(I193,'2.DEBITOS Y CHEQUES'!L:L,'2.DEBITOS Y CHEQUES'!N:N,,0)</f>
        <v/>
      </c>
    </row>
    <row r="194" spans="9:13" ht="30" customHeight="1" x14ac:dyDescent="0.2">
      <c r="I194" t="str">
        <f>IF(A194&lt;&gt;"",VALUE(VLOOKUP(-E194,'2.DEBITOS Y CHEQUES'!$F$2:$F$5500,1,FALSE)),"")</f>
        <v/>
      </c>
      <c r="J194" s="104" t="str">
        <f>IF(E194&lt;&gt;"",(IFERROR(VLOOKUP(-E194,'3.AFIP'!$F$2:$F$1600,1,0),0)),"")</f>
        <v/>
      </c>
      <c r="K194" s="49" t="str">
        <f t="shared" si="10"/>
        <v/>
      </c>
      <c r="L194" s="57" t="str">
        <f t="shared" si="11"/>
        <v/>
      </c>
      <c r="M194" s="57" t="str">
        <f>+_xlfn.XLOOKUP(I194,'2.DEBITOS Y CHEQUES'!L:L,'2.DEBITOS Y CHEQUES'!N:N,,0)</f>
        <v/>
      </c>
    </row>
    <row r="195" spans="9:13" ht="30" customHeight="1" x14ac:dyDescent="0.2">
      <c r="I195" t="str">
        <f>IF(A195&lt;&gt;"",VALUE(VLOOKUP(-E195,'2.DEBITOS Y CHEQUES'!$F$2:$F$5500,1,FALSE)),"")</f>
        <v/>
      </c>
      <c r="J195" s="104" t="str">
        <f>IF(E195&lt;&gt;"",(IFERROR(VLOOKUP(-E195,'3.AFIP'!$F$2:$F$1600,1,0),0)),"")</f>
        <v/>
      </c>
      <c r="K195" s="49" t="str">
        <f t="shared" si="10"/>
        <v/>
      </c>
      <c r="L195" s="57" t="str">
        <f t="shared" si="11"/>
        <v/>
      </c>
      <c r="M195" s="57" t="str">
        <f>+_xlfn.XLOOKUP(I195,'2.DEBITOS Y CHEQUES'!L:L,'2.DEBITOS Y CHEQUES'!N:N,,0)</f>
        <v/>
      </c>
    </row>
    <row r="196" spans="9:13" ht="30" customHeight="1" x14ac:dyDescent="0.2">
      <c r="I196" t="str">
        <f>IF(A196&lt;&gt;"",VALUE(VLOOKUP(-E196,'2.DEBITOS Y CHEQUES'!$F$2:$F$5500,1,FALSE)),"")</f>
        <v/>
      </c>
      <c r="J196" s="104" t="str">
        <f>IF(E196&lt;&gt;"",(IFERROR(VLOOKUP(-E196,'3.AFIP'!$F$2:$F$1600,1,0),0)),"")</f>
        <v/>
      </c>
      <c r="K196" s="49" t="str">
        <f t="shared" ref="K196:K221" si="12">IF(A196&lt;&gt;"",(I196+J196),"")</f>
        <v/>
      </c>
      <c r="L196" s="57" t="str">
        <f t="shared" ref="L196:L221" si="13">IF(A196="","",A196)</f>
        <v/>
      </c>
      <c r="M196" s="57" t="str">
        <f>+_xlfn.XLOOKUP(I196,'2.DEBITOS Y CHEQUES'!L:L,'2.DEBITOS Y CHEQUES'!N:N,,0)</f>
        <v/>
      </c>
    </row>
    <row r="197" spans="9:13" ht="30" customHeight="1" x14ac:dyDescent="0.2">
      <c r="I197" t="str">
        <f>IF(A197&lt;&gt;"",VALUE(VLOOKUP(-E197,'2.DEBITOS Y CHEQUES'!$F$2:$F$5500,1,FALSE)),"")</f>
        <v/>
      </c>
      <c r="J197" s="104" t="str">
        <f>IF(E197&lt;&gt;"",(IFERROR(VLOOKUP(-E197,'3.AFIP'!$F$2:$F$1600,1,0),0)),"")</f>
        <v/>
      </c>
      <c r="K197" s="49" t="str">
        <f t="shared" si="12"/>
        <v/>
      </c>
      <c r="L197" s="57" t="str">
        <f t="shared" si="13"/>
        <v/>
      </c>
      <c r="M197" s="57" t="str">
        <f>+_xlfn.XLOOKUP(I197,'2.DEBITOS Y CHEQUES'!L:L,'2.DEBITOS Y CHEQUES'!N:N,,0)</f>
        <v/>
      </c>
    </row>
    <row r="198" spans="9:13" ht="30" customHeight="1" x14ac:dyDescent="0.2">
      <c r="I198" t="str">
        <f>IF(A198&lt;&gt;"",VALUE(VLOOKUP(-E198,'2.DEBITOS Y CHEQUES'!$F$2:$F$5500,1,FALSE)),"")</f>
        <v/>
      </c>
      <c r="J198" s="104" t="str">
        <f>IF(E198&lt;&gt;"",(IFERROR(VLOOKUP(-E198,'3.AFIP'!$F$2:$F$1600,1,0),0)),"")</f>
        <v/>
      </c>
      <c r="K198" s="49" t="str">
        <f t="shared" si="12"/>
        <v/>
      </c>
      <c r="L198" s="57" t="str">
        <f t="shared" si="13"/>
        <v/>
      </c>
      <c r="M198" s="57" t="str">
        <f>+_xlfn.XLOOKUP(I198,'2.DEBITOS Y CHEQUES'!L:L,'2.DEBITOS Y CHEQUES'!N:N,,0)</f>
        <v/>
      </c>
    </row>
    <row r="199" spans="9:13" ht="30" customHeight="1" x14ac:dyDescent="0.2">
      <c r="I199" t="str">
        <f>IF(A199&lt;&gt;"",VALUE(VLOOKUP(-E199,'2.DEBITOS Y CHEQUES'!$F$2:$F$5500,1,FALSE)),"")</f>
        <v/>
      </c>
      <c r="J199" s="104" t="str">
        <f>IF(E199&lt;&gt;"",(IFERROR(VLOOKUP(-E199,'3.AFIP'!$F$2:$F$1600,1,0),0)),"")</f>
        <v/>
      </c>
      <c r="K199" s="49" t="str">
        <f t="shared" si="12"/>
        <v/>
      </c>
      <c r="L199" s="57" t="str">
        <f t="shared" si="13"/>
        <v/>
      </c>
      <c r="M199" s="57" t="str">
        <f>+_xlfn.XLOOKUP(I199,'2.DEBITOS Y CHEQUES'!L:L,'2.DEBITOS Y CHEQUES'!N:N,,0)</f>
        <v/>
      </c>
    </row>
    <row r="200" spans="9:13" ht="30" customHeight="1" x14ac:dyDescent="0.2">
      <c r="I200" t="str">
        <f>IF(A200&lt;&gt;"",VALUE(VLOOKUP(-E200,'2.DEBITOS Y CHEQUES'!$F$2:$F$5500,1,FALSE)),"")</f>
        <v/>
      </c>
      <c r="J200" s="104" t="str">
        <f>IF(E200&lt;&gt;"",(IFERROR(VLOOKUP(-E200,'3.AFIP'!$F$2:$F$1600,1,0),0)),"")</f>
        <v/>
      </c>
      <c r="K200" s="49" t="str">
        <f t="shared" si="12"/>
        <v/>
      </c>
      <c r="L200" s="57" t="str">
        <f t="shared" si="13"/>
        <v/>
      </c>
      <c r="M200" s="57" t="str">
        <f>+_xlfn.XLOOKUP(I200,'2.DEBITOS Y CHEQUES'!L:L,'2.DEBITOS Y CHEQUES'!N:N,,0)</f>
        <v/>
      </c>
    </row>
    <row r="201" spans="9:13" ht="30" customHeight="1" x14ac:dyDescent="0.2">
      <c r="I201" t="str">
        <f>IF(A201&lt;&gt;"",VALUE(VLOOKUP(-E201,'2.DEBITOS Y CHEQUES'!$F$2:$F$5500,1,FALSE)),"")</f>
        <v/>
      </c>
      <c r="J201" s="104" t="str">
        <f>IF(E201&lt;&gt;"",(IFERROR(VLOOKUP(-E201,'3.AFIP'!$F$2:$F$1600,1,0),0)),"")</f>
        <v/>
      </c>
      <c r="K201" s="49" t="str">
        <f t="shared" si="12"/>
        <v/>
      </c>
      <c r="L201" s="57" t="str">
        <f t="shared" si="13"/>
        <v/>
      </c>
      <c r="M201" s="57" t="str">
        <f>+_xlfn.XLOOKUP(I201,'2.DEBITOS Y CHEQUES'!L:L,'2.DEBITOS Y CHEQUES'!N:N,,0)</f>
        <v/>
      </c>
    </row>
    <row r="202" spans="9:13" ht="30" customHeight="1" x14ac:dyDescent="0.2">
      <c r="I202" t="str">
        <f>IF(A202&lt;&gt;"",VALUE(VLOOKUP(-E202,'2.DEBITOS Y CHEQUES'!$F$2:$F$5500,1,FALSE)),"")</f>
        <v/>
      </c>
      <c r="J202" s="104" t="str">
        <f>IF(E202&lt;&gt;"",(IFERROR(VLOOKUP(-E202,'3.AFIP'!$F$2:$F$1600,1,0),0)),"")</f>
        <v/>
      </c>
      <c r="K202" s="49" t="str">
        <f t="shared" si="12"/>
        <v/>
      </c>
      <c r="L202" s="57" t="str">
        <f t="shared" si="13"/>
        <v/>
      </c>
      <c r="M202" s="57" t="str">
        <f>+_xlfn.XLOOKUP(I202,'2.DEBITOS Y CHEQUES'!L:L,'2.DEBITOS Y CHEQUES'!N:N,,0)</f>
        <v/>
      </c>
    </row>
    <row r="203" spans="9:13" ht="30" customHeight="1" x14ac:dyDescent="0.2">
      <c r="I203" t="str">
        <f>IF(A203&lt;&gt;"",VALUE(VLOOKUP(-E203,'2.DEBITOS Y CHEQUES'!$F$2:$F$5500,1,FALSE)),"")</f>
        <v/>
      </c>
      <c r="J203" s="104" t="str">
        <f>IF(E203&lt;&gt;"",(IFERROR(VLOOKUP(-E203,'3.AFIP'!$F$2:$F$1600,1,0),0)),"")</f>
        <v/>
      </c>
      <c r="K203" s="49" t="str">
        <f t="shared" si="12"/>
        <v/>
      </c>
      <c r="L203" s="57" t="str">
        <f t="shared" si="13"/>
        <v/>
      </c>
      <c r="M203" s="57" t="str">
        <f>+_xlfn.XLOOKUP(I203,'2.DEBITOS Y CHEQUES'!L:L,'2.DEBITOS Y CHEQUES'!N:N,,0)</f>
        <v/>
      </c>
    </row>
    <row r="204" spans="9:13" ht="30" customHeight="1" x14ac:dyDescent="0.2">
      <c r="I204" t="str">
        <f>IF(A204&lt;&gt;"",VALUE(VLOOKUP(-E204,'2.DEBITOS Y CHEQUES'!$F$2:$F$5500,1,FALSE)),"")</f>
        <v/>
      </c>
      <c r="J204" s="104" t="str">
        <f>IF(E204&lt;&gt;"",(IFERROR(VLOOKUP(-E204,'3.AFIP'!$F$2:$F$1600,1,0),0)),"")</f>
        <v/>
      </c>
      <c r="K204" s="49" t="str">
        <f t="shared" si="12"/>
        <v/>
      </c>
      <c r="L204" s="57" t="str">
        <f t="shared" si="13"/>
        <v/>
      </c>
      <c r="M204" s="57" t="str">
        <f>+_xlfn.XLOOKUP(I204,'2.DEBITOS Y CHEQUES'!L:L,'2.DEBITOS Y CHEQUES'!N:N,,0)</f>
        <v/>
      </c>
    </row>
    <row r="205" spans="9:13" ht="30" customHeight="1" x14ac:dyDescent="0.2">
      <c r="I205" t="str">
        <f>IF(A205&lt;&gt;"",VALUE(VLOOKUP(-E205,'2.DEBITOS Y CHEQUES'!$F$2:$F$5500,1,FALSE)),"")</f>
        <v/>
      </c>
      <c r="J205" s="104" t="str">
        <f>IF(E205&lt;&gt;"",(IFERROR(VLOOKUP(-E205,'3.AFIP'!$F$2:$F$1600,1,0),0)),"")</f>
        <v/>
      </c>
      <c r="K205" s="49" t="str">
        <f t="shared" si="12"/>
        <v/>
      </c>
      <c r="L205" s="57" t="str">
        <f t="shared" si="13"/>
        <v/>
      </c>
      <c r="M205" s="57" t="str">
        <f>+_xlfn.XLOOKUP(I205,'2.DEBITOS Y CHEQUES'!L:L,'2.DEBITOS Y CHEQUES'!N:N,,0)</f>
        <v/>
      </c>
    </row>
    <row r="206" spans="9:13" ht="30" customHeight="1" x14ac:dyDescent="0.2">
      <c r="I206" t="str">
        <f>IF(A206&lt;&gt;"",VALUE(VLOOKUP(-E206,'2.DEBITOS Y CHEQUES'!$F$2:$F$5500,1,FALSE)),"")</f>
        <v/>
      </c>
      <c r="J206" s="104" t="str">
        <f>IF(E206&lt;&gt;"",(IFERROR(VLOOKUP(-E206,'3.AFIP'!$F$2:$F$1600,1,0),0)),"")</f>
        <v/>
      </c>
      <c r="K206" s="49" t="str">
        <f t="shared" si="12"/>
        <v/>
      </c>
      <c r="L206" s="57" t="str">
        <f t="shared" si="13"/>
        <v/>
      </c>
      <c r="M206" s="57" t="str">
        <f>+_xlfn.XLOOKUP(I206,'2.DEBITOS Y CHEQUES'!L:L,'2.DEBITOS Y CHEQUES'!N:N,,0)</f>
        <v/>
      </c>
    </row>
    <row r="207" spans="9:13" ht="30" customHeight="1" x14ac:dyDescent="0.2">
      <c r="I207" t="str">
        <f>IF(A207&lt;&gt;"",VALUE(VLOOKUP(-E207,'2.DEBITOS Y CHEQUES'!$F$2:$F$5500,1,FALSE)),"")</f>
        <v/>
      </c>
      <c r="J207" s="104" t="str">
        <f>IF(E207&lt;&gt;"",(IFERROR(VLOOKUP(-E207,'3.AFIP'!$F$2:$F$1600,1,0),0)),"")</f>
        <v/>
      </c>
      <c r="K207" s="49" t="str">
        <f t="shared" si="12"/>
        <v/>
      </c>
      <c r="L207" s="57" t="str">
        <f t="shared" si="13"/>
        <v/>
      </c>
      <c r="M207" s="57" t="str">
        <f>+_xlfn.XLOOKUP(I207,'2.DEBITOS Y CHEQUES'!L:L,'2.DEBITOS Y CHEQUES'!N:N,,0)</f>
        <v/>
      </c>
    </row>
    <row r="208" spans="9:13" ht="30" customHeight="1" x14ac:dyDescent="0.2">
      <c r="I208" t="str">
        <f>IF(A208&lt;&gt;"",VALUE(VLOOKUP(-E208,'2.DEBITOS Y CHEQUES'!$F$2:$F$5500,1,FALSE)),"")</f>
        <v/>
      </c>
      <c r="J208" s="104" t="str">
        <f>IF(E208&lt;&gt;"",(IFERROR(VLOOKUP(-E208,'3.AFIP'!$F$2:$F$1600,1,0),0)),"")</f>
        <v/>
      </c>
      <c r="K208" s="49" t="str">
        <f t="shared" si="12"/>
        <v/>
      </c>
      <c r="L208" s="57" t="str">
        <f t="shared" si="13"/>
        <v/>
      </c>
      <c r="M208" s="57" t="str">
        <f>+_xlfn.XLOOKUP(I208,'2.DEBITOS Y CHEQUES'!L:L,'2.DEBITOS Y CHEQUES'!N:N,,0)</f>
        <v/>
      </c>
    </row>
    <row r="209" spans="9:13" ht="30" customHeight="1" x14ac:dyDescent="0.2">
      <c r="I209" t="str">
        <f>IF(A209&lt;&gt;"",VALUE(VLOOKUP(-E209,'2.DEBITOS Y CHEQUES'!$F$2:$F$5500,1,FALSE)),"")</f>
        <v/>
      </c>
      <c r="J209" s="104" t="str">
        <f>IF(E209&lt;&gt;"",(IFERROR(VLOOKUP(-E209,'3.AFIP'!$F$2:$F$1600,1,0),0)),"")</f>
        <v/>
      </c>
      <c r="K209" s="49" t="str">
        <f t="shared" si="12"/>
        <v/>
      </c>
      <c r="L209" s="57" t="str">
        <f t="shared" si="13"/>
        <v/>
      </c>
      <c r="M209" s="57" t="str">
        <f>+_xlfn.XLOOKUP(I209,'2.DEBITOS Y CHEQUES'!L:L,'2.DEBITOS Y CHEQUES'!N:N,,0)</f>
        <v/>
      </c>
    </row>
    <row r="210" spans="9:13" ht="30" customHeight="1" x14ac:dyDescent="0.2">
      <c r="I210" t="str">
        <f>IF(A210&lt;&gt;"",VALUE(VLOOKUP(-E210,'2.DEBITOS Y CHEQUES'!$F$2:$F$5500,1,FALSE)),"")</f>
        <v/>
      </c>
      <c r="J210" s="104" t="str">
        <f>IF(E210&lt;&gt;"",(IFERROR(VLOOKUP(-E210,'3.AFIP'!$F$2:$F$1600,1,0),0)),"")</f>
        <v/>
      </c>
      <c r="K210" s="49" t="str">
        <f t="shared" si="12"/>
        <v/>
      </c>
      <c r="L210" s="57" t="str">
        <f t="shared" si="13"/>
        <v/>
      </c>
      <c r="M210" s="57" t="str">
        <f>+_xlfn.XLOOKUP(I210,'2.DEBITOS Y CHEQUES'!L:L,'2.DEBITOS Y CHEQUES'!N:N,,0)</f>
        <v/>
      </c>
    </row>
    <row r="211" spans="9:13" ht="30" customHeight="1" x14ac:dyDescent="0.2">
      <c r="I211" t="str">
        <f>IF(A211&lt;&gt;"",VALUE(VLOOKUP(-E211,'2.DEBITOS Y CHEQUES'!$F$2:$F$5500,1,FALSE)),"")</f>
        <v/>
      </c>
      <c r="J211" s="104" t="str">
        <f>IF(E211&lt;&gt;"",(IFERROR(VLOOKUP(-E211,'3.AFIP'!$F$2:$F$1600,1,0),0)),"")</f>
        <v/>
      </c>
      <c r="K211" s="49" t="str">
        <f t="shared" si="12"/>
        <v/>
      </c>
      <c r="L211" s="57" t="str">
        <f t="shared" si="13"/>
        <v/>
      </c>
      <c r="M211" s="57" t="str">
        <f>+_xlfn.XLOOKUP(I211,'2.DEBITOS Y CHEQUES'!L:L,'2.DEBITOS Y CHEQUES'!N:N,,0)</f>
        <v/>
      </c>
    </row>
    <row r="212" spans="9:13" ht="30" customHeight="1" x14ac:dyDescent="0.2">
      <c r="I212" t="str">
        <f>IF(A212&lt;&gt;"",VALUE(VLOOKUP(-E212,'2.DEBITOS Y CHEQUES'!$F$2:$F$5500,1,FALSE)),"")</f>
        <v/>
      </c>
      <c r="J212" s="104" t="str">
        <f>IF(E212&lt;&gt;"",(IFERROR(VLOOKUP(-E212,'3.AFIP'!$F$2:$F$1600,1,0),0)),"")</f>
        <v/>
      </c>
      <c r="K212" s="49" t="str">
        <f t="shared" si="12"/>
        <v/>
      </c>
      <c r="L212" s="57" t="str">
        <f t="shared" si="13"/>
        <v/>
      </c>
      <c r="M212" s="57" t="str">
        <f>+_xlfn.XLOOKUP(I212,'2.DEBITOS Y CHEQUES'!L:L,'2.DEBITOS Y CHEQUES'!N:N,,0)</f>
        <v/>
      </c>
    </row>
    <row r="213" spans="9:13" ht="30" customHeight="1" x14ac:dyDescent="0.2">
      <c r="I213" t="str">
        <f>IF(A213&lt;&gt;"",VALUE(VLOOKUP(-E213,'2.DEBITOS Y CHEQUES'!$F$2:$F$5500,1,FALSE)),"")</f>
        <v/>
      </c>
      <c r="J213" s="104" t="str">
        <f>IF(E213&lt;&gt;"",(IFERROR(VLOOKUP(-E213,'3.AFIP'!$F$2:$F$1600,1,0),0)),"")</f>
        <v/>
      </c>
      <c r="K213" s="49" t="str">
        <f t="shared" si="12"/>
        <v/>
      </c>
      <c r="L213" s="57" t="str">
        <f t="shared" si="13"/>
        <v/>
      </c>
      <c r="M213" s="57" t="str">
        <f>+_xlfn.XLOOKUP(I213,'2.DEBITOS Y CHEQUES'!L:L,'2.DEBITOS Y CHEQUES'!N:N,,0)</f>
        <v/>
      </c>
    </row>
    <row r="214" spans="9:13" ht="30" customHeight="1" x14ac:dyDescent="0.2">
      <c r="I214" t="str">
        <f>IF(A214&lt;&gt;"",VALUE(VLOOKUP(-E214,'2.DEBITOS Y CHEQUES'!$F$2:$F$5500,1,FALSE)),"")</f>
        <v/>
      </c>
      <c r="J214" s="104" t="str">
        <f>IF(E214&lt;&gt;"",(IFERROR(VLOOKUP(-E214,'3.AFIP'!$F$2:$F$1600,1,0),0)),"")</f>
        <v/>
      </c>
      <c r="K214" s="49" t="str">
        <f t="shared" si="12"/>
        <v/>
      </c>
      <c r="L214" s="57" t="str">
        <f t="shared" si="13"/>
        <v/>
      </c>
      <c r="M214" s="57" t="str">
        <f>+_xlfn.XLOOKUP(I214,'2.DEBITOS Y CHEQUES'!L:L,'2.DEBITOS Y CHEQUES'!N:N,,0)</f>
        <v/>
      </c>
    </row>
    <row r="215" spans="9:13" ht="30" customHeight="1" x14ac:dyDescent="0.2">
      <c r="I215" t="str">
        <f>IF(A215&lt;&gt;"",VALUE(VLOOKUP(-E215,'2.DEBITOS Y CHEQUES'!$F$2:$F$5500,1,FALSE)),"")</f>
        <v/>
      </c>
      <c r="J215" s="104" t="str">
        <f>IF(E215&lt;&gt;"",(IFERROR(VLOOKUP(-E215,'3.AFIP'!$F$2:$F$1600,1,0),0)),"")</f>
        <v/>
      </c>
      <c r="K215" s="49" t="str">
        <f t="shared" si="12"/>
        <v/>
      </c>
      <c r="L215" s="57" t="str">
        <f t="shared" si="13"/>
        <v/>
      </c>
      <c r="M215" s="57" t="str">
        <f>+_xlfn.XLOOKUP(I215,'2.DEBITOS Y CHEQUES'!L:L,'2.DEBITOS Y CHEQUES'!N:N,,0)</f>
        <v/>
      </c>
    </row>
    <row r="216" spans="9:13" ht="30" customHeight="1" x14ac:dyDescent="0.2">
      <c r="I216" t="str">
        <f>IF(A216&lt;&gt;"",VALUE(VLOOKUP(-E216,'2.DEBITOS Y CHEQUES'!$F$2:$F$5500,1,FALSE)),"")</f>
        <v/>
      </c>
      <c r="J216" s="104" t="str">
        <f>IF(E216&lt;&gt;"",(IFERROR(VLOOKUP(-E216,'3.AFIP'!$F$2:$F$1600,1,0),0)),"")</f>
        <v/>
      </c>
      <c r="K216" s="49" t="str">
        <f t="shared" si="12"/>
        <v/>
      </c>
      <c r="L216" s="57" t="str">
        <f t="shared" si="13"/>
        <v/>
      </c>
      <c r="M216" s="57" t="str">
        <f>+_xlfn.XLOOKUP(I216,'2.DEBITOS Y CHEQUES'!L:L,'2.DEBITOS Y CHEQUES'!N:N,,0)</f>
        <v/>
      </c>
    </row>
    <row r="217" spans="9:13" ht="30" customHeight="1" x14ac:dyDescent="0.2">
      <c r="I217" t="str">
        <f>IF(A217&lt;&gt;"",VALUE(VLOOKUP(-E217,'2.DEBITOS Y CHEQUES'!$F$2:$F$5500,1,FALSE)),"")</f>
        <v/>
      </c>
      <c r="J217" s="104" t="str">
        <f>IF(E217&lt;&gt;"",(IFERROR(VLOOKUP(-E217,'3.AFIP'!$F$2:$F$1600,1,0),0)),"")</f>
        <v/>
      </c>
      <c r="K217" s="49" t="str">
        <f t="shared" si="12"/>
        <v/>
      </c>
      <c r="L217" s="57" t="str">
        <f t="shared" si="13"/>
        <v/>
      </c>
      <c r="M217" s="57" t="str">
        <f>+_xlfn.XLOOKUP(I217,'2.DEBITOS Y CHEQUES'!L:L,'2.DEBITOS Y CHEQUES'!N:N,,0)</f>
        <v/>
      </c>
    </row>
    <row r="218" spans="9:13" ht="30" customHeight="1" x14ac:dyDescent="0.2">
      <c r="I218" t="str">
        <f>IF(A218&lt;&gt;"",VALUE(VLOOKUP(-E218,'2.DEBITOS Y CHEQUES'!$F$2:$F$5500,1,FALSE)),"")</f>
        <v/>
      </c>
      <c r="J218" s="104" t="str">
        <f>IF(E218&lt;&gt;"",(IFERROR(VLOOKUP(-E218,'3.AFIP'!$F$2:$F$1600,1,0),0)),"")</f>
        <v/>
      </c>
      <c r="K218" s="49" t="str">
        <f t="shared" si="12"/>
        <v/>
      </c>
      <c r="L218" s="57" t="str">
        <f t="shared" si="13"/>
        <v/>
      </c>
      <c r="M218" s="57" t="str">
        <f>+_xlfn.XLOOKUP(I218,'2.DEBITOS Y CHEQUES'!L:L,'2.DEBITOS Y CHEQUES'!N:N,,0)</f>
        <v/>
      </c>
    </row>
    <row r="219" spans="9:13" ht="30" customHeight="1" x14ac:dyDescent="0.2">
      <c r="I219" t="str">
        <f>IF(A219&lt;&gt;"",VALUE(VLOOKUP(-E219,'2.DEBITOS Y CHEQUES'!$F$2:$F$5500,1,FALSE)),"")</f>
        <v/>
      </c>
      <c r="J219" s="104" t="str">
        <f>IF(E219&lt;&gt;"",(IFERROR(VLOOKUP(-E219,'3.AFIP'!$F$2:$F$1600,1,0),0)),"")</f>
        <v/>
      </c>
      <c r="K219" s="49" t="str">
        <f t="shared" si="12"/>
        <v/>
      </c>
      <c r="L219" s="57" t="str">
        <f t="shared" si="13"/>
        <v/>
      </c>
      <c r="M219" s="57" t="str">
        <f>+_xlfn.XLOOKUP(I219,'2.DEBITOS Y CHEQUES'!L:L,'2.DEBITOS Y CHEQUES'!N:N,,0)</f>
        <v/>
      </c>
    </row>
    <row r="220" spans="9:13" ht="30" customHeight="1" x14ac:dyDescent="0.2">
      <c r="I220" t="str">
        <f>IF(A220&lt;&gt;"",VALUE(VLOOKUP(-E220,'2.DEBITOS Y CHEQUES'!$F$2:$F$5500,1,FALSE)),"")</f>
        <v/>
      </c>
      <c r="J220" s="104" t="str">
        <f>IF(E220&lt;&gt;"",(IFERROR(VLOOKUP(-E220,'3.AFIP'!$F$2:$F$1600,1,0),0)),"")</f>
        <v/>
      </c>
      <c r="K220" s="49" t="str">
        <f t="shared" si="12"/>
        <v/>
      </c>
      <c r="L220" s="57" t="str">
        <f t="shared" si="13"/>
        <v/>
      </c>
      <c r="M220" s="57" t="str">
        <f>+_xlfn.XLOOKUP(I220,'2.DEBITOS Y CHEQUES'!L:L,'2.DEBITOS Y CHEQUES'!N:N,,0)</f>
        <v/>
      </c>
    </row>
    <row r="221" spans="9:13" ht="30" customHeight="1" x14ac:dyDescent="0.2">
      <c r="I221" t="str">
        <f>IF(A221&lt;&gt;"",VALUE(VLOOKUP(-E221,'2.DEBITOS Y CHEQUES'!$F$2:$F$5500,1,FALSE)),"")</f>
        <v/>
      </c>
      <c r="J221" s="104" t="str">
        <f>IF(E221&lt;&gt;"",(IFERROR(VLOOKUP(-E221,'3.AFIP'!$F$2:$F$1600,1,0),0)),"")</f>
        <v/>
      </c>
      <c r="K221" s="49" t="str">
        <f t="shared" si="12"/>
        <v/>
      </c>
      <c r="L221" s="57" t="str">
        <f t="shared" si="13"/>
        <v/>
      </c>
      <c r="M221" s="57" t="str">
        <f>+_xlfn.XLOOKUP(I221,'2.DEBITOS Y CHEQUES'!L:L,'2.DEBITOS Y CHEQUES'!N:N,,0)</f>
        <v/>
      </c>
    </row>
    <row r="222" spans="9:13" ht="30" customHeight="1" x14ac:dyDescent="0.2">
      <c r="I222" t="str">
        <f>IF(A222&lt;&gt;"",VALUE(VLOOKUP(-E222,'2.DEBITOS Y CHEQUES'!$F$2:$F$5500,1,FALSE)),"")</f>
        <v/>
      </c>
      <c r="J222" s="104" t="str">
        <f>IF(E222&lt;&gt;"",(IFERROR(VLOOKUP(-E222,'3.AFIP'!$F$2:$F$160,1,0),0)),"")</f>
        <v/>
      </c>
      <c r="L222" s="57" t="str">
        <f t="shared" ref="L222:L229" si="14">IF(A222="","",A222)</f>
        <v/>
      </c>
      <c r="M222" s="57" t="str">
        <f>+_xlfn.XLOOKUP(I222,'2.DEBITOS Y CHEQUES'!L:L,'2.DEBITOS Y CHEQUES'!N:N,,0)</f>
        <v/>
      </c>
    </row>
    <row r="223" spans="9:13" ht="30" customHeight="1" x14ac:dyDescent="0.2">
      <c r="I223" t="str">
        <f>IF(A223&lt;&gt;"",VALUE(VLOOKUP(-E223,'2.DEBITOS Y CHEQUES'!$F$2:$F$5500,1,FALSE)),"")</f>
        <v/>
      </c>
      <c r="J223" s="104" t="str">
        <f>IF(E223&lt;&gt;"",(IFERROR(VLOOKUP(-E223,'3.AFIP'!$F$2:$F$160,1,0),0)),"")</f>
        <v/>
      </c>
      <c r="L223" s="57" t="str">
        <f t="shared" si="14"/>
        <v/>
      </c>
      <c r="M223" s="57" t="str">
        <f>+_xlfn.XLOOKUP(I223,'2.DEBITOS Y CHEQUES'!L:L,'2.DEBITOS Y CHEQUES'!N:N,,0)</f>
        <v/>
      </c>
    </row>
    <row r="224" spans="9:13" ht="30" customHeight="1" x14ac:dyDescent="0.2">
      <c r="I224" t="str">
        <f>IF(A224&lt;&gt;"",VALUE(VLOOKUP(-E224,'2.DEBITOS Y CHEQUES'!$F$2:$F$5500,1,FALSE)),"")</f>
        <v/>
      </c>
      <c r="J224" s="5" t="str">
        <f>IF(E224&lt;&gt;"",(IFERROR(VLOOKUP(-E224,'3.AFIP'!$F$2:$F$160,1,0),0)),"")</f>
        <v/>
      </c>
      <c r="L224" s="57" t="str">
        <f t="shared" si="14"/>
        <v/>
      </c>
      <c r="M224" s="57" t="str">
        <f>+_xlfn.XLOOKUP(I224,'2.DEBITOS Y CHEQUES'!L:L,'2.DEBITOS Y CHEQUES'!N:N,,0)</f>
        <v/>
      </c>
    </row>
    <row r="225" spans="9:13" ht="30" customHeight="1" x14ac:dyDescent="0.2">
      <c r="I225" t="str">
        <f>IF(A225&lt;&gt;"",VALUE(VLOOKUP(-E225,'2.DEBITOS Y CHEQUES'!$F$2:$F$5500,1,FALSE)),"")</f>
        <v/>
      </c>
      <c r="J225" s="5" t="str">
        <f>IF(E225&lt;&gt;"",(IFERROR(VLOOKUP(-E225,'3.AFIP'!$F$2:$F$160,1,0),0)),"")</f>
        <v/>
      </c>
      <c r="L225" s="57" t="str">
        <f t="shared" si="14"/>
        <v/>
      </c>
      <c r="M225" s="57" t="str">
        <f>+_xlfn.XLOOKUP(I225,'2.DEBITOS Y CHEQUES'!L:L,'2.DEBITOS Y CHEQUES'!N:N,,0)</f>
        <v/>
      </c>
    </row>
    <row r="226" spans="9:13" ht="30" customHeight="1" x14ac:dyDescent="0.2">
      <c r="I226" t="str">
        <f>IF(A226&lt;&gt;"",VALUE(VLOOKUP(-E226,'2.DEBITOS Y CHEQUES'!$F$2:$F$5500,1,FALSE)),"")</f>
        <v/>
      </c>
      <c r="J226" s="5" t="str">
        <f>IF(E226&lt;&gt;"",(IFERROR(VLOOKUP(-E226,'3.AFIP'!$F$2:$F$160,1,0),0)),"")</f>
        <v/>
      </c>
      <c r="L226" s="57" t="str">
        <f t="shared" si="14"/>
        <v/>
      </c>
      <c r="M226" s="57" t="str">
        <f>+_xlfn.XLOOKUP(I226,'2.DEBITOS Y CHEQUES'!L:L,'2.DEBITOS Y CHEQUES'!N:N,,0)</f>
        <v/>
      </c>
    </row>
    <row r="227" spans="9:13" ht="30" customHeight="1" x14ac:dyDescent="0.2">
      <c r="I227" t="str">
        <f>IF(A227&lt;&gt;"",VALUE(VLOOKUP(-E227,'2.DEBITOS Y CHEQUES'!$F$2:$F$5500,1,FALSE)),"")</f>
        <v/>
      </c>
      <c r="J227" s="5" t="str">
        <f>IF(E227&lt;&gt;"",(IFERROR(VLOOKUP(-E227,'3.AFIP'!$F$2:$F$160,1,0),0)),"")</f>
        <v/>
      </c>
      <c r="L227" s="57" t="str">
        <f t="shared" si="14"/>
        <v/>
      </c>
      <c r="M227" s="57" t="str">
        <f>+_xlfn.XLOOKUP(I227,'2.DEBITOS Y CHEQUES'!L:L,'2.DEBITOS Y CHEQUES'!N:N,,0)</f>
        <v/>
      </c>
    </row>
    <row r="228" spans="9:13" ht="30" customHeight="1" x14ac:dyDescent="0.2">
      <c r="I228" t="str">
        <f>IF(A228&lt;&gt;"",VALUE(VLOOKUP(-E228,'2.DEBITOS Y CHEQUES'!$F$2:$F$5500,1,FALSE)),"")</f>
        <v/>
      </c>
      <c r="J228" s="5" t="str">
        <f>IF(E228&lt;&gt;"",(IFERROR(VLOOKUP(-E228,'3.AFIP'!$F$2:$F$160,1,0),0)),"")</f>
        <v/>
      </c>
      <c r="L228" s="57" t="str">
        <f t="shared" si="14"/>
        <v/>
      </c>
      <c r="M228" s="57" t="str">
        <f>+_xlfn.XLOOKUP(I228,'2.DEBITOS Y CHEQUES'!L:L,'2.DEBITOS Y CHEQUES'!N:N,,0)</f>
        <v/>
      </c>
    </row>
    <row r="229" spans="9:13" ht="30" customHeight="1" x14ac:dyDescent="0.2">
      <c r="I229" t="str">
        <f>IF(A229&lt;&gt;"",VALUE(VLOOKUP(-E229,'2.DEBITOS Y CHEQUES'!$F$2:$F$5500,1,FALSE)),"")</f>
        <v/>
      </c>
      <c r="J229" s="5" t="str">
        <f>IF(E229&lt;&gt;"",(IFERROR(VLOOKUP(-E229,'3.AFIP'!$F$2:$F$160,1,0),0)),"")</f>
        <v/>
      </c>
      <c r="L229" s="57" t="str">
        <f t="shared" si="14"/>
        <v/>
      </c>
      <c r="M229" s="57" t="str">
        <f>+_xlfn.XLOOKUP(I229,'2.DEBITOS Y CHEQUES'!L:L,'2.DEBITOS Y CHEQUES'!N:N,,0)</f>
        <v/>
      </c>
    </row>
    <row r="230" spans="9:13" ht="30" customHeight="1" x14ac:dyDescent="0.2">
      <c r="I230" t="str">
        <f>IF(A230&lt;&gt;"",VALUE(VLOOKUP(-E230,'2.DEBITOS Y CHEQUES'!$F$2:$F$5500,1,FALSE)),"")</f>
        <v/>
      </c>
      <c r="J230" s="5" t="str">
        <f>IF(E230&lt;&gt;"",(IFERROR(VLOOKUP(-E230,'3.AFIP'!$F$2:$F$160,1,0),0)),"")</f>
        <v/>
      </c>
      <c r="M230" s="57" t="str">
        <f>+_xlfn.XLOOKUP(I230,'2.DEBITOS Y CHEQUES'!L:L,'2.DEBITOS Y CHEQUES'!N:N,,0)</f>
        <v/>
      </c>
    </row>
    <row r="231" spans="9:13" ht="30" customHeight="1" x14ac:dyDescent="0.2">
      <c r="I231" t="str">
        <f>IF(A231&lt;&gt;"",VALUE(VLOOKUP(-E231,'2.DEBITOS Y CHEQUES'!$F$2:$F$5500,1,FALSE)),"")</f>
        <v/>
      </c>
      <c r="J231" s="5" t="str">
        <f>IF(E231&lt;&gt;"",(IFERROR(VLOOKUP(-E231,'3.AFIP'!$F$2:$F$160,1,0),0)),"")</f>
        <v/>
      </c>
      <c r="M231" s="57" t="str">
        <f>+_xlfn.XLOOKUP(I231,'2.DEBITOS Y CHEQUES'!L:L,'2.DEBITOS Y CHEQUES'!N:N,,0)</f>
        <v/>
      </c>
    </row>
    <row r="232" spans="9:13" ht="30" customHeight="1" x14ac:dyDescent="0.2">
      <c r="I232" t="str">
        <f>IF(A232&lt;&gt;"",VALUE(VLOOKUP(-E232,'2.DEBITOS Y CHEQUES'!$F$2:$F$5500,1,FALSE)),"")</f>
        <v/>
      </c>
      <c r="J232" s="5" t="str">
        <f>IF(E232&lt;&gt;"",(IFERROR(VLOOKUP(-E232,'3.AFIP'!$F$2:$F$160,1,0),0)),"")</f>
        <v/>
      </c>
      <c r="M232" s="57" t="str">
        <f>+_xlfn.XLOOKUP(I232,'2.DEBITOS Y CHEQUES'!L:L,'2.DEBITOS Y CHEQUES'!N:N,,0)</f>
        <v/>
      </c>
    </row>
    <row r="233" spans="9:13" ht="30" customHeight="1" x14ac:dyDescent="0.2">
      <c r="I233" t="str">
        <f>IF(A233&lt;&gt;"",VALUE(VLOOKUP(-E233,'2.DEBITOS Y CHEQUES'!$F$2:$F$5500,1,FALSE)),"")</f>
        <v/>
      </c>
      <c r="J233" s="5" t="str">
        <f>IF(E233&lt;&gt;"",(IFERROR(VLOOKUP(-E233,'3.AFIP'!$F$2:$F$160,1,0),0)),"")</f>
        <v/>
      </c>
      <c r="M233" s="57" t="str">
        <f>+_xlfn.XLOOKUP(I233,'2.DEBITOS Y CHEQUES'!L:L,'2.DEBITOS Y CHEQUES'!N:N,,0)</f>
        <v/>
      </c>
    </row>
    <row r="234" spans="9:13" ht="30" customHeight="1" x14ac:dyDescent="0.2">
      <c r="I234" t="str">
        <f>IF(A234&lt;&gt;"",VALUE(VLOOKUP(-E234,'2.DEBITOS Y CHEQUES'!$F$2:$F$5500,1,FALSE)),"")</f>
        <v/>
      </c>
      <c r="J234" s="5" t="str">
        <f>IF(E234&lt;&gt;"",(IFERROR(VLOOKUP(-E234,'3.AFIP'!$F$2:$F$160,1,0),0)),"")</f>
        <v/>
      </c>
      <c r="M234" s="57" t="str">
        <f>+_xlfn.XLOOKUP(I234,'2.DEBITOS Y CHEQUES'!L:L,'2.DEBITOS Y CHEQUES'!N:N,,0)</f>
        <v/>
      </c>
    </row>
    <row r="235" spans="9:13" ht="30" customHeight="1" x14ac:dyDescent="0.2">
      <c r="I235" t="str">
        <f>IF(A235&lt;&gt;"",VALUE(VLOOKUP(-E235,'2.DEBITOS Y CHEQUES'!$F$2:$F$5500,1,FALSE)),"")</f>
        <v/>
      </c>
      <c r="J235" s="5" t="str">
        <f>IF(E235&lt;&gt;"",(IFERROR(VLOOKUP(-E235,'3.AFIP'!$F$2:$F$160,1,0),0)),"")</f>
        <v/>
      </c>
      <c r="M235" s="57" t="str">
        <f>+_xlfn.XLOOKUP(I235,'2.DEBITOS Y CHEQUES'!L:L,'2.DEBITOS Y CHEQUES'!N:N,,0)</f>
        <v/>
      </c>
    </row>
    <row r="236" spans="9:13" ht="30" customHeight="1" x14ac:dyDescent="0.2">
      <c r="I236" t="str">
        <f>IF(A236&lt;&gt;"",VALUE(VLOOKUP(-E236,'2.DEBITOS Y CHEQUES'!$F$2:$F$5500,1,FALSE)),"")</f>
        <v/>
      </c>
      <c r="J236" s="5" t="str">
        <f>IF(E236&lt;&gt;"",(IFERROR(VLOOKUP(-E236,'3.AFIP'!$F$2:$F$160,1,0),0)),"")</f>
        <v/>
      </c>
      <c r="M236" s="57" t="str">
        <f>+_xlfn.XLOOKUP(I236,'2.DEBITOS Y CHEQUES'!L:L,'2.DEBITOS Y CHEQUES'!N:N,,0)</f>
        <v/>
      </c>
    </row>
    <row r="237" spans="9:13" ht="30" customHeight="1" x14ac:dyDescent="0.2">
      <c r="I237" t="str">
        <f>IF(A237&lt;&gt;"",VALUE(VLOOKUP(-E237,'2.DEBITOS Y CHEQUES'!$F$2:$F$5500,1,FALSE)),"")</f>
        <v/>
      </c>
      <c r="J237" s="5" t="str">
        <f>IF(E237&lt;&gt;"",(IFERROR(VLOOKUP(-E237,'3.AFIP'!$F$2:$F$160,1,0),0)),"")</f>
        <v/>
      </c>
      <c r="M237" s="57" t="str">
        <f>+_xlfn.XLOOKUP(I237,'2.DEBITOS Y CHEQUES'!L:L,'2.DEBITOS Y CHEQUES'!N:N,,0)</f>
        <v/>
      </c>
    </row>
    <row r="238" spans="9:13" ht="30" customHeight="1" x14ac:dyDescent="0.2">
      <c r="I238" t="str">
        <f>IF(A238&lt;&gt;"",VALUE(VLOOKUP(-E238,'2.DEBITOS Y CHEQUES'!$F$2:$F$5500,1,FALSE)),"")</f>
        <v/>
      </c>
      <c r="J238" s="5" t="str">
        <f>IF(E238&lt;&gt;"",(IFERROR(VLOOKUP(-E238,'3.AFIP'!$F$2:$F$160,1,0),0)),"")</f>
        <v/>
      </c>
      <c r="M238" s="57" t="str">
        <f>+_xlfn.XLOOKUP(I238,'2.DEBITOS Y CHEQUES'!L:L,'2.DEBITOS Y CHEQUES'!N:N,,0)</f>
        <v/>
      </c>
    </row>
    <row r="239" spans="9:13" ht="30" customHeight="1" x14ac:dyDescent="0.2">
      <c r="I239" t="str">
        <f>IF(A239&lt;&gt;"",VALUE(VLOOKUP(-E239,'2.DEBITOS Y CHEQUES'!$F$2:$F$5500,1,FALSE)),"")</f>
        <v/>
      </c>
      <c r="J239" s="5" t="str">
        <f>IF(E239&lt;&gt;"",(IFERROR(VLOOKUP(-E239,'3.AFIP'!$F$2:$F$160,1,0),0)),"")</f>
        <v/>
      </c>
      <c r="M239" s="57" t="str">
        <f>+_xlfn.XLOOKUP(I239,'2.DEBITOS Y CHEQUES'!L:L,'2.DEBITOS Y CHEQUES'!N:N,,0)</f>
        <v/>
      </c>
    </row>
    <row r="240" spans="9:13" ht="30" customHeight="1" x14ac:dyDescent="0.2">
      <c r="I240" t="str">
        <f>IF(A240&lt;&gt;"",VALUE(VLOOKUP(-E240,'2.DEBITOS Y CHEQUES'!$F$2:$F$5500,1,FALSE)),"")</f>
        <v/>
      </c>
      <c r="J240" s="5" t="str">
        <f>IF(E240&lt;&gt;"",(IFERROR(VLOOKUP(-E240,'3.AFIP'!$F$2:$F$160,1,0),0)),"")</f>
        <v/>
      </c>
      <c r="M240" s="57" t="str">
        <f>+_xlfn.XLOOKUP(I240,'2.DEBITOS Y CHEQUES'!L:L,'2.DEBITOS Y CHEQUES'!N:N,,0)</f>
        <v/>
      </c>
    </row>
    <row r="241" spans="9:13" ht="30" customHeight="1" x14ac:dyDescent="0.2">
      <c r="I241" t="str">
        <f>IF(A241&lt;&gt;"",VALUE(VLOOKUP(-E241,'2.DEBITOS Y CHEQUES'!$F$2:$F$5500,1,FALSE)),"")</f>
        <v/>
      </c>
      <c r="J241" s="5" t="str">
        <f>IF(E241&lt;&gt;"",(IFERROR(VLOOKUP(-E241,'3.AFIP'!$F$2:$F$160,1,0),0)),"")</f>
        <v/>
      </c>
      <c r="M241" s="57" t="str">
        <f>+_xlfn.XLOOKUP(I241,'2.DEBITOS Y CHEQUES'!L:L,'2.DEBITOS Y CHEQUES'!N:N,,0)</f>
        <v/>
      </c>
    </row>
    <row r="242" spans="9:13" ht="30" customHeight="1" x14ac:dyDescent="0.2">
      <c r="I242" t="str">
        <f>IF(A242&lt;&gt;"",VALUE(VLOOKUP(-E242,'2.DEBITOS Y CHEQUES'!$F$2:$F$5500,1,FALSE)),"")</f>
        <v/>
      </c>
      <c r="J242" s="5" t="str">
        <f>IF(E242&lt;&gt;"",(IFERROR(VLOOKUP(-E242,'3.AFIP'!$F$2:$F$160,1,0),0)),"")</f>
        <v/>
      </c>
      <c r="M242" s="57" t="str">
        <f>+_xlfn.XLOOKUP(I242,'2.DEBITOS Y CHEQUES'!L:L,'2.DEBITOS Y CHEQUES'!N:N,,0)</f>
        <v/>
      </c>
    </row>
    <row r="243" spans="9:13" ht="30" customHeight="1" x14ac:dyDescent="0.2">
      <c r="I243" t="str">
        <f>IF(A243&lt;&gt;"",VALUE(VLOOKUP(-E243,'2.DEBITOS Y CHEQUES'!$F$2:$F$5500,1,FALSE)),"")</f>
        <v/>
      </c>
      <c r="J243" s="5" t="str">
        <f>IF(E243&lt;&gt;"",(IFERROR(VLOOKUP(-E243,'3.AFIP'!$F$2:$F$160,1,0),0)),"")</f>
        <v/>
      </c>
      <c r="M243" s="57" t="str">
        <f>+_xlfn.XLOOKUP(I243,'2.DEBITOS Y CHEQUES'!L:L,'2.DEBITOS Y CHEQUES'!N:N,,0)</f>
        <v/>
      </c>
    </row>
    <row r="244" spans="9:13" ht="30" customHeight="1" x14ac:dyDescent="0.2">
      <c r="I244" t="str">
        <f>IF(A244&lt;&gt;"",VALUE(VLOOKUP(-E244,'2.DEBITOS Y CHEQUES'!$F$2:$F$5500,1,FALSE)),"")</f>
        <v/>
      </c>
      <c r="J244" s="5" t="str">
        <f>IF(E244&lt;&gt;"",(IFERROR(VLOOKUP(-E244,'3.AFIP'!$F$2:$F$160,1,0),0)),"")</f>
        <v/>
      </c>
    </row>
    <row r="245" spans="9:13" ht="30" customHeight="1" x14ac:dyDescent="0.2">
      <c r="I245" t="str">
        <f>IF(A245&lt;&gt;"",VALUE(VLOOKUP(-E245,'2.DEBITOS Y CHEQUES'!$F$2:$F$5500,1,FALSE)),"")</f>
        <v/>
      </c>
      <c r="J245" s="5" t="str">
        <f>IF(E245&lt;&gt;"",(IFERROR(VLOOKUP(-E245,'3.AFIP'!$F$2:$F$160,1,0),0)),"")</f>
        <v/>
      </c>
    </row>
    <row r="246" spans="9:13" ht="30" customHeight="1" x14ac:dyDescent="0.2">
      <c r="I246" t="str">
        <f>IF(A246&lt;&gt;"",VALUE(VLOOKUP(-E246,'2.DEBITOS Y CHEQUES'!$F$2:$F$5500,1,FALSE)),"")</f>
        <v/>
      </c>
      <c r="J246" s="5" t="str">
        <f>IF(E246&lt;&gt;"",(IFERROR(VLOOKUP(-E246,'3.AFIP'!$F$2:$F$160,1,0),0)),"")</f>
        <v/>
      </c>
    </row>
    <row r="247" spans="9:13" ht="30" customHeight="1" x14ac:dyDescent="0.2">
      <c r="I247" t="str">
        <f>IF(A247&lt;&gt;"",VALUE(VLOOKUP(-E247,'2.DEBITOS Y CHEQUES'!$F$2:$F$5500,1,FALSE)),"")</f>
        <v/>
      </c>
      <c r="J247" s="5" t="str">
        <f>IF(E247&lt;&gt;"",(IFERROR(VLOOKUP(-E247,'3.AFIP'!$F$2:$F$160,1,0),0)),"")</f>
        <v/>
      </c>
    </row>
    <row r="248" spans="9:13" ht="30" customHeight="1" x14ac:dyDescent="0.2">
      <c r="I248" t="str">
        <f>IF(A248&lt;&gt;"",VALUE(VLOOKUP(-E248,'2.DEBITOS Y CHEQUES'!$F$2:$F$5500,1,FALSE)),"")</f>
        <v/>
      </c>
      <c r="J248" s="5" t="str">
        <f>IF(E248&lt;&gt;"",(IFERROR(VLOOKUP(-E248,'3.AFIP'!$F$2:$F$160,1,0),0)),"")</f>
        <v/>
      </c>
    </row>
    <row r="249" spans="9:13" ht="30" customHeight="1" x14ac:dyDescent="0.2">
      <c r="I249" t="str">
        <f>IF(A249&lt;&gt;"",VALUE(VLOOKUP(-E249,'2.DEBITOS Y CHEQUES'!$F$2:$F$5500,1,FALSE)),"")</f>
        <v/>
      </c>
      <c r="J249" s="5" t="str">
        <f>IF(E249&lt;&gt;"",(IFERROR(VLOOKUP(-E249,'3.AFIP'!$F$2:$F$160,1,0),0)),"")</f>
        <v/>
      </c>
    </row>
    <row r="250" spans="9:13" ht="30" customHeight="1" x14ac:dyDescent="0.2">
      <c r="I250" t="str">
        <f>IF(A250&lt;&gt;"",VALUE(VLOOKUP(-E250,'2.DEBITOS Y CHEQUES'!$F$2:$F$5500,1,FALSE)),"")</f>
        <v/>
      </c>
      <c r="J250" s="5" t="str">
        <f>IF(E250&lt;&gt;"",(IFERROR(VLOOKUP(-E250,'3.AFIP'!$F$2:$F$160,1,0),0)),"")</f>
        <v/>
      </c>
    </row>
    <row r="251" spans="9:13" ht="30" customHeight="1" x14ac:dyDescent="0.2">
      <c r="I251" t="str">
        <f>IF(A251&lt;&gt;"",VALUE(VLOOKUP(-E251,'2.DEBITOS Y CHEQUES'!$F$2:$F$5500,1,FALSE)),"")</f>
        <v/>
      </c>
      <c r="J251" s="5" t="str">
        <f>IF(E251&lt;&gt;"",(IFERROR(VLOOKUP(-E251,'3.AFIP'!$F$2:$F$160,1,0),0)),"")</f>
        <v/>
      </c>
    </row>
    <row r="252" spans="9:13" ht="30" customHeight="1" x14ac:dyDescent="0.2">
      <c r="I252" t="str">
        <f>IF(A252&lt;&gt;"",VALUE(VLOOKUP(-E252,'2.DEBITOS Y CHEQUES'!$F$2:$F$5500,1,FALSE)),"")</f>
        <v/>
      </c>
      <c r="J252" s="5" t="str">
        <f>IF(E252&lt;&gt;"",(IFERROR(VLOOKUP(-E252,'3.AFIP'!$F$2:$F$160,1,0),0)),"")</f>
        <v/>
      </c>
    </row>
    <row r="253" spans="9:13" ht="30" customHeight="1" x14ac:dyDescent="0.2">
      <c r="I253" t="str">
        <f>IF(A253&lt;&gt;"",VALUE(VLOOKUP(-E253,'2.DEBITOS Y CHEQUES'!$F$2:$F$5500,1,FALSE)),"")</f>
        <v/>
      </c>
      <c r="J253" s="5" t="str">
        <f>IF(E253&lt;&gt;"",(IFERROR(VLOOKUP(-E253,'3.AFIP'!$F$2:$F$160,1,0),0)),"")</f>
        <v/>
      </c>
    </row>
    <row r="254" spans="9:13" ht="30" customHeight="1" x14ac:dyDescent="0.2">
      <c r="I254" t="str">
        <f>IF(A254&lt;&gt;"",VALUE(VLOOKUP(-E254,'2.DEBITOS Y CHEQUES'!$F$2:$F$5500,1,FALSE)),"")</f>
        <v/>
      </c>
      <c r="J254" s="5" t="str">
        <f>IF(E254&lt;&gt;"",(IFERROR(VLOOKUP(-E254,'3.AFIP'!$F$2:$F$160,1,0),0)),"")</f>
        <v/>
      </c>
    </row>
    <row r="255" spans="9:13" ht="30" customHeight="1" x14ac:dyDescent="0.2">
      <c r="I255" t="str">
        <f>IF(A255&lt;&gt;"",VALUE(VLOOKUP(-E255,'2.DEBITOS Y CHEQUES'!$F$2:$F$5500,1,FALSE)),"")</f>
        <v/>
      </c>
      <c r="J255" s="5" t="str">
        <f>IF(E255&lt;&gt;"",(IFERROR(VLOOKUP(-E255,'3.AFIP'!$F$2:$F$160,1,0),0)),"")</f>
        <v/>
      </c>
    </row>
    <row r="256" spans="9:13" ht="30" customHeight="1" x14ac:dyDescent="0.2">
      <c r="I256" t="str">
        <f>IF(A256&lt;&gt;"",VALUE(VLOOKUP(-E256,'2.DEBITOS Y CHEQUES'!$F$2:$F$5500,1,FALSE)),"")</f>
        <v/>
      </c>
      <c r="J256" s="5" t="str">
        <f>IF(E256&lt;&gt;"",(IFERROR(VLOOKUP(-E256,'3.AFIP'!$F$2:$F$160,1,0),0)),"")</f>
        <v/>
      </c>
    </row>
    <row r="257" spans="9:10" ht="30" customHeight="1" x14ac:dyDescent="0.2">
      <c r="I257" t="str">
        <f>IF(A257&lt;&gt;"",VALUE(VLOOKUP(-E257,'2.DEBITOS Y CHEQUES'!$F$2:$F$5500,1,FALSE)),"")</f>
        <v/>
      </c>
      <c r="J257" s="5" t="str">
        <f>IF(E257&lt;&gt;"",(IFERROR(VLOOKUP(-E257,'3.AFIP'!$F$2:$F$160,1,0),0)),"")</f>
        <v/>
      </c>
    </row>
    <row r="258" spans="9:10" ht="30" customHeight="1" x14ac:dyDescent="0.2">
      <c r="I258" t="str">
        <f>IF(A258&lt;&gt;"",VALUE(VLOOKUP(-E258,'2.DEBITOS Y CHEQUES'!$F$2:$F$5500,1,FALSE)),"")</f>
        <v/>
      </c>
      <c r="J258" s="5" t="str">
        <f>IF(E258&lt;&gt;"",(IFERROR(VLOOKUP(-E258,'3.AFIP'!$F$2:$F$160,1,0),0)),"")</f>
        <v/>
      </c>
    </row>
    <row r="259" spans="9:10" ht="30" customHeight="1" x14ac:dyDescent="0.2">
      <c r="I259" t="str">
        <f>IF(A259&lt;&gt;"",VALUE(VLOOKUP(-E259,'2.DEBITOS Y CHEQUES'!$F$2:$F$5500,1,FALSE)),"")</f>
        <v/>
      </c>
      <c r="J259" s="5" t="str">
        <f>IF(E259&lt;&gt;"",(IFERROR(VLOOKUP(-E259,'3.AFIP'!$F$2:$F$160,1,0),0)),"")</f>
        <v/>
      </c>
    </row>
    <row r="260" spans="9:10" ht="30" customHeight="1" x14ac:dyDescent="0.2">
      <c r="I260" t="str">
        <f>IF(A260&lt;&gt;"",VALUE(VLOOKUP(-E260,'2.DEBITOS Y CHEQUES'!$F$2:$F$5500,1,FALSE)),"")</f>
        <v/>
      </c>
      <c r="J260" s="5" t="str">
        <f>IF(E260&lt;&gt;"",(IFERROR(VLOOKUP(-E260,'3.AFIP'!$F$2:$F$160,1,0),0)),"")</f>
        <v/>
      </c>
    </row>
    <row r="261" spans="9:10" ht="30" customHeight="1" x14ac:dyDescent="0.2">
      <c r="I261" t="str">
        <f>IF(A261&lt;&gt;"",VALUE(VLOOKUP(-E261,'2.DEBITOS Y CHEQUES'!$F$2:$F$5500,1,FALSE)),"")</f>
        <v/>
      </c>
      <c r="J261" s="5" t="str">
        <f>IF(E261&lt;&gt;"",(IFERROR(VLOOKUP(-E261,'3.AFIP'!$F$2:$F$160,1,0),0)),"")</f>
        <v/>
      </c>
    </row>
    <row r="262" spans="9:10" ht="30" customHeight="1" x14ac:dyDescent="0.2">
      <c r="I262" t="str">
        <f>IF(A262&lt;&gt;"",VALUE(VLOOKUP(-E262,'2.DEBITOS Y CHEQUES'!$F$2:$F$5500,1,FALSE)),"")</f>
        <v/>
      </c>
      <c r="J262" s="5" t="str">
        <f>IF(E262&lt;&gt;"",(IFERROR(VLOOKUP(-E262,'3.AFIP'!$F$2:$F$160,1,0),0)),"")</f>
        <v/>
      </c>
    </row>
    <row r="263" spans="9:10" ht="30" customHeight="1" x14ac:dyDescent="0.2">
      <c r="I263" t="str">
        <f>IF(A263&lt;&gt;"",VALUE(VLOOKUP(-E263,'2.DEBITOS Y CHEQUES'!$F$2:$F$5500,1,FALSE)),"")</f>
        <v/>
      </c>
      <c r="J263" s="5" t="str">
        <f>IF(E263&lt;&gt;"",(IFERROR(VLOOKUP(-E263,'3.AFIP'!$F$2:$F$160,1,0),0)),"")</f>
        <v/>
      </c>
    </row>
    <row r="264" spans="9:10" ht="30" customHeight="1" x14ac:dyDescent="0.2">
      <c r="I264" t="str">
        <f>IF(A264&lt;&gt;"",VALUE(VLOOKUP(-E264,'2.DEBITOS Y CHEQUES'!$F$2:$F$5500,1,FALSE)),"")</f>
        <v/>
      </c>
      <c r="J264" s="5" t="str">
        <f>IF(E264&lt;&gt;"",(IFERROR(VLOOKUP(-E264,'3.AFIP'!$F$2:$F$160,1,0),0)),"")</f>
        <v/>
      </c>
    </row>
    <row r="265" spans="9:10" ht="30" customHeight="1" x14ac:dyDescent="0.2">
      <c r="I265" t="str">
        <f>IF(A265&lt;&gt;"",VALUE(VLOOKUP(-E265,'2.DEBITOS Y CHEQUES'!$F$2:$F$5500,1,FALSE)),"")</f>
        <v/>
      </c>
      <c r="J265" s="5" t="str">
        <f>IF(E265&lt;&gt;"",(IFERROR(VLOOKUP(-E265,'3.AFIP'!$F$2:$F$160,1,0),0)),"")</f>
        <v/>
      </c>
    </row>
    <row r="266" spans="9:10" ht="30" customHeight="1" x14ac:dyDescent="0.2">
      <c r="I266" t="str">
        <f>IF(A266&lt;&gt;"",VALUE(VLOOKUP(-E266,'2.DEBITOS Y CHEQUES'!$F$2:$F$5500,1,FALSE)),"")</f>
        <v/>
      </c>
      <c r="J266" s="5" t="str">
        <f>IF(E266&lt;&gt;"",(IFERROR(VLOOKUP(-E266,'3.AFIP'!$F$2:$F$160,1,0),0)),"")</f>
        <v/>
      </c>
    </row>
    <row r="267" spans="9:10" ht="30" customHeight="1" x14ac:dyDescent="0.2">
      <c r="I267" t="str">
        <f>IF(A267&lt;&gt;"",VALUE(VLOOKUP(-E267,'2.DEBITOS Y CHEQUES'!$F$2:$F$5500,1,FALSE)),"")</f>
        <v/>
      </c>
      <c r="J267" s="5" t="str">
        <f>IF(E267&lt;&gt;"",(IFERROR(VLOOKUP(-E267,'3.AFIP'!$F$2:$F$160,1,0),0)),"")</f>
        <v/>
      </c>
    </row>
    <row r="268" spans="9:10" ht="30" customHeight="1" x14ac:dyDescent="0.2">
      <c r="I268" t="str">
        <f>IF(A268&lt;&gt;"",VALUE(VLOOKUP(-E268,'2.DEBITOS Y CHEQUES'!$F$2:$F$5500,1,FALSE)),"")</f>
        <v/>
      </c>
      <c r="J268" s="5" t="str">
        <f>IF(E268&lt;&gt;"",(IFERROR(VLOOKUP(-E268,'3.AFIP'!$F$2:$F$160,1,0),0)),"")</f>
        <v/>
      </c>
    </row>
    <row r="269" spans="9:10" ht="30" customHeight="1" x14ac:dyDescent="0.2">
      <c r="I269" t="str">
        <f>IF(A269&lt;&gt;"",VALUE(VLOOKUP(-E269,'2.DEBITOS Y CHEQUES'!$F$2:$F$5500,1,FALSE)),"")</f>
        <v/>
      </c>
      <c r="J269" s="5" t="str">
        <f>IF(E269&lt;&gt;"",(IFERROR(VLOOKUP(-E269,'3.AFIP'!$F$2:$F$160,1,0),0)),"")</f>
        <v/>
      </c>
    </row>
    <row r="270" spans="9:10" ht="30" customHeight="1" x14ac:dyDescent="0.2">
      <c r="I270" t="str">
        <f>IF(A270&lt;&gt;"",VALUE(VLOOKUP(-E270,'2.DEBITOS Y CHEQUES'!$F$2:$F$5500,1,FALSE)),"")</f>
        <v/>
      </c>
      <c r="J270" s="5" t="str">
        <f>IF(E270&lt;&gt;"",(IFERROR(VLOOKUP(-E270,'3.AFIP'!$F$2:$F$160,1,0),0)),"")</f>
        <v/>
      </c>
    </row>
    <row r="271" spans="9:10" ht="30" customHeight="1" x14ac:dyDescent="0.2">
      <c r="I271" t="str">
        <f>IF(A271&lt;&gt;"",VALUE(VLOOKUP(-E271,'2.DEBITOS Y CHEQUES'!$F$2:$F$5500,1,FALSE)),"")</f>
        <v/>
      </c>
      <c r="J271" s="5" t="str">
        <f>IF(E271&lt;&gt;"",(IFERROR(VLOOKUP(-E271,'3.AFIP'!$F$2:$F$160,1,0),0)),"")</f>
        <v/>
      </c>
    </row>
    <row r="272" spans="9:10" ht="30" customHeight="1" x14ac:dyDescent="0.2">
      <c r="I272" t="str">
        <f>IF(A272&lt;&gt;"",VALUE(VLOOKUP(-E272,'2.DEBITOS Y CHEQUES'!$F$2:$F$5500,1,FALSE)),"")</f>
        <v/>
      </c>
      <c r="J272" s="5" t="str">
        <f>IF(E272&lt;&gt;"",(IFERROR(VLOOKUP(-E272,'3.AFIP'!$F$2:$F$160,1,0),0)),"")</f>
        <v/>
      </c>
    </row>
    <row r="273" spans="9:10" ht="30" customHeight="1" x14ac:dyDescent="0.2">
      <c r="I273" t="str">
        <f>IF(A273&lt;&gt;"",VALUE(VLOOKUP(-E273,'2.DEBITOS Y CHEQUES'!$F$2:$F$5500,1,FALSE)),"")</f>
        <v/>
      </c>
      <c r="J273" s="5" t="str">
        <f>IF(E273&lt;&gt;"",(IFERROR(VLOOKUP(-E273,'3.AFIP'!$F$2:$F$160,1,0),0)),"")</f>
        <v/>
      </c>
    </row>
    <row r="274" spans="9:10" ht="30" customHeight="1" x14ac:dyDescent="0.2">
      <c r="I274" t="str">
        <f>IF(A274&lt;&gt;"",VALUE(VLOOKUP(-E274,'2.DEBITOS Y CHEQUES'!$F$2:$F$5500,1,FALSE)),"")</f>
        <v/>
      </c>
      <c r="J274" s="5" t="str">
        <f>IF(E274&lt;&gt;"",(IFERROR(VLOOKUP(-E274,'3.AFIP'!$F$2:$F$160,1,0),0)),"")</f>
        <v/>
      </c>
    </row>
    <row r="275" spans="9:10" ht="30" customHeight="1" x14ac:dyDescent="0.2">
      <c r="I275" t="str">
        <f>IF(A275&lt;&gt;"",VALUE(VLOOKUP(-E275,'2.DEBITOS Y CHEQUES'!$F$2:$F$5500,1,FALSE)),"")</f>
        <v/>
      </c>
      <c r="J275" s="5" t="str">
        <f>IF(E275&lt;&gt;"",(IFERROR(VLOOKUP(-E275,'3.AFIP'!$F$2:$F$160,1,0),0)),"")</f>
        <v/>
      </c>
    </row>
    <row r="276" spans="9:10" ht="30" customHeight="1" x14ac:dyDescent="0.2">
      <c r="I276" t="str">
        <f>IF(A276&lt;&gt;"",VALUE(VLOOKUP(-E276,'2.DEBITOS Y CHEQUES'!$F$2:$F$5500,1,FALSE)),"")</f>
        <v/>
      </c>
      <c r="J276" s="5" t="str">
        <f>IF(E276&lt;&gt;"",(IFERROR(VLOOKUP(-E276,'3.AFIP'!$F$2:$F$160,1,0),0)),"")</f>
        <v/>
      </c>
    </row>
    <row r="277" spans="9:10" ht="30" customHeight="1" x14ac:dyDescent="0.2">
      <c r="I277" t="str">
        <f>IF(A277&lt;&gt;"",VALUE(VLOOKUP(-E277,'2.DEBITOS Y CHEQUES'!$F$2:$F$5500,1,FALSE)),"")</f>
        <v/>
      </c>
      <c r="J277" s="5" t="str">
        <f>IF(E277&lt;&gt;"",(IFERROR(VLOOKUP(-E277,'3.AFIP'!$F$2:$F$160,1,0),0)),"")</f>
        <v/>
      </c>
    </row>
    <row r="278" spans="9:10" ht="30" customHeight="1" x14ac:dyDescent="0.2">
      <c r="I278" t="str">
        <f>IF(A278&lt;&gt;"",VALUE(VLOOKUP(-E278,'2.DEBITOS Y CHEQUES'!$F$2:$F$5500,1,FALSE)),"")</f>
        <v/>
      </c>
      <c r="J278" s="5" t="str">
        <f>IF(E278&lt;&gt;"",(IFERROR(VLOOKUP(-E278,'3.AFIP'!$F$2:$F$160,1,0),0)),"")</f>
        <v/>
      </c>
    </row>
    <row r="279" spans="9:10" ht="30" customHeight="1" x14ac:dyDescent="0.2">
      <c r="I279" t="str">
        <f>IF(A279&lt;&gt;"",VALUE(VLOOKUP(-E279,'2.DEBITOS Y CHEQUES'!$F$2:$F$5500,1,FALSE)),"")</f>
        <v/>
      </c>
      <c r="J279" s="5" t="str">
        <f>IF(E279&lt;&gt;"",(IFERROR(VLOOKUP(-E279,'3.AFIP'!$F$2:$F$160,1,0),0)),"")</f>
        <v/>
      </c>
    </row>
    <row r="280" spans="9:10" ht="30" customHeight="1" x14ac:dyDescent="0.2">
      <c r="I280" t="str">
        <f>IF(A280&lt;&gt;"",VALUE(VLOOKUP(-E280,'2.DEBITOS Y CHEQUES'!$F$2:$F$5500,1,FALSE)),"")</f>
        <v/>
      </c>
      <c r="J280" s="5" t="str">
        <f>IF(E280&lt;&gt;"",(IFERROR(VLOOKUP(-E280,'3.AFIP'!$F$2:$F$160,1,0),0)),"")</f>
        <v/>
      </c>
    </row>
    <row r="281" spans="9:10" ht="30" customHeight="1" x14ac:dyDescent="0.2">
      <c r="I281" t="str">
        <f>IF(A281&lt;&gt;"",VALUE(VLOOKUP(-E281,'2.DEBITOS Y CHEQUES'!$F$2:$F$5500,1,FALSE)),"")</f>
        <v/>
      </c>
      <c r="J281" s="5" t="str">
        <f>IF(E281&lt;&gt;"",(IFERROR(VLOOKUP(-E281,'3.AFIP'!$F$2:$F$160,1,0),0)),"")</f>
        <v/>
      </c>
    </row>
    <row r="282" spans="9:10" ht="30" customHeight="1" x14ac:dyDescent="0.2">
      <c r="I282" t="str">
        <f>IF(A282&lt;&gt;"",VALUE(VLOOKUP(-E282,'2.DEBITOS Y CHEQUES'!$F$2:$F$5500,1,FALSE)),"")</f>
        <v/>
      </c>
      <c r="J282" s="5" t="str">
        <f>IF(E282&lt;&gt;"",(IFERROR(VLOOKUP(-E282,'3.AFIP'!$F$2:$F$160,1,0),0)),"")</f>
        <v/>
      </c>
    </row>
    <row r="283" spans="9:10" ht="30" customHeight="1" x14ac:dyDescent="0.2">
      <c r="I283" t="str">
        <f>IF(A283&lt;&gt;"",VALUE(VLOOKUP(-E283,'2.DEBITOS Y CHEQUES'!$F$2:$F$5500,1,FALSE)),"")</f>
        <v/>
      </c>
      <c r="J283" s="5" t="str">
        <f>IF(E283&lt;&gt;"",(IFERROR(VLOOKUP(-E283,'3.AFIP'!$F$2:$F$160,1,0),0)),"")</f>
        <v/>
      </c>
    </row>
    <row r="284" spans="9:10" ht="30" customHeight="1" x14ac:dyDescent="0.2">
      <c r="I284" t="str">
        <f>IF(A284&lt;&gt;"",VALUE(VLOOKUP(-E284,'2.DEBITOS Y CHEQUES'!$F$2:$F$5500,1,FALSE)),"")</f>
        <v/>
      </c>
      <c r="J284" s="5" t="str">
        <f>IF(E284&lt;&gt;"",(IFERROR(VLOOKUP(-E284,'3.AFIP'!$F$2:$F$160,1,0),0)),"")</f>
        <v/>
      </c>
    </row>
    <row r="285" spans="9:10" ht="30" customHeight="1" x14ac:dyDescent="0.2">
      <c r="I285" t="str">
        <f>IF(A285&lt;&gt;"",VALUE(VLOOKUP(-E285,'2.DEBITOS Y CHEQUES'!$F$2:$F$5500,1,FALSE)),"")</f>
        <v/>
      </c>
      <c r="J285" s="5" t="str">
        <f>IF(E285&lt;&gt;"",(IFERROR(VLOOKUP(-E285,'3.AFIP'!$F$2:$F$160,1,0),0)),"")</f>
        <v/>
      </c>
    </row>
    <row r="286" spans="9:10" ht="30" customHeight="1" x14ac:dyDescent="0.2">
      <c r="I286" t="str">
        <f>IF(A286&lt;&gt;"",VALUE(VLOOKUP(-E286,'2.DEBITOS Y CHEQUES'!$F$2:$F$5500,1,FALSE)),"")</f>
        <v/>
      </c>
      <c r="J286" s="5" t="str">
        <f>IF(E286&lt;&gt;"",(IFERROR(VLOOKUP(-E286,'3.AFIP'!$F$2:$F$160,1,0),0)),"")</f>
        <v/>
      </c>
    </row>
    <row r="287" spans="9:10" ht="30" customHeight="1" x14ac:dyDescent="0.2">
      <c r="I287" t="str">
        <f>IF(A287&lt;&gt;"",VALUE(VLOOKUP(-E287,'2.DEBITOS Y CHEQUES'!$F$2:$F$5500,1,FALSE)),"")</f>
        <v/>
      </c>
      <c r="J287" s="5" t="str">
        <f>IF(E287&lt;&gt;"",(IFERROR(VLOOKUP(-E287,'3.AFIP'!$F$2:$F$160,1,0),0)),"")</f>
        <v/>
      </c>
    </row>
    <row r="288" spans="9:10" ht="30" customHeight="1" x14ac:dyDescent="0.2">
      <c r="I288" t="str">
        <f>IF(A288&lt;&gt;"",VALUE(VLOOKUP(-E288,'2.DEBITOS Y CHEQUES'!$F$2:$F$5500,1,FALSE)),"")</f>
        <v/>
      </c>
      <c r="J288" s="5" t="str">
        <f>IF(E288&lt;&gt;"",(IFERROR(VLOOKUP(-E288,'3.AFIP'!$F$2:$F$160,1,0),0)),"")</f>
        <v/>
      </c>
    </row>
    <row r="289" spans="9:10" ht="30" customHeight="1" x14ac:dyDescent="0.2">
      <c r="I289" t="str">
        <f>IF(A289&lt;&gt;"",VALUE(VLOOKUP(-E289,'2.DEBITOS Y CHEQUES'!$F$2:$F$5500,1,FALSE)),"")</f>
        <v/>
      </c>
      <c r="J289" s="5" t="str">
        <f>IF(E289&lt;&gt;"",(IFERROR(VLOOKUP(-E289,'3.AFIP'!$F$2:$F$160,1,0),0)),"")</f>
        <v/>
      </c>
    </row>
    <row r="290" spans="9:10" ht="30" customHeight="1" x14ac:dyDescent="0.2">
      <c r="I290" t="str">
        <f>IF(A290&lt;&gt;"",VALUE(VLOOKUP(-E290,'2.DEBITOS Y CHEQUES'!$F$2:$F$5500,1,FALSE)),"")</f>
        <v/>
      </c>
      <c r="J290" s="5" t="str">
        <f>IF(E290&lt;&gt;"",(IFERROR(VLOOKUP(-E290,'3.AFIP'!$F$2:$F$160,1,0),0)),"")</f>
        <v/>
      </c>
    </row>
    <row r="291" spans="9:10" ht="30" customHeight="1" x14ac:dyDescent="0.2">
      <c r="I291" t="str">
        <f>IF(A291&lt;&gt;"",VALUE(VLOOKUP(-E291,'2.DEBITOS Y CHEQUES'!$F$2:$F$5500,1,FALSE)),"")</f>
        <v/>
      </c>
      <c r="J291" s="5" t="str">
        <f>IF(E291&lt;&gt;"",(IFERROR(VLOOKUP(-E291,'3.AFIP'!$F$2:$F$160,1,0),0)),"")</f>
        <v/>
      </c>
    </row>
    <row r="292" spans="9:10" ht="30" customHeight="1" x14ac:dyDescent="0.2">
      <c r="I292" t="str">
        <f>IF(A292&lt;&gt;"",VALUE(VLOOKUP(-E292,'2.DEBITOS Y CHEQUES'!$F$2:$F$5500,1,FALSE)),"")</f>
        <v/>
      </c>
      <c r="J292" s="5" t="str">
        <f>IF(E292&lt;&gt;"",(IFERROR(VLOOKUP(-E292,'3.AFIP'!$F$2:$F$160,1,0),0)),"")</f>
        <v/>
      </c>
    </row>
    <row r="293" spans="9:10" ht="30" customHeight="1" x14ac:dyDescent="0.2">
      <c r="I293" t="str">
        <f>IF(A293&lt;&gt;"",VALUE(VLOOKUP(-E293,'2.DEBITOS Y CHEQUES'!$F$2:$F$5500,1,FALSE)),"")</f>
        <v/>
      </c>
      <c r="J293" s="5" t="str">
        <f>IF(E293&lt;&gt;"",(IFERROR(VLOOKUP(-E293,'3.AFIP'!$F$2:$F$160,1,0),0)),"")</f>
        <v/>
      </c>
    </row>
    <row r="294" spans="9:10" ht="30" customHeight="1" x14ac:dyDescent="0.2">
      <c r="I294" t="str">
        <f>IF(A294&lt;&gt;"",VALUE(VLOOKUP(-E294,'2.DEBITOS Y CHEQUES'!$F$2:$F$5500,1,FALSE)),"")</f>
        <v/>
      </c>
      <c r="J294" s="5" t="str">
        <f>IF(E294&lt;&gt;"",(IFERROR(VLOOKUP(-E294,'3.AFIP'!$F$2:$F$160,1,0),0)),"")</f>
        <v/>
      </c>
    </row>
    <row r="295" spans="9:10" ht="30" customHeight="1" x14ac:dyDescent="0.2">
      <c r="I295" t="str">
        <f>IF(A295&lt;&gt;"",VALUE(VLOOKUP(-E295,'2.DEBITOS Y CHEQUES'!$F$2:$F$5500,1,FALSE)),"")</f>
        <v/>
      </c>
      <c r="J295" s="5" t="str">
        <f>IF(E295&lt;&gt;"",(IFERROR(VLOOKUP(-E295,'3.AFIP'!$F$2:$F$160,1,0),0)),"")</f>
        <v/>
      </c>
    </row>
    <row r="296" spans="9:10" ht="30" customHeight="1" x14ac:dyDescent="0.2">
      <c r="I296" t="str">
        <f>IF(A296&lt;&gt;"",VALUE(VLOOKUP(-E296,'2.DEBITOS Y CHEQUES'!$F$2:$F$5500,1,FALSE)),"")</f>
        <v/>
      </c>
      <c r="J296" s="5" t="str">
        <f>IF(E296&lt;&gt;"",(IFERROR(VLOOKUP(-E296,'3.AFIP'!$F$2:$F$160,1,0),0)),"")</f>
        <v/>
      </c>
    </row>
    <row r="297" spans="9:10" ht="30" customHeight="1" x14ac:dyDescent="0.2">
      <c r="I297" t="str">
        <f>IF(A297&lt;&gt;"",VALUE(VLOOKUP(-E297,'2.DEBITOS Y CHEQUES'!$F$2:$F$5500,1,FALSE)),"")</f>
        <v/>
      </c>
      <c r="J297" s="5" t="str">
        <f>IF(E297&lt;&gt;"",(IFERROR(VLOOKUP(-E297,'3.AFIP'!$F$2:$F$160,1,0),0)),"")</f>
        <v/>
      </c>
    </row>
    <row r="298" spans="9:10" ht="30" customHeight="1" x14ac:dyDescent="0.2">
      <c r="I298" t="str">
        <f>IF(A298&lt;&gt;"",VALUE(VLOOKUP(-E298,'2.DEBITOS Y CHEQUES'!$F$2:$F$5500,1,FALSE)),"")</f>
        <v/>
      </c>
      <c r="J298" s="5" t="str">
        <f>IF(E298&lt;&gt;"",(IFERROR(VLOOKUP(-E298,'3.AFIP'!$F$2:$F$160,1,0),0)),"")</f>
        <v/>
      </c>
    </row>
    <row r="299" spans="9:10" ht="30" customHeight="1" x14ac:dyDescent="0.2">
      <c r="I299" t="str">
        <f>IF(A299&lt;&gt;"",VALUE(VLOOKUP(-E299,'2.DEBITOS Y CHEQUES'!$F$2:$F$5500,1,FALSE)),"")</f>
        <v/>
      </c>
      <c r="J299" s="5" t="str">
        <f>IF(E299&lt;&gt;"",(IFERROR(VLOOKUP(-E299,'3.AFIP'!$F$2:$F$160,1,0),0)),"")</f>
        <v/>
      </c>
    </row>
    <row r="300" spans="9:10" ht="30" customHeight="1" x14ac:dyDescent="0.2">
      <c r="I300" t="str">
        <f>IF(A300&lt;&gt;"",VALUE(VLOOKUP(-E300,'2.DEBITOS Y CHEQUES'!$F$2:$F$5500,1,FALSE)),"")</f>
        <v/>
      </c>
      <c r="J300" s="5" t="str">
        <f>IF(E300&lt;&gt;"",(IFERROR(VLOOKUP(-E300,'3.AFIP'!$F$2:$F$160,1,0),0)),"")</f>
        <v/>
      </c>
    </row>
    <row r="301" spans="9:10" ht="30" customHeight="1" x14ac:dyDescent="0.2">
      <c r="I301" t="str">
        <f>IF(A301&lt;&gt;"",VALUE(VLOOKUP(-E301,'2.DEBITOS Y CHEQUES'!$F$2:$F$5500,1,FALSE)),"")</f>
        <v/>
      </c>
      <c r="J301" s="5" t="str">
        <f>IF(E301&lt;&gt;"",(IFERROR(VLOOKUP(-E301,'3.AFIP'!$F$2:$F$160,1,0),0)),"")</f>
        <v/>
      </c>
    </row>
    <row r="302" spans="9:10" ht="30" customHeight="1" x14ac:dyDescent="0.2">
      <c r="I302" t="str">
        <f>IF(A302&lt;&gt;"",VALUE(VLOOKUP(-E302,'2.DEBITOS Y CHEQUES'!$F$2:$F$5500,1,FALSE)),"")</f>
        <v/>
      </c>
      <c r="J302" s="5" t="str">
        <f>IF(E302&lt;&gt;"",(IFERROR(VLOOKUP(-E302,'3.AFIP'!$F$2:$F$160,1,0),0)),"")</f>
        <v/>
      </c>
    </row>
    <row r="303" spans="9:10" ht="30" customHeight="1" x14ac:dyDescent="0.2">
      <c r="I303" t="str">
        <f>IF(A303&lt;&gt;"",VALUE(VLOOKUP(-E303,'2.DEBITOS Y CHEQUES'!$F$2:$F$5500,1,FALSE)),"")</f>
        <v/>
      </c>
      <c r="J303" s="5" t="str">
        <f>IF(E303&lt;&gt;"",(IFERROR(VLOOKUP(-E303,'3.AFIP'!$F$2:$F$160,1,0),0)),"")</f>
        <v/>
      </c>
    </row>
    <row r="304" spans="9:10" ht="30" customHeight="1" x14ac:dyDescent="0.2">
      <c r="I304" t="str">
        <f>IF(A304&lt;&gt;"",VALUE(VLOOKUP(-E304,'2.DEBITOS Y CHEQUES'!$F$2:$F$5500,1,FALSE)),"")</f>
        <v/>
      </c>
      <c r="J304" s="5" t="str">
        <f>IF(E304&lt;&gt;"",(IFERROR(VLOOKUP(-E304,'3.AFIP'!$F$2:$F$160,1,0),0)),"")</f>
        <v/>
      </c>
    </row>
    <row r="305" spans="9:10" ht="30" customHeight="1" x14ac:dyDescent="0.2">
      <c r="I305" t="str">
        <f>IF(A305&lt;&gt;"",VALUE(VLOOKUP(-E305,'2.DEBITOS Y CHEQUES'!$F$2:$F$5500,1,FALSE)),"")</f>
        <v/>
      </c>
      <c r="J305" s="5" t="str">
        <f>IF(E305&lt;&gt;"",(IFERROR(VLOOKUP(-E305,'3.AFIP'!$F$2:$F$160,1,0),0)),"")</f>
        <v/>
      </c>
    </row>
    <row r="306" spans="9:10" ht="30" customHeight="1" x14ac:dyDescent="0.2">
      <c r="I306" t="str">
        <f>IF(A306&lt;&gt;"",VALUE(VLOOKUP(-E306,'2.DEBITOS Y CHEQUES'!$F$2:$F$5500,1,FALSE)),"")</f>
        <v/>
      </c>
      <c r="J306" s="5" t="str">
        <f>IF(E306&lt;&gt;"",(IFERROR(VLOOKUP(-E306,'3.AFIP'!$F$2:$F$160,1,0),0)),"")</f>
        <v/>
      </c>
    </row>
    <row r="307" spans="9:10" ht="30" customHeight="1" x14ac:dyDescent="0.2">
      <c r="I307" t="str">
        <f>IF(A307&lt;&gt;"",VALUE(VLOOKUP(-E307,'2.DEBITOS Y CHEQUES'!$F$2:$F$5500,1,FALSE)),"")</f>
        <v/>
      </c>
      <c r="J307" s="5" t="str">
        <f>IF(E307&lt;&gt;"",(IFERROR(VLOOKUP(-E307,'3.AFIP'!$F$2:$F$160,1,0),0)),"")</f>
        <v/>
      </c>
    </row>
    <row r="308" spans="9:10" ht="30" customHeight="1" x14ac:dyDescent="0.2">
      <c r="I308" t="str">
        <f>IF(A308&lt;&gt;"",VALUE(VLOOKUP(-E308,'2.DEBITOS Y CHEQUES'!$F$2:$F$5500,1,FALSE)),"")</f>
        <v/>
      </c>
      <c r="J308" s="5" t="str">
        <f>IF(E308&lt;&gt;"",(IFERROR(VLOOKUP(-E308,'3.AFIP'!$F$2:$F$160,1,0),0)),"")</f>
        <v/>
      </c>
    </row>
    <row r="309" spans="9:10" ht="30" customHeight="1" x14ac:dyDescent="0.2">
      <c r="I309" t="str">
        <f>IF(A309&lt;&gt;"",VALUE(VLOOKUP(-E309,'2.DEBITOS Y CHEQUES'!$F$2:$F$5500,1,FALSE)),"")</f>
        <v/>
      </c>
      <c r="J309" s="5" t="str">
        <f>IF(E309&lt;&gt;"",(IFERROR(VLOOKUP(-E309,'3.AFIP'!$F$2:$F$160,1,0),0)),"")</f>
        <v/>
      </c>
    </row>
    <row r="310" spans="9:10" ht="30" customHeight="1" x14ac:dyDescent="0.2">
      <c r="I310" t="str">
        <f>IF(A310&lt;&gt;"",VALUE(VLOOKUP(-E310,'2.DEBITOS Y CHEQUES'!$F$2:$F$5500,1,FALSE)),"")</f>
        <v/>
      </c>
      <c r="J310" s="5" t="str">
        <f>IF(E310&lt;&gt;"",(IFERROR(VLOOKUP(-E310,'3.AFIP'!$F$2:$F$160,1,0),0)),"")</f>
        <v/>
      </c>
    </row>
    <row r="311" spans="9:10" ht="30" customHeight="1" x14ac:dyDescent="0.2">
      <c r="I311" t="str">
        <f>IF(A311&lt;&gt;"",VALUE(VLOOKUP(-E311,'2.DEBITOS Y CHEQUES'!$F$2:$F$5500,1,FALSE)),"")</f>
        <v/>
      </c>
      <c r="J311" s="5" t="str">
        <f>IF(E311&lt;&gt;"",(IFERROR(VLOOKUP(-E311,'3.AFIP'!$F$2:$F$160,1,0),0)),"")</f>
        <v/>
      </c>
    </row>
    <row r="312" spans="9:10" ht="30" customHeight="1" x14ac:dyDescent="0.2">
      <c r="I312" t="str">
        <f>IF(A312&lt;&gt;"",VALUE(VLOOKUP(-E312,'2.DEBITOS Y CHEQUES'!$F$2:$F$5500,1,FALSE)),"")</f>
        <v/>
      </c>
      <c r="J312" s="5" t="str">
        <f>IF(E312&lt;&gt;"",(IFERROR(VLOOKUP(-E312,'3.AFIP'!$F$2:$F$160,1,0),0)),"")</f>
        <v/>
      </c>
    </row>
    <row r="313" spans="9:10" ht="30" customHeight="1" x14ac:dyDescent="0.2">
      <c r="I313" t="str">
        <f>IF(A313&lt;&gt;"",VALUE(VLOOKUP(-E313,'2.DEBITOS Y CHEQUES'!$F$2:$F$5500,1,FALSE)),"")</f>
        <v/>
      </c>
      <c r="J313" s="5" t="str">
        <f>IF(E313&lt;&gt;"",(IFERROR(VLOOKUP(-E313,'3.AFIP'!$F$2:$F$160,1,0),0)),"")</f>
        <v/>
      </c>
    </row>
    <row r="314" spans="9:10" ht="30" customHeight="1" x14ac:dyDescent="0.2">
      <c r="I314" t="str">
        <f>IF(A314&lt;&gt;"",VALUE(VLOOKUP(-E314,'2.DEBITOS Y CHEQUES'!$F$2:$F$5500,1,FALSE)),"")</f>
        <v/>
      </c>
      <c r="J314" s="5" t="str">
        <f>IF(E314&lt;&gt;"",(IFERROR(VLOOKUP(-E314,'3.AFIP'!$F$2:$F$160,1,0),0)),"")</f>
        <v/>
      </c>
    </row>
    <row r="315" spans="9:10" ht="30" customHeight="1" x14ac:dyDescent="0.2">
      <c r="I315" t="str">
        <f>IF(A315&lt;&gt;"",VALUE(VLOOKUP(-E315,'2.DEBITOS Y CHEQUES'!$F$2:$F$5500,1,FALSE)),"")</f>
        <v/>
      </c>
      <c r="J315" s="5" t="str">
        <f>IF(E315&lt;&gt;"",(IFERROR(VLOOKUP(-E315,'3.AFIP'!$F$2:$F$160,1,0),0)),"")</f>
        <v/>
      </c>
    </row>
    <row r="316" spans="9:10" ht="30" customHeight="1" x14ac:dyDescent="0.2">
      <c r="I316" t="str">
        <f>IF(A316&lt;&gt;"",VALUE(VLOOKUP(-E316,'2.DEBITOS Y CHEQUES'!$F$2:$F$5500,1,FALSE)),"")</f>
        <v/>
      </c>
      <c r="J316" s="5" t="str">
        <f>IF(E316&lt;&gt;"",(IFERROR(VLOOKUP(-E316,'3.AFIP'!$F$2:$F$160,1,0),0)),"")</f>
        <v/>
      </c>
    </row>
    <row r="317" spans="9:10" ht="30" customHeight="1" x14ac:dyDescent="0.2">
      <c r="I317" t="str">
        <f>IF(A317&lt;&gt;"",VALUE(VLOOKUP(-E317,'2.DEBITOS Y CHEQUES'!$F$2:$F$5500,1,FALSE)),"")</f>
        <v/>
      </c>
      <c r="J317" s="5" t="str">
        <f>IF(E317&lt;&gt;"",(IFERROR(VLOOKUP(-E317,'3.AFIP'!$F$2:$F$160,1,0),0)),"")</f>
        <v/>
      </c>
    </row>
    <row r="318" spans="9:10" ht="30" customHeight="1" x14ac:dyDescent="0.2">
      <c r="I318" t="str">
        <f>IF(A318&lt;&gt;"",VALUE(VLOOKUP(-E318,'2.DEBITOS Y CHEQUES'!$F$2:$F$5500,1,FALSE)),"")</f>
        <v/>
      </c>
      <c r="J318" s="5" t="str">
        <f>IF(E318&lt;&gt;"",(IFERROR(VLOOKUP(-E318,'3.AFIP'!$F$2:$F$160,1,0),0)),"")</f>
        <v/>
      </c>
    </row>
    <row r="319" spans="9:10" ht="30" customHeight="1" x14ac:dyDescent="0.2">
      <c r="I319" t="str">
        <f>IF(A319&lt;&gt;"",VALUE(VLOOKUP(-E319,'2.DEBITOS Y CHEQUES'!$F$2:$F$5500,1,FALSE)),"")</f>
        <v/>
      </c>
      <c r="J319" s="5" t="str">
        <f>IF(E319&lt;&gt;"",(IFERROR(VLOOKUP(-E319,'3.AFIP'!$F$2:$F$160,1,0),0)),"")</f>
        <v/>
      </c>
    </row>
    <row r="320" spans="9:10" ht="30" customHeight="1" x14ac:dyDescent="0.2">
      <c r="I320" t="str">
        <f>IF(A320&lt;&gt;"",VALUE(VLOOKUP(-E320,'2.DEBITOS Y CHEQUES'!$F$2:$F$5500,1,FALSE)),"")</f>
        <v/>
      </c>
      <c r="J320" s="5" t="str">
        <f>IF(E320&lt;&gt;"",(IFERROR(VLOOKUP(-E320,'3.AFIP'!$F$2:$F$160,1,0),0)),"")</f>
        <v/>
      </c>
    </row>
    <row r="321" spans="9:10" ht="30" customHeight="1" x14ac:dyDescent="0.2">
      <c r="I321" t="str">
        <f>IF(A321&lt;&gt;"",VALUE(VLOOKUP(-E321,'2.DEBITOS Y CHEQUES'!$F$2:$F$5500,1,FALSE)),"")</f>
        <v/>
      </c>
      <c r="J321" s="5" t="str">
        <f>IF(E321&lt;&gt;"",(IFERROR(VLOOKUP(-E321,'3.AFIP'!$F$2:$F$160,1,0),0)),"")</f>
        <v/>
      </c>
    </row>
    <row r="322" spans="9:10" ht="30" customHeight="1" x14ac:dyDescent="0.2">
      <c r="I322" t="str">
        <f>IF(A322&lt;&gt;"",VALUE(VLOOKUP(-E322,'2.DEBITOS Y CHEQUES'!$F$2:$F$5500,1,FALSE)),"")</f>
        <v/>
      </c>
      <c r="J322" s="5" t="str">
        <f>IF(E322&lt;&gt;"",(IFERROR(VLOOKUP(-E322,'3.AFIP'!$F$2:$F$160,1,0),0)),"")</f>
        <v/>
      </c>
    </row>
    <row r="323" spans="9:10" ht="30" customHeight="1" x14ac:dyDescent="0.2">
      <c r="I323" t="str">
        <f>IF(A323&lt;&gt;"",VALUE(VLOOKUP(-E323,'2.DEBITOS Y CHEQUES'!$F$2:$F$5500,1,FALSE)),"")</f>
        <v/>
      </c>
      <c r="J323" s="5" t="str">
        <f>IF(E323&lt;&gt;"",(IFERROR(VLOOKUP(-E323,'3.AFIP'!$F$2:$F$160,1,0),0)),"")</f>
        <v/>
      </c>
    </row>
    <row r="324" spans="9:10" ht="30" customHeight="1" x14ac:dyDescent="0.2">
      <c r="I324" t="str">
        <f>IF(A324&lt;&gt;"",VALUE(VLOOKUP(-E324,'2.DEBITOS Y CHEQUES'!$F$2:$F$5500,1,FALSE)),"")</f>
        <v/>
      </c>
      <c r="J324" s="5" t="str">
        <f>IF(E324&lt;&gt;"",(IFERROR(VLOOKUP(-E324,'3.AFIP'!$F$2:$F$160,1,0),0)),"")</f>
        <v/>
      </c>
    </row>
    <row r="325" spans="9:10" ht="30" customHeight="1" x14ac:dyDescent="0.2">
      <c r="I325" t="str">
        <f>IF(A325&lt;&gt;"",VALUE(VLOOKUP(-E325,'2.DEBITOS Y CHEQUES'!$F$2:$F$5500,1,FALSE)),"")</f>
        <v/>
      </c>
      <c r="J325" s="5" t="str">
        <f>IF(E325&lt;&gt;"",(IFERROR(VLOOKUP(-E325,'3.AFIP'!$F$2:$F$160,1,0),0)),"")</f>
        <v/>
      </c>
    </row>
    <row r="326" spans="9:10" ht="30" customHeight="1" x14ac:dyDescent="0.2">
      <c r="I326" t="str">
        <f>IF(A326&lt;&gt;"",VALUE(VLOOKUP(-E326,'2.DEBITOS Y CHEQUES'!$F$2:$F$5500,1,FALSE)),"")</f>
        <v/>
      </c>
      <c r="J326" s="5" t="str">
        <f>IF(E326&lt;&gt;"",(IFERROR(VLOOKUP(-E326,'3.AFIP'!$F$2:$F$160,1,0),0)),"")</f>
        <v/>
      </c>
    </row>
    <row r="327" spans="9:10" ht="30" customHeight="1" x14ac:dyDescent="0.2">
      <c r="I327" t="str">
        <f>IF(A327&lt;&gt;"",VALUE(VLOOKUP(-E327,'2.DEBITOS Y CHEQUES'!$F$2:$F$5500,1,FALSE)),"")</f>
        <v/>
      </c>
      <c r="J327" s="5" t="str">
        <f>IF(E327&lt;&gt;"",(IFERROR(VLOOKUP(-E327,'3.AFIP'!$F$2:$F$160,1,0),0)),"")</f>
        <v/>
      </c>
    </row>
    <row r="328" spans="9:10" ht="30" customHeight="1" x14ac:dyDescent="0.2">
      <c r="I328" t="str">
        <f>IF(A328&lt;&gt;"",VALUE(VLOOKUP(-E328,'2.DEBITOS Y CHEQUES'!$F$2:$F$5500,1,FALSE)),"")</f>
        <v/>
      </c>
      <c r="J328" s="5" t="str">
        <f>IF(E328&lt;&gt;"",(IFERROR(VLOOKUP(-E328,'3.AFIP'!$F$2:$F$160,1,0),0)),"")</f>
        <v/>
      </c>
    </row>
    <row r="329" spans="9:10" ht="30" customHeight="1" x14ac:dyDescent="0.2">
      <c r="I329" t="str">
        <f>IF(A329&lt;&gt;"",VALUE(VLOOKUP(-E329,'2.DEBITOS Y CHEQUES'!$F$2:$F$5500,1,FALSE)),"")</f>
        <v/>
      </c>
      <c r="J329" s="5" t="str">
        <f>IF(E329&lt;&gt;"",(IFERROR(VLOOKUP(-E329,'3.AFIP'!$F$2:$F$160,1,0),0)),"")</f>
        <v/>
      </c>
    </row>
    <row r="330" spans="9:10" ht="30" customHeight="1" x14ac:dyDescent="0.2">
      <c r="I330" t="str">
        <f>IF(A330&lt;&gt;"",VALUE(VLOOKUP(-E330,'2.DEBITOS Y CHEQUES'!$F$2:$F$5500,1,FALSE)),"")</f>
        <v/>
      </c>
      <c r="J330" s="5" t="str">
        <f>IF(E330&lt;&gt;"",(IFERROR(VLOOKUP(-E330,'3.AFIP'!$F$2:$F$160,1,0),0)),"")</f>
        <v/>
      </c>
    </row>
    <row r="331" spans="9:10" ht="30" customHeight="1" x14ac:dyDescent="0.2">
      <c r="I331" t="str">
        <f>IF(A331&lt;&gt;"",VALUE(VLOOKUP(-E331,'2.DEBITOS Y CHEQUES'!$F$2:$F$5500,1,FALSE)),"")</f>
        <v/>
      </c>
      <c r="J331" s="5" t="str">
        <f>IF(E331&lt;&gt;"",(IFERROR(VLOOKUP(-E331,'3.AFIP'!$F$2:$F$160,1,0),0)),"")</f>
        <v/>
      </c>
    </row>
    <row r="332" spans="9:10" ht="30" customHeight="1" x14ac:dyDescent="0.2">
      <c r="I332" t="str">
        <f>IF(A332&lt;&gt;"",VALUE(VLOOKUP(-E332,'2.DEBITOS Y CHEQUES'!$F$2:$F$5500,1,FALSE)),"")</f>
        <v/>
      </c>
      <c r="J332" s="5" t="str">
        <f>IF(E332&lt;&gt;"",(IFERROR(VLOOKUP(-E332,'3.AFIP'!$F$2:$F$160,1,0),0)),"")</f>
        <v/>
      </c>
    </row>
    <row r="333" spans="9:10" ht="30" customHeight="1" x14ac:dyDescent="0.2">
      <c r="I333" t="str">
        <f>IF(A333&lt;&gt;"",VALUE(VLOOKUP(-E333,'2.DEBITOS Y CHEQUES'!$F$2:$F$5500,1,FALSE)),"")</f>
        <v/>
      </c>
      <c r="J333" s="5" t="str">
        <f>IF(E333&lt;&gt;"",(IFERROR(VLOOKUP(-E333,'3.AFIP'!$F$2:$F$160,1,0),0)),"")</f>
        <v/>
      </c>
    </row>
    <row r="334" spans="9:10" ht="30" customHeight="1" x14ac:dyDescent="0.2">
      <c r="I334" t="str">
        <f>IF(A334&lt;&gt;"",VALUE(VLOOKUP(-E334,'2.DEBITOS Y CHEQUES'!$F$2:$F$5500,1,FALSE)),"")</f>
        <v/>
      </c>
      <c r="J334" s="5" t="str">
        <f>IF(E334&lt;&gt;"",(IFERROR(VLOOKUP(-E334,'3.AFIP'!$F$2:$F$160,1,0),0)),"")</f>
        <v/>
      </c>
    </row>
    <row r="335" spans="9:10" ht="30" customHeight="1" x14ac:dyDescent="0.2">
      <c r="I335" t="str">
        <f>IF(A335&lt;&gt;"",VALUE(VLOOKUP(-E335,'2.DEBITOS Y CHEQUES'!$F$2:$F$5500,1,FALSE)),"")</f>
        <v/>
      </c>
      <c r="J335" s="5" t="str">
        <f>IF(E335&lt;&gt;"",(IFERROR(VLOOKUP(-E335,'3.AFIP'!$F$2:$F$160,1,0),0)),"")</f>
        <v/>
      </c>
    </row>
    <row r="336" spans="9:10" ht="30" customHeight="1" x14ac:dyDescent="0.2">
      <c r="I336" t="str">
        <f>IF(A336&lt;&gt;"",VALUE(VLOOKUP(-E336,'2.DEBITOS Y CHEQUES'!$F$2:$F$5500,1,FALSE)),"")</f>
        <v/>
      </c>
      <c r="J336" s="5" t="str">
        <f>IF(E336&lt;&gt;"",(IFERROR(VLOOKUP(-E336,'3.AFIP'!$F$2:$F$160,1,0),0)),"")</f>
        <v/>
      </c>
    </row>
    <row r="337" spans="9:10" ht="30" customHeight="1" x14ac:dyDescent="0.2">
      <c r="I337" t="str">
        <f>IF(A337&lt;&gt;"",VALUE(VLOOKUP(-E337,'2.DEBITOS Y CHEQUES'!$F$2:$F$5500,1,FALSE)),"")</f>
        <v/>
      </c>
      <c r="J337" s="5" t="str">
        <f>IF(E337&lt;&gt;"",(IFERROR(VLOOKUP(-E337,'3.AFIP'!$F$2:$F$160,1,0),0)),"")</f>
        <v/>
      </c>
    </row>
    <row r="338" spans="9:10" ht="30" customHeight="1" x14ac:dyDescent="0.2">
      <c r="I338" t="str">
        <f>IF(A338&lt;&gt;"",VALUE(VLOOKUP(-E338,'2.DEBITOS Y CHEQUES'!$F$2:$F$5500,1,FALSE)),"")</f>
        <v/>
      </c>
      <c r="J338" s="5" t="str">
        <f>IF(E338&lt;&gt;"",(IFERROR(VLOOKUP(-E338,'3.AFIP'!$F$2:$F$160,1,0),0)),"")</f>
        <v/>
      </c>
    </row>
    <row r="339" spans="9:10" ht="30" customHeight="1" x14ac:dyDescent="0.2">
      <c r="I339" t="str">
        <f>IF(A339&lt;&gt;"",VALUE(VLOOKUP(-E339,'2.DEBITOS Y CHEQUES'!$F$2:$F$5500,1,FALSE)),"")</f>
        <v/>
      </c>
      <c r="J339" s="5" t="str">
        <f>IF(E339&lt;&gt;"",(IFERROR(VLOOKUP(-E339,'3.AFIP'!$F$2:$F$160,1,0),0)),"")</f>
        <v/>
      </c>
    </row>
    <row r="340" spans="9:10" ht="30" customHeight="1" x14ac:dyDescent="0.2">
      <c r="I340" t="str">
        <f>IF(A340&lt;&gt;"",VALUE(VLOOKUP(-E340,'2.DEBITOS Y CHEQUES'!$F$2:$F$5500,1,FALSE)),"")</f>
        <v/>
      </c>
      <c r="J340" s="5" t="str">
        <f>IF(E340&lt;&gt;"",(IFERROR(VLOOKUP(-E340,'3.AFIP'!$F$2:$F$160,1,0),0)),"")</f>
        <v/>
      </c>
    </row>
    <row r="341" spans="9:10" ht="30" customHeight="1" x14ac:dyDescent="0.2">
      <c r="I341" t="str">
        <f>IF(A341&lt;&gt;"",VALUE(VLOOKUP(-E341,'2.DEBITOS Y CHEQUES'!$F$2:$F$5500,1,FALSE)),"")</f>
        <v/>
      </c>
      <c r="J341" s="5" t="str">
        <f>IF(E341&lt;&gt;"",(IFERROR(VLOOKUP(-E341,'3.AFIP'!$F$2:$F$160,1,0),0)),"")</f>
        <v/>
      </c>
    </row>
    <row r="342" spans="9:10" ht="30" customHeight="1" x14ac:dyDescent="0.2">
      <c r="I342" t="str">
        <f>IF(A342&lt;&gt;"",VALUE(VLOOKUP(-E342,'2.DEBITOS Y CHEQUES'!$F$2:$F$5500,1,FALSE)),"")</f>
        <v/>
      </c>
      <c r="J342" s="5" t="str">
        <f>IF(E342&lt;&gt;"",(IFERROR(VLOOKUP(-E342,'3.AFIP'!$F$2:$F$160,1,0),0)),"")</f>
        <v/>
      </c>
    </row>
    <row r="343" spans="9:10" ht="30" customHeight="1" x14ac:dyDescent="0.2">
      <c r="I343" t="str">
        <f>IF(A343&lt;&gt;"",VALUE(VLOOKUP(-E343,'2.DEBITOS Y CHEQUES'!$F$2:$F$5500,1,FALSE)),"")</f>
        <v/>
      </c>
      <c r="J343" s="5" t="str">
        <f>IF(E343&lt;&gt;"",(IFERROR(VLOOKUP(-E343,'3.AFIP'!$F$2:$F$160,1,0),0)),"")</f>
        <v/>
      </c>
    </row>
    <row r="344" spans="9:10" ht="30" customHeight="1" x14ac:dyDescent="0.2">
      <c r="I344" t="str">
        <f>IF(A344&lt;&gt;"",VALUE(VLOOKUP(-E344,'2.DEBITOS Y CHEQUES'!$F$2:$F$5500,1,FALSE)),"")</f>
        <v/>
      </c>
      <c r="J344" s="5" t="str">
        <f>IF(E344&lt;&gt;"",(IFERROR(VLOOKUP(-E344,'3.AFIP'!$F$2:$F$160,1,0),0)),"")</f>
        <v/>
      </c>
    </row>
    <row r="345" spans="9:10" ht="30" customHeight="1" x14ac:dyDescent="0.2">
      <c r="I345" t="str">
        <f>IF(A345&lt;&gt;"",VALUE(VLOOKUP(-E345,'2.DEBITOS Y CHEQUES'!$F$2:$F$5500,1,FALSE)),"")</f>
        <v/>
      </c>
      <c r="J345" s="5" t="str">
        <f>IF(E345&lt;&gt;"",(IFERROR(VLOOKUP(-E345,'3.AFIP'!$F$2:$F$160,1,0),0)),"")</f>
        <v/>
      </c>
    </row>
    <row r="346" spans="9:10" ht="30" customHeight="1" x14ac:dyDescent="0.2">
      <c r="I346" t="str">
        <f>IF(A346&lt;&gt;"",VALUE(VLOOKUP(-E346,'2.DEBITOS Y CHEQUES'!$F$2:$F$5500,1,FALSE)),"")</f>
        <v/>
      </c>
      <c r="J346" s="5" t="str">
        <f>IF(E346&lt;&gt;"",(IFERROR(VLOOKUP(-E346,'3.AFIP'!$F$2:$F$160,1,0),0)),"")</f>
        <v/>
      </c>
    </row>
    <row r="347" spans="9:10" ht="30" customHeight="1" x14ac:dyDescent="0.2">
      <c r="I347" t="str">
        <f>IF(A347&lt;&gt;"",VALUE(VLOOKUP(-E347,'2.DEBITOS Y CHEQUES'!$F$2:$F$5500,1,FALSE)),"")</f>
        <v/>
      </c>
      <c r="J347" s="5" t="str">
        <f>IF(E347&lt;&gt;"",(IFERROR(VLOOKUP(-E347,'3.AFIP'!$F$2:$F$160,1,0),0)),"")</f>
        <v/>
      </c>
    </row>
    <row r="348" spans="9:10" ht="30" customHeight="1" x14ac:dyDescent="0.2">
      <c r="I348" t="str">
        <f>IF(A348&lt;&gt;"",VALUE(VLOOKUP(-E348,'2.DEBITOS Y CHEQUES'!$F$2:$F$5500,1,FALSE)),"")</f>
        <v/>
      </c>
      <c r="J348" s="5" t="str">
        <f>IF(E348&lt;&gt;"",(IFERROR(VLOOKUP(-E348,'3.AFIP'!$F$2:$F$160,1,0),0)),"")</f>
        <v/>
      </c>
    </row>
    <row r="349" spans="9:10" ht="30" customHeight="1" x14ac:dyDescent="0.2">
      <c r="I349" t="str">
        <f>IF(A349&lt;&gt;"",VALUE(VLOOKUP(-E349,'2.DEBITOS Y CHEQUES'!$F$2:$F$5500,1,FALSE)),"")</f>
        <v/>
      </c>
      <c r="J349" s="5" t="str">
        <f>IF(E349&lt;&gt;"",(IFERROR(VLOOKUP(-E349,'3.AFIP'!$F$2:$F$160,1,0),0)),"")</f>
        <v/>
      </c>
    </row>
    <row r="350" spans="9:10" ht="30" customHeight="1" x14ac:dyDescent="0.2">
      <c r="I350" t="str">
        <f>IF(A350&lt;&gt;"",VALUE(VLOOKUP(-E350,'2.DEBITOS Y CHEQUES'!$F$2:$F$5500,1,FALSE)),"")</f>
        <v/>
      </c>
      <c r="J350" s="5" t="str">
        <f>IF(E350&lt;&gt;"",(IFERROR(VLOOKUP(-E350,'3.AFIP'!$F$2:$F$160,1,0),0)),"")</f>
        <v/>
      </c>
    </row>
    <row r="351" spans="9:10" ht="30" customHeight="1" x14ac:dyDescent="0.2">
      <c r="I351" t="str">
        <f>IF(A351&lt;&gt;"",VALUE(VLOOKUP(-E351,'2.DEBITOS Y CHEQUES'!$F$2:$F$5500,1,FALSE)),"")</f>
        <v/>
      </c>
      <c r="J351" s="5" t="str">
        <f>IF(E351&lt;&gt;"",(IFERROR(VLOOKUP(-E351,'3.AFIP'!$F$2:$F$160,1,0),0)),"")</f>
        <v/>
      </c>
    </row>
    <row r="352" spans="9:10" ht="30" customHeight="1" x14ac:dyDescent="0.2">
      <c r="I352" t="str">
        <f>IF(A352&lt;&gt;"",VALUE(VLOOKUP(-E352,'2.DEBITOS Y CHEQUES'!$F$2:$F$5500,1,FALSE)),"")</f>
        <v/>
      </c>
      <c r="J352" s="5" t="str">
        <f>IF(E352&lt;&gt;"",(IFERROR(VLOOKUP(-E352,'3.AFIP'!$F$2:$F$160,1,0),0)),"")</f>
        <v/>
      </c>
    </row>
    <row r="353" spans="9:10" ht="30" customHeight="1" x14ac:dyDescent="0.2">
      <c r="I353" t="str">
        <f>IF(A353&lt;&gt;"",VALUE(VLOOKUP(-E353,'2.DEBITOS Y CHEQUES'!$F$2:$F$5500,1,FALSE)),"")</f>
        <v/>
      </c>
      <c r="J353" s="5" t="str">
        <f>IF(E353&lt;&gt;"",(IFERROR(VLOOKUP(-E353,'3.AFIP'!$F$2:$F$160,1,0),0)),"")</f>
        <v/>
      </c>
    </row>
    <row r="354" spans="9:10" ht="30" customHeight="1" x14ac:dyDescent="0.2">
      <c r="I354" t="str">
        <f>IF(A354&lt;&gt;"",VALUE(VLOOKUP(-E354,'2.DEBITOS Y CHEQUES'!$F$2:$F$5500,1,FALSE)),"")</f>
        <v/>
      </c>
      <c r="J354" s="5" t="str">
        <f>IF(E354&lt;&gt;"",(IFERROR(VLOOKUP(-E354,'3.AFIP'!$F$2:$F$160,1,0),0)),"")</f>
        <v/>
      </c>
    </row>
    <row r="355" spans="9:10" ht="30" customHeight="1" x14ac:dyDescent="0.2">
      <c r="I355" t="str">
        <f>IF(A355&lt;&gt;"",VALUE(VLOOKUP(-E355,'2.DEBITOS Y CHEQUES'!$F$2:$F$5500,1,FALSE)),"")</f>
        <v/>
      </c>
    </row>
    <row r="356" spans="9:10" ht="30" customHeight="1" x14ac:dyDescent="0.2">
      <c r="I356" t="str">
        <f>IF(A356&lt;&gt;"",VALUE(VLOOKUP(-E356,'2.DEBITOS Y CHEQUES'!$F$2:$F$5500,1,FALSE)),"")</f>
        <v/>
      </c>
    </row>
    <row r="357" spans="9:10" ht="30" customHeight="1" x14ac:dyDescent="0.2">
      <c r="I357" t="str">
        <f>IF(A357&lt;&gt;"",VALUE(VLOOKUP(-E357,'2.DEBITOS Y CHEQUES'!$F$2:$F$5500,1,FALSE)),"")</f>
        <v/>
      </c>
    </row>
    <row r="358" spans="9:10" ht="30" customHeight="1" x14ac:dyDescent="0.2">
      <c r="I358" t="str">
        <f>IF(A358&lt;&gt;"",VALUE(VLOOKUP(-E358,'2.DEBITOS Y CHEQUES'!$F$2:$F$5500,1,FALSE)),"")</f>
        <v/>
      </c>
    </row>
    <row r="359" spans="9:10" ht="30" customHeight="1" x14ac:dyDescent="0.2">
      <c r="I359" t="str">
        <f>IF(A359&lt;&gt;"",VALUE(VLOOKUP(-E359,'2.DEBITOS Y CHEQUES'!$F$2:$F$5500,1,FALSE)),"")</f>
        <v/>
      </c>
    </row>
    <row r="360" spans="9:10" ht="30" customHeight="1" x14ac:dyDescent="0.2">
      <c r="I360" t="str">
        <f>IF(A360&lt;&gt;"",VALUE(VLOOKUP(-E360,'2.DEBITOS Y CHEQUES'!$F$2:$F$5500,1,FALSE)),"")</f>
        <v/>
      </c>
    </row>
    <row r="361" spans="9:10" ht="30" customHeight="1" x14ac:dyDescent="0.2">
      <c r="I361" t="str">
        <f>IF(A361&lt;&gt;"",VALUE(VLOOKUP(-E361,'2.DEBITOS Y CHEQUES'!$F$2:$F$5500,1,FALSE)),"")</f>
        <v/>
      </c>
    </row>
    <row r="362" spans="9:10" ht="30" customHeight="1" x14ac:dyDescent="0.2">
      <c r="I362" t="str">
        <f>IF(A362&lt;&gt;"",VALUE(VLOOKUP(-E362,'2.DEBITOS Y CHEQUES'!$F$2:$F$5500,1,FALSE)),"")</f>
        <v/>
      </c>
    </row>
    <row r="363" spans="9:10" ht="30" customHeight="1" x14ac:dyDescent="0.2">
      <c r="I363" t="str">
        <f>IF(A363&lt;&gt;"",VALUE(VLOOKUP(-E363,'2.DEBITOS Y CHEQUES'!$F$2:$F$5500,1,FALSE)),"")</f>
        <v/>
      </c>
    </row>
    <row r="364" spans="9:10" ht="30" customHeight="1" x14ac:dyDescent="0.2">
      <c r="I364" t="str">
        <f>IF(A364&lt;&gt;"",VALUE(VLOOKUP(-E364,'2.DEBITOS Y CHEQUES'!$F$2:$F$5500,1,FALSE)),"")</f>
        <v/>
      </c>
    </row>
    <row r="365" spans="9:10" ht="30" customHeight="1" x14ac:dyDescent="0.2">
      <c r="I365" t="str">
        <f>IF(A365&lt;&gt;"",VALUE(VLOOKUP(-E365,'2.DEBITOS Y CHEQUES'!$F$2:$F$5500,1,FALSE)),"")</f>
        <v/>
      </c>
    </row>
    <row r="366" spans="9:10" ht="30" customHeight="1" x14ac:dyDescent="0.2">
      <c r="I366" t="str">
        <f>IF(A366&lt;&gt;"",VALUE(VLOOKUP(-E366,'2.DEBITOS Y CHEQUES'!$F$2:$F$5500,1,FALSE)),"")</f>
        <v/>
      </c>
    </row>
    <row r="367" spans="9:10" ht="30" customHeight="1" x14ac:dyDescent="0.2">
      <c r="I367" t="str">
        <f>IF(A367&lt;&gt;"",VALUE(VLOOKUP(-E367,'2.DEBITOS Y CHEQUES'!$F$2:$F$5500,1,FALSE)),"")</f>
        <v/>
      </c>
    </row>
    <row r="368" spans="9:10" ht="30" customHeight="1" x14ac:dyDescent="0.2">
      <c r="I368" t="str">
        <f>IF(A368&lt;&gt;"",VALUE(VLOOKUP(-E368,'2.DEBITOS Y CHEQUES'!$F$2:$F$5500,1,FALSE)),"")</f>
        <v/>
      </c>
    </row>
    <row r="369" spans="9:9" ht="30" customHeight="1" x14ac:dyDescent="0.2">
      <c r="I369" t="str">
        <f>IF(A369&lt;&gt;"",VALUE(VLOOKUP(-E369,'2.DEBITOS Y CHEQUES'!$F$2:$F$5500,1,FALSE)),"")</f>
        <v/>
      </c>
    </row>
    <row r="370" spans="9:9" ht="30" customHeight="1" x14ac:dyDescent="0.2">
      <c r="I370" t="str">
        <f>IF(A370&lt;&gt;"",VALUE(VLOOKUP(-E370,'2.DEBITOS Y CHEQUES'!$F$2:$F$5500,1,FALSE)),"")</f>
        <v/>
      </c>
    </row>
    <row r="371" spans="9:9" ht="30" customHeight="1" x14ac:dyDescent="0.2">
      <c r="I371" t="str">
        <f>IF(A371&lt;&gt;"",VALUE(VLOOKUP(-E371,'2.DEBITOS Y CHEQUES'!$F$2:$F$5500,1,FALSE)),"")</f>
        <v/>
      </c>
    </row>
    <row r="372" spans="9:9" ht="30" customHeight="1" x14ac:dyDescent="0.2">
      <c r="I372" t="str">
        <f>IF(A372&lt;&gt;"",VALUE(VLOOKUP(-E372,'2.DEBITOS Y CHEQUES'!$F$2:$F$5500,1,FALSE)),"")</f>
        <v/>
      </c>
    </row>
    <row r="373" spans="9:9" ht="30" customHeight="1" x14ac:dyDescent="0.2">
      <c r="I373" t="str">
        <f>IF(A373&lt;&gt;"",VALUE(VLOOKUP(-E373,'2.DEBITOS Y CHEQUES'!$F$2:$F$5500,1,FALSE)),"")</f>
        <v/>
      </c>
    </row>
    <row r="374" spans="9:9" ht="30" customHeight="1" x14ac:dyDescent="0.2">
      <c r="I374" t="str">
        <f>IF(A374&lt;&gt;"",VALUE(VLOOKUP(-E374,'2.DEBITOS Y CHEQUES'!$F$2:$F$5500,1,FALSE)),"")</f>
        <v/>
      </c>
    </row>
    <row r="375" spans="9:9" ht="30" customHeight="1" x14ac:dyDescent="0.2">
      <c r="I375" t="str">
        <f>IF(A375&lt;&gt;"",VALUE(VLOOKUP(-E375,'2.DEBITOS Y CHEQUES'!$F$2:$F$5500,1,FALSE)),"")</f>
        <v/>
      </c>
    </row>
    <row r="376" spans="9:9" ht="30" customHeight="1" x14ac:dyDescent="0.2">
      <c r="I376" t="str">
        <f>IF(A376&lt;&gt;"",VALUE(VLOOKUP(-E376,'2.DEBITOS Y CHEQUES'!$F$2:$F$5500,1,FALSE)),"")</f>
        <v/>
      </c>
    </row>
    <row r="377" spans="9:9" ht="30" customHeight="1" x14ac:dyDescent="0.2">
      <c r="I377" t="str">
        <f>IF(A377&lt;&gt;"",VALUE(VLOOKUP(-E377,'2.DEBITOS Y CHEQUES'!$F$2:$F$5500,1,FALSE)),"")</f>
        <v/>
      </c>
    </row>
    <row r="378" spans="9:9" ht="30" customHeight="1" x14ac:dyDescent="0.2">
      <c r="I378" t="str">
        <f>IF(A378&lt;&gt;"",VALUE(VLOOKUP(-E378,'2.DEBITOS Y CHEQUES'!$F$2:$F$5500,1,FALSE)),"")</f>
        <v/>
      </c>
    </row>
    <row r="379" spans="9:9" ht="30" customHeight="1" x14ac:dyDescent="0.2">
      <c r="I379" t="str">
        <f>IF(A379&lt;&gt;"",VALUE(VLOOKUP(-E379,'2.DEBITOS Y CHEQUES'!$F$2:$F$5500,1,FALSE)),"")</f>
        <v/>
      </c>
    </row>
    <row r="380" spans="9:9" ht="30" customHeight="1" x14ac:dyDescent="0.2">
      <c r="I380" t="str">
        <f>IF(A380&lt;&gt;"",VALUE(VLOOKUP(-E380,'2.DEBITOS Y CHEQUES'!$F$2:$F$5500,1,FALSE)),"")</f>
        <v/>
      </c>
    </row>
    <row r="381" spans="9:9" ht="30" customHeight="1" x14ac:dyDescent="0.2">
      <c r="I381" t="str">
        <f>IF(A381&lt;&gt;"",VALUE(VLOOKUP(-E381,'2.DEBITOS Y CHEQUES'!$F$2:$F$5500,1,FALSE)),"")</f>
        <v/>
      </c>
    </row>
    <row r="382" spans="9:9" ht="30" customHeight="1" x14ac:dyDescent="0.2">
      <c r="I382" t="str">
        <f>IF(A382&lt;&gt;"",VALUE(VLOOKUP(-E382,'2.DEBITOS Y CHEQUES'!$F$2:$F$5500,1,FALSE)),"")</f>
        <v/>
      </c>
    </row>
    <row r="383" spans="9:9" ht="30" customHeight="1" x14ac:dyDescent="0.2">
      <c r="I383" t="str">
        <f>IF(A383&lt;&gt;"",VALUE(VLOOKUP(-E383,'2.DEBITOS Y CHEQUES'!$F$2:$F$5500,1,FALSE)),"")</f>
        <v/>
      </c>
    </row>
    <row r="384" spans="9:9" ht="30" customHeight="1" x14ac:dyDescent="0.2">
      <c r="I384" t="str">
        <f>IF(A384&lt;&gt;"",VALUE(VLOOKUP(-E384,'2.DEBITOS Y CHEQUES'!$F$2:$F$5500,1,FALSE)),"")</f>
        <v/>
      </c>
    </row>
    <row r="385" spans="9:9" ht="30" customHeight="1" x14ac:dyDescent="0.2">
      <c r="I385" t="str">
        <f>IF(A385&lt;&gt;"",VALUE(VLOOKUP(-E385,'2.DEBITOS Y CHEQUES'!$F$2:$F$5500,1,FALSE)),"")</f>
        <v/>
      </c>
    </row>
    <row r="386" spans="9:9" ht="30" customHeight="1" x14ac:dyDescent="0.2">
      <c r="I386" t="str">
        <f>IF(A386&lt;&gt;"",VALUE(VLOOKUP(-E386,'2.DEBITOS Y CHEQUES'!$F$2:$F$5500,1,FALSE)),"")</f>
        <v/>
      </c>
    </row>
    <row r="387" spans="9:9" ht="30" customHeight="1" x14ac:dyDescent="0.2">
      <c r="I387" t="str">
        <f>IF(A387&lt;&gt;"",VALUE(VLOOKUP(-E387,'2.DEBITOS Y CHEQUES'!$F$2:$F$5500,1,FALSE)),"")</f>
        <v/>
      </c>
    </row>
    <row r="388" spans="9:9" ht="30" customHeight="1" x14ac:dyDescent="0.2">
      <c r="I388" t="str">
        <f>IF(A388&lt;&gt;"",VALUE(VLOOKUP(-E388,'2.DEBITOS Y CHEQUES'!$F$2:$F$5500,1,FALSE)),"")</f>
        <v/>
      </c>
    </row>
    <row r="389" spans="9:9" ht="30" customHeight="1" x14ac:dyDescent="0.2">
      <c r="I389" t="str">
        <f>IF(A389&lt;&gt;"",VALUE(VLOOKUP(-E389,'2.DEBITOS Y CHEQUES'!$F$2:$F$5500,1,FALSE)),"")</f>
        <v/>
      </c>
    </row>
    <row r="390" spans="9:9" ht="30" customHeight="1" x14ac:dyDescent="0.2">
      <c r="I390" t="str">
        <f>IF(A390&lt;&gt;"",VALUE(VLOOKUP(-E390,'2.DEBITOS Y CHEQUES'!$F$2:$F$5500,1,FALSE)),"")</f>
        <v/>
      </c>
    </row>
    <row r="391" spans="9:9" ht="30" customHeight="1" x14ac:dyDescent="0.2">
      <c r="I391" t="str">
        <f>IF(A391&lt;&gt;"",VALUE(VLOOKUP(-E391,'2.DEBITOS Y CHEQUES'!$F$2:$F$5500,1,FALSE)),"")</f>
        <v/>
      </c>
    </row>
    <row r="392" spans="9:9" ht="30" customHeight="1" x14ac:dyDescent="0.2">
      <c r="I392" t="str">
        <f>IF(A392&lt;&gt;"",VALUE(VLOOKUP(-E392,'2.DEBITOS Y CHEQUES'!$F$2:$F$5500,1,FALSE)),"")</f>
        <v/>
      </c>
    </row>
    <row r="393" spans="9:9" ht="30" customHeight="1" x14ac:dyDescent="0.2">
      <c r="I393" t="str">
        <f>IF(A393&lt;&gt;"",VALUE(VLOOKUP(-E393,'2.DEBITOS Y CHEQUES'!$F$2:$F$5500,1,FALSE)),"")</f>
        <v/>
      </c>
    </row>
    <row r="394" spans="9:9" ht="30" customHeight="1" x14ac:dyDescent="0.2">
      <c r="I394" t="str">
        <f>IF(A394&lt;&gt;"",VALUE(VLOOKUP(-E394,'2.DEBITOS Y CHEQUES'!$F$2:$F$5500,1,FALSE)),"")</f>
        <v/>
      </c>
    </row>
    <row r="395" spans="9:9" ht="30" customHeight="1" x14ac:dyDescent="0.2">
      <c r="I395" t="str">
        <f>IF(A395&lt;&gt;"",VALUE(VLOOKUP(-E395,'2.DEBITOS Y CHEQUES'!$F$2:$F$5500,1,FALSE)),"")</f>
        <v/>
      </c>
    </row>
    <row r="396" spans="9:9" ht="30" customHeight="1" x14ac:dyDescent="0.2">
      <c r="I396" t="str">
        <f>IF(A396&lt;&gt;"",VALUE(VLOOKUP(-E396,'2.DEBITOS Y CHEQUES'!$F$2:$F$5500,1,FALSE)),"")</f>
        <v/>
      </c>
    </row>
    <row r="397" spans="9:9" ht="30" customHeight="1" x14ac:dyDescent="0.2">
      <c r="I397" t="str">
        <f>IF(A397&lt;&gt;"",VALUE(VLOOKUP(-E397,'2.DEBITOS Y CHEQUES'!$F$2:$F$5500,1,FALSE)),"")</f>
        <v/>
      </c>
    </row>
    <row r="398" spans="9:9" ht="30" customHeight="1" x14ac:dyDescent="0.2">
      <c r="I398" t="str">
        <f>IF(A398&lt;&gt;"",VALUE(VLOOKUP(-E398,'2.DEBITOS Y CHEQUES'!$F$2:$F$5500,1,FALSE)),"")</f>
        <v/>
      </c>
    </row>
    <row r="399" spans="9:9" ht="30" customHeight="1" x14ac:dyDescent="0.2">
      <c r="I399" t="str">
        <f>IF(A399&lt;&gt;"",VALUE(VLOOKUP(-E399,'2.DEBITOS Y CHEQUES'!$F$2:$F$5500,1,FALSE)),"")</f>
        <v/>
      </c>
    </row>
    <row r="400" spans="9:9" ht="30" customHeight="1" x14ac:dyDescent="0.2">
      <c r="I400" t="str">
        <f>IF(A400&lt;&gt;"",VALUE(VLOOKUP(-E400,'2.DEBITOS Y CHEQUES'!$F$2:$F$5500,1,FALSE)),"")</f>
        <v/>
      </c>
    </row>
    <row r="401" spans="9:9" ht="30" customHeight="1" x14ac:dyDescent="0.2">
      <c r="I401" t="str">
        <f>IF(A401&lt;&gt;"",VALUE(VLOOKUP(-E401,'2.DEBITOS Y CHEQUES'!$F$2:$F$5500,1,FALSE)),"")</f>
        <v/>
      </c>
    </row>
    <row r="402" spans="9:9" ht="30" customHeight="1" x14ac:dyDescent="0.2">
      <c r="I402" t="str">
        <f>IF(A402&lt;&gt;"",VALUE(VLOOKUP(-E402,'2.DEBITOS Y CHEQUES'!$F$2:$F$5500,1,FALSE)),"")</f>
        <v/>
      </c>
    </row>
    <row r="403" spans="9:9" ht="30" customHeight="1" x14ac:dyDescent="0.2">
      <c r="I403" t="str">
        <f>IF(A403&lt;&gt;"",VALUE(VLOOKUP(-E403,'2.DEBITOS Y CHEQUES'!$F$2:$F$5500,1,FALSE)),"")</f>
        <v/>
      </c>
    </row>
    <row r="404" spans="9:9" ht="30" customHeight="1" x14ac:dyDescent="0.2">
      <c r="I404" t="str">
        <f>IF(A404&lt;&gt;"",VALUE(VLOOKUP(-E404,'2.DEBITOS Y CHEQUES'!$F$2:$F$5500,1,FALSE)),"")</f>
        <v/>
      </c>
    </row>
    <row r="405" spans="9:9" ht="30" customHeight="1" x14ac:dyDescent="0.2">
      <c r="I405" t="str">
        <f>IF(A405&lt;&gt;"",VALUE(VLOOKUP(-E405,'2.DEBITOS Y CHEQUES'!$F$2:$F$5500,1,FALSE)),"")</f>
        <v/>
      </c>
    </row>
    <row r="406" spans="9:9" ht="30" customHeight="1" x14ac:dyDescent="0.2">
      <c r="I406" t="str">
        <f>IF(A406&lt;&gt;"",VALUE(VLOOKUP(-E406,'2.DEBITOS Y CHEQUES'!$F$2:$F$5500,1,FALSE)),"")</f>
        <v/>
      </c>
    </row>
    <row r="407" spans="9:9" ht="30" customHeight="1" x14ac:dyDescent="0.2">
      <c r="I407" t="str">
        <f>IF(A407&lt;&gt;"",VALUE(VLOOKUP(-E407,'2.DEBITOS Y CHEQUES'!$F$2:$F$5500,1,FALSE)),"")</f>
        <v/>
      </c>
    </row>
    <row r="408" spans="9:9" ht="30" customHeight="1" x14ac:dyDescent="0.2">
      <c r="I408" t="str">
        <f>IF(A408&lt;&gt;"",VALUE(VLOOKUP(-E408,'2.DEBITOS Y CHEQUES'!$F$2:$F$5500,1,FALSE)),"")</f>
        <v/>
      </c>
    </row>
    <row r="409" spans="9:9" ht="30" customHeight="1" x14ac:dyDescent="0.2">
      <c r="I409" t="str">
        <f>IF(A409&lt;&gt;"",VALUE(VLOOKUP(-E409,'2.DEBITOS Y CHEQUES'!$F$2:$F$5500,1,FALSE)),"")</f>
        <v/>
      </c>
    </row>
    <row r="410" spans="9:9" ht="30" customHeight="1" x14ac:dyDescent="0.2">
      <c r="I410" t="str">
        <f>IF(A410&lt;&gt;"",VALUE(VLOOKUP(-E410,'2.DEBITOS Y CHEQUES'!$F$2:$F$5500,1,FALSE)),"")</f>
        <v/>
      </c>
    </row>
    <row r="411" spans="9:9" ht="30" customHeight="1" x14ac:dyDescent="0.2">
      <c r="I411" t="str">
        <f>IF(A411&lt;&gt;"",VALUE(VLOOKUP(-E411,'2.DEBITOS Y CHEQUES'!$F$2:$F$5500,1,FALSE)),"")</f>
        <v/>
      </c>
    </row>
    <row r="412" spans="9:9" ht="30" customHeight="1" x14ac:dyDescent="0.2">
      <c r="I412" t="str">
        <f>IF(A412&lt;&gt;"",VALUE(VLOOKUP(-E412,'2.DEBITOS Y CHEQUES'!$F$2:$F$5500,1,FALSE)),"")</f>
        <v/>
      </c>
    </row>
    <row r="413" spans="9:9" ht="30" customHeight="1" x14ac:dyDescent="0.2">
      <c r="I413" t="str">
        <f>IF(A413&lt;&gt;"",VALUE(VLOOKUP(-E413,'2.DEBITOS Y CHEQUES'!$F$2:$F$5500,1,FALSE)),"")</f>
        <v/>
      </c>
    </row>
    <row r="414" spans="9:9" ht="30" customHeight="1" x14ac:dyDescent="0.2">
      <c r="I414" t="str">
        <f>IF(A414&lt;&gt;"",VALUE(VLOOKUP(-E414,'2.DEBITOS Y CHEQUES'!$F$2:$F$5500,1,FALSE)),"")</f>
        <v/>
      </c>
    </row>
    <row r="415" spans="9:9" ht="30" customHeight="1" x14ac:dyDescent="0.2">
      <c r="I415" t="str">
        <f>IF(A415&lt;&gt;"",VALUE(VLOOKUP(-E415,'2.DEBITOS Y CHEQUES'!$F$2:$F$5500,1,FALSE)),"")</f>
        <v/>
      </c>
    </row>
    <row r="416" spans="9:9" ht="30" customHeight="1" x14ac:dyDescent="0.2">
      <c r="I416" t="str">
        <f>IF(A416&lt;&gt;"",VALUE(VLOOKUP(-E416,'2.DEBITOS Y CHEQUES'!$F$2:$F$5500,1,FALSE)),"")</f>
        <v/>
      </c>
    </row>
    <row r="417" spans="9:9" ht="30" customHeight="1" x14ac:dyDescent="0.2">
      <c r="I417" t="str">
        <f>IF(A417&lt;&gt;"",VALUE(VLOOKUP(-E417,'2.DEBITOS Y CHEQUES'!$F$2:$F$5500,1,FALSE)),"")</f>
        <v/>
      </c>
    </row>
    <row r="418" spans="9:9" ht="30" customHeight="1" x14ac:dyDescent="0.2">
      <c r="I418" t="str">
        <f>IF(A418&lt;&gt;"",VALUE(VLOOKUP(-E418,'2.DEBITOS Y CHEQUES'!$F$2:$F$5500,1,FALSE)),"")</f>
        <v/>
      </c>
    </row>
    <row r="419" spans="9:9" ht="30" customHeight="1" x14ac:dyDescent="0.2">
      <c r="I419" t="str">
        <f>IF(A419&lt;&gt;"",VALUE(VLOOKUP(-E419,'2.DEBITOS Y CHEQUES'!$F$2:$F$5500,1,FALSE)),"")</f>
        <v/>
      </c>
    </row>
    <row r="420" spans="9:9" ht="30" customHeight="1" x14ac:dyDescent="0.2">
      <c r="I420" t="str">
        <f>IF(A420&lt;&gt;"",VALUE(VLOOKUP(-E420,'2.DEBITOS Y CHEQUES'!$F$2:$F$5500,1,FALSE)),"")</f>
        <v/>
      </c>
    </row>
    <row r="421" spans="9:9" ht="30" customHeight="1" x14ac:dyDescent="0.2">
      <c r="I421" t="str">
        <f>IF(A421&lt;&gt;"",VALUE(VLOOKUP(-E421,'2.DEBITOS Y CHEQUES'!$F$2:$F$5500,1,FALSE)),"")</f>
        <v/>
      </c>
    </row>
    <row r="422" spans="9:9" ht="30" customHeight="1" x14ac:dyDescent="0.2">
      <c r="I422" t="str">
        <f>IF(A422&lt;&gt;"",VALUE(VLOOKUP(-E422,'2.DEBITOS Y CHEQUES'!$F$2:$F$5500,1,FALSE)),"")</f>
        <v/>
      </c>
    </row>
    <row r="423" spans="9:9" ht="30" customHeight="1" x14ac:dyDescent="0.2">
      <c r="I423" t="str">
        <f>IF(A423&lt;&gt;"",VALUE(VLOOKUP(-E423,'2.DEBITOS Y CHEQUES'!$F$2:$F$5500,1,FALSE)),"")</f>
        <v/>
      </c>
    </row>
    <row r="424" spans="9:9" ht="30" customHeight="1" x14ac:dyDescent="0.2">
      <c r="I424" t="str">
        <f>IF(A424&lt;&gt;"",VALUE(VLOOKUP(-E424,'2.DEBITOS Y CHEQUES'!$F$2:$F$5500,1,FALSE)),"")</f>
        <v/>
      </c>
    </row>
    <row r="425" spans="9:9" ht="30" customHeight="1" x14ac:dyDescent="0.2">
      <c r="I425" t="str">
        <f>IF(A425&lt;&gt;"",VALUE(VLOOKUP(-E425,'2.DEBITOS Y CHEQUES'!$F$2:$F$5500,1,FALSE)),"")</f>
        <v/>
      </c>
    </row>
    <row r="426" spans="9:9" ht="30" customHeight="1" x14ac:dyDescent="0.2">
      <c r="I426" t="str">
        <f>IF(A426&lt;&gt;"",VALUE(VLOOKUP(-E426,'2.DEBITOS Y CHEQUES'!$F$2:$F$5500,1,FALSE)),"")</f>
        <v/>
      </c>
    </row>
    <row r="427" spans="9:9" ht="30" customHeight="1" x14ac:dyDescent="0.2">
      <c r="I427" t="str">
        <f>IF(A427&lt;&gt;"",VALUE(VLOOKUP(-E427,'2.DEBITOS Y CHEQUES'!$F$2:$F$5500,1,FALSE)),"")</f>
        <v/>
      </c>
    </row>
    <row r="428" spans="9:9" ht="30" customHeight="1" x14ac:dyDescent="0.2">
      <c r="I428" t="str">
        <f>IF(A428&lt;&gt;"",VALUE(VLOOKUP(-E428,'2.DEBITOS Y CHEQUES'!$F$2:$F$5500,1,FALSE)),"")</f>
        <v/>
      </c>
    </row>
    <row r="429" spans="9:9" ht="30" customHeight="1" x14ac:dyDescent="0.2">
      <c r="I429" t="str">
        <f>IF(A429&lt;&gt;"",VALUE(VLOOKUP(-E429,'2.DEBITOS Y CHEQUES'!$F$2:$F$5500,1,FALSE)),"")</f>
        <v/>
      </c>
    </row>
    <row r="430" spans="9:9" ht="30" customHeight="1" x14ac:dyDescent="0.2">
      <c r="I430" t="str">
        <f>IF(A430&lt;&gt;"",VALUE(VLOOKUP(-E430,'2.DEBITOS Y CHEQUES'!$F$2:$F$5500,1,FALSE)),"")</f>
        <v/>
      </c>
    </row>
    <row r="431" spans="9:9" ht="30" customHeight="1" x14ac:dyDescent="0.2">
      <c r="I431" t="str">
        <f>IF(A431&lt;&gt;"",VALUE(VLOOKUP(-E431,'2.DEBITOS Y CHEQUES'!$F$2:$F$5500,1,FALSE)),"")</f>
        <v/>
      </c>
    </row>
    <row r="432" spans="9:9" ht="30" customHeight="1" x14ac:dyDescent="0.2">
      <c r="I432" t="str">
        <f>IF(A432&lt;&gt;"",VALUE(VLOOKUP(-E432,'2.DEBITOS Y CHEQUES'!$F$2:$F$5500,1,FALSE)),"")</f>
        <v/>
      </c>
    </row>
    <row r="433" spans="9:9" ht="30" customHeight="1" x14ac:dyDescent="0.2">
      <c r="I433" t="str">
        <f>IF(A433&lt;&gt;"",VALUE(VLOOKUP(-E433,'2.DEBITOS Y CHEQUES'!$F$2:$F$5500,1,FALSE)),"")</f>
        <v/>
      </c>
    </row>
    <row r="434" spans="9:9" ht="30" customHeight="1" x14ac:dyDescent="0.2">
      <c r="I434" t="str">
        <f>IF(A434&lt;&gt;"",VALUE(VLOOKUP(-E434,'2.DEBITOS Y CHEQUES'!$F$2:$F$5500,1,FALSE)),"")</f>
        <v/>
      </c>
    </row>
    <row r="435" spans="9:9" ht="30" customHeight="1" x14ac:dyDescent="0.2">
      <c r="I435" t="str">
        <f>IF(A435&lt;&gt;"",VALUE(VLOOKUP(-E435,'2.DEBITOS Y CHEQUES'!$F$2:$F$5500,1,FALSE)),"")</f>
        <v/>
      </c>
    </row>
    <row r="436" spans="9:9" ht="30" customHeight="1" x14ac:dyDescent="0.2">
      <c r="I436" t="str">
        <f>IF(A436&lt;&gt;"",VALUE(VLOOKUP(-E436,'2.DEBITOS Y CHEQUES'!$F$2:$F$5500,1,FALSE)),"")</f>
        <v/>
      </c>
    </row>
    <row r="437" spans="9:9" ht="30" customHeight="1" x14ac:dyDescent="0.2">
      <c r="I437" t="str">
        <f>IF(A437&lt;&gt;"",VALUE(VLOOKUP(-E437,'2.DEBITOS Y CHEQUES'!$F$2:$F$5500,1,FALSE)),"")</f>
        <v/>
      </c>
    </row>
    <row r="438" spans="9:9" ht="30" customHeight="1" x14ac:dyDescent="0.2">
      <c r="I438" t="str">
        <f>IF(A438&lt;&gt;"",VALUE(VLOOKUP(-E438,'2.DEBITOS Y CHEQUES'!$F$2:$F$5500,1,FALSE)),"")</f>
        <v/>
      </c>
    </row>
    <row r="439" spans="9:9" ht="30" customHeight="1" x14ac:dyDescent="0.2">
      <c r="I439" t="str">
        <f>IF(A439&lt;&gt;"",VALUE(VLOOKUP(-E439,'2.DEBITOS Y CHEQUES'!$F$2:$F$5500,1,FALSE)),"")</f>
        <v/>
      </c>
    </row>
    <row r="440" spans="9:9" ht="30" customHeight="1" x14ac:dyDescent="0.2">
      <c r="I440" t="str">
        <f>IF(A440&lt;&gt;"",VALUE(VLOOKUP(-E440,'2.DEBITOS Y CHEQUES'!$F$2:$F$5500,1,FALSE)),"")</f>
        <v/>
      </c>
    </row>
    <row r="441" spans="9:9" ht="30" customHeight="1" x14ac:dyDescent="0.2">
      <c r="I441" t="str">
        <f>IF(A441&lt;&gt;"",VALUE(VLOOKUP(-E441,'2.DEBITOS Y CHEQUES'!$F$2:$F$5500,1,FALSE)),"")</f>
        <v/>
      </c>
    </row>
    <row r="442" spans="9:9" ht="30" customHeight="1" x14ac:dyDescent="0.2">
      <c r="I442" t="str">
        <f>IF(A442&lt;&gt;"",VALUE(VLOOKUP(-E442,'2.DEBITOS Y CHEQUES'!$F$2:$F$5500,1,FALSE)),"")</f>
        <v/>
      </c>
    </row>
    <row r="443" spans="9:9" ht="30" customHeight="1" x14ac:dyDescent="0.2">
      <c r="I443" t="str">
        <f>IF(A443&lt;&gt;"",VALUE(VLOOKUP(-E443,'2.DEBITOS Y CHEQUES'!$F$2:$F$5500,1,FALSE)),"")</f>
        <v/>
      </c>
    </row>
    <row r="444" spans="9:9" ht="30" customHeight="1" x14ac:dyDescent="0.2">
      <c r="I444" t="str">
        <f>IF(A444&lt;&gt;"",VALUE(VLOOKUP(-E444,'2.DEBITOS Y CHEQUES'!$F$2:$F$5500,1,FALSE)),"")</f>
        <v/>
      </c>
    </row>
    <row r="445" spans="9:9" ht="30" customHeight="1" x14ac:dyDescent="0.2">
      <c r="I445" t="str">
        <f>IF(A445&lt;&gt;"",VALUE(VLOOKUP(-E445,'2.DEBITOS Y CHEQUES'!$F$2:$F$5500,1,FALSE)),"")</f>
        <v/>
      </c>
    </row>
    <row r="446" spans="9:9" ht="30" customHeight="1" x14ac:dyDescent="0.2">
      <c r="I446" t="str">
        <f>IF(A446&lt;&gt;"",VALUE(VLOOKUP(-E446,'2.DEBITOS Y CHEQUES'!$F$2:$F$5500,1,FALSE)),"")</f>
        <v/>
      </c>
    </row>
    <row r="447" spans="9:9" ht="30" customHeight="1" x14ac:dyDescent="0.2">
      <c r="I447" t="str">
        <f>IF(A447&lt;&gt;"",VALUE(VLOOKUP(-E447,'2.DEBITOS Y CHEQUES'!$F$2:$F$5500,1,FALSE)),"")</f>
        <v/>
      </c>
    </row>
    <row r="448" spans="9:9" ht="30" customHeight="1" x14ac:dyDescent="0.2">
      <c r="I448" t="str">
        <f>IF(A448&lt;&gt;"",VALUE(VLOOKUP(-E448,'2.DEBITOS Y CHEQUES'!$F$2:$F$5500,1,FALSE)),"")</f>
        <v/>
      </c>
    </row>
    <row r="449" spans="9:9" ht="30" customHeight="1" x14ac:dyDescent="0.2">
      <c r="I449" t="str">
        <f>IF(A449&lt;&gt;"",VALUE(VLOOKUP(-E449,'2.DEBITOS Y CHEQUES'!$F$2:$F$5500,1,FALSE)),"")</f>
        <v/>
      </c>
    </row>
    <row r="450" spans="9:9" ht="30" customHeight="1" x14ac:dyDescent="0.2">
      <c r="I450" t="str">
        <f>IF(A450&lt;&gt;"",VALUE(VLOOKUP(-E450,'2.DEBITOS Y CHEQUES'!$F$2:$F$5500,1,FALSE)),"")</f>
        <v/>
      </c>
    </row>
    <row r="451" spans="9:9" ht="30" customHeight="1" x14ac:dyDescent="0.2">
      <c r="I451" t="str">
        <f>IF(A451&lt;&gt;"",VALUE(VLOOKUP(-E451,'2.DEBITOS Y CHEQUES'!$F$2:$F$5500,1,FALSE)),"")</f>
        <v/>
      </c>
    </row>
    <row r="452" spans="9:9" ht="30" customHeight="1" x14ac:dyDescent="0.2">
      <c r="I452" t="str">
        <f>IF(A452&lt;&gt;"",VALUE(VLOOKUP(-E452,'2.DEBITOS Y CHEQUES'!$F$2:$F$5500,1,FALSE)),"")</f>
        <v/>
      </c>
    </row>
    <row r="453" spans="9:9" ht="30" customHeight="1" x14ac:dyDescent="0.2">
      <c r="I453" t="str">
        <f>IF(A453&lt;&gt;"",VALUE(VLOOKUP(-E453,'2.DEBITOS Y CHEQUES'!$F$2:$F$5500,1,FALSE)),"")</f>
        <v/>
      </c>
    </row>
    <row r="454" spans="9:9" ht="30" customHeight="1" x14ac:dyDescent="0.2">
      <c r="I454" t="str">
        <f>IF(A454&lt;&gt;"",VALUE(VLOOKUP(-E454,'2.DEBITOS Y CHEQUES'!$F$2:$F$5500,1,FALSE)),"")</f>
        <v/>
      </c>
    </row>
    <row r="455" spans="9:9" ht="30" customHeight="1" x14ac:dyDescent="0.2">
      <c r="I455" t="str">
        <f>IF(A455&lt;&gt;"",VALUE(VLOOKUP(-E455,'2.DEBITOS Y CHEQUES'!$F$2:$F$5500,1,FALSE)),"")</f>
        <v/>
      </c>
    </row>
    <row r="456" spans="9:9" ht="30" customHeight="1" x14ac:dyDescent="0.2">
      <c r="I456" t="str">
        <f>IF(A456&lt;&gt;"",VALUE(VLOOKUP(-E456,'2.DEBITOS Y CHEQUES'!$F$2:$F$5500,1,FALSE)),"")</f>
        <v/>
      </c>
    </row>
    <row r="457" spans="9:9" ht="30" customHeight="1" x14ac:dyDescent="0.2">
      <c r="I457" t="str">
        <f>IF(A457&lt;&gt;"",VALUE(VLOOKUP(-E457,'2.DEBITOS Y CHEQUES'!$F$2:$F$5500,1,FALSE)),"")</f>
        <v/>
      </c>
    </row>
    <row r="458" spans="9:9" ht="30" customHeight="1" x14ac:dyDescent="0.2">
      <c r="I458" t="str">
        <f>IF(A458&lt;&gt;"",VALUE(VLOOKUP(-E458,'2.DEBITOS Y CHEQUES'!$F$2:$F$5500,1,FALSE)),"")</f>
        <v/>
      </c>
    </row>
    <row r="459" spans="9:9" ht="30" customHeight="1" x14ac:dyDescent="0.2">
      <c r="I459" t="str">
        <f>IF(A459&lt;&gt;"",VALUE(VLOOKUP(-E459,'2.DEBITOS Y CHEQUES'!$F$2:$F$5500,1,FALSE)),"")</f>
        <v/>
      </c>
    </row>
    <row r="460" spans="9:9" ht="30" customHeight="1" x14ac:dyDescent="0.2">
      <c r="I460" t="str">
        <f>IF(A460&lt;&gt;"",VALUE(VLOOKUP(-E460,'2.DEBITOS Y CHEQUES'!$F$2:$F$5500,1,FALSE)),"")</f>
        <v/>
      </c>
    </row>
    <row r="461" spans="9:9" ht="30" customHeight="1" x14ac:dyDescent="0.2">
      <c r="I461" t="str">
        <f>IF(A461&lt;&gt;"",VALUE(VLOOKUP(-E461,'2.DEBITOS Y CHEQUES'!$F$2:$F$5500,1,FALSE)),"")</f>
        <v/>
      </c>
    </row>
    <row r="462" spans="9:9" ht="30" customHeight="1" x14ac:dyDescent="0.2">
      <c r="I462" t="str">
        <f>IF(A462&lt;&gt;"",VALUE(VLOOKUP(-E462,'2.DEBITOS Y CHEQUES'!$F$2:$F$5500,1,FALSE)),"")</f>
        <v/>
      </c>
    </row>
    <row r="463" spans="9:9" ht="30" customHeight="1" x14ac:dyDescent="0.2">
      <c r="I463" t="str">
        <f>IF(A463&lt;&gt;"",VALUE(VLOOKUP(-E463,'2.DEBITOS Y CHEQUES'!$F$2:$F$5500,1,FALSE)),"")</f>
        <v/>
      </c>
    </row>
    <row r="464" spans="9:9" ht="30" customHeight="1" x14ac:dyDescent="0.2">
      <c r="I464" t="str">
        <f>IF(A464&lt;&gt;"",VALUE(VLOOKUP(-E464,'2.DEBITOS Y CHEQUES'!$F$2:$F$5500,1,FALSE)),"")</f>
        <v/>
      </c>
    </row>
    <row r="465" spans="9:9" ht="30" customHeight="1" x14ac:dyDescent="0.2">
      <c r="I465" t="str">
        <f>IF(A465&lt;&gt;"",VALUE(VLOOKUP(-E465,'2.DEBITOS Y CHEQUES'!$F$2:$F$5500,1,FALSE)),"")</f>
        <v/>
      </c>
    </row>
    <row r="466" spans="9:9" ht="30" customHeight="1" x14ac:dyDescent="0.2">
      <c r="I466" t="str">
        <f>IF(A466&lt;&gt;"",VALUE(VLOOKUP(-E466,'2.DEBITOS Y CHEQUES'!$F$2:$F$5500,1,FALSE)),"")</f>
        <v/>
      </c>
    </row>
    <row r="467" spans="9:9" ht="30" customHeight="1" x14ac:dyDescent="0.2">
      <c r="I467" t="str">
        <f>IF(A467&lt;&gt;"",VALUE(VLOOKUP(-E467,'2.DEBITOS Y CHEQUES'!$F$2:$F$5500,1,FALSE)),"")</f>
        <v/>
      </c>
    </row>
    <row r="468" spans="9:9" ht="30" customHeight="1" x14ac:dyDescent="0.2">
      <c r="I468" t="str">
        <f>IF(A468&lt;&gt;"",VALUE(VLOOKUP(-E468,'2.DEBITOS Y CHEQUES'!$F$2:$F$5500,1,FALSE)),"")</f>
        <v/>
      </c>
    </row>
    <row r="469" spans="9:9" ht="30" customHeight="1" x14ac:dyDescent="0.2">
      <c r="I469" t="str">
        <f>IF(A469&lt;&gt;"",VALUE(VLOOKUP(-E469,'2.DEBITOS Y CHEQUES'!$F$2:$F$5500,1,FALSE)),"")</f>
        <v/>
      </c>
    </row>
    <row r="470" spans="9:9" ht="30" customHeight="1" x14ac:dyDescent="0.2">
      <c r="I470" t="str">
        <f>IF(A470&lt;&gt;"",VALUE(VLOOKUP(-E470,'2.DEBITOS Y CHEQUES'!$F$2:$F$5500,1,FALSE)),"")</f>
        <v/>
      </c>
    </row>
    <row r="471" spans="9:9" ht="30" customHeight="1" x14ac:dyDescent="0.2">
      <c r="I471" t="str">
        <f>IF(A471&lt;&gt;"",VALUE(VLOOKUP(-E471,'2.DEBITOS Y CHEQUES'!$F$2:$F$5500,1,FALSE)),"")</f>
        <v/>
      </c>
    </row>
    <row r="472" spans="9:9" ht="30" customHeight="1" x14ac:dyDescent="0.2">
      <c r="I472" t="str">
        <f>IF(A472&lt;&gt;"",VALUE(VLOOKUP(-E472,'2.DEBITOS Y CHEQUES'!$F$2:$F$5500,1,FALSE)),"")</f>
        <v/>
      </c>
    </row>
    <row r="473" spans="9:9" ht="30" customHeight="1" x14ac:dyDescent="0.2">
      <c r="I473" t="str">
        <f>IF(A473&lt;&gt;"",VALUE(VLOOKUP(-E473,'2.DEBITOS Y CHEQUES'!$F$2:$F$5500,1,FALSE)),"")</f>
        <v/>
      </c>
    </row>
    <row r="474" spans="9:9" ht="30" customHeight="1" x14ac:dyDescent="0.2">
      <c r="I474" t="str">
        <f>IF(A474&lt;&gt;"",VALUE(VLOOKUP(-E474,'2.DEBITOS Y CHEQUES'!$F$2:$F$5500,1,FALSE)),"")</f>
        <v/>
      </c>
    </row>
    <row r="475" spans="9:9" ht="30" customHeight="1" x14ac:dyDescent="0.2">
      <c r="I475" t="str">
        <f>IF(A475&lt;&gt;"",VALUE(VLOOKUP(-E475,'2.DEBITOS Y CHEQUES'!$F$2:$F$5500,1,FALSE)),"")</f>
        <v/>
      </c>
    </row>
    <row r="476" spans="9:9" ht="30" customHeight="1" x14ac:dyDescent="0.2">
      <c r="I476" t="str">
        <f>IF(A476&lt;&gt;"",VALUE(VLOOKUP(-E476,'2.DEBITOS Y CHEQUES'!$F$2:$F$5500,1,FALSE)),"")</f>
        <v/>
      </c>
    </row>
    <row r="477" spans="9:9" ht="30" customHeight="1" x14ac:dyDescent="0.2">
      <c r="I477" t="str">
        <f>IF(A477&lt;&gt;"",VALUE(VLOOKUP(-E477,'2.DEBITOS Y CHEQUES'!$F$2:$F$5500,1,FALSE)),"")</f>
        <v/>
      </c>
    </row>
    <row r="478" spans="9:9" ht="30" customHeight="1" x14ac:dyDescent="0.2">
      <c r="I478" t="str">
        <f>IF(A478&lt;&gt;"",VALUE(VLOOKUP(-E478,'2.DEBITOS Y CHEQUES'!$F$2:$F$5500,1,FALSE)),"")</f>
        <v/>
      </c>
    </row>
    <row r="479" spans="9:9" ht="30" customHeight="1" x14ac:dyDescent="0.2">
      <c r="I479" t="str">
        <f>IF(A479&lt;&gt;"",VALUE(VLOOKUP(-E479,'2.DEBITOS Y CHEQUES'!$F$2:$F$5500,1,FALSE)),"")</f>
        <v/>
      </c>
    </row>
    <row r="480" spans="9:9" ht="30" customHeight="1" x14ac:dyDescent="0.2">
      <c r="I480" t="str">
        <f>IF(A480&lt;&gt;"",VALUE(VLOOKUP(-E480,'2.DEBITOS Y CHEQUES'!$F$2:$F$5500,1,FALSE)),"")</f>
        <v/>
      </c>
    </row>
    <row r="481" spans="9:9" ht="30" customHeight="1" x14ac:dyDescent="0.2">
      <c r="I481" t="str">
        <f>IF(A481&lt;&gt;"",VALUE(VLOOKUP(-E481,'2.DEBITOS Y CHEQUES'!$F$2:$F$5500,1,FALSE)),"")</f>
        <v/>
      </c>
    </row>
    <row r="482" spans="9:9" ht="30" customHeight="1" x14ac:dyDescent="0.2">
      <c r="I482" t="str">
        <f>IF(A482&lt;&gt;"",VALUE(VLOOKUP(-E482,'2.DEBITOS Y CHEQUES'!$F$2:$F$5500,1,FALSE)),"")</f>
        <v/>
      </c>
    </row>
    <row r="483" spans="9:9" ht="30" customHeight="1" x14ac:dyDescent="0.2">
      <c r="I483" t="str">
        <f>IF(A483&lt;&gt;"",VALUE(VLOOKUP(-E483,'2.DEBITOS Y CHEQUES'!$F$2:$F$5500,1,FALSE)),"")</f>
        <v/>
      </c>
    </row>
    <row r="484" spans="9:9" ht="30" customHeight="1" x14ac:dyDescent="0.2">
      <c r="I484" t="str">
        <f>IF(A484&lt;&gt;"",VALUE(VLOOKUP(-E484,'2.DEBITOS Y CHEQUES'!$F$2:$F$5500,1,FALSE)),"")</f>
        <v/>
      </c>
    </row>
    <row r="485" spans="9:9" ht="30" customHeight="1" x14ac:dyDescent="0.2">
      <c r="I485" t="str">
        <f>IF(A485&lt;&gt;"",VALUE(VLOOKUP(-E485,'2.DEBITOS Y CHEQUES'!$F$2:$F$5500,1,FALSE)),"")</f>
        <v/>
      </c>
    </row>
    <row r="486" spans="9:9" ht="30" customHeight="1" x14ac:dyDescent="0.2">
      <c r="I486" t="str">
        <f>IF(A486&lt;&gt;"",VALUE(VLOOKUP(-E486,'2.DEBITOS Y CHEQUES'!$F$2:$F$5500,1,FALSE)),"")</f>
        <v/>
      </c>
    </row>
    <row r="487" spans="9:9" ht="30" customHeight="1" x14ac:dyDescent="0.2">
      <c r="I487" t="str">
        <f>IF(A487&lt;&gt;"",VALUE(VLOOKUP(-E487,'2.DEBITOS Y CHEQUES'!$F$2:$F$5500,1,FALSE)),"")</f>
        <v/>
      </c>
    </row>
    <row r="488" spans="9:9" ht="30" customHeight="1" x14ac:dyDescent="0.2">
      <c r="I488" t="str">
        <f>IF(A488&lt;&gt;"",VALUE(VLOOKUP(-E488,'2.DEBITOS Y CHEQUES'!$F$2:$F$5500,1,FALSE)),"")</f>
        <v/>
      </c>
    </row>
    <row r="489" spans="9:9" ht="30" customHeight="1" x14ac:dyDescent="0.2">
      <c r="I489" t="str">
        <f>IF(A489&lt;&gt;"",VALUE(VLOOKUP(-E489,'2.DEBITOS Y CHEQUES'!$F$2:$F$5500,1,FALSE)),"")</f>
        <v/>
      </c>
    </row>
    <row r="490" spans="9:9" ht="30" customHeight="1" x14ac:dyDescent="0.2">
      <c r="I490" t="str">
        <f>IF(A490&lt;&gt;"",VALUE(VLOOKUP(-E490,'2.DEBITOS Y CHEQUES'!$F$2:$F$5500,1,FALSE)),"")</f>
        <v/>
      </c>
    </row>
    <row r="491" spans="9:9" ht="30" customHeight="1" x14ac:dyDescent="0.2">
      <c r="I491" t="str">
        <f>IF(A491&lt;&gt;"",VALUE(VLOOKUP(-E491,'2.DEBITOS Y CHEQUES'!$F$2:$F$5500,1,FALSE)),"")</f>
        <v/>
      </c>
    </row>
    <row r="492" spans="9:9" ht="30" customHeight="1" x14ac:dyDescent="0.2">
      <c r="I492" t="str">
        <f>IF(A492&lt;&gt;"",VALUE(VLOOKUP(-E492,'2.DEBITOS Y CHEQUES'!$F$2:$F$5500,1,FALSE)),"")</f>
        <v/>
      </c>
    </row>
    <row r="493" spans="9:9" ht="30" customHeight="1" x14ac:dyDescent="0.2">
      <c r="I493" t="str">
        <f>IF(A493&lt;&gt;"",VALUE(VLOOKUP(-E493,'2.DEBITOS Y CHEQUES'!$F$2:$F$5500,1,FALSE)),"")</f>
        <v/>
      </c>
    </row>
    <row r="494" spans="9:9" ht="30" customHeight="1" x14ac:dyDescent="0.2">
      <c r="I494" t="str">
        <f>IF(A494&lt;&gt;"",VALUE(VLOOKUP(-E494,'2.DEBITOS Y CHEQUES'!$F$2:$F$5500,1,FALSE)),"")</f>
        <v/>
      </c>
    </row>
    <row r="495" spans="9:9" ht="30" customHeight="1" x14ac:dyDescent="0.2">
      <c r="I495" t="str">
        <f>IF(A495&lt;&gt;"",VALUE(VLOOKUP(-E495,'2.DEBITOS Y CHEQUES'!$F$2:$F$5500,1,FALSE)),"")</f>
        <v/>
      </c>
    </row>
    <row r="496" spans="9:9" ht="30" customHeight="1" x14ac:dyDescent="0.2">
      <c r="I496" t="str">
        <f>IF(A496&lt;&gt;"",VALUE(VLOOKUP(-E496,'2.DEBITOS Y CHEQUES'!$F$2:$F$5500,1,FALSE)),"")</f>
        <v/>
      </c>
    </row>
    <row r="497" spans="9:9" ht="30" customHeight="1" x14ac:dyDescent="0.2">
      <c r="I497" t="str">
        <f>IF(A497&lt;&gt;"",VALUE(VLOOKUP(-E497,'2.DEBITOS Y CHEQUES'!$F$2:$F$5500,1,FALSE)),"")</f>
        <v/>
      </c>
    </row>
    <row r="498" spans="9:9" ht="30" customHeight="1" x14ac:dyDescent="0.2">
      <c r="I498" t="str">
        <f>IF(A498&lt;&gt;"",VALUE(VLOOKUP(-E498,'2.DEBITOS Y CHEQUES'!$F$2:$F$5500,1,FALSE)),"")</f>
        <v/>
      </c>
    </row>
    <row r="499" spans="9:9" ht="30" customHeight="1" x14ac:dyDescent="0.2">
      <c r="I499" t="str">
        <f>IF(A499&lt;&gt;"",VALUE(VLOOKUP(-E499,'2.DEBITOS Y CHEQUES'!$F$2:$F$5500,1,FALSE)),"")</f>
        <v/>
      </c>
    </row>
    <row r="500" spans="9:9" ht="30" customHeight="1" x14ac:dyDescent="0.2">
      <c r="I500" t="str">
        <f>IF(A500&lt;&gt;"",VALUE(VLOOKUP(-E500,'2.DEBITOS Y CHEQUES'!$F$2:$F$5500,1,FALSE)),"")</f>
        <v/>
      </c>
    </row>
    <row r="501" spans="9:9" ht="30" customHeight="1" x14ac:dyDescent="0.2">
      <c r="I501" t="str">
        <f>IF(A501&lt;&gt;"",VALUE(VLOOKUP(-E501,'2.DEBITOS Y CHEQUES'!$F$2:$F$5500,1,FALSE)),"")</f>
        <v/>
      </c>
    </row>
    <row r="502" spans="9:9" ht="30" customHeight="1" x14ac:dyDescent="0.2">
      <c r="I502" t="str">
        <f>IF(A502&lt;&gt;"",VALUE(VLOOKUP(-E502,'2.DEBITOS Y CHEQUES'!$F$2:$F$5500,1,FALSE)),"")</f>
        <v/>
      </c>
    </row>
    <row r="503" spans="9:9" ht="30" customHeight="1" x14ac:dyDescent="0.2">
      <c r="I503" t="str">
        <f>IF(A503&lt;&gt;"",VALUE(VLOOKUP(-E503,'2.DEBITOS Y CHEQUES'!$F$2:$F$5500,1,FALSE)),"")</f>
        <v/>
      </c>
    </row>
    <row r="504" spans="9:9" ht="30" customHeight="1" x14ac:dyDescent="0.2">
      <c r="I504" t="str">
        <f>IF(A504&lt;&gt;"",VALUE(VLOOKUP(-E504,'2.DEBITOS Y CHEQUES'!$F$2:$F$5500,1,FALSE)),"")</f>
        <v/>
      </c>
    </row>
    <row r="505" spans="9:9" ht="30" customHeight="1" x14ac:dyDescent="0.2">
      <c r="I505" t="str">
        <f>IF(A505&lt;&gt;"",VALUE(VLOOKUP(-E505,'2.DEBITOS Y CHEQUES'!$F$2:$F$5500,1,FALSE)),"")</f>
        <v/>
      </c>
    </row>
    <row r="506" spans="9:9" ht="30" customHeight="1" x14ac:dyDescent="0.2">
      <c r="I506" t="str">
        <f>IF(A506&lt;&gt;"",VALUE(VLOOKUP(-E506,'2.DEBITOS Y CHEQUES'!$F$2:$F$5500,1,FALSE)),"")</f>
        <v/>
      </c>
    </row>
    <row r="507" spans="9:9" ht="30" customHeight="1" x14ac:dyDescent="0.2">
      <c r="I507" t="str">
        <f>IF(A507&lt;&gt;"",VALUE(VLOOKUP(-E507,'2.DEBITOS Y CHEQUES'!$F$2:$F$5500,1,FALSE)),"")</f>
        <v/>
      </c>
    </row>
    <row r="508" spans="9:9" ht="30" customHeight="1" x14ac:dyDescent="0.2">
      <c r="I508" t="str">
        <f>IF(A508&lt;&gt;"",VALUE(VLOOKUP(-E508,'2.DEBITOS Y CHEQUES'!$F$2:$F$5500,1,FALSE)),"")</f>
        <v/>
      </c>
    </row>
    <row r="509" spans="9:9" ht="30" customHeight="1" x14ac:dyDescent="0.2">
      <c r="I509" t="str">
        <f>IF(A509&lt;&gt;"",VALUE(VLOOKUP(-E509,'2.DEBITOS Y CHEQUES'!$F$2:$F$5500,1,FALSE)),"")</f>
        <v/>
      </c>
    </row>
    <row r="510" spans="9:9" ht="30" customHeight="1" x14ac:dyDescent="0.2">
      <c r="I510" t="str">
        <f>IF(A510&lt;&gt;"",VALUE(VLOOKUP(-E510,'2.DEBITOS Y CHEQUES'!$F$2:$F$5500,1,FALSE)),"")</f>
        <v/>
      </c>
    </row>
    <row r="511" spans="9:9" ht="30" customHeight="1" x14ac:dyDescent="0.2">
      <c r="I511" t="str">
        <f>IF(A511&lt;&gt;"",VALUE(VLOOKUP(-E511,'2.DEBITOS Y CHEQUES'!$F$2:$F$5500,1,FALSE)),"")</f>
        <v/>
      </c>
    </row>
    <row r="512" spans="9:9" ht="30" customHeight="1" x14ac:dyDescent="0.2">
      <c r="I512" t="str">
        <f>IF(A512&lt;&gt;"",VALUE(VLOOKUP(-E512,'2.DEBITOS Y CHEQUES'!$F$2:$F$5500,1,FALSE)),"")</f>
        <v/>
      </c>
    </row>
    <row r="513" spans="9:9" ht="30" customHeight="1" x14ac:dyDescent="0.2">
      <c r="I513" t="str">
        <f>IF(A513&lt;&gt;"",VALUE(VLOOKUP(-E513,'2.DEBITOS Y CHEQUES'!$F$2:$F$5500,1,FALSE)),"")</f>
        <v/>
      </c>
    </row>
    <row r="514" spans="9:9" ht="30" customHeight="1" x14ac:dyDescent="0.2">
      <c r="I514" t="str">
        <f>IF(A514&lt;&gt;"",VALUE(VLOOKUP(-E514,'2.DEBITOS Y CHEQUES'!$F$2:$F$5500,1,FALSE)),"")</f>
        <v/>
      </c>
    </row>
    <row r="515" spans="9:9" ht="30" customHeight="1" x14ac:dyDescent="0.2">
      <c r="I515" t="str">
        <f>IF(A515&lt;&gt;"",VALUE(VLOOKUP(-E515,'2.DEBITOS Y CHEQUES'!$F$2:$F$5500,1,FALSE)),"")</f>
        <v/>
      </c>
    </row>
    <row r="516" spans="9:9" ht="30" customHeight="1" x14ac:dyDescent="0.2">
      <c r="I516" t="str">
        <f>IF(A516&lt;&gt;"",VALUE(VLOOKUP(-E516,'2.DEBITOS Y CHEQUES'!$F$2:$F$5500,1,FALSE)),"")</f>
        <v/>
      </c>
    </row>
    <row r="517" spans="9:9" ht="30" customHeight="1" x14ac:dyDescent="0.2">
      <c r="I517" t="str">
        <f>IF(A517&lt;&gt;"",VALUE(VLOOKUP(-E517,'2.DEBITOS Y CHEQUES'!$F$2:$F$5500,1,FALSE)),"")</f>
        <v/>
      </c>
    </row>
    <row r="518" spans="9:9" ht="30" customHeight="1" x14ac:dyDescent="0.2">
      <c r="I518" t="str">
        <f>IF(A518&lt;&gt;"",VALUE(VLOOKUP(-E518,'2.DEBITOS Y CHEQUES'!$F$2:$F$5500,1,FALSE)),"")</f>
        <v/>
      </c>
    </row>
    <row r="519" spans="9:9" ht="30" customHeight="1" x14ac:dyDescent="0.2">
      <c r="I519" t="str">
        <f>IF(A519&lt;&gt;"",VALUE(VLOOKUP(-E519,'2.DEBITOS Y CHEQUES'!$F$2:$F$5500,1,FALSE)),"")</f>
        <v/>
      </c>
    </row>
    <row r="520" spans="9:9" ht="30" customHeight="1" x14ac:dyDescent="0.2">
      <c r="I520" t="str">
        <f>IF(A520&lt;&gt;"",VALUE(VLOOKUP(-E520,'2.DEBITOS Y CHEQUES'!$F$2:$F$5500,1,FALSE)),"")</f>
        <v/>
      </c>
    </row>
    <row r="521" spans="9:9" ht="30" customHeight="1" x14ac:dyDescent="0.2">
      <c r="I521" t="str">
        <f>IF(A521&lt;&gt;"",VALUE(VLOOKUP(-E521,'2.DEBITOS Y CHEQUES'!$F$2:$F$5500,1,FALSE)),"")</f>
        <v/>
      </c>
    </row>
    <row r="522" spans="9:9" ht="30" customHeight="1" x14ac:dyDescent="0.2">
      <c r="I522" t="str">
        <f>IF(A522&lt;&gt;"",VALUE(VLOOKUP(-E522,'2.DEBITOS Y CHEQUES'!$F$2:$F$5500,1,FALSE)),"")</f>
        <v/>
      </c>
    </row>
    <row r="523" spans="9:9" ht="30" customHeight="1" x14ac:dyDescent="0.2">
      <c r="I523" t="str">
        <f>IF(A523&lt;&gt;"",VALUE(VLOOKUP(-E523,'2.DEBITOS Y CHEQUES'!$F$2:$F$5500,1,FALSE)),"")</f>
        <v/>
      </c>
    </row>
    <row r="524" spans="9:9" ht="30" customHeight="1" x14ac:dyDescent="0.2">
      <c r="I524" t="str">
        <f>IF(A524&lt;&gt;"",VALUE(VLOOKUP(-E524,'2.DEBITOS Y CHEQUES'!$F$2:$F$5500,1,FALSE)),"")</f>
        <v/>
      </c>
    </row>
    <row r="525" spans="9:9" ht="30" customHeight="1" x14ac:dyDescent="0.2">
      <c r="I525" t="str">
        <f>IF(A525&lt;&gt;"",VALUE(VLOOKUP(-E525,'2.DEBITOS Y CHEQUES'!$F$2:$F$5500,1,FALSE)),"")</f>
        <v/>
      </c>
    </row>
    <row r="526" spans="9:9" ht="30" customHeight="1" x14ac:dyDescent="0.2">
      <c r="I526" t="str">
        <f>IF(A526&lt;&gt;"",VALUE(VLOOKUP(-E526,'2.DEBITOS Y CHEQUES'!$F$2:$F$5500,1,FALSE)),"")</f>
        <v/>
      </c>
    </row>
    <row r="527" spans="9:9" ht="30" customHeight="1" x14ac:dyDescent="0.2">
      <c r="I527" t="str">
        <f>IF(A527&lt;&gt;"",VALUE(VLOOKUP(-E527,'2.DEBITOS Y CHEQUES'!$F$2:$F$5500,1,FALSE)),"")</f>
        <v/>
      </c>
    </row>
    <row r="528" spans="9:9" ht="30" customHeight="1" x14ac:dyDescent="0.2">
      <c r="I528" t="str">
        <f>IF(A528&lt;&gt;"",VALUE(VLOOKUP(-E528,'2.DEBITOS Y CHEQUES'!$F$2:$F$5500,1,FALSE)),"")</f>
        <v/>
      </c>
    </row>
    <row r="529" spans="9:9" ht="30" customHeight="1" x14ac:dyDescent="0.2">
      <c r="I529" t="str">
        <f>IF(A529&lt;&gt;"",VALUE(VLOOKUP(-E529,'2.DEBITOS Y CHEQUES'!$F$2:$F$5500,1,FALSE)),"")</f>
        <v/>
      </c>
    </row>
    <row r="530" spans="9:9" ht="30" customHeight="1" x14ac:dyDescent="0.2">
      <c r="I530" t="str">
        <f>IF(A530&lt;&gt;"",VALUE(VLOOKUP(-E530,'2.DEBITOS Y CHEQUES'!$F$2:$F$5500,1,FALSE)),"")</f>
        <v/>
      </c>
    </row>
    <row r="531" spans="9:9" ht="30" customHeight="1" x14ac:dyDescent="0.2">
      <c r="I531" t="str">
        <f>IF(A531&lt;&gt;"",VALUE(VLOOKUP(-E531,'2.DEBITOS Y CHEQUES'!$F$2:$F$5500,1,FALSE)),"")</f>
        <v/>
      </c>
    </row>
    <row r="532" spans="9:9" ht="30" customHeight="1" x14ac:dyDescent="0.2">
      <c r="I532" t="str">
        <f>IF(A532&lt;&gt;"",VALUE(VLOOKUP(-E532,'2.DEBITOS Y CHEQUES'!$F$2:$F$5500,1,FALSE)),"")</f>
        <v/>
      </c>
    </row>
    <row r="533" spans="9:9" ht="30" customHeight="1" x14ac:dyDescent="0.2">
      <c r="I533" t="str">
        <f>IF(A533&lt;&gt;"",VALUE(VLOOKUP(-E533,'2.DEBITOS Y CHEQUES'!$F$2:$F$5500,1,FALSE)),"")</f>
        <v/>
      </c>
    </row>
    <row r="534" spans="9:9" ht="30" customHeight="1" x14ac:dyDescent="0.2">
      <c r="I534" t="str">
        <f>IF(A534&lt;&gt;"",VALUE(VLOOKUP(-E534,'2.DEBITOS Y CHEQUES'!$F$2:$F$5500,1,FALSE)),"")</f>
        <v/>
      </c>
    </row>
    <row r="535" spans="9:9" ht="30" customHeight="1" x14ac:dyDescent="0.2">
      <c r="I535" t="str">
        <f>IF(A535&lt;&gt;"",VALUE(VLOOKUP(-E535,'2.DEBITOS Y CHEQUES'!$F$2:$F$5500,1,FALSE)),"")</f>
        <v/>
      </c>
    </row>
    <row r="536" spans="9:9" ht="30" customHeight="1" x14ac:dyDescent="0.2">
      <c r="I536" t="str">
        <f>IF(A536&lt;&gt;"",VALUE(VLOOKUP(-E536,'2.DEBITOS Y CHEQUES'!$F$2:$F$5500,1,FALSE)),"")</f>
        <v/>
      </c>
    </row>
    <row r="537" spans="9:9" ht="30" customHeight="1" x14ac:dyDescent="0.2">
      <c r="I537" t="str">
        <f>IF(A537&lt;&gt;"",VALUE(VLOOKUP(-E537,'2.DEBITOS Y CHEQUES'!$F$2:$F$5500,1,FALSE)),"")</f>
        <v/>
      </c>
    </row>
    <row r="538" spans="9:9" ht="30" customHeight="1" x14ac:dyDescent="0.2">
      <c r="I538" t="str">
        <f>IF(A538&lt;&gt;"",VALUE(VLOOKUP(-E538,'2.DEBITOS Y CHEQUES'!$F$2:$F$5500,1,FALSE)),"")</f>
        <v/>
      </c>
    </row>
    <row r="539" spans="9:9" ht="30" customHeight="1" x14ac:dyDescent="0.2">
      <c r="I539" t="str">
        <f>IF(A539&lt;&gt;"",VALUE(VLOOKUP(-E539,'2.DEBITOS Y CHEQUES'!$F$2:$F$5500,1,FALSE)),"")</f>
        <v/>
      </c>
    </row>
    <row r="540" spans="9:9" ht="30" customHeight="1" x14ac:dyDescent="0.2">
      <c r="I540" t="str">
        <f>IF(A540&lt;&gt;"",VALUE(VLOOKUP(-E540,'2.DEBITOS Y CHEQUES'!$F$2:$F$5500,1,FALSE)),"")</f>
        <v/>
      </c>
    </row>
    <row r="541" spans="9:9" ht="30" customHeight="1" x14ac:dyDescent="0.2">
      <c r="I541" t="str">
        <f>IF(A541&lt;&gt;"",VALUE(VLOOKUP(-E541,'2.DEBITOS Y CHEQUES'!$F$2:$F$5500,1,FALSE)),"")</f>
        <v/>
      </c>
    </row>
    <row r="542" spans="9:9" ht="30" customHeight="1" x14ac:dyDescent="0.2">
      <c r="I542" t="str">
        <f>IF(A542&lt;&gt;"",VALUE(VLOOKUP(-E542,'2.DEBITOS Y CHEQUES'!$F$2:$F$5500,1,FALSE)),"")</f>
        <v/>
      </c>
    </row>
    <row r="543" spans="9:9" ht="30" customHeight="1" x14ac:dyDescent="0.2">
      <c r="I543" t="str">
        <f>IF(A543&lt;&gt;"",VALUE(VLOOKUP(-E543,'2.DEBITOS Y CHEQUES'!$F$2:$F$5500,1,FALSE)),"")</f>
        <v/>
      </c>
    </row>
    <row r="544" spans="9:9" ht="30" customHeight="1" x14ac:dyDescent="0.2">
      <c r="I544" t="str">
        <f>IF(A544&lt;&gt;"",VALUE(VLOOKUP(-E544,'2.DEBITOS Y CHEQUES'!$F$2:$F$5500,1,FALSE)),"")</f>
        <v/>
      </c>
    </row>
    <row r="545" spans="9:9" ht="30" customHeight="1" x14ac:dyDescent="0.2">
      <c r="I545" t="str">
        <f>IF(A545&lt;&gt;"",VALUE(VLOOKUP(-E545,'2.DEBITOS Y CHEQUES'!$F$2:$F$5500,1,FALSE)),"")</f>
        <v/>
      </c>
    </row>
    <row r="546" spans="9:9" ht="30" customHeight="1" x14ac:dyDescent="0.2">
      <c r="I546" t="str">
        <f>IF(A546&lt;&gt;"",VALUE(VLOOKUP(-E546,'2.DEBITOS Y CHEQUES'!$F$2:$F$5500,1,FALSE)),"")</f>
        <v/>
      </c>
    </row>
    <row r="547" spans="9:9" ht="30" customHeight="1" x14ac:dyDescent="0.2">
      <c r="I547" t="str">
        <f>IF(A547&lt;&gt;"",VALUE(VLOOKUP(-E547,'2.DEBITOS Y CHEQUES'!$F$2:$F$5500,1,FALSE)),"")</f>
        <v/>
      </c>
    </row>
    <row r="548" spans="9:9" ht="30" customHeight="1" x14ac:dyDescent="0.2">
      <c r="I548" t="str">
        <f>IF(A548&lt;&gt;"",VALUE(VLOOKUP(-E548,'2.DEBITOS Y CHEQUES'!$F$2:$F$5500,1,FALSE)),"")</f>
        <v/>
      </c>
    </row>
    <row r="549" spans="9:9" ht="30" customHeight="1" x14ac:dyDescent="0.2">
      <c r="I549" t="str">
        <f>IF(A549&lt;&gt;"",VALUE(VLOOKUP(-E549,'2.DEBITOS Y CHEQUES'!$F$2:$F$5500,1,FALSE)),"")</f>
        <v/>
      </c>
    </row>
    <row r="550" spans="9:9" ht="30" customHeight="1" x14ac:dyDescent="0.2">
      <c r="I550" t="str">
        <f>IF(A550&lt;&gt;"",VALUE(VLOOKUP(-E550,'2.DEBITOS Y CHEQUES'!$F$2:$F$5500,1,FALSE)),"")</f>
        <v/>
      </c>
    </row>
    <row r="551" spans="9:9" ht="30" customHeight="1" x14ac:dyDescent="0.2">
      <c r="I551" t="str">
        <f>IF(A551&lt;&gt;"",VALUE(VLOOKUP(-E551,'2.DEBITOS Y CHEQUES'!$F$2:$F$5500,1,FALSE)),"")</f>
        <v/>
      </c>
    </row>
    <row r="552" spans="9:9" ht="30" customHeight="1" x14ac:dyDescent="0.2">
      <c r="I552" t="str">
        <f>IF(A552&lt;&gt;"",VALUE(VLOOKUP(-E552,'2.DEBITOS Y CHEQUES'!$F$2:$F$5500,1,FALSE)),"")</f>
        <v/>
      </c>
    </row>
    <row r="553" spans="9:9" ht="30" customHeight="1" x14ac:dyDescent="0.2">
      <c r="I553" t="str">
        <f>IF(A553&lt;&gt;"",VALUE(VLOOKUP(-E553,'2.DEBITOS Y CHEQUES'!$F$2:$F$5500,1,FALSE)),"")</f>
        <v/>
      </c>
    </row>
    <row r="554" spans="9:9" ht="30" customHeight="1" x14ac:dyDescent="0.2">
      <c r="I554" t="str">
        <f>IF(A554&lt;&gt;"",VALUE(VLOOKUP(-E554,'2.DEBITOS Y CHEQUES'!$F$2:$F$5500,1,FALSE)),"")</f>
        <v/>
      </c>
    </row>
    <row r="555" spans="9:9" ht="30" customHeight="1" x14ac:dyDescent="0.2">
      <c r="I555" t="str">
        <f>IF(A555&lt;&gt;"",VALUE(VLOOKUP(-E555,'2.DEBITOS Y CHEQUES'!$F$2:$F$5500,1,FALSE)),"")</f>
        <v/>
      </c>
    </row>
    <row r="556" spans="9:9" ht="30" customHeight="1" x14ac:dyDescent="0.2">
      <c r="I556" t="str">
        <f>IF(A556&lt;&gt;"",VALUE(VLOOKUP(-E556,'2.DEBITOS Y CHEQUES'!$F$2:$F$5500,1,FALSE)),"")</f>
        <v/>
      </c>
    </row>
    <row r="557" spans="9:9" ht="30" customHeight="1" x14ac:dyDescent="0.2">
      <c r="I557" t="str">
        <f>IF(A557&lt;&gt;"",VALUE(VLOOKUP(-E557,'2.DEBITOS Y CHEQUES'!$F$2:$F$5500,1,FALSE)),"")</f>
        <v/>
      </c>
    </row>
    <row r="558" spans="9:9" ht="30" customHeight="1" x14ac:dyDescent="0.2">
      <c r="I558" t="str">
        <f>IF(A558&lt;&gt;"",VALUE(VLOOKUP(-E558,'2.DEBITOS Y CHEQUES'!$F$2:$F$5500,1,FALSE)),"")</f>
        <v/>
      </c>
    </row>
    <row r="559" spans="9:9" ht="30" customHeight="1" x14ac:dyDescent="0.2">
      <c r="I559" t="str">
        <f>IF(A559&lt;&gt;"",VALUE(VLOOKUP(-E559,'2.DEBITOS Y CHEQUES'!$F$2:$F$5500,1,FALSE)),"")</f>
        <v/>
      </c>
    </row>
    <row r="560" spans="9:9" ht="30" customHeight="1" x14ac:dyDescent="0.2">
      <c r="I560" t="str">
        <f>IF(A560&lt;&gt;"",VALUE(VLOOKUP(-E560,'2.DEBITOS Y CHEQUES'!$F$2:$F$5500,1,FALSE)),"")</f>
        <v/>
      </c>
    </row>
    <row r="561" spans="9:9" ht="30" customHeight="1" x14ac:dyDescent="0.2">
      <c r="I561" t="str">
        <f>IF(A561&lt;&gt;"",VALUE(VLOOKUP(-E561,'2.DEBITOS Y CHEQUES'!$F$2:$F$5500,1,FALSE)),"")</f>
        <v/>
      </c>
    </row>
    <row r="562" spans="9:9" ht="30" customHeight="1" x14ac:dyDescent="0.2">
      <c r="I562" t="str">
        <f>IF(A562&lt;&gt;"",VALUE(VLOOKUP(-E562,'2.DEBITOS Y CHEQUES'!$F$2:$F$5500,1,FALSE)),"")</f>
        <v/>
      </c>
    </row>
    <row r="563" spans="9:9" ht="30" customHeight="1" x14ac:dyDescent="0.2">
      <c r="I563" t="str">
        <f>IF(A563&lt;&gt;"",VALUE(VLOOKUP(-E563,'2.DEBITOS Y CHEQUES'!$F$2:$F$5500,1,FALSE)),"")</f>
        <v/>
      </c>
    </row>
    <row r="564" spans="9:9" ht="30" customHeight="1" x14ac:dyDescent="0.2">
      <c r="I564" t="str">
        <f>IF(A564&lt;&gt;"",VALUE(VLOOKUP(-E564,'2.DEBITOS Y CHEQUES'!$F$2:$F$5500,1,FALSE)),"")</f>
        <v/>
      </c>
    </row>
    <row r="565" spans="9:9" ht="30" customHeight="1" x14ac:dyDescent="0.2">
      <c r="I565" t="str">
        <f>IF(A565&lt;&gt;"",VALUE(VLOOKUP(-E565,'2.DEBITOS Y CHEQUES'!$F$2:$F$5500,1,FALSE)),"")</f>
        <v/>
      </c>
    </row>
    <row r="566" spans="9:9" ht="30" customHeight="1" x14ac:dyDescent="0.2">
      <c r="I566" t="str">
        <f>IF(A566&lt;&gt;"",VALUE(VLOOKUP(-E566,'2.DEBITOS Y CHEQUES'!$F$2:$F$5500,1,FALSE)),"")</f>
        <v/>
      </c>
    </row>
    <row r="567" spans="9:9" ht="30" customHeight="1" x14ac:dyDescent="0.2">
      <c r="I567" t="str">
        <f>IF(A567&lt;&gt;"",VALUE(VLOOKUP(-E567,'2.DEBITOS Y CHEQUES'!$F$2:$F$5500,1,FALSE)),"")</f>
        <v/>
      </c>
    </row>
    <row r="568" spans="9:9" ht="30" customHeight="1" x14ac:dyDescent="0.2">
      <c r="I568" t="str">
        <f>IF(A568&lt;&gt;"",VALUE(VLOOKUP(-E568,'2.DEBITOS Y CHEQUES'!$F$2:$F$5500,1,FALSE)),"")</f>
        <v/>
      </c>
    </row>
    <row r="569" spans="9:9" ht="30" customHeight="1" x14ac:dyDescent="0.2">
      <c r="I569" t="str">
        <f>IF(A569&lt;&gt;"",VALUE(VLOOKUP(-E569,'2.DEBITOS Y CHEQUES'!$F$2:$F$5500,1,FALSE)),"")</f>
        <v/>
      </c>
    </row>
    <row r="570" spans="9:9" ht="30" customHeight="1" x14ac:dyDescent="0.2">
      <c r="I570" t="str">
        <f>IF(A570&lt;&gt;"",VALUE(VLOOKUP(-E570,'2.DEBITOS Y CHEQUES'!$F$2:$F$5500,1,FALSE)),"")</f>
        <v/>
      </c>
    </row>
    <row r="571" spans="9:9" ht="30" customHeight="1" x14ac:dyDescent="0.2">
      <c r="I571" t="str">
        <f>IF(A571&lt;&gt;"",VALUE(VLOOKUP(-E571,'2.DEBITOS Y CHEQUES'!$F$2:$F$5500,1,FALSE)),"")</f>
        <v/>
      </c>
    </row>
    <row r="572" spans="9:9" ht="30" customHeight="1" x14ac:dyDescent="0.2">
      <c r="I572" t="str">
        <f>IF(A572&lt;&gt;"",VALUE(VLOOKUP(-E572,'2.DEBITOS Y CHEQUES'!$F$2:$F$5500,1,FALSE)),"")</f>
        <v/>
      </c>
    </row>
    <row r="573" spans="9:9" ht="30" customHeight="1" x14ac:dyDescent="0.2">
      <c r="I573" t="str">
        <f>IF(A573&lt;&gt;"",VALUE(VLOOKUP(-E573,'2.DEBITOS Y CHEQUES'!$F$2:$F$5500,1,FALSE)),"")</f>
        <v/>
      </c>
    </row>
    <row r="574" spans="9:9" ht="30" customHeight="1" x14ac:dyDescent="0.2">
      <c r="I574" t="str">
        <f>IF(A574&lt;&gt;"",VALUE(VLOOKUP(-E574,'2.DEBITOS Y CHEQUES'!$F$2:$F$5500,1,FALSE)),"")</f>
        <v/>
      </c>
    </row>
    <row r="575" spans="9:9" ht="30" customHeight="1" x14ac:dyDescent="0.2">
      <c r="I575" t="str">
        <f>IF(A575&lt;&gt;"",VALUE(VLOOKUP(-E575,'2.DEBITOS Y CHEQUES'!$F$2:$F$5500,1,FALSE)),"")</f>
        <v/>
      </c>
    </row>
    <row r="576" spans="9:9" ht="30" customHeight="1" x14ac:dyDescent="0.2">
      <c r="I576" t="str">
        <f>IF(A576&lt;&gt;"",VALUE(VLOOKUP(-E576,'2.DEBITOS Y CHEQUES'!$F$2:$F$5500,1,FALSE)),"")</f>
        <v/>
      </c>
    </row>
    <row r="577" spans="9:9" ht="30" customHeight="1" x14ac:dyDescent="0.2">
      <c r="I577" t="str">
        <f>IF(A577&lt;&gt;"",VALUE(VLOOKUP(-E577,'2.DEBITOS Y CHEQUES'!$F$2:$F$5500,1,FALSE)),"")</f>
        <v/>
      </c>
    </row>
    <row r="578" spans="9:9" ht="30" customHeight="1" x14ac:dyDescent="0.2">
      <c r="I578" t="str">
        <f>IF(A578&lt;&gt;"",VALUE(VLOOKUP(-E578,'2.DEBITOS Y CHEQUES'!$F$2:$F$5500,1,FALSE)),"")</f>
        <v/>
      </c>
    </row>
    <row r="579" spans="9:9" ht="30" customHeight="1" x14ac:dyDescent="0.2">
      <c r="I579" t="str">
        <f>IF(A579&lt;&gt;"",VALUE(VLOOKUP(-E579,'2.DEBITOS Y CHEQUES'!$F$2:$F$5500,1,FALSE)),"")</f>
        <v/>
      </c>
    </row>
    <row r="580" spans="9:9" ht="30" customHeight="1" x14ac:dyDescent="0.2">
      <c r="I580" t="str">
        <f>IF(A580&lt;&gt;"",VALUE(VLOOKUP(-E580,'2.DEBITOS Y CHEQUES'!$F$2:$F$5500,1,FALSE)),"")</f>
        <v/>
      </c>
    </row>
    <row r="581" spans="9:9" ht="30" customHeight="1" x14ac:dyDescent="0.2">
      <c r="I581" t="str">
        <f>IF(A581&lt;&gt;"",VALUE(VLOOKUP(-E581,'2.DEBITOS Y CHEQUES'!$F$2:$F$5500,1,FALSE)),"")</f>
        <v/>
      </c>
    </row>
    <row r="582" spans="9:9" ht="30" customHeight="1" x14ac:dyDescent="0.2">
      <c r="I582" t="str">
        <f>IF(A582&lt;&gt;"",VALUE(VLOOKUP(-E582,'2.DEBITOS Y CHEQUES'!$F$2:$F$5500,1,FALSE)),"")</f>
        <v/>
      </c>
    </row>
    <row r="583" spans="9:9" ht="30" customHeight="1" x14ac:dyDescent="0.2">
      <c r="I583" t="str">
        <f>IF(A583&lt;&gt;"",VALUE(VLOOKUP(-E583,'2.DEBITOS Y CHEQUES'!$F$2:$F$5500,1,FALSE)),"")</f>
        <v/>
      </c>
    </row>
    <row r="584" spans="9:9" ht="30" customHeight="1" x14ac:dyDescent="0.2">
      <c r="I584" t="str">
        <f>IF(A584&lt;&gt;"",VALUE(VLOOKUP(-E584,'2.DEBITOS Y CHEQUES'!$F$2:$F$5500,1,FALSE)),"")</f>
        <v/>
      </c>
    </row>
    <row r="585" spans="9:9" ht="30" customHeight="1" x14ac:dyDescent="0.2">
      <c r="I585" t="str">
        <f>IF(A585&lt;&gt;"",VALUE(VLOOKUP(-E585,'2.DEBITOS Y CHEQUES'!$F$2:$F$5500,1,FALSE)),"")</f>
        <v/>
      </c>
    </row>
    <row r="586" spans="9:9" ht="30" customHeight="1" x14ac:dyDescent="0.2">
      <c r="I586" t="str">
        <f>IF(A586&lt;&gt;"",VALUE(VLOOKUP(-E586,'2.DEBITOS Y CHEQUES'!$F$2:$F$5500,1,FALSE)),"")</f>
        <v/>
      </c>
    </row>
    <row r="587" spans="9:9" ht="30" customHeight="1" x14ac:dyDescent="0.2">
      <c r="I587" t="str">
        <f>IF(A587&lt;&gt;"",VALUE(VLOOKUP(-E587,'2.DEBITOS Y CHEQUES'!$F$2:$F$5500,1,FALSE)),"")</f>
        <v/>
      </c>
    </row>
    <row r="588" spans="9:9" ht="30" customHeight="1" x14ac:dyDescent="0.2">
      <c r="I588" t="str">
        <f>IF(A588&lt;&gt;"",VALUE(VLOOKUP(-E588,'2.DEBITOS Y CHEQUES'!$F$2:$F$5500,1,FALSE)),"")</f>
        <v/>
      </c>
    </row>
    <row r="589" spans="9:9" ht="30" customHeight="1" x14ac:dyDescent="0.2">
      <c r="I589" t="str">
        <f>IF(A589&lt;&gt;"",VALUE(VLOOKUP(-E589,'2.DEBITOS Y CHEQUES'!$F$2:$F$5500,1,FALSE)),"")</f>
        <v/>
      </c>
    </row>
    <row r="590" spans="9:9" ht="30" customHeight="1" x14ac:dyDescent="0.2">
      <c r="I590" t="str">
        <f>IF(A590&lt;&gt;"",VALUE(VLOOKUP(-E590,'2.DEBITOS Y CHEQUES'!$F$2:$F$5500,1,FALSE)),"")</f>
        <v/>
      </c>
    </row>
    <row r="591" spans="9:9" ht="30" customHeight="1" x14ac:dyDescent="0.2">
      <c r="I591" t="str">
        <f>IF(A591&lt;&gt;"",VALUE(VLOOKUP(-E591,'2.DEBITOS Y CHEQUES'!$F$2:$F$5500,1,FALSE)),"")</f>
        <v/>
      </c>
    </row>
    <row r="592" spans="9:9" ht="30" customHeight="1" x14ac:dyDescent="0.2">
      <c r="I592" t="str">
        <f>IF(A592&lt;&gt;"",VALUE(VLOOKUP(-E592,'2.DEBITOS Y CHEQUES'!$F$2:$F$5500,1,FALSE)),"")</f>
        <v/>
      </c>
    </row>
    <row r="593" spans="9:9" ht="30" customHeight="1" x14ac:dyDescent="0.2">
      <c r="I593" t="str">
        <f>IF(A593&lt;&gt;"",VALUE(VLOOKUP(-E593,'2.DEBITOS Y CHEQUES'!$F$2:$F$5500,1,FALSE)),"")</f>
        <v/>
      </c>
    </row>
    <row r="594" spans="9:9" ht="30" customHeight="1" x14ac:dyDescent="0.2">
      <c r="I594" t="str">
        <f>IF(A594&lt;&gt;"",VALUE(VLOOKUP(-E594,'2.DEBITOS Y CHEQUES'!$F$2:$F$5500,1,FALSE)),"")</f>
        <v/>
      </c>
    </row>
    <row r="595" spans="9:9" ht="30" customHeight="1" x14ac:dyDescent="0.2">
      <c r="I595" t="str">
        <f>IF(A595&lt;&gt;"",VALUE(VLOOKUP(-E595,'2.DEBITOS Y CHEQUES'!$F$2:$F$5500,1,FALSE)),"")</f>
        <v/>
      </c>
    </row>
    <row r="596" spans="9:9" ht="30" customHeight="1" x14ac:dyDescent="0.2">
      <c r="I596" t="str">
        <f>IF(A596&lt;&gt;"",VALUE(VLOOKUP(-E596,'2.DEBITOS Y CHEQUES'!$F$2:$F$5500,1,FALSE)),"")</f>
        <v/>
      </c>
    </row>
    <row r="597" spans="9:9" ht="30" customHeight="1" x14ac:dyDescent="0.2">
      <c r="I597" t="str">
        <f>IF(A597&lt;&gt;"",VALUE(VLOOKUP(-E597,'2.DEBITOS Y CHEQUES'!$F$2:$F$5500,1,FALSE)),"")</f>
        <v/>
      </c>
    </row>
    <row r="598" spans="9:9" ht="30" customHeight="1" x14ac:dyDescent="0.2">
      <c r="I598" t="str">
        <f>IF(A598&lt;&gt;"",VALUE(VLOOKUP(-E598,'2.DEBITOS Y CHEQUES'!$F$2:$F$5500,1,FALSE)),"")</f>
        <v/>
      </c>
    </row>
    <row r="599" spans="9:9" ht="30" customHeight="1" x14ac:dyDescent="0.2">
      <c r="I599" t="str">
        <f>IF(A599&lt;&gt;"",VALUE(VLOOKUP(-E599,'2.DEBITOS Y CHEQUES'!$F$2:$F$5500,1,FALSE)),"")</f>
        <v/>
      </c>
    </row>
    <row r="600" spans="9:9" ht="30" customHeight="1" x14ac:dyDescent="0.2">
      <c r="I600" t="str">
        <f>IF(A600&lt;&gt;"",VALUE(VLOOKUP(-E600,'2.DEBITOS Y CHEQUES'!$F$2:$F$5500,1,FALSE)),"")</f>
        <v/>
      </c>
    </row>
    <row r="601" spans="9:9" ht="30" customHeight="1" x14ac:dyDescent="0.2">
      <c r="I601" t="str">
        <f>IF(A601&lt;&gt;"",VALUE(VLOOKUP(-E601,'2.DEBITOS Y CHEQUES'!$F$2:$F$5500,1,FALSE)),"")</f>
        <v/>
      </c>
    </row>
    <row r="602" spans="9:9" ht="30" customHeight="1" x14ac:dyDescent="0.2">
      <c r="I602" t="str">
        <f>IF(A602&lt;&gt;"",VALUE(VLOOKUP(-E602,'2.DEBITOS Y CHEQUES'!$F$2:$F$5500,1,FALSE)),"")</f>
        <v/>
      </c>
    </row>
    <row r="603" spans="9:9" ht="30" customHeight="1" x14ac:dyDescent="0.2">
      <c r="I603" t="str">
        <f>IF(A603&lt;&gt;"",VALUE(VLOOKUP(-E603,'2.DEBITOS Y CHEQUES'!$F$2:$F$5500,1,FALSE)),"")</f>
        <v/>
      </c>
    </row>
    <row r="604" spans="9:9" ht="30" customHeight="1" x14ac:dyDescent="0.2">
      <c r="I604" t="str">
        <f>IF(A604&lt;&gt;"",VALUE(VLOOKUP(-E604,'2.DEBITOS Y CHEQUES'!$F$2:$F$5500,1,FALSE)),"")</f>
        <v/>
      </c>
    </row>
    <row r="605" spans="9:9" ht="30" customHeight="1" x14ac:dyDescent="0.2">
      <c r="I605" t="str">
        <f>IF(A605&lt;&gt;"",VALUE(VLOOKUP(-E605,'2.DEBITOS Y CHEQUES'!$F$2:$F$5500,1,FALSE)),"")</f>
        <v/>
      </c>
    </row>
    <row r="606" spans="9:9" ht="30" customHeight="1" x14ac:dyDescent="0.2">
      <c r="I606" t="str">
        <f>IF(A606&lt;&gt;"",VALUE(VLOOKUP(-E606,'2.DEBITOS Y CHEQUES'!$F$2:$F$5500,1,FALSE)),"")</f>
        <v/>
      </c>
    </row>
    <row r="607" spans="9:9" ht="30" customHeight="1" x14ac:dyDescent="0.2">
      <c r="I607" t="str">
        <f>IF(A607&lt;&gt;"",VALUE(VLOOKUP(-E607,'2.DEBITOS Y CHEQUES'!$F$2:$F$5500,1,FALSE)),"")</f>
        <v/>
      </c>
    </row>
    <row r="608" spans="9:9" ht="30" customHeight="1" x14ac:dyDescent="0.2">
      <c r="I608" t="str">
        <f>IF(A608&lt;&gt;"",VALUE(VLOOKUP(-E608,'2.DEBITOS Y CHEQUES'!$F$2:$F$5500,1,FALSE)),"")</f>
        <v/>
      </c>
    </row>
    <row r="609" spans="9:9" ht="30" customHeight="1" x14ac:dyDescent="0.2">
      <c r="I609" t="str">
        <f>IF(A609&lt;&gt;"",VALUE(VLOOKUP(-E609,'2.DEBITOS Y CHEQUES'!$F$2:$F$5500,1,FALSE)),"")</f>
        <v/>
      </c>
    </row>
    <row r="610" spans="9:9" ht="30" customHeight="1" x14ac:dyDescent="0.2">
      <c r="I610" t="str">
        <f>IF(A610&lt;&gt;"",VALUE(VLOOKUP(-E610,'2.DEBITOS Y CHEQUES'!$F$2:$F$5500,1,FALSE)),"")</f>
        <v/>
      </c>
    </row>
    <row r="611" spans="9:9" ht="30" customHeight="1" x14ac:dyDescent="0.2">
      <c r="I611" t="str">
        <f>IF(A611&lt;&gt;"",VALUE(VLOOKUP(-E611,'2.DEBITOS Y CHEQUES'!$F$2:$F$5500,1,FALSE)),"")</f>
        <v/>
      </c>
    </row>
    <row r="612" spans="9:9" ht="30" customHeight="1" x14ac:dyDescent="0.2">
      <c r="I612" t="str">
        <f>IF(A612&lt;&gt;"",VALUE(VLOOKUP(-E612,'2.DEBITOS Y CHEQUES'!$F$2:$F$5500,1,FALSE)),"")</f>
        <v/>
      </c>
    </row>
    <row r="613" spans="9:9" ht="30" customHeight="1" x14ac:dyDescent="0.2">
      <c r="I613" t="str">
        <f>IF(A613&lt;&gt;"",VALUE(VLOOKUP(-E613,'2.DEBITOS Y CHEQUES'!$F$2:$F$5500,1,FALSE)),"")</f>
        <v/>
      </c>
    </row>
    <row r="614" spans="9:9" ht="30" customHeight="1" x14ac:dyDescent="0.2">
      <c r="I614" t="str">
        <f>IF(A614&lt;&gt;"",VALUE(VLOOKUP(-E614,'2.DEBITOS Y CHEQUES'!$F$2:$F$5500,1,FALSE)),"")</f>
        <v/>
      </c>
    </row>
    <row r="615" spans="9:9" ht="30" customHeight="1" x14ac:dyDescent="0.2">
      <c r="I615" t="str">
        <f>IF(A615&lt;&gt;"",VALUE(VLOOKUP(-E615,'2.DEBITOS Y CHEQUES'!$F$2:$F$5500,1,FALSE)),"")</f>
        <v/>
      </c>
    </row>
    <row r="616" spans="9:9" ht="30" customHeight="1" x14ac:dyDescent="0.2">
      <c r="I616" t="str">
        <f>IF(A616&lt;&gt;"",VALUE(VLOOKUP(-E616,'2.DEBITOS Y CHEQUES'!$F$2:$F$5500,1,FALSE)),"")</f>
        <v/>
      </c>
    </row>
    <row r="617" spans="9:9" ht="30" customHeight="1" x14ac:dyDescent="0.2">
      <c r="I617" t="str">
        <f>IF(A617&lt;&gt;"",VALUE(VLOOKUP(-E617,'2.DEBITOS Y CHEQUES'!$F$2:$F$5500,1,FALSE)),"")</f>
        <v/>
      </c>
    </row>
    <row r="618" spans="9:9" ht="30" customHeight="1" x14ac:dyDescent="0.2">
      <c r="I618" t="str">
        <f>IF(A618&lt;&gt;"",VALUE(VLOOKUP(-E618,'2.DEBITOS Y CHEQUES'!$F$2:$F$5500,1,FALSE)),"")</f>
        <v/>
      </c>
    </row>
    <row r="619" spans="9:9" ht="30" customHeight="1" x14ac:dyDescent="0.2">
      <c r="I619" t="str">
        <f>IF(A619&lt;&gt;"",VALUE(VLOOKUP(-E619,'2.DEBITOS Y CHEQUES'!$F$2:$F$5500,1,FALSE)),"")</f>
        <v/>
      </c>
    </row>
    <row r="620" spans="9:9" ht="30" customHeight="1" x14ac:dyDescent="0.2">
      <c r="I620" t="str">
        <f>IF(A620&lt;&gt;"",VALUE(VLOOKUP(-E620,'2.DEBITOS Y CHEQUES'!$F$2:$F$5500,1,FALSE)),"")</f>
        <v/>
      </c>
    </row>
    <row r="621" spans="9:9" ht="30" customHeight="1" x14ac:dyDescent="0.2">
      <c r="I621" t="str">
        <f>IF(A621&lt;&gt;"",VALUE(VLOOKUP(-E621,'2.DEBITOS Y CHEQUES'!$F$2:$F$5500,1,FALSE)),"")</f>
        <v/>
      </c>
    </row>
    <row r="622" spans="9:9" ht="30" customHeight="1" x14ac:dyDescent="0.2">
      <c r="I622" t="str">
        <f>IF(A622&lt;&gt;"",VALUE(VLOOKUP(-E622,'2.DEBITOS Y CHEQUES'!$F$2:$F$5500,1,FALSE)),"")</f>
        <v/>
      </c>
    </row>
    <row r="623" spans="9:9" ht="30" customHeight="1" x14ac:dyDescent="0.2">
      <c r="I623" t="str">
        <f>IF(A623&lt;&gt;"",VALUE(VLOOKUP(-E623,'2.DEBITOS Y CHEQUES'!$F$2:$F$5500,1,FALSE)),"")</f>
        <v/>
      </c>
    </row>
    <row r="624" spans="9:9" ht="30" customHeight="1" x14ac:dyDescent="0.2">
      <c r="I624" t="str">
        <f>IF(A624&lt;&gt;"",VALUE(VLOOKUP(-E624,'2.DEBITOS Y CHEQUES'!$F$2:$F$5500,1,FALSE)),"")</f>
        <v/>
      </c>
    </row>
    <row r="625" spans="9:9" ht="30" customHeight="1" x14ac:dyDescent="0.2">
      <c r="I625" t="str">
        <f>IF(A625&lt;&gt;"",VALUE(VLOOKUP(-E625,'2.DEBITOS Y CHEQUES'!$F$2:$F$5500,1,FALSE)),"")</f>
        <v/>
      </c>
    </row>
    <row r="626" spans="9:9" ht="30" customHeight="1" x14ac:dyDescent="0.2">
      <c r="I626" t="str">
        <f>IF(A626&lt;&gt;"",VALUE(VLOOKUP(-E626,'2.DEBITOS Y CHEQUES'!$F$2:$F$5500,1,FALSE)),"")</f>
        <v/>
      </c>
    </row>
    <row r="627" spans="9:9" ht="30" customHeight="1" x14ac:dyDescent="0.2">
      <c r="I627" t="str">
        <f>IF(A627&lt;&gt;"",VALUE(VLOOKUP(-E627,'2.DEBITOS Y CHEQUES'!$F$2:$F$5500,1,FALSE)),"")</f>
        <v/>
      </c>
    </row>
    <row r="628" spans="9:9" ht="30" customHeight="1" x14ac:dyDescent="0.2">
      <c r="I628" t="str">
        <f>IF(A628&lt;&gt;"",VALUE(VLOOKUP(-E628,'2.DEBITOS Y CHEQUES'!$F$2:$F$5500,1,FALSE)),"")</f>
        <v/>
      </c>
    </row>
    <row r="629" spans="9:9" ht="30" customHeight="1" x14ac:dyDescent="0.2">
      <c r="I629" t="str">
        <f>IF(A629&lt;&gt;"",VALUE(VLOOKUP(-E629,'2.DEBITOS Y CHEQUES'!$F$2:$F$5500,1,FALSE)),"")</f>
        <v/>
      </c>
    </row>
    <row r="630" spans="9:9" ht="30" customHeight="1" x14ac:dyDescent="0.2">
      <c r="I630" t="str">
        <f>IF(A630&lt;&gt;"",VALUE(VLOOKUP(-E630,'2.DEBITOS Y CHEQUES'!$F$2:$F$5500,1,FALSE)),"")</f>
        <v/>
      </c>
    </row>
    <row r="631" spans="9:9" ht="30" customHeight="1" x14ac:dyDescent="0.2">
      <c r="I631" t="str">
        <f>IF(A631&lt;&gt;"",VALUE(VLOOKUP(-E631,'2.DEBITOS Y CHEQUES'!$F$2:$F$5500,1,FALSE)),"")</f>
        <v/>
      </c>
    </row>
    <row r="632" spans="9:9" ht="30" customHeight="1" x14ac:dyDescent="0.2">
      <c r="I632" t="str">
        <f>IF(A632&lt;&gt;"",VALUE(VLOOKUP(-E632,'2.DEBITOS Y CHEQUES'!$F$2:$F$5500,1,FALSE)),"")</f>
        <v/>
      </c>
    </row>
    <row r="633" spans="9:9" ht="30" customHeight="1" x14ac:dyDescent="0.2">
      <c r="I633" t="str">
        <f>IF(A633&lt;&gt;"",VALUE(VLOOKUP(-E633,'2.DEBITOS Y CHEQUES'!$F$2:$F$5500,1,FALSE)),"")</f>
        <v/>
      </c>
    </row>
    <row r="634" spans="9:9" ht="30" customHeight="1" x14ac:dyDescent="0.2">
      <c r="I634" t="str">
        <f>IF(A634&lt;&gt;"",VALUE(VLOOKUP(-E634,'2.DEBITOS Y CHEQUES'!$F$2:$F$5500,1,FALSE)),"")</f>
        <v/>
      </c>
    </row>
    <row r="635" spans="9:9" ht="30" customHeight="1" x14ac:dyDescent="0.2">
      <c r="I635" t="str">
        <f>IF(A635&lt;&gt;"",VALUE(VLOOKUP(-E635,'2.DEBITOS Y CHEQUES'!$F$2:$F$5500,1,FALSE)),"")</f>
        <v/>
      </c>
    </row>
    <row r="636" spans="9:9" ht="30" customHeight="1" x14ac:dyDescent="0.2">
      <c r="I636" t="str">
        <f>IF(A636&lt;&gt;"",VALUE(VLOOKUP(-E636,'2.DEBITOS Y CHEQUES'!$F$2:$F$5500,1,FALSE)),"")</f>
        <v/>
      </c>
    </row>
    <row r="637" spans="9:9" ht="30" customHeight="1" x14ac:dyDescent="0.2">
      <c r="I637" t="str">
        <f>IF(A637&lt;&gt;"",VALUE(VLOOKUP(-E637,'2.DEBITOS Y CHEQUES'!$F$2:$F$5500,1,FALSE)),"")</f>
        <v/>
      </c>
    </row>
    <row r="638" spans="9:9" ht="30" customHeight="1" x14ac:dyDescent="0.2">
      <c r="I638" t="str">
        <f>IF(A638&lt;&gt;"",VALUE(VLOOKUP(-E638,'2.DEBITOS Y CHEQUES'!$F$2:$F$5500,1,FALSE)),"")</f>
        <v/>
      </c>
    </row>
    <row r="639" spans="9:9" ht="30" customHeight="1" x14ac:dyDescent="0.2">
      <c r="I639" t="str">
        <f>IF(A639&lt;&gt;"",VALUE(VLOOKUP(-E639,'2.DEBITOS Y CHEQUES'!$F$2:$F$5500,1,FALSE)),"")</f>
        <v/>
      </c>
    </row>
    <row r="640" spans="9:9" ht="30" customHeight="1" x14ac:dyDescent="0.2">
      <c r="I640" t="str">
        <f>IF(A640&lt;&gt;"",VALUE(VLOOKUP(-E640,'2.DEBITOS Y CHEQUES'!$F$2:$F$5500,1,FALSE)),"")</f>
        <v/>
      </c>
    </row>
    <row r="641" spans="9:9" ht="30" customHeight="1" x14ac:dyDescent="0.2">
      <c r="I641" t="str">
        <f>IF(A641&lt;&gt;"",VALUE(VLOOKUP(-E641,'2.DEBITOS Y CHEQUES'!$F$2:$F$5500,1,FALSE)),"")</f>
        <v/>
      </c>
    </row>
    <row r="642" spans="9:9" ht="30" customHeight="1" x14ac:dyDescent="0.2">
      <c r="I642" t="str">
        <f>IF(A642&lt;&gt;"",VALUE(VLOOKUP(-E642,'2.DEBITOS Y CHEQUES'!$F$2:$F$5500,1,FALSE)),"")</f>
        <v/>
      </c>
    </row>
    <row r="643" spans="9:9" ht="30" customHeight="1" x14ac:dyDescent="0.2">
      <c r="I643" t="str">
        <f>IF(A643&lt;&gt;"",VALUE(VLOOKUP(-E643,'2.DEBITOS Y CHEQUES'!$F$2:$F$5500,1,FALSE)),"")</f>
        <v/>
      </c>
    </row>
    <row r="644" spans="9:9" ht="30" customHeight="1" x14ac:dyDescent="0.2">
      <c r="I644" t="str">
        <f>IF(A644&lt;&gt;"",VALUE(VLOOKUP(-E644,'2.DEBITOS Y CHEQUES'!$F$2:$F$5500,1,FALSE)),"")</f>
        <v/>
      </c>
    </row>
    <row r="645" spans="9:9" ht="30" customHeight="1" x14ac:dyDescent="0.2">
      <c r="I645" t="str">
        <f>IF(A645&lt;&gt;"",VALUE(VLOOKUP(-E645,'2.DEBITOS Y CHEQUES'!$F$2:$F$5500,1,FALSE)),"")</f>
        <v/>
      </c>
    </row>
    <row r="646" spans="9:9" ht="30" customHeight="1" x14ac:dyDescent="0.2">
      <c r="I646" t="str">
        <f>IF(A646&lt;&gt;"",VALUE(VLOOKUP(-E646,'2.DEBITOS Y CHEQUES'!$F$2:$F$5500,1,FALSE)),"")</f>
        <v/>
      </c>
    </row>
    <row r="647" spans="9:9" ht="30" customHeight="1" x14ac:dyDescent="0.2">
      <c r="I647" t="str">
        <f>IF(A647&lt;&gt;"",VALUE(VLOOKUP(-E647,'2.DEBITOS Y CHEQUES'!$F$2:$F$5500,1,FALSE)),"")</f>
        <v/>
      </c>
    </row>
    <row r="648" spans="9:9" ht="30" customHeight="1" x14ac:dyDescent="0.2">
      <c r="I648" t="str">
        <f>IF(A648&lt;&gt;"",VALUE(VLOOKUP(-E648,'2.DEBITOS Y CHEQUES'!$F$2:$F$5500,1,FALSE)),"")</f>
        <v/>
      </c>
    </row>
    <row r="649" spans="9:9" ht="30" customHeight="1" x14ac:dyDescent="0.2">
      <c r="I649" t="str">
        <f>IF(A649&lt;&gt;"",VALUE(VLOOKUP(-E649,'2.DEBITOS Y CHEQUES'!$F$2:$F$5500,1,FALSE)),"")</f>
        <v/>
      </c>
    </row>
    <row r="650" spans="9:9" ht="30" customHeight="1" x14ac:dyDescent="0.2">
      <c r="I650" t="str">
        <f>IF(A650&lt;&gt;"",VALUE(VLOOKUP(-E650,'2.DEBITOS Y CHEQUES'!$F$2:$F$5500,1,FALSE)),"")</f>
        <v/>
      </c>
    </row>
    <row r="651" spans="9:9" ht="30" customHeight="1" x14ac:dyDescent="0.2">
      <c r="I651" t="str">
        <f>IF(A651&lt;&gt;"",VALUE(VLOOKUP(-E651,'2.DEBITOS Y CHEQUES'!$F$2:$F$5500,1,FALSE)),"")</f>
        <v/>
      </c>
    </row>
    <row r="652" spans="9:9" ht="30" customHeight="1" x14ac:dyDescent="0.2">
      <c r="I652" t="str">
        <f>IF(A652&lt;&gt;"",VALUE(VLOOKUP(-E652,'2.DEBITOS Y CHEQUES'!$F$2:$F$5500,1,FALSE)),"")</f>
        <v/>
      </c>
    </row>
    <row r="653" spans="9:9" ht="30" customHeight="1" x14ac:dyDescent="0.2">
      <c r="I653" t="str">
        <f>IF(A653&lt;&gt;"",VALUE(VLOOKUP(-E653,'2.DEBITOS Y CHEQUES'!$F$2:$F$5500,1,FALSE)),"")</f>
        <v/>
      </c>
    </row>
    <row r="654" spans="9:9" ht="30" customHeight="1" x14ac:dyDescent="0.2">
      <c r="I654" t="str">
        <f>IF(A654&lt;&gt;"",VALUE(VLOOKUP(-E654,'2.DEBITOS Y CHEQUES'!$F$2:$F$5500,1,FALSE)),"")</f>
        <v/>
      </c>
    </row>
    <row r="655" spans="9:9" ht="30" customHeight="1" x14ac:dyDescent="0.2">
      <c r="I655" t="str">
        <f>IF(A655&lt;&gt;"",VALUE(VLOOKUP(-E655,'2.DEBITOS Y CHEQUES'!$F$2:$F$5500,1,FALSE)),"")</f>
        <v/>
      </c>
    </row>
    <row r="656" spans="9:9" ht="30" customHeight="1" x14ac:dyDescent="0.2">
      <c r="I656" t="str">
        <f>IF(A656&lt;&gt;"",VALUE(VLOOKUP(-E656,'2.DEBITOS Y CHEQUES'!$F$2:$F$5500,1,FALSE)),"")</f>
        <v/>
      </c>
    </row>
    <row r="657" spans="9:9" ht="30" customHeight="1" x14ac:dyDescent="0.2">
      <c r="I657" t="str">
        <f>IF(A657&lt;&gt;"",VALUE(VLOOKUP(-E657,'2.DEBITOS Y CHEQUES'!$F$2:$F$5500,1,FALSE)),"")</f>
        <v/>
      </c>
    </row>
    <row r="658" spans="9:9" ht="30" customHeight="1" x14ac:dyDescent="0.2">
      <c r="I658" t="str">
        <f>IF(A658&lt;&gt;"",VALUE(VLOOKUP(-E658,'2.DEBITOS Y CHEQUES'!$F$2:$F$5500,1,FALSE)),"")</f>
        <v/>
      </c>
    </row>
    <row r="659" spans="9:9" ht="30" customHeight="1" x14ac:dyDescent="0.2">
      <c r="I659" t="str">
        <f>IF(A659&lt;&gt;"",VALUE(VLOOKUP(-E659,'2.DEBITOS Y CHEQUES'!$F$2:$F$5500,1,FALSE)),"")</f>
        <v/>
      </c>
    </row>
    <row r="660" spans="9:9" ht="30" customHeight="1" x14ac:dyDescent="0.2">
      <c r="I660" t="str">
        <f>IF(A660&lt;&gt;"",VALUE(VLOOKUP(-E660,'2.DEBITOS Y CHEQUES'!$F$2:$F$5500,1,FALSE)),"")</f>
        <v/>
      </c>
    </row>
    <row r="661" spans="9:9" ht="30" customHeight="1" x14ac:dyDescent="0.2">
      <c r="I661" t="str">
        <f>IF(A661&lt;&gt;"",VALUE(VLOOKUP(-E661,'2.DEBITOS Y CHEQUES'!$F$2:$F$5500,1,FALSE)),"")</f>
        <v/>
      </c>
    </row>
    <row r="662" spans="9:9" ht="30" customHeight="1" x14ac:dyDescent="0.2">
      <c r="I662" t="str">
        <f>IF(A662&lt;&gt;"",VALUE(VLOOKUP(-E662,'2.DEBITOS Y CHEQUES'!$F$2:$F$5500,1,FALSE)),"")</f>
        <v/>
      </c>
    </row>
    <row r="663" spans="9:9" ht="30" customHeight="1" x14ac:dyDescent="0.2">
      <c r="I663" t="str">
        <f>IF(A663&lt;&gt;"",VALUE(VLOOKUP(-E663,'2.DEBITOS Y CHEQUES'!$F$2:$F$5500,1,FALSE)),"")</f>
        <v/>
      </c>
    </row>
    <row r="664" spans="9:9" ht="30" customHeight="1" x14ac:dyDescent="0.2">
      <c r="I664" t="str">
        <f>IF(A664&lt;&gt;"",VALUE(VLOOKUP(-E664,'2.DEBITOS Y CHEQUES'!$F$2:$F$5500,1,FALSE)),"")</f>
        <v/>
      </c>
    </row>
    <row r="665" spans="9:9" ht="30" customHeight="1" x14ac:dyDescent="0.2">
      <c r="I665" t="str">
        <f>IF(A665&lt;&gt;"",VALUE(VLOOKUP(-E665,'2.DEBITOS Y CHEQUES'!$F$2:$F$5500,1,FALSE)),"")</f>
        <v/>
      </c>
    </row>
    <row r="666" spans="9:9" ht="30" customHeight="1" x14ac:dyDescent="0.2">
      <c r="I666" t="str">
        <f>IF(A666&lt;&gt;"",VALUE(VLOOKUP(-E666,'2.DEBITOS Y CHEQUES'!$F$2:$F$5500,1,FALSE)),"")</f>
        <v/>
      </c>
    </row>
    <row r="667" spans="9:9" ht="30" customHeight="1" x14ac:dyDescent="0.2">
      <c r="I667" t="str">
        <f>IF(A667&lt;&gt;"",VALUE(VLOOKUP(-E667,'2.DEBITOS Y CHEQUES'!$F$2:$F$5500,1,FALSE)),"")</f>
        <v/>
      </c>
    </row>
    <row r="668" spans="9:9" ht="30" customHeight="1" x14ac:dyDescent="0.2">
      <c r="I668" t="str">
        <f>IF(A668&lt;&gt;"",VALUE(VLOOKUP(-E668,'2.DEBITOS Y CHEQUES'!$F$2:$F$5500,1,FALSE)),"")</f>
        <v/>
      </c>
    </row>
    <row r="669" spans="9:9" ht="30" customHeight="1" x14ac:dyDescent="0.2">
      <c r="I669" t="str">
        <f>IF(A669&lt;&gt;"",VALUE(VLOOKUP(-E669,'2.DEBITOS Y CHEQUES'!$F$2:$F$5500,1,FALSE)),"")</f>
        <v/>
      </c>
    </row>
    <row r="670" spans="9:9" ht="30" customHeight="1" x14ac:dyDescent="0.2">
      <c r="I670" t="str">
        <f>IF(A670&lt;&gt;"",VALUE(VLOOKUP(-E670,'2.DEBITOS Y CHEQUES'!$F$2:$F$5500,1,FALSE)),"")</f>
        <v/>
      </c>
    </row>
    <row r="671" spans="9:9" ht="30" customHeight="1" x14ac:dyDescent="0.2">
      <c r="I671" t="str">
        <f>IF(A671&lt;&gt;"",VALUE(VLOOKUP(-E671,'2.DEBITOS Y CHEQUES'!$F$2:$F$5500,1,FALSE)),"")</f>
        <v/>
      </c>
    </row>
    <row r="672" spans="9:9" ht="30" customHeight="1" x14ac:dyDescent="0.2">
      <c r="I672" t="str">
        <f>IF(A672&lt;&gt;"",VALUE(VLOOKUP(-E672,'2.DEBITOS Y CHEQUES'!$F$2:$F$5500,1,FALSE)),"")</f>
        <v/>
      </c>
    </row>
    <row r="673" spans="9:9" ht="30" customHeight="1" x14ac:dyDescent="0.2">
      <c r="I673" t="str">
        <f>IF(A673&lt;&gt;"",VALUE(VLOOKUP(-E673,'2.DEBITOS Y CHEQUES'!$F$2:$F$5500,1,FALSE)),"")</f>
        <v/>
      </c>
    </row>
    <row r="674" spans="9:9" ht="30" customHeight="1" x14ac:dyDescent="0.2">
      <c r="I674" t="str">
        <f>IF(A674&lt;&gt;"",VALUE(VLOOKUP(-E674,'2.DEBITOS Y CHEQUES'!$F$2:$F$5500,1,FALSE)),"")</f>
        <v/>
      </c>
    </row>
    <row r="675" spans="9:9" ht="30" customHeight="1" x14ac:dyDescent="0.2">
      <c r="I675" t="str">
        <f>IF(A675&lt;&gt;"",VALUE(VLOOKUP(-E675,'2.DEBITOS Y CHEQUES'!$F$2:$F$5500,1,FALSE)),"")</f>
        <v/>
      </c>
    </row>
    <row r="676" spans="9:9" ht="30" customHeight="1" x14ac:dyDescent="0.2">
      <c r="I676" t="str">
        <f>IF(A676&lt;&gt;"",VALUE(VLOOKUP(-E676,'2.DEBITOS Y CHEQUES'!$F$2:$F$5500,1,FALSE)),"")</f>
        <v/>
      </c>
    </row>
    <row r="677" spans="9:9" ht="30" customHeight="1" x14ac:dyDescent="0.2">
      <c r="I677" t="str">
        <f>IF(A677&lt;&gt;"",VALUE(VLOOKUP(-E677,'2.DEBITOS Y CHEQUES'!$F$2:$F$5500,1,FALSE)),"")</f>
        <v/>
      </c>
    </row>
    <row r="678" spans="9:9" ht="30" customHeight="1" x14ac:dyDescent="0.2">
      <c r="I678" t="str">
        <f>IF(A678&lt;&gt;"",VALUE(VLOOKUP(-E678,'2.DEBITOS Y CHEQUES'!$F$2:$F$5500,1,FALSE)),"")</f>
        <v/>
      </c>
    </row>
    <row r="679" spans="9:9" ht="30" customHeight="1" x14ac:dyDescent="0.2">
      <c r="I679" t="str">
        <f>IF(A679&lt;&gt;"",VALUE(VLOOKUP(-E679,'2.DEBITOS Y CHEQUES'!$F$2:$F$5500,1,FALSE)),"")</f>
        <v/>
      </c>
    </row>
    <row r="680" spans="9:9" ht="30" customHeight="1" x14ac:dyDescent="0.2">
      <c r="I680" t="str">
        <f>IF(A680&lt;&gt;"",VALUE(VLOOKUP(-E680,'2.DEBITOS Y CHEQUES'!$F$2:$F$5500,1,FALSE)),"")</f>
        <v/>
      </c>
    </row>
    <row r="681" spans="9:9" ht="30" customHeight="1" x14ac:dyDescent="0.2">
      <c r="I681" t="str">
        <f>IF(A681&lt;&gt;"",VALUE(VLOOKUP(-E681,'2.DEBITOS Y CHEQUES'!$F$2:$F$5500,1,FALSE)),"")</f>
        <v/>
      </c>
    </row>
    <row r="682" spans="9:9" ht="30" customHeight="1" x14ac:dyDescent="0.2">
      <c r="I682" t="str">
        <f>IF(A682&lt;&gt;"",VALUE(VLOOKUP(-E682,'2.DEBITOS Y CHEQUES'!$F$2:$F$5500,1,FALSE)),"")</f>
        <v/>
      </c>
    </row>
    <row r="683" spans="9:9" ht="30" customHeight="1" x14ac:dyDescent="0.2">
      <c r="I683" t="str">
        <f>IF(A683&lt;&gt;"",VALUE(VLOOKUP(-E683,'2.DEBITOS Y CHEQUES'!$F$2:$F$5500,1,FALSE)),"")</f>
        <v/>
      </c>
    </row>
    <row r="684" spans="9:9" ht="30" customHeight="1" x14ac:dyDescent="0.2">
      <c r="I684" t="str">
        <f>IF(A684&lt;&gt;"",VALUE(VLOOKUP(-E684,'2.DEBITOS Y CHEQUES'!$F$2:$F$5500,1,FALSE)),"")</f>
        <v/>
      </c>
    </row>
    <row r="685" spans="9:9" ht="30" customHeight="1" x14ac:dyDescent="0.2">
      <c r="I685" t="str">
        <f>IF(A685&lt;&gt;"",VALUE(VLOOKUP(-E685,'2.DEBITOS Y CHEQUES'!$F$2:$F$5500,1,FALSE)),"")</f>
        <v/>
      </c>
    </row>
    <row r="686" spans="9:9" ht="30" customHeight="1" x14ac:dyDescent="0.2">
      <c r="I686" t="str">
        <f>IF(A686&lt;&gt;"",VALUE(VLOOKUP(-E686,'2.DEBITOS Y CHEQUES'!$F$2:$F$5500,1,FALSE)),"")</f>
        <v/>
      </c>
    </row>
    <row r="687" spans="9:9" ht="30" customHeight="1" x14ac:dyDescent="0.2">
      <c r="I687" t="str">
        <f>IF(A687&lt;&gt;"",VALUE(VLOOKUP(-E687,'2.DEBITOS Y CHEQUES'!$F$2:$F$5500,1,FALSE)),"")</f>
        <v/>
      </c>
    </row>
    <row r="688" spans="9:9" ht="30" customHeight="1" x14ac:dyDescent="0.2">
      <c r="I688" t="str">
        <f>IF(A688&lt;&gt;"",VALUE(VLOOKUP(-E688,'2.DEBITOS Y CHEQUES'!$F$2:$F$5500,1,FALSE)),"")</f>
        <v/>
      </c>
    </row>
    <row r="689" spans="9:9" ht="30" customHeight="1" x14ac:dyDescent="0.2">
      <c r="I689" t="str">
        <f>IF(A689&lt;&gt;"",VALUE(VLOOKUP(-E689,'2.DEBITOS Y CHEQUES'!$F$2:$F$5500,1,FALSE)),"")</f>
        <v/>
      </c>
    </row>
    <row r="690" spans="9:9" ht="30" customHeight="1" x14ac:dyDescent="0.2">
      <c r="I690" t="str">
        <f>IF(A690&lt;&gt;"",VALUE(VLOOKUP(-E690,'2.DEBITOS Y CHEQUES'!$F$2:$F$5500,1,FALSE)),"")</f>
        <v/>
      </c>
    </row>
    <row r="691" spans="9:9" ht="30" customHeight="1" x14ac:dyDescent="0.2">
      <c r="I691" t="str">
        <f>IF(A691&lt;&gt;"",VALUE(VLOOKUP(-E691,'2.DEBITOS Y CHEQUES'!$F$2:$F$5500,1,FALSE)),"")</f>
        <v/>
      </c>
    </row>
    <row r="692" spans="9:9" ht="30" customHeight="1" x14ac:dyDescent="0.2">
      <c r="I692" t="str">
        <f>IF(A692&lt;&gt;"",VALUE(VLOOKUP(-E692,'2.DEBITOS Y CHEQUES'!$F$2:$F$5500,1,FALSE)),"")</f>
        <v/>
      </c>
    </row>
    <row r="693" spans="9:9" ht="30" customHeight="1" x14ac:dyDescent="0.2">
      <c r="I693" t="str">
        <f>IF(A693&lt;&gt;"",VALUE(VLOOKUP(-E693,'2.DEBITOS Y CHEQUES'!$F$2:$F$5500,1,FALSE)),"")</f>
        <v/>
      </c>
    </row>
    <row r="694" spans="9:9" ht="30" customHeight="1" x14ac:dyDescent="0.2">
      <c r="I694" t="str">
        <f>IF(A694&lt;&gt;"",VALUE(VLOOKUP(-E694,'2.DEBITOS Y CHEQUES'!$F$2:$F$5500,1,FALSE)),"")</f>
        <v/>
      </c>
    </row>
    <row r="695" spans="9:9" ht="30" customHeight="1" x14ac:dyDescent="0.2">
      <c r="I695" t="str">
        <f>IF(A695&lt;&gt;"",VALUE(VLOOKUP(-E695,'2.DEBITOS Y CHEQUES'!$F$2:$F$5500,1,FALSE)),"")</f>
        <v/>
      </c>
    </row>
    <row r="696" spans="9:9" ht="30" customHeight="1" x14ac:dyDescent="0.2">
      <c r="I696" t="str">
        <f>IF(A696&lt;&gt;"",VALUE(VLOOKUP(-E696,'2.DEBITOS Y CHEQUES'!$F$2:$F$5500,1,FALSE)),"")</f>
        <v/>
      </c>
    </row>
    <row r="697" spans="9:9" ht="30" customHeight="1" x14ac:dyDescent="0.2">
      <c r="I697" t="str">
        <f>IF(A697&lt;&gt;"",VALUE(VLOOKUP(-E697,'2.DEBITOS Y CHEQUES'!$F$2:$F$5500,1,FALSE)),"")</f>
        <v/>
      </c>
    </row>
    <row r="698" spans="9:9" ht="30" customHeight="1" x14ac:dyDescent="0.2">
      <c r="I698" t="str">
        <f>IF(A698&lt;&gt;"",VALUE(VLOOKUP(-E698,'2.DEBITOS Y CHEQUES'!$F$2:$F$5500,1,FALSE)),"")</f>
        <v/>
      </c>
    </row>
    <row r="699" spans="9:9" ht="30" customHeight="1" x14ac:dyDescent="0.2">
      <c r="I699" t="str">
        <f>IF(A699&lt;&gt;"",VALUE(VLOOKUP(-E699,'2.DEBITOS Y CHEQUES'!$F$2:$F$5500,1,FALSE)),"")</f>
        <v/>
      </c>
    </row>
    <row r="700" spans="9:9" ht="30" customHeight="1" x14ac:dyDescent="0.2">
      <c r="I700" t="str">
        <f>IF(A700&lt;&gt;"",VALUE(VLOOKUP(-E700,'2.DEBITOS Y CHEQUES'!$F$2:$F$5500,1,FALSE)),"")</f>
        <v/>
      </c>
    </row>
    <row r="701" spans="9:9" ht="30" customHeight="1" x14ac:dyDescent="0.2">
      <c r="I701" t="str">
        <f>IF(A701&lt;&gt;"",VALUE(VLOOKUP(-E701,'2.DEBITOS Y CHEQUES'!$F$2:$F$5500,1,FALSE)),"")</f>
        <v/>
      </c>
    </row>
    <row r="702" spans="9:9" ht="30" customHeight="1" x14ac:dyDescent="0.2">
      <c r="I702" t="str">
        <f>IF(A702&lt;&gt;"",VALUE(VLOOKUP(-E702,'2.DEBITOS Y CHEQUES'!$F$2:$F$5500,1,FALSE)),"")</f>
        <v/>
      </c>
    </row>
    <row r="703" spans="9:9" ht="30" customHeight="1" x14ac:dyDescent="0.2">
      <c r="I703" t="str">
        <f>IF(A703&lt;&gt;"",VALUE(VLOOKUP(-E703,'2.DEBITOS Y CHEQUES'!$F$2:$F$5500,1,FALSE)),"")</f>
        <v/>
      </c>
    </row>
    <row r="704" spans="9:9" ht="30" customHeight="1" x14ac:dyDescent="0.2">
      <c r="I704" t="str">
        <f>IF(A704&lt;&gt;"",VALUE(VLOOKUP(-E704,'2.DEBITOS Y CHEQUES'!$F$2:$F$5500,1,FALSE)),"")</f>
        <v/>
      </c>
    </row>
    <row r="705" spans="9:9" ht="30" customHeight="1" x14ac:dyDescent="0.2">
      <c r="I705" t="str">
        <f>IF(A705&lt;&gt;"",VALUE(VLOOKUP(-E705,'2.DEBITOS Y CHEQUES'!$F$2:$F$5500,1,FALSE)),"")</f>
        <v/>
      </c>
    </row>
    <row r="706" spans="9:9" ht="30" customHeight="1" x14ac:dyDescent="0.2">
      <c r="I706" t="str">
        <f>IF(A706&lt;&gt;"",VALUE(VLOOKUP(-E706,'2.DEBITOS Y CHEQUES'!$F$2:$F$5500,1,FALSE)),"")</f>
        <v/>
      </c>
    </row>
    <row r="707" spans="9:9" ht="30" customHeight="1" x14ac:dyDescent="0.2">
      <c r="I707" t="str">
        <f>IF(A707&lt;&gt;"",VALUE(VLOOKUP(-E707,'2.DEBITOS Y CHEQUES'!$F$2:$F$5500,1,FALSE)),"")</f>
        <v/>
      </c>
    </row>
    <row r="708" spans="9:9" ht="30" customHeight="1" x14ac:dyDescent="0.2">
      <c r="I708" t="str">
        <f>IF(A708&lt;&gt;"",VALUE(VLOOKUP(-E708,'2.DEBITOS Y CHEQUES'!$F$2:$F$5500,1,FALSE)),"")</f>
        <v/>
      </c>
    </row>
    <row r="709" spans="9:9" ht="30" customHeight="1" x14ac:dyDescent="0.2">
      <c r="I709" t="str">
        <f>IF(A709&lt;&gt;"",VALUE(VLOOKUP(-E709,'2.DEBITOS Y CHEQUES'!$F$2:$F$5500,1,FALSE)),"")</f>
        <v/>
      </c>
    </row>
    <row r="710" spans="9:9" ht="30" customHeight="1" x14ac:dyDescent="0.2">
      <c r="I710" t="str">
        <f>IF(A710&lt;&gt;"",VALUE(VLOOKUP(-E710,'2.DEBITOS Y CHEQUES'!$F$2:$F$5500,1,FALSE)),"")</f>
        <v/>
      </c>
    </row>
    <row r="711" spans="9:9" ht="30" customHeight="1" x14ac:dyDescent="0.2">
      <c r="I711" t="str">
        <f>IF(A711&lt;&gt;"",VALUE(VLOOKUP(-E711,'2.DEBITOS Y CHEQUES'!$F$2:$F$5500,1,FALSE)),"")</f>
        <v/>
      </c>
    </row>
    <row r="712" spans="9:9" ht="30" customHeight="1" x14ac:dyDescent="0.2">
      <c r="I712" t="str">
        <f>IF(A712&lt;&gt;"",VALUE(VLOOKUP(-E712,'2.DEBITOS Y CHEQUES'!$F$2:$F$5500,1,FALSE)),"")</f>
        <v/>
      </c>
    </row>
    <row r="713" spans="9:9" ht="30" customHeight="1" x14ac:dyDescent="0.2">
      <c r="I713" t="str">
        <f>IF(A713&lt;&gt;"",VALUE(VLOOKUP(-E713,'2.DEBITOS Y CHEQUES'!$F$2:$F$5500,1,FALSE)),"")</f>
        <v/>
      </c>
    </row>
    <row r="714" spans="9:9" ht="30" customHeight="1" x14ac:dyDescent="0.2">
      <c r="I714" t="str">
        <f>IF(A714&lt;&gt;"",VALUE(VLOOKUP(-E714,'2.DEBITOS Y CHEQUES'!$F$2:$F$5500,1,FALSE)),"")</f>
        <v/>
      </c>
    </row>
    <row r="715" spans="9:9" ht="30" customHeight="1" x14ac:dyDescent="0.2">
      <c r="I715" t="str">
        <f>IF(A715&lt;&gt;"",VALUE(VLOOKUP(-E715,'2.DEBITOS Y CHEQUES'!$F$2:$F$5500,1,FALSE)),"")</f>
        <v/>
      </c>
    </row>
    <row r="716" spans="9:9" ht="30" customHeight="1" x14ac:dyDescent="0.2">
      <c r="I716" t="str">
        <f>IF(A716&lt;&gt;"",VALUE(VLOOKUP(-E716,'2.DEBITOS Y CHEQUES'!$F$2:$F$5500,1,FALSE)),"")</f>
        <v/>
      </c>
    </row>
    <row r="717" spans="9:9" ht="30" customHeight="1" x14ac:dyDescent="0.2">
      <c r="I717" t="str">
        <f>IF(A717&lt;&gt;"",VALUE(VLOOKUP(-E717,'2.DEBITOS Y CHEQUES'!$F$2:$F$5500,1,FALSE)),"")</f>
        <v/>
      </c>
    </row>
    <row r="718" spans="9:9" ht="30" customHeight="1" x14ac:dyDescent="0.2">
      <c r="I718" t="str">
        <f>IF(A718&lt;&gt;"",VALUE(VLOOKUP(-E718,'2.DEBITOS Y CHEQUES'!$F$2:$F$5500,1,FALSE)),"")</f>
        <v/>
      </c>
    </row>
    <row r="719" spans="9:9" ht="30" customHeight="1" x14ac:dyDescent="0.2">
      <c r="I719" t="str">
        <f>IF(A719&lt;&gt;"",VALUE(VLOOKUP(-E719,'2.DEBITOS Y CHEQUES'!$F$2:$F$5500,1,FALSE)),"")</f>
        <v/>
      </c>
    </row>
    <row r="720" spans="9:9" ht="30" customHeight="1" x14ac:dyDescent="0.2">
      <c r="I720" t="str">
        <f>IF(A720&lt;&gt;"",VALUE(VLOOKUP(-E720,'2.DEBITOS Y CHEQUES'!$F$2:$F$5500,1,FALSE)),"")</f>
        <v/>
      </c>
    </row>
    <row r="721" spans="9:9" ht="30" customHeight="1" x14ac:dyDescent="0.2">
      <c r="I721" t="str">
        <f>IF(A721&lt;&gt;"",VALUE(VLOOKUP(-E721,'2.DEBITOS Y CHEQUES'!$F$2:$F$5500,1,FALSE)),"")</f>
        <v/>
      </c>
    </row>
    <row r="722" spans="9:9" ht="30" customHeight="1" x14ac:dyDescent="0.2">
      <c r="I722" t="str">
        <f>IF(A722&lt;&gt;"",VALUE(VLOOKUP(-E722,'2.DEBITOS Y CHEQUES'!$F$2:$F$5500,1,FALSE)),"")</f>
        <v/>
      </c>
    </row>
    <row r="723" spans="9:9" ht="30" customHeight="1" x14ac:dyDescent="0.2">
      <c r="I723" t="str">
        <f>IF(A723&lt;&gt;"",VALUE(VLOOKUP(-E723,'2.DEBITOS Y CHEQUES'!$F$2:$F$5500,1,FALSE)),"")</f>
        <v/>
      </c>
    </row>
    <row r="724" spans="9:9" ht="30" customHeight="1" x14ac:dyDescent="0.2">
      <c r="I724" t="str">
        <f>IF(A724&lt;&gt;"",VALUE(VLOOKUP(-E724,'2.DEBITOS Y CHEQUES'!$F$2:$F$5500,1,FALSE)),"")</f>
        <v/>
      </c>
    </row>
    <row r="725" spans="9:9" ht="30" customHeight="1" x14ac:dyDescent="0.2">
      <c r="I725" t="str">
        <f>IF(A725&lt;&gt;"",VALUE(VLOOKUP(-E725,'2.DEBITOS Y CHEQUES'!$F$2:$F$5500,1,FALSE)),"")</f>
        <v/>
      </c>
    </row>
    <row r="726" spans="9:9" ht="30" customHeight="1" x14ac:dyDescent="0.2">
      <c r="I726" t="str">
        <f>IF(A726&lt;&gt;"",VALUE(VLOOKUP(-E726,'2.DEBITOS Y CHEQUES'!$F$2:$F$5500,1,FALSE)),"")</f>
        <v/>
      </c>
    </row>
    <row r="727" spans="9:9" ht="30" customHeight="1" x14ac:dyDescent="0.2">
      <c r="I727" t="str">
        <f>IF(A727&lt;&gt;"",VALUE(VLOOKUP(-E727,'2.DEBITOS Y CHEQUES'!$F$2:$F$5500,1,FALSE)),"")</f>
        <v/>
      </c>
    </row>
    <row r="728" spans="9:9" ht="30" customHeight="1" x14ac:dyDescent="0.2">
      <c r="I728" t="str">
        <f>IF(A728&lt;&gt;"",VALUE(VLOOKUP(-E728,'2.DEBITOS Y CHEQUES'!$F$2:$F$5500,1,FALSE)),"")</f>
        <v/>
      </c>
    </row>
    <row r="729" spans="9:9" ht="30" customHeight="1" x14ac:dyDescent="0.2">
      <c r="I729" t="str">
        <f>IF(A729&lt;&gt;"",VALUE(VLOOKUP(-E729,'2.DEBITOS Y CHEQUES'!$F$2:$F$5500,1,FALSE)),"")</f>
        <v/>
      </c>
    </row>
    <row r="730" spans="9:9" ht="30" customHeight="1" x14ac:dyDescent="0.2">
      <c r="I730" t="str">
        <f>IF(A730&lt;&gt;"",VALUE(VLOOKUP(-E730,'2.DEBITOS Y CHEQUES'!$F$2:$F$5500,1,FALSE)),"")</f>
        <v/>
      </c>
    </row>
    <row r="731" spans="9:9" ht="30" customHeight="1" x14ac:dyDescent="0.2">
      <c r="I731" t="str">
        <f>IF(A731&lt;&gt;"",VALUE(VLOOKUP(-E731,'2.DEBITOS Y CHEQUES'!$F$2:$F$5500,1,FALSE)),"")</f>
        <v/>
      </c>
    </row>
    <row r="732" spans="9:9" ht="30" customHeight="1" x14ac:dyDescent="0.2">
      <c r="I732" t="str">
        <f>IF(A732&lt;&gt;"",VALUE(VLOOKUP(-E732,'2.DEBITOS Y CHEQUES'!$F$2:$F$5500,1,FALSE)),"")</f>
        <v/>
      </c>
    </row>
    <row r="733" spans="9:9" ht="30" customHeight="1" x14ac:dyDescent="0.2">
      <c r="I733" t="str">
        <f>IF(A733&lt;&gt;"",VALUE(VLOOKUP(-E733,'2.DEBITOS Y CHEQUES'!$F$2:$F$5500,1,FALSE)),"")</f>
        <v/>
      </c>
    </row>
    <row r="734" spans="9:9" ht="30" customHeight="1" x14ac:dyDescent="0.2">
      <c r="I734" t="str">
        <f>IF(A734&lt;&gt;"",VALUE(VLOOKUP(-E734,'2.DEBITOS Y CHEQUES'!$F$2:$F$5500,1,FALSE)),"")</f>
        <v/>
      </c>
    </row>
    <row r="735" spans="9:9" ht="30" customHeight="1" x14ac:dyDescent="0.2">
      <c r="I735" t="str">
        <f>IF(A735&lt;&gt;"",VALUE(VLOOKUP(-E735,'2.DEBITOS Y CHEQUES'!$F$2:$F$5500,1,FALSE)),"")</f>
        <v/>
      </c>
    </row>
    <row r="736" spans="9:9" ht="30" customHeight="1" x14ac:dyDescent="0.2">
      <c r="I736" t="str">
        <f>IF(A736&lt;&gt;"",VALUE(VLOOKUP(-E736,'2.DEBITOS Y CHEQUES'!$F$2:$F$5500,1,FALSE)),"")</f>
        <v/>
      </c>
    </row>
    <row r="737" spans="9:9" ht="30" customHeight="1" x14ac:dyDescent="0.2">
      <c r="I737" t="str">
        <f>IF(A737&lt;&gt;"",VALUE(VLOOKUP(-E737,'2.DEBITOS Y CHEQUES'!$F$2:$F$5500,1,FALSE)),"")</f>
        <v/>
      </c>
    </row>
    <row r="738" spans="9:9" ht="30" customHeight="1" x14ac:dyDescent="0.2">
      <c r="I738" t="str">
        <f>IF(A738&lt;&gt;"",VALUE(VLOOKUP(-E738,'2.DEBITOS Y CHEQUES'!$F$2:$F$5500,1,FALSE)),"")</f>
        <v/>
      </c>
    </row>
    <row r="739" spans="9:9" ht="30" customHeight="1" x14ac:dyDescent="0.2">
      <c r="I739" t="str">
        <f>IF(A739&lt;&gt;"",VALUE(VLOOKUP(-E739,'2.DEBITOS Y CHEQUES'!$F$2:$F$5500,1,FALSE)),"")</f>
        <v/>
      </c>
    </row>
    <row r="740" spans="9:9" ht="30" customHeight="1" x14ac:dyDescent="0.2">
      <c r="I740" t="str">
        <f>IF(A740&lt;&gt;"",VALUE(VLOOKUP(-E740,'2.DEBITOS Y CHEQUES'!$F$2:$F$5500,1,FALSE)),"")</f>
        <v/>
      </c>
    </row>
    <row r="741" spans="9:9" ht="30" customHeight="1" x14ac:dyDescent="0.2">
      <c r="I741" t="str">
        <f>IF(A741&lt;&gt;"",VALUE(VLOOKUP(-E741,'2.DEBITOS Y CHEQUES'!$F$2:$F$5500,1,FALSE)),"")</f>
        <v/>
      </c>
    </row>
    <row r="742" spans="9:9" ht="30" customHeight="1" x14ac:dyDescent="0.2">
      <c r="I742" t="str">
        <f>IF(A742&lt;&gt;"",VALUE(VLOOKUP(-E742,'2.DEBITOS Y CHEQUES'!$F$2:$F$5500,1,FALSE)),"")</f>
        <v/>
      </c>
    </row>
    <row r="743" spans="9:9" ht="30" customHeight="1" x14ac:dyDescent="0.2">
      <c r="I743" t="str">
        <f>IF(A743&lt;&gt;"",VALUE(VLOOKUP(-E743,'2.DEBITOS Y CHEQUES'!$F$2:$F$5500,1,FALSE)),"")</f>
        <v/>
      </c>
    </row>
    <row r="744" spans="9:9" ht="30" customHeight="1" x14ac:dyDescent="0.2">
      <c r="I744" t="str">
        <f>IF(A744&lt;&gt;"",VALUE(VLOOKUP(-E744,'2.DEBITOS Y CHEQUES'!$F$2:$F$5500,1,FALSE)),"")</f>
        <v/>
      </c>
    </row>
    <row r="745" spans="9:9" ht="30" customHeight="1" x14ac:dyDescent="0.2">
      <c r="I745" t="str">
        <f>IF(A745&lt;&gt;"",VALUE(VLOOKUP(-E745,'2.DEBITOS Y CHEQUES'!$F$2:$F$5500,1,FALSE)),"")</f>
        <v/>
      </c>
    </row>
    <row r="746" spans="9:9" ht="30" customHeight="1" x14ac:dyDescent="0.2">
      <c r="I746" t="str">
        <f>IF(A746&lt;&gt;"",VALUE(VLOOKUP(-E746,'2.DEBITOS Y CHEQUES'!$F$2:$F$5500,1,FALSE)),"")</f>
        <v/>
      </c>
    </row>
    <row r="747" spans="9:9" ht="30" customHeight="1" x14ac:dyDescent="0.2">
      <c r="I747" t="str">
        <f>IF(A747&lt;&gt;"",VALUE(VLOOKUP(-E747,'2.DEBITOS Y CHEQUES'!$F$2:$F$5500,1,FALSE)),"")</f>
        <v/>
      </c>
    </row>
    <row r="748" spans="9:9" ht="30" customHeight="1" x14ac:dyDescent="0.2">
      <c r="I748" t="str">
        <f>IF(A748&lt;&gt;"",VALUE(VLOOKUP(-E748,'2.DEBITOS Y CHEQUES'!$F$2:$F$5500,1,FALSE)),"")</f>
        <v/>
      </c>
    </row>
    <row r="749" spans="9:9" ht="30" customHeight="1" x14ac:dyDescent="0.2">
      <c r="I749" t="str">
        <f>IF(A749&lt;&gt;"",VALUE(VLOOKUP(-E749,'2.DEBITOS Y CHEQUES'!$F$2:$F$5500,1,FALSE)),"")</f>
        <v/>
      </c>
    </row>
    <row r="750" spans="9:9" ht="30" customHeight="1" x14ac:dyDescent="0.2">
      <c r="I750" t="str">
        <f>IF(A750&lt;&gt;"",VALUE(VLOOKUP(-E750,'2.DEBITOS Y CHEQUES'!$F$2:$F$5500,1,FALSE)),"")</f>
        <v/>
      </c>
    </row>
    <row r="751" spans="9:9" ht="30" customHeight="1" x14ac:dyDescent="0.2">
      <c r="I751" t="str">
        <f>IF(A751&lt;&gt;"",VALUE(VLOOKUP(-E751,'2.DEBITOS Y CHEQUES'!$F$2:$F$5500,1,FALSE)),"")</f>
        <v/>
      </c>
    </row>
    <row r="752" spans="9:9" ht="30" customHeight="1" x14ac:dyDescent="0.2">
      <c r="I752" t="str">
        <f>IF(A752&lt;&gt;"",VALUE(VLOOKUP(-E752,'2.DEBITOS Y CHEQUES'!$F$2:$F$5500,1,FALSE)),"")</f>
        <v/>
      </c>
    </row>
    <row r="753" spans="9:9" ht="30" customHeight="1" x14ac:dyDescent="0.2">
      <c r="I753" t="str">
        <f>IF(A753&lt;&gt;"",VALUE(VLOOKUP(-E753,'2.DEBITOS Y CHEQUES'!$F$2:$F$5500,1,FALSE)),"")</f>
        <v/>
      </c>
    </row>
    <row r="754" spans="9:9" ht="30" customHeight="1" x14ac:dyDescent="0.2">
      <c r="I754" t="str">
        <f>IF(A754&lt;&gt;"",VALUE(VLOOKUP(-E754,'2.DEBITOS Y CHEQUES'!$F$2:$F$5500,1,FALSE)),"")</f>
        <v/>
      </c>
    </row>
    <row r="755" spans="9:9" ht="30" customHeight="1" x14ac:dyDescent="0.2">
      <c r="I755" t="str">
        <f>IF(A755&lt;&gt;"",VALUE(VLOOKUP(-E755,'2.DEBITOS Y CHEQUES'!$F$2:$F$5500,1,FALSE)),"")</f>
        <v/>
      </c>
    </row>
    <row r="756" spans="9:9" ht="30" customHeight="1" x14ac:dyDescent="0.2">
      <c r="I756" t="str">
        <f>IF(A756&lt;&gt;"",VALUE(VLOOKUP(-E756,'2.DEBITOS Y CHEQUES'!$F$2:$F$5500,1,FALSE)),"")</f>
        <v/>
      </c>
    </row>
    <row r="757" spans="9:9" ht="30" customHeight="1" x14ac:dyDescent="0.2">
      <c r="I757" t="str">
        <f>IF(A757&lt;&gt;"",VALUE(VLOOKUP(-E757,'2.DEBITOS Y CHEQUES'!$F$2:$F$5500,1,FALSE)),"")</f>
        <v/>
      </c>
    </row>
    <row r="758" spans="9:9" ht="30" customHeight="1" x14ac:dyDescent="0.2">
      <c r="I758" t="str">
        <f>IF(A758&lt;&gt;"",VALUE(VLOOKUP(-E758,'2.DEBITOS Y CHEQUES'!$F$2:$F$5500,1,FALSE)),"")</f>
        <v/>
      </c>
    </row>
    <row r="759" spans="9:9" ht="30" customHeight="1" x14ac:dyDescent="0.2">
      <c r="I759" t="str">
        <f>IF(A759&lt;&gt;"",VALUE(VLOOKUP(-E759,'2.DEBITOS Y CHEQUES'!$F$2:$F$5500,1,FALSE)),"")</f>
        <v/>
      </c>
    </row>
    <row r="760" spans="9:9" ht="30" customHeight="1" x14ac:dyDescent="0.2">
      <c r="I760" t="str">
        <f>IF(A760&lt;&gt;"",VALUE(VLOOKUP(-E760,'2.DEBITOS Y CHEQUES'!$F$2:$F$5500,1,FALSE)),"")</f>
        <v/>
      </c>
    </row>
    <row r="761" spans="9:9" ht="30" customHeight="1" x14ac:dyDescent="0.2">
      <c r="I761" t="str">
        <f>IF(A761&lt;&gt;"",VALUE(VLOOKUP(-E761,'2.DEBITOS Y CHEQUES'!$F$2:$F$5500,1,FALSE)),"")</f>
        <v/>
      </c>
    </row>
    <row r="762" spans="9:9" ht="30" customHeight="1" x14ac:dyDescent="0.2">
      <c r="I762" t="str">
        <f>IF(A762&lt;&gt;"",VALUE(VLOOKUP(-E762,'2.DEBITOS Y CHEQUES'!$F$2:$F$5500,1,FALSE)),"")</f>
        <v/>
      </c>
    </row>
    <row r="763" spans="9:9" ht="30" customHeight="1" x14ac:dyDescent="0.2">
      <c r="I763" t="str">
        <f>IF(A763&lt;&gt;"",VALUE(VLOOKUP(-E763,'2.DEBITOS Y CHEQUES'!$F$2:$F$5500,1,FALSE)),"")</f>
        <v/>
      </c>
    </row>
    <row r="764" spans="9:9" ht="30" customHeight="1" x14ac:dyDescent="0.2">
      <c r="I764" t="str">
        <f>IF(A764&lt;&gt;"",VALUE(VLOOKUP(-E764,'2.DEBITOS Y CHEQUES'!$F$2:$F$5500,1,FALSE)),"")</f>
        <v/>
      </c>
    </row>
    <row r="765" spans="9:9" ht="30" customHeight="1" x14ac:dyDescent="0.2">
      <c r="I765" t="str">
        <f>IF(A765&lt;&gt;"",VALUE(VLOOKUP(-E765,'2.DEBITOS Y CHEQUES'!$F$2:$F$5500,1,FALSE)),"")</f>
        <v/>
      </c>
    </row>
    <row r="766" spans="9:9" ht="30" customHeight="1" x14ac:dyDescent="0.2">
      <c r="I766" t="str">
        <f>IF(A766&lt;&gt;"",VALUE(VLOOKUP(-E766,'2.DEBITOS Y CHEQUES'!$F$2:$F$5500,1,FALSE)),"")</f>
        <v/>
      </c>
    </row>
    <row r="767" spans="9:9" ht="30" customHeight="1" x14ac:dyDescent="0.2">
      <c r="I767" t="str">
        <f>IF(A767&lt;&gt;"",VALUE(VLOOKUP(-E767,'2.DEBITOS Y CHEQUES'!$F$2:$F$5500,1,FALSE)),"")</f>
        <v/>
      </c>
    </row>
    <row r="768" spans="9:9" ht="30" customHeight="1" x14ac:dyDescent="0.2">
      <c r="I768" t="str">
        <f>IF(A768&lt;&gt;"",VALUE(VLOOKUP(-E768,'2.DEBITOS Y CHEQUES'!$F$2:$F$5500,1,FALSE)),"")</f>
        <v/>
      </c>
    </row>
    <row r="769" spans="9:9" ht="30" customHeight="1" x14ac:dyDescent="0.2">
      <c r="I769" t="str">
        <f>IF(A769&lt;&gt;"",VALUE(VLOOKUP(-E769,'2.DEBITOS Y CHEQUES'!$F$2:$F$5500,1,FALSE)),"")</f>
        <v/>
      </c>
    </row>
    <row r="770" spans="9:9" ht="30" customHeight="1" x14ac:dyDescent="0.2">
      <c r="I770" t="str">
        <f>IF(A770&lt;&gt;"",VALUE(VLOOKUP(-E770,'2.DEBITOS Y CHEQUES'!$F$2:$F$5500,1,FALSE)),"")</f>
        <v/>
      </c>
    </row>
    <row r="771" spans="9:9" ht="30" customHeight="1" x14ac:dyDescent="0.2">
      <c r="I771" t="str">
        <f>IF(A771&lt;&gt;"",VALUE(VLOOKUP(-E771,'2.DEBITOS Y CHEQUES'!$F$2:$F$5500,1,FALSE)),"")</f>
        <v/>
      </c>
    </row>
    <row r="772" spans="9:9" ht="30" customHeight="1" x14ac:dyDescent="0.2">
      <c r="I772" t="str">
        <f>IF(A772&lt;&gt;"",VALUE(VLOOKUP(-E772,'2.DEBITOS Y CHEQUES'!$F$2:$F$5500,1,FALSE)),"")</f>
        <v/>
      </c>
    </row>
    <row r="773" spans="9:9" ht="30" customHeight="1" x14ac:dyDescent="0.2">
      <c r="I773" t="str">
        <f>IF(A773&lt;&gt;"",VALUE(VLOOKUP(-E773,'2.DEBITOS Y CHEQUES'!$F$2:$F$5500,1,FALSE)),"")</f>
        <v/>
      </c>
    </row>
    <row r="774" spans="9:9" ht="30" customHeight="1" x14ac:dyDescent="0.2">
      <c r="I774" t="str">
        <f>IF(A774&lt;&gt;"",VALUE(VLOOKUP(-E774,'2.DEBITOS Y CHEQUES'!$F$2:$F$5500,1,FALSE)),"")</f>
        <v/>
      </c>
    </row>
    <row r="775" spans="9:9" ht="30" customHeight="1" x14ac:dyDescent="0.2">
      <c r="I775" t="str">
        <f>IF(A775&lt;&gt;"",VALUE(VLOOKUP(-E775,'2.DEBITOS Y CHEQUES'!$F$2:$F$5500,1,FALSE)),"")</f>
        <v/>
      </c>
    </row>
    <row r="776" spans="9:9" ht="30" customHeight="1" x14ac:dyDescent="0.2">
      <c r="I776" t="str">
        <f>IF(A776&lt;&gt;"",VALUE(VLOOKUP(-E776,'2.DEBITOS Y CHEQUES'!$F$2:$F$5500,1,FALSE)),"")</f>
        <v/>
      </c>
    </row>
    <row r="777" spans="9:9" ht="30" customHeight="1" x14ac:dyDescent="0.2">
      <c r="I777" t="str">
        <f>IF(A777&lt;&gt;"",VALUE(VLOOKUP(-E777,'2.DEBITOS Y CHEQUES'!$F$2:$F$5500,1,FALSE)),"")</f>
        <v/>
      </c>
    </row>
    <row r="778" spans="9:9" ht="30" customHeight="1" x14ac:dyDescent="0.2">
      <c r="I778" t="str">
        <f>IF(A778&lt;&gt;"",VALUE(VLOOKUP(-E778,'2.DEBITOS Y CHEQUES'!$F$2:$F$5500,1,FALSE)),"")</f>
        <v/>
      </c>
    </row>
    <row r="779" spans="9:9" ht="30" customHeight="1" x14ac:dyDescent="0.2">
      <c r="I779" t="str">
        <f>IF(A779&lt;&gt;"",VALUE(VLOOKUP(-E779,'2.DEBITOS Y CHEQUES'!$F$2:$F$5500,1,FALSE)),"")</f>
        <v/>
      </c>
    </row>
    <row r="780" spans="9:9" ht="30" customHeight="1" x14ac:dyDescent="0.2">
      <c r="I780" t="str">
        <f>IF(A780&lt;&gt;"",VALUE(VLOOKUP(-E780,'2.DEBITOS Y CHEQUES'!$F$2:$F$5500,1,FALSE)),"")</f>
        <v/>
      </c>
    </row>
    <row r="781" spans="9:9" ht="30" customHeight="1" x14ac:dyDescent="0.2">
      <c r="I781" t="str">
        <f>IF(A781&lt;&gt;"",VALUE(VLOOKUP(-E781,'2.DEBITOS Y CHEQUES'!$F$2:$F$5500,1,FALSE)),"")</f>
        <v/>
      </c>
    </row>
    <row r="782" spans="9:9" ht="30" customHeight="1" x14ac:dyDescent="0.2">
      <c r="I782" t="str">
        <f>IF(A782&lt;&gt;"",VALUE(VLOOKUP(-E782,'2.DEBITOS Y CHEQUES'!$F$2:$F$5500,1,FALSE)),"")</f>
        <v/>
      </c>
    </row>
    <row r="783" spans="9:9" ht="30" customHeight="1" x14ac:dyDescent="0.2">
      <c r="I783" t="str">
        <f>IF(A783&lt;&gt;"",VALUE(VLOOKUP(-E783,'2.DEBITOS Y CHEQUES'!$F$2:$F$5500,1,FALSE)),"")</f>
        <v/>
      </c>
    </row>
    <row r="784" spans="9:9" ht="30" customHeight="1" x14ac:dyDescent="0.2">
      <c r="I784" t="str">
        <f>IF(A784&lt;&gt;"",VALUE(VLOOKUP(-E784,'2.DEBITOS Y CHEQUES'!$F$2:$F$5500,1,FALSE)),"")</f>
        <v/>
      </c>
    </row>
    <row r="785" spans="9:9" ht="30" customHeight="1" x14ac:dyDescent="0.2">
      <c r="I785" t="str">
        <f>IF(A785&lt;&gt;"",VALUE(VLOOKUP(-E785,'2.DEBITOS Y CHEQUES'!$F$2:$F$5500,1,FALSE)),"")</f>
        <v/>
      </c>
    </row>
    <row r="786" spans="9:9" ht="30" customHeight="1" x14ac:dyDescent="0.2">
      <c r="I786" t="str">
        <f>IF(A786&lt;&gt;"",VALUE(VLOOKUP(-E786,'2.DEBITOS Y CHEQUES'!$F$2:$F$5500,1,FALSE)),"")</f>
        <v/>
      </c>
    </row>
    <row r="787" spans="9:9" ht="30" customHeight="1" x14ac:dyDescent="0.2">
      <c r="I787" t="str">
        <f>IF(A787&lt;&gt;"",VALUE(VLOOKUP(-E787,'2.DEBITOS Y CHEQUES'!$F$2:$F$5500,1,FALSE)),"")</f>
        <v/>
      </c>
    </row>
    <row r="788" spans="9:9" ht="30" customHeight="1" x14ac:dyDescent="0.2">
      <c r="I788" t="str">
        <f>IF(A788&lt;&gt;"",VALUE(VLOOKUP(-E788,'2.DEBITOS Y CHEQUES'!$F$2:$F$5500,1,FALSE)),"")</f>
        <v/>
      </c>
    </row>
    <row r="789" spans="9:9" ht="30" customHeight="1" x14ac:dyDescent="0.2">
      <c r="I789" t="str">
        <f>IF(A789&lt;&gt;"",VALUE(VLOOKUP(-E789,'2.DEBITOS Y CHEQUES'!$F$2:$F$5500,1,FALSE)),"")</f>
        <v/>
      </c>
    </row>
    <row r="790" spans="9:9" ht="30" customHeight="1" x14ac:dyDescent="0.2">
      <c r="I790" t="str">
        <f>IF(A790&lt;&gt;"",VALUE(VLOOKUP(-E790,'2.DEBITOS Y CHEQUES'!$F$2:$F$5500,1,FALSE)),"")</f>
        <v/>
      </c>
    </row>
    <row r="791" spans="9:9" ht="30" customHeight="1" x14ac:dyDescent="0.2">
      <c r="I791" t="str">
        <f>IF(A791&lt;&gt;"",VALUE(VLOOKUP(-E791,'2.DEBITOS Y CHEQUES'!$F$2:$F$5500,1,FALSE)),"")</f>
        <v/>
      </c>
    </row>
    <row r="792" spans="9:9" ht="30" customHeight="1" x14ac:dyDescent="0.2">
      <c r="I792" t="str">
        <f>IF(A792&lt;&gt;"",VALUE(VLOOKUP(-E792,'2.DEBITOS Y CHEQUES'!$F$2:$F$5500,1,FALSE)),"")</f>
        <v/>
      </c>
    </row>
    <row r="793" spans="9:9" ht="30" customHeight="1" x14ac:dyDescent="0.2">
      <c r="I793" t="str">
        <f>IF(A793&lt;&gt;"",VALUE(VLOOKUP(-E793,'2.DEBITOS Y CHEQUES'!$F$2:$F$5500,1,FALSE)),"")</f>
        <v/>
      </c>
    </row>
    <row r="794" spans="9:9" ht="30" customHeight="1" x14ac:dyDescent="0.2">
      <c r="I794" t="str">
        <f>IF(A794&lt;&gt;"",VALUE(VLOOKUP(-E794,'2.DEBITOS Y CHEQUES'!$F$2:$F$5500,1,FALSE)),"")</f>
        <v/>
      </c>
    </row>
    <row r="795" spans="9:9" ht="30" customHeight="1" x14ac:dyDescent="0.2">
      <c r="I795" t="str">
        <f>IF(A795&lt;&gt;"",VALUE(VLOOKUP(-E795,'2.DEBITOS Y CHEQUES'!$F$2:$F$5500,1,FALSE)),"")</f>
        <v/>
      </c>
    </row>
    <row r="796" spans="9:9" ht="30" customHeight="1" x14ac:dyDescent="0.2">
      <c r="I796" t="str">
        <f>IF(A796&lt;&gt;"",VALUE(VLOOKUP(-E796,'2.DEBITOS Y CHEQUES'!$F$2:$F$5500,1,FALSE)),"")</f>
        <v/>
      </c>
    </row>
    <row r="797" spans="9:9" ht="30" customHeight="1" x14ac:dyDescent="0.2">
      <c r="I797" t="str">
        <f>IF(A797&lt;&gt;"",VALUE(VLOOKUP(-E797,'2.DEBITOS Y CHEQUES'!$F$2:$F$5500,1,FALSE)),"")</f>
        <v/>
      </c>
    </row>
    <row r="798" spans="9:9" ht="30" customHeight="1" x14ac:dyDescent="0.2">
      <c r="I798" t="str">
        <f>IF(A798&lt;&gt;"",VALUE(VLOOKUP(-E798,'2.DEBITOS Y CHEQUES'!$F$2:$F$5500,1,FALSE)),"")</f>
        <v/>
      </c>
    </row>
    <row r="799" spans="9:9" ht="30" customHeight="1" x14ac:dyDescent="0.2">
      <c r="I799" t="str">
        <f>IF(A799&lt;&gt;"",VALUE(VLOOKUP(-E799,'2.DEBITOS Y CHEQUES'!$F$2:$F$5500,1,FALSE)),"")</f>
        <v/>
      </c>
    </row>
    <row r="800" spans="9:9" ht="30" customHeight="1" x14ac:dyDescent="0.2">
      <c r="I800" t="str">
        <f>IF(A800&lt;&gt;"",VALUE(VLOOKUP(-E800,'2.DEBITOS Y CHEQUES'!$F$2:$F$5500,1,FALSE)),"")</f>
        <v/>
      </c>
    </row>
    <row r="801" spans="9:9" ht="30" customHeight="1" x14ac:dyDescent="0.2">
      <c r="I801" t="str">
        <f>IF(A801&lt;&gt;"",VALUE(VLOOKUP(-E801,'2.DEBITOS Y CHEQUES'!$F$2:$F$5500,1,FALSE)),"")</f>
        <v/>
      </c>
    </row>
    <row r="802" spans="9:9" ht="30" customHeight="1" x14ac:dyDescent="0.2">
      <c r="I802" t="str">
        <f>IF(A802&lt;&gt;"",VALUE(VLOOKUP(-E802,'2.DEBITOS Y CHEQUES'!$F$2:$F$5500,1,FALSE)),"")</f>
        <v/>
      </c>
    </row>
    <row r="803" spans="9:9" ht="30" customHeight="1" x14ac:dyDescent="0.2">
      <c r="I803" t="str">
        <f>IF(A803&lt;&gt;"",VALUE(VLOOKUP(-E803,'2.DEBITOS Y CHEQUES'!$F$2:$F$5500,1,FALSE)),"")</f>
        <v/>
      </c>
    </row>
    <row r="804" spans="9:9" ht="30" customHeight="1" x14ac:dyDescent="0.2">
      <c r="I804" t="str">
        <f>IF(A804&lt;&gt;"",VALUE(VLOOKUP(-E804,'2.DEBITOS Y CHEQUES'!$F$2:$F$5500,1,FALSE)),"")</f>
        <v/>
      </c>
    </row>
    <row r="805" spans="9:9" ht="30" customHeight="1" x14ac:dyDescent="0.2">
      <c r="I805" t="str">
        <f>IF(A805&lt;&gt;"",VALUE(VLOOKUP(-E805,'2.DEBITOS Y CHEQUES'!$F$2:$F$5500,1,FALSE)),"")</f>
        <v/>
      </c>
    </row>
    <row r="806" spans="9:9" ht="30" customHeight="1" x14ac:dyDescent="0.2">
      <c r="I806" t="str">
        <f>IF(A806&lt;&gt;"",VALUE(VLOOKUP(-E806,'2.DEBITOS Y CHEQUES'!$F$2:$F$5500,1,FALSE)),"")</f>
        <v/>
      </c>
    </row>
    <row r="807" spans="9:9" ht="30" customHeight="1" x14ac:dyDescent="0.2">
      <c r="I807" t="str">
        <f>IF(A807&lt;&gt;"",VALUE(VLOOKUP(-E807,'2.DEBITOS Y CHEQUES'!$F$2:$F$5500,1,FALSE)),"")</f>
        <v/>
      </c>
    </row>
    <row r="808" spans="9:9" ht="30" customHeight="1" x14ac:dyDescent="0.2">
      <c r="I808" t="str">
        <f>IF(A808&lt;&gt;"",VALUE(VLOOKUP(-E808,'2.DEBITOS Y CHEQUES'!$F$2:$F$5500,1,FALSE)),"")</f>
        <v/>
      </c>
    </row>
    <row r="809" spans="9:9" ht="30" customHeight="1" x14ac:dyDescent="0.2">
      <c r="I809" t="str">
        <f>IF(A809&lt;&gt;"",VALUE(VLOOKUP(-E809,'2.DEBITOS Y CHEQUES'!$F$2:$F$5500,1,FALSE)),"")</f>
        <v/>
      </c>
    </row>
    <row r="810" spans="9:9" ht="30" customHeight="1" x14ac:dyDescent="0.2">
      <c r="I810" t="str">
        <f>IF(A810&lt;&gt;"",VALUE(VLOOKUP(-E810,'2.DEBITOS Y CHEQUES'!$F$2:$F$5500,1,FALSE)),"")</f>
        <v/>
      </c>
    </row>
    <row r="811" spans="9:9" ht="30" customHeight="1" x14ac:dyDescent="0.2">
      <c r="I811" t="str">
        <f>IF(A811&lt;&gt;"",VALUE(VLOOKUP(-E811,'2.DEBITOS Y CHEQUES'!$F$2:$F$5500,1,FALSE)),"")</f>
        <v/>
      </c>
    </row>
    <row r="812" spans="9:9" ht="30" customHeight="1" x14ac:dyDescent="0.2">
      <c r="I812" t="str">
        <f>IF(A812&lt;&gt;"",VALUE(VLOOKUP(-E812,'2.DEBITOS Y CHEQUES'!$F$2:$F$5500,1,FALSE)),"")</f>
        <v/>
      </c>
    </row>
    <row r="813" spans="9:9" ht="30" customHeight="1" x14ac:dyDescent="0.2">
      <c r="I813" t="str">
        <f>IF(A813&lt;&gt;"",VALUE(VLOOKUP(-E813,'2.DEBITOS Y CHEQUES'!$F$2:$F$5500,1,FALSE)),"")</f>
        <v/>
      </c>
    </row>
    <row r="814" spans="9:9" ht="30" customHeight="1" x14ac:dyDescent="0.2">
      <c r="I814" t="str">
        <f>IF(A814&lt;&gt;"",VALUE(VLOOKUP(-E814,'2.DEBITOS Y CHEQUES'!$F$2:$F$5500,1,FALSE)),"")</f>
        <v/>
      </c>
    </row>
    <row r="815" spans="9:9" ht="30" customHeight="1" x14ac:dyDescent="0.2">
      <c r="I815" t="str">
        <f>IF(A815&lt;&gt;"",VALUE(VLOOKUP(-E815,'2.DEBITOS Y CHEQUES'!$F$2:$F$5500,1,FALSE)),"")</f>
        <v/>
      </c>
    </row>
    <row r="816" spans="9:9" ht="30" customHeight="1" x14ac:dyDescent="0.2">
      <c r="I816" t="str">
        <f>IF(A816&lt;&gt;"",VALUE(VLOOKUP(-E816,'2.DEBITOS Y CHEQUES'!$F$2:$F$5500,1,FALSE)),"")</f>
        <v/>
      </c>
    </row>
    <row r="817" spans="9:9" ht="30" customHeight="1" x14ac:dyDescent="0.2">
      <c r="I817" t="str">
        <f>IF(A817&lt;&gt;"",VALUE(VLOOKUP(-E817,'2.DEBITOS Y CHEQUES'!$F$2:$F$5500,1,FALSE)),"")</f>
        <v/>
      </c>
    </row>
    <row r="818" spans="9:9" ht="30" customHeight="1" x14ac:dyDescent="0.2">
      <c r="I818" t="str">
        <f>IF(A818&lt;&gt;"",VALUE(VLOOKUP(-E818,'2.DEBITOS Y CHEQUES'!$F$2:$F$5500,1,FALSE)),"")</f>
        <v/>
      </c>
    </row>
    <row r="819" spans="9:9" ht="30" customHeight="1" x14ac:dyDescent="0.2">
      <c r="I819" t="str">
        <f>IF(A819&lt;&gt;"",VALUE(VLOOKUP(-E819,'2.DEBITOS Y CHEQUES'!$F$2:$F$5500,1,FALSE)),"")</f>
        <v/>
      </c>
    </row>
    <row r="820" spans="9:9" ht="30" customHeight="1" x14ac:dyDescent="0.2">
      <c r="I820" t="str">
        <f>IF(A820&lt;&gt;"",VALUE(VLOOKUP(-E820,'2.DEBITOS Y CHEQUES'!$F$2:$F$5500,1,FALSE)),"")</f>
        <v/>
      </c>
    </row>
    <row r="821" spans="9:9" ht="30" customHeight="1" x14ac:dyDescent="0.2">
      <c r="I821" t="str">
        <f>IF(A821&lt;&gt;"",VALUE(VLOOKUP(-E821,'2.DEBITOS Y CHEQUES'!$F$2:$F$5500,1,FALSE)),"")</f>
        <v/>
      </c>
    </row>
    <row r="822" spans="9:9" ht="30" customHeight="1" x14ac:dyDescent="0.2">
      <c r="I822" t="str">
        <f>IF(A822&lt;&gt;"",VALUE(VLOOKUP(-E822,'2.DEBITOS Y CHEQUES'!$F$2:$F$5500,1,FALSE)),"")</f>
        <v/>
      </c>
    </row>
    <row r="823" spans="9:9" ht="30" customHeight="1" x14ac:dyDescent="0.2">
      <c r="I823" t="str">
        <f>IF(A823&lt;&gt;"",VALUE(VLOOKUP(-E823,'2.DEBITOS Y CHEQUES'!$F$2:$F$5500,1,FALSE)),"")</f>
        <v/>
      </c>
    </row>
    <row r="824" spans="9:9" ht="30" customHeight="1" x14ac:dyDescent="0.2">
      <c r="I824" t="str">
        <f>IF(A824&lt;&gt;"",VALUE(VLOOKUP(-E824,'2.DEBITOS Y CHEQUES'!$F$2:$F$5500,1,FALSE)),"")</f>
        <v/>
      </c>
    </row>
    <row r="825" spans="9:9" ht="30" customHeight="1" x14ac:dyDescent="0.2">
      <c r="I825" t="str">
        <f>IF(A825&lt;&gt;"",VALUE(VLOOKUP(-E825,'2.DEBITOS Y CHEQUES'!$F$2:$F$5500,1,FALSE)),"")</f>
        <v/>
      </c>
    </row>
    <row r="826" spans="9:9" ht="30" customHeight="1" x14ac:dyDescent="0.2">
      <c r="I826" t="str">
        <f>IF(A826&lt;&gt;"",VALUE(VLOOKUP(-E826,'2.DEBITOS Y CHEQUES'!$F$2:$F$5500,1,FALSE)),"")</f>
        <v/>
      </c>
    </row>
    <row r="827" spans="9:9" ht="30" customHeight="1" x14ac:dyDescent="0.2">
      <c r="I827" t="str">
        <f>IF(A827&lt;&gt;"",VALUE(VLOOKUP(-E827,'2.DEBITOS Y CHEQUES'!$F$2:$F$5500,1,FALSE)),"")</f>
        <v/>
      </c>
    </row>
    <row r="828" spans="9:9" ht="30" customHeight="1" x14ac:dyDescent="0.2">
      <c r="I828" t="str">
        <f>IF(A828&lt;&gt;"",VALUE(VLOOKUP(-E828,'2.DEBITOS Y CHEQUES'!$F$2:$F$5500,1,FALSE)),"")</f>
        <v/>
      </c>
    </row>
    <row r="829" spans="9:9" ht="30" customHeight="1" x14ac:dyDescent="0.2">
      <c r="I829" t="str">
        <f>IF(A829&lt;&gt;"",VALUE(VLOOKUP(-E829,'2.DEBITOS Y CHEQUES'!$F$2:$F$5500,1,FALSE)),"")</f>
        <v/>
      </c>
    </row>
    <row r="830" spans="9:9" ht="30" customHeight="1" x14ac:dyDescent="0.2">
      <c r="I830" t="str">
        <f>IF(A830&lt;&gt;"",VALUE(VLOOKUP(-E830,'2.DEBITOS Y CHEQUES'!$F$2:$F$5500,1,FALSE)),"")</f>
        <v/>
      </c>
    </row>
    <row r="831" spans="9:9" ht="30" customHeight="1" x14ac:dyDescent="0.2">
      <c r="I831" t="str">
        <f>IF(A831&lt;&gt;"",VALUE(VLOOKUP(-E831,'2.DEBITOS Y CHEQUES'!$F$2:$F$5500,1,FALSE)),"")</f>
        <v/>
      </c>
    </row>
    <row r="832" spans="9:9" ht="30" customHeight="1" x14ac:dyDescent="0.2">
      <c r="I832" t="str">
        <f>IF(A832&lt;&gt;"",VALUE(VLOOKUP(-E832,'2.DEBITOS Y CHEQUES'!$F$2:$F$5500,1,FALSE)),"")</f>
        <v/>
      </c>
    </row>
    <row r="833" spans="9:9" ht="30" customHeight="1" x14ac:dyDescent="0.2">
      <c r="I833" t="str">
        <f>IF(A833&lt;&gt;"",VALUE(VLOOKUP(-E833,'2.DEBITOS Y CHEQUES'!$F$2:$F$5500,1,FALSE)),"")</f>
        <v/>
      </c>
    </row>
    <row r="834" spans="9:9" ht="30" customHeight="1" x14ac:dyDescent="0.2">
      <c r="I834" t="str">
        <f>IF(A834&lt;&gt;"",VALUE(VLOOKUP(-E834,'2.DEBITOS Y CHEQUES'!$F$2:$F$5500,1,FALSE)),"")</f>
        <v/>
      </c>
    </row>
    <row r="835" spans="9:9" ht="30" customHeight="1" x14ac:dyDescent="0.2">
      <c r="I835" t="str">
        <f>IF(A835&lt;&gt;"",VALUE(VLOOKUP(-E835,'2.DEBITOS Y CHEQUES'!$F$2:$F$5500,1,FALSE)),"")</f>
        <v/>
      </c>
    </row>
    <row r="836" spans="9:9" ht="30" customHeight="1" x14ac:dyDescent="0.2">
      <c r="I836" t="str">
        <f>IF(A836&lt;&gt;"",VALUE(VLOOKUP(-E836,'2.DEBITOS Y CHEQUES'!$F$2:$F$5500,1,FALSE)),"")</f>
        <v/>
      </c>
    </row>
    <row r="837" spans="9:9" ht="30" customHeight="1" x14ac:dyDescent="0.2">
      <c r="I837" t="str">
        <f>IF(A837&lt;&gt;"",VALUE(VLOOKUP(-E837,'2.DEBITOS Y CHEQUES'!$F$2:$F$5500,1,FALSE)),"")</f>
        <v/>
      </c>
    </row>
    <row r="838" spans="9:9" ht="30" customHeight="1" x14ac:dyDescent="0.2">
      <c r="I838" t="str">
        <f>IF(A838&lt;&gt;"",VALUE(VLOOKUP(-E838,'2.DEBITOS Y CHEQUES'!$F$2:$F$5500,1,FALSE)),"")</f>
        <v/>
      </c>
    </row>
    <row r="839" spans="9:9" ht="30" customHeight="1" x14ac:dyDescent="0.2">
      <c r="I839" t="str">
        <f>IF(A839&lt;&gt;"",VALUE(VLOOKUP(-E839,'2.DEBITOS Y CHEQUES'!$F$2:$F$5500,1,FALSE)),"")</f>
        <v/>
      </c>
    </row>
    <row r="840" spans="9:9" ht="30" customHeight="1" x14ac:dyDescent="0.2">
      <c r="I840" t="str">
        <f>IF(A840&lt;&gt;"",VALUE(VLOOKUP(-E840,'2.DEBITOS Y CHEQUES'!$F$2:$F$5500,1,FALSE)),"")</f>
        <v/>
      </c>
    </row>
    <row r="841" spans="9:9" ht="30" customHeight="1" x14ac:dyDescent="0.2">
      <c r="I841" t="str">
        <f>IF(A841&lt;&gt;"",VALUE(VLOOKUP(-E841,'2.DEBITOS Y CHEQUES'!$F$2:$F$5500,1,FALSE)),"")</f>
        <v/>
      </c>
    </row>
    <row r="842" spans="9:9" ht="30" customHeight="1" x14ac:dyDescent="0.2">
      <c r="I842" t="str">
        <f>IF(A842&lt;&gt;"",VALUE(VLOOKUP(-E842,'2.DEBITOS Y CHEQUES'!$F$2:$F$5500,1,FALSE)),"")</f>
        <v/>
      </c>
    </row>
    <row r="843" spans="9:9" ht="30" customHeight="1" x14ac:dyDescent="0.2">
      <c r="I843" t="str">
        <f>IF(A843&lt;&gt;"",VALUE(VLOOKUP(-E843,'2.DEBITOS Y CHEQUES'!$F$2:$F$5500,1,FALSE)),"")</f>
        <v/>
      </c>
    </row>
    <row r="844" spans="9:9" ht="30" customHeight="1" x14ac:dyDescent="0.2">
      <c r="I844" t="str">
        <f>IF(A844&lt;&gt;"",VALUE(VLOOKUP(-E844,'2.DEBITOS Y CHEQUES'!$F$2:$F$5500,1,FALSE)),"")</f>
        <v/>
      </c>
    </row>
    <row r="845" spans="9:9" ht="30" customHeight="1" x14ac:dyDescent="0.2">
      <c r="I845" t="str">
        <f>IF(A845&lt;&gt;"",VALUE(VLOOKUP(-E845,'2.DEBITOS Y CHEQUES'!$F$2:$F$5500,1,FALSE)),"")</f>
        <v/>
      </c>
    </row>
    <row r="846" spans="9:9" ht="30" customHeight="1" x14ac:dyDescent="0.2">
      <c r="I846" t="str">
        <f>IF(A846&lt;&gt;"",VALUE(VLOOKUP(-E846,'2.DEBITOS Y CHEQUES'!$F$2:$F$5500,1,FALSE)),"")</f>
        <v/>
      </c>
    </row>
    <row r="847" spans="9:9" ht="30" customHeight="1" x14ac:dyDescent="0.2">
      <c r="I847" t="str">
        <f>IF(A847&lt;&gt;"",VALUE(VLOOKUP(-E847,'2.DEBITOS Y CHEQUES'!$F$2:$F$5500,1,FALSE)),"")</f>
        <v/>
      </c>
    </row>
    <row r="848" spans="9:9" ht="30" customHeight="1" x14ac:dyDescent="0.2">
      <c r="I848" t="str">
        <f>IF(A848&lt;&gt;"",VALUE(VLOOKUP(-E848,'2.DEBITOS Y CHEQUES'!$F$2:$F$5500,1,FALSE)),"")</f>
        <v/>
      </c>
    </row>
    <row r="849" spans="9:9" ht="30" customHeight="1" x14ac:dyDescent="0.2">
      <c r="I849" t="str">
        <f>IF(A849&lt;&gt;"",VALUE(VLOOKUP(-E849,'2.DEBITOS Y CHEQUES'!$F$2:$F$5500,1,FALSE)),"")</f>
        <v/>
      </c>
    </row>
    <row r="850" spans="9:9" ht="30" customHeight="1" x14ac:dyDescent="0.2">
      <c r="I850" t="str">
        <f>IF(A850&lt;&gt;"",VALUE(VLOOKUP(-E850,'2.DEBITOS Y CHEQUES'!$F$2:$F$5500,1,FALSE)),"")</f>
        <v/>
      </c>
    </row>
    <row r="851" spans="9:9" ht="30" customHeight="1" x14ac:dyDescent="0.2">
      <c r="I851" t="str">
        <f>IF(A851&lt;&gt;"",VALUE(VLOOKUP(-E851,'2.DEBITOS Y CHEQUES'!$F$2:$F$5500,1,FALSE)),"")</f>
        <v/>
      </c>
    </row>
    <row r="852" spans="9:9" ht="30" customHeight="1" x14ac:dyDescent="0.2">
      <c r="I852" t="str">
        <f>IF(A852&lt;&gt;"",VALUE(VLOOKUP(-E852,'2.DEBITOS Y CHEQUES'!$F$2:$F$5500,1,FALSE)),"")</f>
        <v/>
      </c>
    </row>
    <row r="853" spans="9:9" ht="30" customHeight="1" x14ac:dyDescent="0.2">
      <c r="I853" t="str">
        <f>IF(A853&lt;&gt;"",VALUE(VLOOKUP(-E853,'2.DEBITOS Y CHEQUES'!$F$2:$F$5500,1,FALSE)),"")</f>
        <v/>
      </c>
    </row>
    <row r="854" spans="9:9" ht="30" customHeight="1" x14ac:dyDescent="0.2">
      <c r="I854" t="str">
        <f>IF(A854&lt;&gt;"",VALUE(VLOOKUP(-E854,'2.DEBITOS Y CHEQUES'!$F$2:$F$5500,1,FALSE)),"")</f>
        <v/>
      </c>
    </row>
    <row r="855" spans="9:9" ht="30" customHeight="1" x14ac:dyDescent="0.2">
      <c r="I855" t="str">
        <f>IF(A855&lt;&gt;"",VALUE(VLOOKUP(-E855,'2.DEBITOS Y CHEQUES'!$F$2:$F$5500,1,FALSE)),"")</f>
        <v/>
      </c>
    </row>
    <row r="856" spans="9:9" ht="30" customHeight="1" x14ac:dyDescent="0.2">
      <c r="I856" t="str">
        <f>IF(A856&lt;&gt;"",VALUE(VLOOKUP(-E856,'2.DEBITOS Y CHEQUES'!$F$2:$F$5500,1,FALSE)),"")</f>
        <v/>
      </c>
    </row>
    <row r="857" spans="9:9" ht="30" customHeight="1" x14ac:dyDescent="0.2">
      <c r="I857" t="str">
        <f>IF(A857&lt;&gt;"",VALUE(VLOOKUP(-E857,'2.DEBITOS Y CHEQUES'!$F$2:$F$5500,1,FALSE)),"")</f>
        <v/>
      </c>
    </row>
    <row r="858" spans="9:9" ht="30" customHeight="1" x14ac:dyDescent="0.2">
      <c r="I858" t="str">
        <f>IF(A858&lt;&gt;"",VALUE(VLOOKUP(-E858,'2.DEBITOS Y CHEQUES'!$F$2:$F$5500,1,FALSE)),"")</f>
        <v/>
      </c>
    </row>
    <row r="859" spans="9:9" ht="30" customHeight="1" x14ac:dyDescent="0.2">
      <c r="I859" t="str">
        <f>IF(A859&lt;&gt;"",VALUE(VLOOKUP(-E859,'2.DEBITOS Y CHEQUES'!$F$2:$F$5500,1,FALSE)),"")</f>
        <v/>
      </c>
    </row>
    <row r="860" spans="9:9" ht="30" customHeight="1" x14ac:dyDescent="0.2">
      <c r="I860" t="str">
        <f>IF(A860&lt;&gt;"",VALUE(VLOOKUP(-E860,'2.DEBITOS Y CHEQUES'!$F$2:$F$5500,1,FALSE)),"")</f>
        <v/>
      </c>
    </row>
    <row r="861" spans="9:9" ht="30" customHeight="1" x14ac:dyDescent="0.2">
      <c r="I861" t="str">
        <f>IF(A861&lt;&gt;"",VALUE(VLOOKUP(-E861,'2.DEBITOS Y CHEQUES'!$F$2:$F$5500,1,FALSE)),"")</f>
        <v/>
      </c>
    </row>
    <row r="862" spans="9:9" ht="30" customHeight="1" x14ac:dyDescent="0.2">
      <c r="I862" t="str">
        <f>IF(A862&lt;&gt;"",VALUE(VLOOKUP(-E862,'2.DEBITOS Y CHEQUES'!$F$2:$F$5500,1,FALSE)),"")</f>
        <v/>
      </c>
    </row>
    <row r="863" spans="9:9" ht="30" customHeight="1" x14ac:dyDescent="0.2">
      <c r="I863" t="str">
        <f>IF(A863&lt;&gt;"",VALUE(VLOOKUP(-E863,'2.DEBITOS Y CHEQUES'!$F$2:$F$5500,1,FALSE)),"")</f>
        <v/>
      </c>
    </row>
    <row r="864" spans="9:9" ht="30" customHeight="1" x14ac:dyDescent="0.2">
      <c r="I864" t="str">
        <f>IF(A864&lt;&gt;"",VALUE(VLOOKUP(-E864,'2.DEBITOS Y CHEQUES'!$F$2:$F$5500,1,FALSE)),"")</f>
        <v/>
      </c>
    </row>
    <row r="865" spans="9:9" ht="30" customHeight="1" x14ac:dyDescent="0.2">
      <c r="I865" t="str">
        <f>IF(A865&lt;&gt;"",VALUE(VLOOKUP(-E865,'2.DEBITOS Y CHEQUES'!$F$2:$F$5500,1,FALSE)),"")</f>
        <v/>
      </c>
    </row>
    <row r="866" spans="9:9" ht="30" customHeight="1" x14ac:dyDescent="0.2">
      <c r="I866" t="str">
        <f>IF(A866&lt;&gt;"",VALUE(VLOOKUP(-E866,'2.DEBITOS Y CHEQUES'!$F$2:$F$5500,1,FALSE)),"")</f>
        <v/>
      </c>
    </row>
    <row r="867" spans="9:9" ht="30" customHeight="1" x14ac:dyDescent="0.2">
      <c r="I867" t="str">
        <f>IF(A867&lt;&gt;"",VALUE(VLOOKUP(-E867,'2.DEBITOS Y CHEQUES'!$F$2:$F$5500,1,FALSE)),"")</f>
        <v/>
      </c>
    </row>
    <row r="868" spans="9:9" ht="30" customHeight="1" x14ac:dyDescent="0.2">
      <c r="I868" t="str">
        <f>IF(A868&lt;&gt;"",VALUE(VLOOKUP(-E868,'2.DEBITOS Y CHEQUES'!$F$2:$F$5500,1,FALSE)),"")</f>
        <v/>
      </c>
    </row>
    <row r="869" spans="9:9" ht="30" customHeight="1" x14ac:dyDescent="0.2">
      <c r="I869" t="str">
        <f>IF(A869&lt;&gt;"",VALUE(VLOOKUP(-E869,'2.DEBITOS Y CHEQUES'!$F$2:$F$5500,1,FALSE)),"")</f>
        <v/>
      </c>
    </row>
    <row r="870" spans="9:9" ht="30" customHeight="1" x14ac:dyDescent="0.2">
      <c r="I870" t="str">
        <f>IF(A870&lt;&gt;"",VALUE(VLOOKUP(-E870,'2.DEBITOS Y CHEQUES'!$F$2:$F$5500,1,FALSE)),"")</f>
        <v/>
      </c>
    </row>
    <row r="871" spans="9:9" ht="30" customHeight="1" x14ac:dyDescent="0.2">
      <c r="I871" t="str">
        <f>IF(A871&lt;&gt;"",VALUE(VLOOKUP(-E871,'2.DEBITOS Y CHEQUES'!$F$2:$F$5500,1,FALSE)),"")</f>
        <v/>
      </c>
    </row>
    <row r="872" spans="9:9" ht="30" customHeight="1" x14ac:dyDescent="0.2">
      <c r="I872" t="str">
        <f>IF(A872&lt;&gt;"",VALUE(VLOOKUP(-E872,'2.DEBITOS Y CHEQUES'!$F$2:$F$5500,1,FALSE)),"")</f>
        <v/>
      </c>
    </row>
    <row r="873" spans="9:9" ht="30" customHeight="1" x14ac:dyDescent="0.2">
      <c r="I873" t="str">
        <f>IF(A873&lt;&gt;"",VALUE(VLOOKUP(-E873,'2.DEBITOS Y CHEQUES'!$F$2:$F$5500,1,FALSE)),"")</f>
        <v/>
      </c>
    </row>
    <row r="874" spans="9:9" ht="30" customHeight="1" x14ac:dyDescent="0.2">
      <c r="I874" t="str">
        <f>IF(A874&lt;&gt;"",VALUE(VLOOKUP(-E874,'2.DEBITOS Y CHEQUES'!$F$2:$F$5500,1,FALSE)),"")</f>
        <v/>
      </c>
    </row>
    <row r="875" spans="9:9" ht="30" customHeight="1" x14ac:dyDescent="0.2">
      <c r="I875" t="str">
        <f>IF(A875&lt;&gt;"",VALUE(VLOOKUP(-E875,'2.DEBITOS Y CHEQUES'!$F$2:$F$5500,1,FALSE)),"")</f>
        <v/>
      </c>
    </row>
    <row r="876" spans="9:9" ht="30" customHeight="1" x14ac:dyDescent="0.2">
      <c r="I876" t="str">
        <f>IF(A876&lt;&gt;"",VALUE(VLOOKUP(-E876,'2.DEBITOS Y CHEQUES'!$F$2:$F$5500,1,FALSE)),"")</f>
        <v/>
      </c>
    </row>
    <row r="877" spans="9:9" ht="30" customHeight="1" x14ac:dyDescent="0.2">
      <c r="I877" t="str">
        <f>IF(A877&lt;&gt;"",VALUE(VLOOKUP(-E877,'2.DEBITOS Y CHEQUES'!$F$2:$F$5500,1,FALSE)),"")</f>
        <v/>
      </c>
    </row>
    <row r="878" spans="9:9" ht="30" customHeight="1" x14ac:dyDescent="0.2">
      <c r="I878" t="str">
        <f>IF(A878&lt;&gt;"",VALUE(VLOOKUP(-E878,'2.DEBITOS Y CHEQUES'!$F$2:$F$5500,1,FALSE)),"")</f>
        <v/>
      </c>
    </row>
    <row r="879" spans="9:9" ht="30" customHeight="1" x14ac:dyDescent="0.2">
      <c r="I879" t="str">
        <f>IF(A879&lt;&gt;"",VALUE(VLOOKUP(-E879,'2.DEBITOS Y CHEQUES'!$F$2:$F$5500,1,FALSE)),"")</f>
        <v/>
      </c>
    </row>
    <row r="880" spans="9:9" ht="30" customHeight="1" x14ac:dyDescent="0.2">
      <c r="I880" t="str">
        <f>IF(A880&lt;&gt;"",VALUE(VLOOKUP(-E880,'2.DEBITOS Y CHEQUES'!$F$2:$F$5500,1,FALSE)),"")</f>
        <v/>
      </c>
    </row>
    <row r="881" spans="9:9" ht="30" customHeight="1" x14ac:dyDescent="0.2">
      <c r="I881" t="str">
        <f>IF(A881&lt;&gt;"",VALUE(VLOOKUP(-E881,'2.DEBITOS Y CHEQUES'!$F$2:$F$5500,1,FALSE)),"")</f>
        <v/>
      </c>
    </row>
    <row r="882" spans="9:9" ht="30" customHeight="1" x14ac:dyDescent="0.2">
      <c r="I882" t="str">
        <f>IF(A882&lt;&gt;"",VALUE(VLOOKUP(-E882,'2.DEBITOS Y CHEQUES'!$F$2:$F$5500,1,FALSE)),"")</f>
        <v/>
      </c>
    </row>
    <row r="883" spans="9:9" ht="30" customHeight="1" x14ac:dyDescent="0.2">
      <c r="I883" t="str">
        <f>IF(A883&lt;&gt;"",VALUE(VLOOKUP(-E883,'2.DEBITOS Y CHEQUES'!$F$2:$F$5500,1,FALSE)),"")</f>
        <v/>
      </c>
    </row>
    <row r="884" spans="9:9" ht="30" customHeight="1" x14ac:dyDescent="0.2">
      <c r="I884" t="str">
        <f>IF(A884&lt;&gt;"",VALUE(VLOOKUP(-E884,'2.DEBITOS Y CHEQUES'!$F$2:$F$5500,1,FALSE)),"")</f>
        <v/>
      </c>
    </row>
    <row r="885" spans="9:9" ht="30" customHeight="1" x14ac:dyDescent="0.2">
      <c r="I885" t="str">
        <f>IF(A885&lt;&gt;"",VALUE(VLOOKUP(-E885,'2.DEBITOS Y CHEQUES'!$F$2:$F$5500,1,FALSE)),"")</f>
        <v/>
      </c>
    </row>
    <row r="886" spans="9:9" ht="30" customHeight="1" x14ac:dyDescent="0.2">
      <c r="I886" t="str">
        <f>IF(A886&lt;&gt;"",VALUE(VLOOKUP(-E886,'2.DEBITOS Y CHEQUES'!$F$2:$F$5500,1,FALSE)),"")</f>
        <v/>
      </c>
    </row>
    <row r="887" spans="9:9" ht="30" customHeight="1" x14ac:dyDescent="0.2">
      <c r="I887" t="str">
        <f>IF(A887&lt;&gt;"",VALUE(VLOOKUP(-E887,'2.DEBITOS Y CHEQUES'!$F$2:$F$5500,1,FALSE)),"")</f>
        <v/>
      </c>
    </row>
    <row r="888" spans="9:9" ht="30" customHeight="1" x14ac:dyDescent="0.2">
      <c r="I888" t="str">
        <f>IF(A888&lt;&gt;"",VALUE(VLOOKUP(-E888,'2.DEBITOS Y CHEQUES'!$F$2:$F$5500,1,FALSE)),"")</f>
        <v/>
      </c>
    </row>
    <row r="889" spans="9:9" ht="30" customHeight="1" x14ac:dyDescent="0.2">
      <c r="I889" t="str">
        <f>IF(A889&lt;&gt;"",VALUE(VLOOKUP(-E889,'2.DEBITOS Y CHEQUES'!$F$2:$F$5500,1,FALSE)),"")</f>
        <v/>
      </c>
    </row>
    <row r="890" spans="9:9" ht="30" customHeight="1" x14ac:dyDescent="0.2">
      <c r="I890" t="str">
        <f>IF(A890&lt;&gt;"",VALUE(VLOOKUP(-E890,'2.DEBITOS Y CHEQUES'!$F$2:$F$5500,1,FALSE)),"")</f>
        <v/>
      </c>
    </row>
    <row r="891" spans="9:9" ht="30" customHeight="1" x14ac:dyDescent="0.2">
      <c r="I891" t="str">
        <f>IF(A891&lt;&gt;"",VALUE(VLOOKUP(-E891,'2.DEBITOS Y CHEQUES'!$F$2:$F$5500,1,FALSE)),"")</f>
        <v/>
      </c>
    </row>
    <row r="892" spans="9:9" ht="30" customHeight="1" x14ac:dyDescent="0.2">
      <c r="I892" t="str">
        <f>IF(A892&lt;&gt;"",VALUE(VLOOKUP(-E892,'2.DEBITOS Y CHEQUES'!$F$2:$F$5500,1,FALSE)),"")</f>
        <v/>
      </c>
    </row>
    <row r="893" spans="9:9" ht="30" customHeight="1" x14ac:dyDescent="0.2">
      <c r="I893" t="str">
        <f>IF(A893&lt;&gt;"",VALUE(VLOOKUP(-E893,'2.DEBITOS Y CHEQUES'!$F$2:$F$5500,1,FALSE)),"")</f>
        <v/>
      </c>
    </row>
    <row r="894" spans="9:9" ht="30" customHeight="1" x14ac:dyDescent="0.2">
      <c r="I894" t="str">
        <f>IF(A894&lt;&gt;"",VALUE(VLOOKUP(-E894,'2.DEBITOS Y CHEQUES'!$F$2:$F$5500,1,FALSE)),"")</f>
        <v/>
      </c>
    </row>
    <row r="895" spans="9:9" ht="30" customHeight="1" x14ac:dyDescent="0.2">
      <c r="I895" t="str">
        <f>IF(A895&lt;&gt;"",VALUE(VLOOKUP(-E895,'2.DEBITOS Y CHEQUES'!$F$2:$F$5500,1,FALSE)),"")</f>
        <v/>
      </c>
    </row>
    <row r="896" spans="9:9" ht="30" customHeight="1" x14ac:dyDescent="0.2">
      <c r="I896" t="str">
        <f>IF(A896&lt;&gt;"",VALUE(VLOOKUP(-E896,'2.DEBITOS Y CHEQUES'!$F$2:$F$5500,1,FALSE)),"")</f>
        <v/>
      </c>
    </row>
    <row r="897" spans="9:9" ht="30" customHeight="1" x14ac:dyDescent="0.2">
      <c r="I897" t="str">
        <f>IF(A897&lt;&gt;"",VALUE(VLOOKUP(-E897,'2.DEBITOS Y CHEQUES'!$F$2:$F$5500,1,FALSE)),"")</f>
        <v/>
      </c>
    </row>
    <row r="898" spans="9:9" ht="30" customHeight="1" x14ac:dyDescent="0.2">
      <c r="I898" t="str">
        <f>IF(A898&lt;&gt;"",VALUE(VLOOKUP(-E898,'2.DEBITOS Y CHEQUES'!$F$2:$F$5500,1,FALSE)),"")</f>
        <v/>
      </c>
    </row>
    <row r="899" spans="9:9" ht="30" customHeight="1" x14ac:dyDescent="0.2">
      <c r="I899" t="str">
        <f>IF(A899&lt;&gt;"",VALUE(VLOOKUP(-E899,'2.DEBITOS Y CHEQUES'!$F$2:$F$5500,1,FALSE)),"")</f>
        <v/>
      </c>
    </row>
    <row r="900" spans="9:9" ht="30" customHeight="1" x14ac:dyDescent="0.2">
      <c r="I900" t="str">
        <f>IF(A900&lt;&gt;"",VALUE(VLOOKUP(-E900,'2.DEBITOS Y CHEQUES'!$F$2:$F$5500,1,FALSE)),"")</f>
        <v/>
      </c>
    </row>
    <row r="901" spans="9:9" ht="30" customHeight="1" x14ac:dyDescent="0.2">
      <c r="I901" t="str">
        <f>IF(A901&lt;&gt;"",VALUE(VLOOKUP(-E901,'2.DEBITOS Y CHEQUES'!$F$2:$F$5500,1,FALSE)),"")</f>
        <v/>
      </c>
    </row>
    <row r="902" spans="9:9" ht="30" customHeight="1" x14ac:dyDescent="0.2">
      <c r="I902" t="str">
        <f>IF(A902&lt;&gt;"",VALUE(VLOOKUP(-E902,'2.DEBITOS Y CHEQUES'!$F$2:$F$5500,1,FALSE)),"")</f>
        <v/>
      </c>
    </row>
    <row r="903" spans="9:9" ht="30" customHeight="1" x14ac:dyDescent="0.2">
      <c r="I903" t="str">
        <f>IF(A903&lt;&gt;"",VALUE(VLOOKUP(-E903,'2.DEBITOS Y CHEQUES'!$F$2:$F$5500,1,FALSE)),"")</f>
        <v/>
      </c>
    </row>
    <row r="904" spans="9:9" ht="30" customHeight="1" x14ac:dyDescent="0.2">
      <c r="I904" t="str">
        <f>IF(A904&lt;&gt;"",VALUE(VLOOKUP(-E904,'2.DEBITOS Y CHEQUES'!$F$2:$F$5500,1,FALSE)),"")</f>
        <v/>
      </c>
    </row>
    <row r="905" spans="9:9" ht="30" customHeight="1" x14ac:dyDescent="0.2">
      <c r="I905" t="str">
        <f>IF(A905&lt;&gt;"",VALUE(VLOOKUP(-E905,'2.DEBITOS Y CHEQUES'!$F$2:$F$5500,1,FALSE)),"")</f>
        <v/>
      </c>
    </row>
    <row r="906" spans="9:9" ht="30" customHeight="1" x14ac:dyDescent="0.2">
      <c r="I906" t="str">
        <f>IF(A906&lt;&gt;"",VALUE(VLOOKUP(-E906,'2.DEBITOS Y CHEQUES'!$F$2:$F$5500,1,FALSE)),"")</f>
        <v/>
      </c>
    </row>
    <row r="907" spans="9:9" ht="30" customHeight="1" x14ac:dyDescent="0.2">
      <c r="I907" t="str">
        <f>IF(A907&lt;&gt;"",VALUE(VLOOKUP(-E907,'2.DEBITOS Y CHEQUES'!$F$2:$F$5500,1,FALSE)),"")</f>
        <v/>
      </c>
    </row>
    <row r="908" spans="9:9" ht="30" customHeight="1" x14ac:dyDescent="0.2">
      <c r="I908" t="str">
        <f>IF(A908&lt;&gt;"",VALUE(VLOOKUP(-E908,'2.DEBITOS Y CHEQUES'!$F$2:$F$5500,1,FALSE)),"")</f>
        <v/>
      </c>
    </row>
    <row r="909" spans="9:9" ht="30" customHeight="1" x14ac:dyDescent="0.2">
      <c r="I909" t="str">
        <f>IF(A909&lt;&gt;"",VALUE(VLOOKUP(-E909,'2.DEBITOS Y CHEQUES'!$F$2:$F$5500,1,FALSE)),"")</f>
        <v/>
      </c>
    </row>
    <row r="910" spans="9:9" ht="30" customHeight="1" x14ac:dyDescent="0.2">
      <c r="I910" t="str">
        <f>IF(A910&lt;&gt;"",VALUE(VLOOKUP(-E910,'2.DEBITOS Y CHEQUES'!$F$2:$F$5500,1,FALSE)),"")</f>
        <v/>
      </c>
    </row>
    <row r="911" spans="9:9" ht="30" customHeight="1" x14ac:dyDescent="0.2">
      <c r="I911" t="str">
        <f>IF(A911&lt;&gt;"",VALUE(VLOOKUP(-E911,'2.DEBITOS Y CHEQUES'!$F$2:$F$5500,1,FALSE)),"")</f>
        <v/>
      </c>
    </row>
    <row r="912" spans="9:9" ht="30" customHeight="1" x14ac:dyDescent="0.2">
      <c r="I912" t="str">
        <f>IF(A912&lt;&gt;"",VALUE(VLOOKUP(-E912,'2.DEBITOS Y CHEQUES'!$F$2:$F$5500,1,FALSE)),"")</f>
        <v/>
      </c>
    </row>
    <row r="913" spans="9:9" ht="30" customHeight="1" x14ac:dyDescent="0.2">
      <c r="I913" t="str">
        <f>IF(A913&lt;&gt;"",VALUE(VLOOKUP(-E913,'2.DEBITOS Y CHEQUES'!$F$2:$F$5500,1,FALSE)),"")</f>
        <v/>
      </c>
    </row>
    <row r="914" spans="9:9" ht="30" customHeight="1" x14ac:dyDescent="0.2">
      <c r="I914" t="str">
        <f>IF(A914&lt;&gt;"",VALUE(VLOOKUP(-E914,'2.DEBITOS Y CHEQUES'!$F$2:$F$5500,1,FALSE)),"")</f>
        <v/>
      </c>
    </row>
    <row r="915" spans="9:9" ht="30" customHeight="1" x14ac:dyDescent="0.2">
      <c r="I915" t="str">
        <f>IF(A915&lt;&gt;"",VALUE(VLOOKUP(-E915,'2.DEBITOS Y CHEQUES'!$F$2:$F$5500,1,FALSE)),"")</f>
        <v/>
      </c>
    </row>
    <row r="916" spans="9:9" ht="30" customHeight="1" x14ac:dyDescent="0.2">
      <c r="I916" t="str">
        <f>IF(A916&lt;&gt;"",VALUE(VLOOKUP(-E916,'2.DEBITOS Y CHEQUES'!$F$2:$F$5500,1,FALSE)),"")</f>
        <v/>
      </c>
    </row>
    <row r="917" spans="9:9" ht="30" customHeight="1" x14ac:dyDescent="0.2">
      <c r="I917" t="str">
        <f>IF(A917&lt;&gt;"",VALUE(VLOOKUP(-E917,'2.DEBITOS Y CHEQUES'!$F$2:$F$5500,1,FALSE)),"")</f>
        <v/>
      </c>
    </row>
    <row r="918" spans="9:9" ht="30" customHeight="1" x14ac:dyDescent="0.2">
      <c r="I918" t="str">
        <f>IF(A918&lt;&gt;"",VALUE(VLOOKUP(-E918,'2.DEBITOS Y CHEQUES'!$F$2:$F$5500,1,FALSE)),"")</f>
        <v/>
      </c>
    </row>
    <row r="919" spans="9:9" ht="30" customHeight="1" x14ac:dyDescent="0.2">
      <c r="I919" t="str">
        <f>IF(A919&lt;&gt;"",VALUE(VLOOKUP(-E919,'2.DEBITOS Y CHEQUES'!$F$2:$F$5500,1,FALSE)),"")</f>
        <v/>
      </c>
    </row>
    <row r="920" spans="9:9" ht="30" customHeight="1" x14ac:dyDescent="0.2">
      <c r="I920" t="str">
        <f>IF(A920&lt;&gt;"",VALUE(VLOOKUP(-E920,'2.DEBITOS Y CHEQUES'!$F$2:$F$5500,1,FALSE)),"")</f>
        <v/>
      </c>
    </row>
    <row r="921" spans="9:9" ht="30" customHeight="1" x14ac:dyDescent="0.2">
      <c r="I921" t="str">
        <f>IF(A921&lt;&gt;"",VALUE(VLOOKUP(-E921,'2.DEBITOS Y CHEQUES'!$F$2:$F$5500,1,FALSE)),"")</f>
        <v/>
      </c>
    </row>
    <row r="922" spans="9:9" ht="30" customHeight="1" x14ac:dyDescent="0.2">
      <c r="I922" t="str">
        <f>IF(A922&lt;&gt;"",VALUE(VLOOKUP(-E922,'2.DEBITOS Y CHEQUES'!$F$2:$F$5500,1,FALSE)),"")</f>
        <v/>
      </c>
    </row>
    <row r="923" spans="9:9" ht="30" customHeight="1" x14ac:dyDescent="0.2">
      <c r="I923" t="str">
        <f>IF(A923&lt;&gt;"",VALUE(VLOOKUP(-E923,'2.DEBITOS Y CHEQUES'!$F$2:$F$5500,1,FALSE)),"")</f>
        <v/>
      </c>
    </row>
    <row r="924" spans="9:9" ht="30" customHeight="1" x14ac:dyDescent="0.2">
      <c r="I924" t="str">
        <f>IF(A924&lt;&gt;"",VALUE(VLOOKUP(-E924,'2.DEBITOS Y CHEQUES'!$F$2:$F$5500,1,FALSE)),"")</f>
        <v/>
      </c>
    </row>
    <row r="925" spans="9:9" ht="30" customHeight="1" x14ac:dyDescent="0.2">
      <c r="I925" t="str">
        <f>IF(A925&lt;&gt;"",VALUE(VLOOKUP(-E925,'2.DEBITOS Y CHEQUES'!$F$2:$F$5500,1,FALSE)),"")</f>
        <v/>
      </c>
    </row>
    <row r="926" spans="9:9" ht="30" customHeight="1" x14ac:dyDescent="0.2">
      <c r="I926" t="str">
        <f>IF(A926&lt;&gt;"",VALUE(VLOOKUP(-E926,'2.DEBITOS Y CHEQUES'!$F$2:$F$5500,1,FALSE)),"")</f>
        <v/>
      </c>
    </row>
    <row r="927" spans="9:9" ht="30" customHeight="1" x14ac:dyDescent="0.2">
      <c r="I927" t="str">
        <f>IF(A927&lt;&gt;"",VALUE(VLOOKUP(-E927,'2.DEBITOS Y CHEQUES'!$F$2:$F$5500,1,FALSE)),"")</f>
        <v/>
      </c>
    </row>
    <row r="928" spans="9:9" ht="30" customHeight="1" x14ac:dyDescent="0.2">
      <c r="I928" t="str">
        <f>IF(A928&lt;&gt;"",VALUE(VLOOKUP(-E928,'2.DEBITOS Y CHEQUES'!$F$2:$F$5500,1,FALSE)),"")</f>
        <v/>
      </c>
    </row>
    <row r="929" spans="9:9" ht="30" customHeight="1" x14ac:dyDescent="0.2">
      <c r="I929" t="str">
        <f>IF(A929&lt;&gt;"",VALUE(VLOOKUP(-E929,'2.DEBITOS Y CHEQUES'!$F$2:$F$5500,1,FALSE)),"")</f>
        <v/>
      </c>
    </row>
    <row r="930" spans="9:9" ht="30" customHeight="1" x14ac:dyDescent="0.2">
      <c r="I930" t="str">
        <f>IF(A930&lt;&gt;"",VALUE(VLOOKUP(-E930,'2.DEBITOS Y CHEQUES'!$F$2:$F$5500,1,FALSE)),"")</f>
        <v/>
      </c>
    </row>
    <row r="931" spans="9:9" ht="30" customHeight="1" x14ac:dyDescent="0.2">
      <c r="I931" t="str">
        <f>IF(A931&lt;&gt;"",VALUE(VLOOKUP(-E931,'2.DEBITOS Y CHEQUES'!$F$2:$F$5500,1,FALSE)),"")</f>
        <v/>
      </c>
    </row>
    <row r="932" spans="9:9" ht="30" customHeight="1" x14ac:dyDescent="0.2">
      <c r="I932" t="str">
        <f>IF(A932&lt;&gt;"",VALUE(VLOOKUP(-E932,'2.DEBITOS Y CHEQUES'!$F$2:$F$5500,1,FALSE)),"")</f>
        <v/>
      </c>
    </row>
    <row r="933" spans="9:9" ht="30" customHeight="1" x14ac:dyDescent="0.2">
      <c r="I933" t="str">
        <f>IF(A933&lt;&gt;"",VALUE(VLOOKUP(-E933,'2.DEBITOS Y CHEQUES'!$F$2:$F$5500,1,FALSE)),"")</f>
        <v/>
      </c>
    </row>
    <row r="934" spans="9:9" ht="30" customHeight="1" x14ac:dyDescent="0.2">
      <c r="I934" t="str">
        <f>IF(A934&lt;&gt;"",VALUE(VLOOKUP(-E934,'2.DEBITOS Y CHEQUES'!$F$2:$F$5500,1,FALSE)),"")</f>
        <v/>
      </c>
    </row>
    <row r="935" spans="9:9" ht="30" customHeight="1" x14ac:dyDescent="0.2">
      <c r="I935" t="str">
        <f>IF(A935&lt;&gt;"",VALUE(VLOOKUP(-E935,'2.DEBITOS Y CHEQUES'!$F$2:$F$5500,1,FALSE)),"")</f>
        <v/>
      </c>
    </row>
    <row r="936" spans="9:9" ht="30" customHeight="1" x14ac:dyDescent="0.2">
      <c r="I936" t="str">
        <f>IF(A936&lt;&gt;"",VALUE(VLOOKUP(-E936,'2.DEBITOS Y CHEQUES'!$F$2:$F$5500,1,FALSE)),"")</f>
        <v/>
      </c>
    </row>
    <row r="937" spans="9:9" ht="30" customHeight="1" x14ac:dyDescent="0.2">
      <c r="I937" t="str">
        <f>IF(A937&lt;&gt;"",VALUE(VLOOKUP(-E937,'2.DEBITOS Y CHEQUES'!$F$2:$F$5500,1,FALSE)),"")</f>
        <v/>
      </c>
    </row>
    <row r="938" spans="9:9" ht="30" customHeight="1" x14ac:dyDescent="0.2">
      <c r="I938" t="str">
        <f>IF(A938&lt;&gt;"",VALUE(VLOOKUP(-E938,'2.DEBITOS Y CHEQUES'!$F$2:$F$5500,1,FALSE)),"")</f>
        <v/>
      </c>
    </row>
    <row r="939" spans="9:9" ht="30" customHeight="1" x14ac:dyDescent="0.2">
      <c r="I939" t="str">
        <f>IF(A939&lt;&gt;"",VALUE(VLOOKUP(-E939,'2.DEBITOS Y CHEQUES'!$F$2:$F$5500,1,FALSE)),"")</f>
        <v/>
      </c>
    </row>
    <row r="940" spans="9:9" ht="30" customHeight="1" x14ac:dyDescent="0.2">
      <c r="I940" t="str">
        <f>IF(A940&lt;&gt;"",VALUE(VLOOKUP(-E940,'2.DEBITOS Y CHEQUES'!$F$2:$F$5500,1,FALSE)),"")</f>
        <v/>
      </c>
    </row>
    <row r="941" spans="9:9" ht="30" customHeight="1" x14ac:dyDescent="0.2">
      <c r="I941" t="str">
        <f>IF(A941&lt;&gt;"",VALUE(VLOOKUP(-E941,'2.DEBITOS Y CHEQUES'!$F$2:$F$5500,1,FALSE)),"")</f>
        <v/>
      </c>
    </row>
    <row r="942" spans="9:9" ht="30" customHeight="1" x14ac:dyDescent="0.2">
      <c r="I942" t="str">
        <f>IF(A942&lt;&gt;"",VALUE(VLOOKUP(-E942,'2.DEBITOS Y CHEQUES'!$F$2:$F$5500,1,FALSE)),"")</f>
        <v/>
      </c>
    </row>
    <row r="943" spans="9:9" ht="30" customHeight="1" x14ac:dyDescent="0.2">
      <c r="I943" t="str">
        <f>IF(A943&lt;&gt;"",VALUE(VLOOKUP(-E943,'2.DEBITOS Y CHEQUES'!$F$2:$F$5500,1,FALSE)),"")</f>
        <v/>
      </c>
    </row>
    <row r="944" spans="9:9" ht="30" customHeight="1" x14ac:dyDescent="0.2">
      <c r="I944" t="str">
        <f>IF(A944&lt;&gt;"",VALUE(VLOOKUP(-E944,'2.DEBITOS Y CHEQUES'!$F$2:$F$5500,1,FALSE)),"")</f>
        <v/>
      </c>
    </row>
    <row r="945" spans="9:9" ht="30" customHeight="1" x14ac:dyDescent="0.2">
      <c r="I945" t="str">
        <f>IF(A945&lt;&gt;"",VALUE(VLOOKUP(-E945,'2.DEBITOS Y CHEQUES'!$F$2:$F$5500,1,FALSE)),"")</f>
        <v/>
      </c>
    </row>
    <row r="946" spans="9:9" ht="30" customHeight="1" x14ac:dyDescent="0.2">
      <c r="I946" t="str">
        <f>IF(A946&lt;&gt;"",VALUE(VLOOKUP(-E946,'2.DEBITOS Y CHEQUES'!$F$2:$F$5500,1,FALSE)),"")</f>
        <v/>
      </c>
    </row>
    <row r="947" spans="9:9" ht="30" customHeight="1" x14ac:dyDescent="0.2">
      <c r="I947" t="str">
        <f>IF(A947&lt;&gt;"",VALUE(VLOOKUP(-E947,'2.DEBITOS Y CHEQUES'!$F$2:$F$5500,1,FALSE)),"")</f>
        <v/>
      </c>
    </row>
    <row r="948" spans="9:9" ht="30" customHeight="1" x14ac:dyDescent="0.2">
      <c r="I948" t="str">
        <f>IF(A948&lt;&gt;"",VALUE(VLOOKUP(-E948,'2.DEBITOS Y CHEQUES'!$F$2:$F$5500,1,FALSE)),"")</f>
        <v/>
      </c>
    </row>
    <row r="949" spans="9:9" ht="30" customHeight="1" x14ac:dyDescent="0.2">
      <c r="I949" t="str">
        <f>IF(A949&lt;&gt;"",VALUE(VLOOKUP(-E949,'2.DEBITOS Y CHEQUES'!$F$2:$F$5500,1,FALSE)),"")</f>
        <v/>
      </c>
    </row>
    <row r="950" spans="9:9" ht="30" customHeight="1" x14ac:dyDescent="0.2">
      <c r="I950" t="str">
        <f>IF(A950&lt;&gt;"",VALUE(VLOOKUP(-E950,'2.DEBITOS Y CHEQUES'!$F$2:$F$5500,1,FALSE)),"")</f>
        <v/>
      </c>
    </row>
    <row r="951" spans="9:9" ht="30" customHeight="1" x14ac:dyDescent="0.2">
      <c r="I951" t="str">
        <f>IF(A951&lt;&gt;"",VALUE(VLOOKUP(-E951,'2.DEBITOS Y CHEQUES'!$F$2:$F$5500,1,FALSE)),"")</f>
        <v/>
      </c>
    </row>
    <row r="952" spans="9:9" ht="30" customHeight="1" x14ac:dyDescent="0.2">
      <c r="I952" t="str">
        <f>IF(A952&lt;&gt;"",VALUE(VLOOKUP(-E952,'2.DEBITOS Y CHEQUES'!$F$2:$F$5500,1,FALSE)),"")</f>
        <v/>
      </c>
    </row>
    <row r="953" spans="9:9" ht="30" customHeight="1" x14ac:dyDescent="0.2">
      <c r="I953" t="str">
        <f>IF(A953&lt;&gt;"",VALUE(VLOOKUP(-E953,'2.DEBITOS Y CHEQUES'!$F$2:$F$5500,1,FALSE)),"")</f>
        <v/>
      </c>
    </row>
    <row r="954" spans="9:9" ht="30" customHeight="1" x14ac:dyDescent="0.2">
      <c r="I954" t="str">
        <f>IF(A954&lt;&gt;"",VALUE(VLOOKUP(-E954,'2.DEBITOS Y CHEQUES'!$F$2:$F$5500,1,FALSE)),"")</f>
        <v/>
      </c>
    </row>
    <row r="955" spans="9:9" ht="30" customHeight="1" x14ac:dyDescent="0.2">
      <c r="I955" t="str">
        <f>IF(A955&lt;&gt;"",VALUE(VLOOKUP(-E955,'2.DEBITOS Y CHEQUES'!$F$2:$F$5500,1,FALSE)),"")</f>
        <v/>
      </c>
    </row>
    <row r="956" spans="9:9" ht="30" customHeight="1" x14ac:dyDescent="0.2">
      <c r="I956" t="str">
        <f>IF(A956&lt;&gt;"",VALUE(VLOOKUP(-E956,'2.DEBITOS Y CHEQUES'!$F$2:$F$5500,1,FALSE)),"")</f>
        <v/>
      </c>
    </row>
    <row r="957" spans="9:9" ht="30" customHeight="1" x14ac:dyDescent="0.2">
      <c r="I957" t="str">
        <f>IF(A957&lt;&gt;"",VALUE(VLOOKUP(-E957,'2.DEBITOS Y CHEQUES'!$F$2:$F$5500,1,FALSE)),"")</f>
        <v/>
      </c>
    </row>
    <row r="958" spans="9:9" ht="30" customHeight="1" x14ac:dyDescent="0.2">
      <c r="I958" t="str">
        <f>IF(A958&lt;&gt;"",VALUE(VLOOKUP(-E958,'2.DEBITOS Y CHEQUES'!$F$2:$F$5500,1,FALSE)),"")</f>
        <v/>
      </c>
    </row>
    <row r="959" spans="9:9" ht="30" customHeight="1" x14ac:dyDescent="0.2">
      <c r="I959" t="str">
        <f>IF(A959&lt;&gt;"",VALUE(VLOOKUP(-E959,'2.DEBITOS Y CHEQUES'!$F$2:$F$5500,1,FALSE)),"")</f>
        <v/>
      </c>
    </row>
    <row r="960" spans="9:9" ht="30" customHeight="1" x14ac:dyDescent="0.2">
      <c r="I960" t="str">
        <f>IF(A960&lt;&gt;"",VALUE(VLOOKUP(-E960,'2.DEBITOS Y CHEQUES'!$F$2:$F$5500,1,FALSE)),"")</f>
        <v/>
      </c>
    </row>
    <row r="961" spans="9:9" ht="30" customHeight="1" x14ac:dyDescent="0.2">
      <c r="I961" t="str">
        <f>IF(A961&lt;&gt;"",VALUE(VLOOKUP(-E961,'2.DEBITOS Y CHEQUES'!$F$2:$F$5500,1,FALSE)),"")</f>
        <v/>
      </c>
    </row>
    <row r="962" spans="9:9" ht="30" customHeight="1" x14ac:dyDescent="0.2">
      <c r="I962" t="str">
        <f>IF(A962&lt;&gt;"",VALUE(VLOOKUP(-E962,'2.DEBITOS Y CHEQUES'!$F$2:$F$5500,1,FALSE)),"")</f>
        <v/>
      </c>
    </row>
    <row r="963" spans="9:9" ht="30" customHeight="1" x14ac:dyDescent="0.2">
      <c r="I963" t="str">
        <f>IF(A963&lt;&gt;"",VALUE(VLOOKUP(-E963,'2.DEBITOS Y CHEQUES'!$F$2:$F$5500,1,FALSE)),"")</f>
        <v/>
      </c>
    </row>
    <row r="964" spans="9:9" ht="30" customHeight="1" x14ac:dyDescent="0.2">
      <c r="I964" t="str">
        <f>IF(A964&lt;&gt;"",VALUE(VLOOKUP(-E964,'2.DEBITOS Y CHEQUES'!$F$2:$F$5500,1,FALSE)),"")</f>
        <v/>
      </c>
    </row>
    <row r="965" spans="9:9" ht="30" customHeight="1" x14ac:dyDescent="0.2">
      <c r="I965" t="str">
        <f>IF(A965&lt;&gt;"",VALUE(VLOOKUP(-E965,'2.DEBITOS Y CHEQUES'!$F$2:$F$5500,1,FALSE)),"")</f>
        <v/>
      </c>
    </row>
    <row r="966" spans="9:9" ht="30" customHeight="1" x14ac:dyDescent="0.2">
      <c r="I966" t="str">
        <f>IF(A966&lt;&gt;"",VALUE(VLOOKUP(-E966,'2.DEBITOS Y CHEQUES'!$F$2:$F$5500,1,FALSE)),"")</f>
        <v/>
      </c>
    </row>
    <row r="967" spans="9:9" ht="30" customHeight="1" x14ac:dyDescent="0.2">
      <c r="I967" t="str">
        <f>IF(A967&lt;&gt;"",VALUE(VLOOKUP(-E967,'2.DEBITOS Y CHEQUES'!$F$2:$F$5500,1,FALSE)),"")</f>
        <v/>
      </c>
    </row>
    <row r="968" spans="9:9" ht="30" customHeight="1" x14ac:dyDescent="0.2">
      <c r="I968" t="str">
        <f>IF(A968&lt;&gt;"",VALUE(VLOOKUP(-E968,'2.DEBITOS Y CHEQUES'!$F$2:$F$5500,1,FALSE)),"")</f>
        <v/>
      </c>
    </row>
    <row r="969" spans="9:9" ht="30" customHeight="1" x14ac:dyDescent="0.2">
      <c r="I969" t="str">
        <f>IF(A969&lt;&gt;"",VALUE(VLOOKUP(-E969,'2.DEBITOS Y CHEQUES'!$F$2:$F$5500,1,FALSE)),"")</f>
        <v/>
      </c>
    </row>
    <row r="970" spans="9:9" ht="30" customHeight="1" x14ac:dyDescent="0.2">
      <c r="I970" t="str">
        <f>IF(A970&lt;&gt;"",VALUE(VLOOKUP(-E970,'2.DEBITOS Y CHEQUES'!$F$2:$F$5500,1,FALSE)),"")</f>
        <v/>
      </c>
    </row>
    <row r="971" spans="9:9" ht="30" customHeight="1" x14ac:dyDescent="0.2">
      <c r="I971" t="str">
        <f>IF(A971&lt;&gt;"",VALUE(VLOOKUP(-E971,'2.DEBITOS Y CHEQUES'!$F$2:$F$5500,1,FALSE)),"")</f>
        <v/>
      </c>
    </row>
    <row r="972" spans="9:9" ht="30" customHeight="1" x14ac:dyDescent="0.2">
      <c r="I972" t="str">
        <f>IF(A972&lt;&gt;"",VALUE(VLOOKUP(-E972,'2.DEBITOS Y CHEQUES'!$F$2:$F$5500,1,FALSE)),"")</f>
        <v/>
      </c>
    </row>
    <row r="973" spans="9:9" ht="30" customHeight="1" x14ac:dyDescent="0.2">
      <c r="I973" t="str">
        <f>IF(A973&lt;&gt;"",VALUE(VLOOKUP(-E973,'2.DEBITOS Y CHEQUES'!$F$2:$F$5500,1,FALSE)),"")</f>
        <v/>
      </c>
    </row>
    <row r="974" spans="9:9" ht="30" customHeight="1" x14ac:dyDescent="0.2">
      <c r="I974" t="str">
        <f>IF(A974&lt;&gt;"",VALUE(VLOOKUP(-E974,'2.DEBITOS Y CHEQUES'!$F$2:$F$5500,1,FALSE)),"")</f>
        <v/>
      </c>
    </row>
    <row r="975" spans="9:9" ht="30" customHeight="1" x14ac:dyDescent="0.2">
      <c r="I975" t="str">
        <f>IF(A975&lt;&gt;"",VALUE(VLOOKUP(-E975,'2.DEBITOS Y CHEQUES'!$F$2:$F$5500,1,FALSE)),"")</f>
        <v/>
      </c>
    </row>
    <row r="976" spans="9:9" ht="30" customHeight="1" x14ac:dyDescent="0.2">
      <c r="I976" t="str">
        <f>IF(A976&lt;&gt;"",VALUE(VLOOKUP(-E976,'2.DEBITOS Y CHEQUES'!$F$2:$F$5500,1,FALSE)),"")</f>
        <v/>
      </c>
    </row>
    <row r="977" spans="9:9" ht="30" customHeight="1" x14ac:dyDescent="0.2">
      <c r="I977" t="str">
        <f>IF(A977&lt;&gt;"",VALUE(VLOOKUP(-E977,'2.DEBITOS Y CHEQUES'!$F$2:$F$5500,1,FALSE)),"")</f>
        <v/>
      </c>
    </row>
    <row r="978" spans="9:9" ht="30" customHeight="1" x14ac:dyDescent="0.2">
      <c r="I978" t="str">
        <f>IF(A978&lt;&gt;"",VALUE(VLOOKUP(-E978,'2.DEBITOS Y CHEQUES'!$F$2:$F$5500,1,FALSE)),"")</f>
        <v/>
      </c>
    </row>
    <row r="979" spans="9:9" ht="30" customHeight="1" x14ac:dyDescent="0.2">
      <c r="I979" t="str">
        <f>IF(A979&lt;&gt;"",VALUE(VLOOKUP(-E979,'2.DEBITOS Y CHEQUES'!$F$2:$F$5500,1,FALSE)),"")</f>
        <v/>
      </c>
    </row>
    <row r="980" spans="9:9" ht="30" customHeight="1" x14ac:dyDescent="0.2">
      <c r="I980" t="str">
        <f>IF(A980&lt;&gt;"",VALUE(VLOOKUP(-E980,'2.DEBITOS Y CHEQUES'!$F$2:$F$5500,1,FALSE)),"")</f>
        <v/>
      </c>
    </row>
    <row r="981" spans="9:9" ht="30" customHeight="1" x14ac:dyDescent="0.2">
      <c r="I981" t="str">
        <f>IF(A981&lt;&gt;"",VALUE(VLOOKUP(-E981,'2.DEBITOS Y CHEQUES'!$F$2:$F$5500,1,FALSE)),"")</f>
        <v/>
      </c>
    </row>
    <row r="982" spans="9:9" ht="30" customHeight="1" x14ac:dyDescent="0.2">
      <c r="I982" t="str">
        <f>IF(A982&lt;&gt;"",VALUE(VLOOKUP(-E982,'2.DEBITOS Y CHEQUES'!$F$2:$F$5500,1,FALSE)),"")</f>
        <v/>
      </c>
    </row>
    <row r="983" spans="9:9" ht="30" customHeight="1" x14ac:dyDescent="0.2">
      <c r="I983" t="str">
        <f>IF(A983&lt;&gt;"",VALUE(VLOOKUP(-E983,'2.DEBITOS Y CHEQUES'!$F$2:$F$5500,1,FALSE)),"")</f>
        <v/>
      </c>
    </row>
    <row r="984" spans="9:9" ht="30" customHeight="1" x14ac:dyDescent="0.2">
      <c r="I984" t="str">
        <f>IF(A984&lt;&gt;"",VALUE(VLOOKUP(-E984,'2.DEBITOS Y CHEQUES'!$F$2:$F$5500,1,FALSE)),"")</f>
        <v/>
      </c>
    </row>
    <row r="985" spans="9:9" ht="30" customHeight="1" x14ac:dyDescent="0.2">
      <c r="I985" t="str">
        <f>IF(A985&lt;&gt;"",VALUE(VLOOKUP(-E985,'2.DEBITOS Y CHEQUES'!$F$2:$F$5500,1,FALSE)),"")</f>
        <v/>
      </c>
    </row>
    <row r="986" spans="9:9" ht="30" customHeight="1" x14ac:dyDescent="0.2">
      <c r="I986" t="str">
        <f>IF(A986&lt;&gt;"",VALUE(VLOOKUP(-E986,'2.DEBITOS Y CHEQUES'!$F$2:$F$5500,1,FALSE)),"")</f>
        <v/>
      </c>
    </row>
    <row r="987" spans="9:9" ht="30" customHeight="1" x14ac:dyDescent="0.2">
      <c r="I987" t="str">
        <f>IF(A987&lt;&gt;"",VALUE(VLOOKUP(-E987,'2.DEBITOS Y CHEQUES'!$F$2:$F$5500,1,FALSE)),"")</f>
        <v/>
      </c>
    </row>
    <row r="988" spans="9:9" ht="30" customHeight="1" x14ac:dyDescent="0.2">
      <c r="I988" t="str">
        <f>IF(A988&lt;&gt;"",VALUE(VLOOKUP(-E988,'2.DEBITOS Y CHEQUES'!$F$2:$F$5500,1,FALSE)),"")</f>
        <v/>
      </c>
    </row>
    <row r="989" spans="9:9" ht="30" customHeight="1" x14ac:dyDescent="0.2">
      <c r="I989" t="str">
        <f>IF(A989&lt;&gt;"",VALUE(VLOOKUP(-E989,'2.DEBITOS Y CHEQUES'!$F$2:$F$5500,1,FALSE)),"")</f>
        <v/>
      </c>
    </row>
    <row r="990" spans="9:9" ht="30" customHeight="1" x14ac:dyDescent="0.2">
      <c r="I990" t="str">
        <f>IF(A990&lt;&gt;"",VALUE(VLOOKUP(-E990,'2.DEBITOS Y CHEQUES'!$F$2:$F$5500,1,FALSE)),"")</f>
        <v/>
      </c>
    </row>
    <row r="991" spans="9:9" ht="30" customHeight="1" x14ac:dyDescent="0.2">
      <c r="I991" t="str">
        <f>IF(A991&lt;&gt;"",VALUE(VLOOKUP(-E991,'2.DEBITOS Y CHEQUES'!$F$2:$F$5500,1,FALSE)),"")</f>
        <v/>
      </c>
    </row>
    <row r="992" spans="9:9" ht="30" customHeight="1" x14ac:dyDescent="0.2">
      <c r="I992" t="str">
        <f>IF(A992&lt;&gt;"",VALUE(VLOOKUP(-E992,'2.DEBITOS Y CHEQUES'!$F$2:$F$5500,1,FALSE)),"")</f>
        <v/>
      </c>
    </row>
    <row r="993" spans="9:9" ht="30" customHeight="1" x14ac:dyDescent="0.2">
      <c r="I993" t="str">
        <f>IF(A993&lt;&gt;"",VALUE(VLOOKUP(-E993,'2.DEBITOS Y CHEQUES'!$F$2:$F$5500,1,FALSE)),"")</f>
        <v/>
      </c>
    </row>
    <row r="994" spans="9:9" ht="30" customHeight="1" x14ac:dyDescent="0.2">
      <c r="I994" t="str">
        <f>IF(A994&lt;&gt;"",VALUE(VLOOKUP(-E994,'2.DEBITOS Y CHEQUES'!$F$2:$F$5500,1,FALSE)),"")</f>
        <v/>
      </c>
    </row>
    <row r="995" spans="9:9" ht="30" customHeight="1" x14ac:dyDescent="0.2">
      <c r="I995" t="str">
        <f>IF(A995&lt;&gt;"",VALUE(VLOOKUP(-E995,'2.DEBITOS Y CHEQUES'!$F$2:$F$5500,1,FALSE)),"")</f>
        <v/>
      </c>
    </row>
    <row r="996" spans="9:9" ht="30" customHeight="1" x14ac:dyDescent="0.2">
      <c r="I996" t="str">
        <f>IF(A996&lt;&gt;"",VALUE(VLOOKUP(-E996,'2.DEBITOS Y CHEQUES'!$F$2:$F$5500,1,FALSE)),"")</f>
        <v/>
      </c>
    </row>
    <row r="997" spans="9:9" ht="30" customHeight="1" x14ac:dyDescent="0.2">
      <c r="I997" t="str">
        <f>IF(A997&lt;&gt;"",VALUE(VLOOKUP(-E997,'2.DEBITOS Y CHEQUES'!$F$2:$F$5500,1,FALSE)),"")</f>
        <v/>
      </c>
    </row>
    <row r="998" spans="9:9" ht="30" customHeight="1" x14ac:dyDescent="0.2">
      <c r="I998" t="str">
        <f>IF(A998&lt;&gt;"",VALUE(VLOOKUP(-E998,'2.DEBITOS Y CHEQUES'!$F$2:$F$5500,1,FALSE)),"")</f>
        <v/>
      </c>
    </row>
    <row r="999" spans="9:9" ht="30" customHeight="1" x14ac:dyDescent="0.2">
      <c r="I999" t="str">
        <f>IF(A999&lt;&gt;"",VALUE(VLOOKUP(-E999,'2.DEBITOS Y CHEQUES'!$F$2:$F$5500,1,FALSE)),"")</f>
        <v/>
      </c>
    </row>
    <row r="1000" spans="9:9" ht="30" customHeight="1" x14ac:dyDescent="0.2">
      <c r="I1000" t="str">
        <f>IF(A1000&lt;&gt;"",VALUE(VLOOKUP(-E1000,'2.DEBITOS Y CHEQUES'!$F$2:$F$5500,1,FALSE)),"")</f>
        <v/>
      </c>
    </row>
    <row r="1001" spans="9:9" ht="30" customHeight="1" x14ac:dyDescent="0.2">
      <c r="I1001" t="str">
        <f>IF(A1001&lt;&gt;"",VALUE(VLOOKUP(-E1001,'2.DEBITOS Y CHEQUES'!$F$2:$F$5500,1,FALSE)),"")</f>
        <v/>
      </c>
    </row>
    <row r="1002" spans="9:9" ht="30" customHeight="1" x14ac:dyDescent="0.2">
      <c r="I1002" t="str">
        <f>IF(A1002&lt;&gt;"",VALUE(VLOOKUP(-E1002,'2.DEBITOS Y CHEQUES'!$F$2:$F$5500,1,FALSE)),"")</f>
        <v/>
      </c>
    </row>
    <row r="1003" spans="9:9" ht="30" customHeight="1" x14ac:dyDescent="0.2">
      <c r="I1003" t="str">
        <f>IF(A1003&lt;&gt;"",VALUE(VLOOKUP(-E1003,'2.DEBITOS Y CHEQUES'!$F$2:$F$5500,1,FALSE)),"")</f>
        <v/>
      </c>
    </row>
    <row r="1004" spans="9:9" ht="30" customHeight="1" x14ac:dyDescent="0.2">
      <c r="I1004" t="str">
        <f>IF(A1004&lt;&gt;"",VALUE(VLOOKUP(-E1004,'2.DEBITOS Y CHEQUES'!$F$2:$F$5500,1,FALSE)),"")</f>
        <v/>
      </c>
    </row>
    <row r="1005" spans="9:9" ht="30" customHeight="1" x14ac:dyDescent="0.2">
      <c r="I1005" t="str">
        <f>IF(A1005&lt;&gt;"",VALUE(VLOOKUP(-E1005,'2.DEBITOS Y CHEQUES'!$F$2:$F$5500,1,FALSE)),"")</f>
        <v/>
      </c>
    </row>
    <row r="1006" spans="9:9" ht="30" customHeight="1" x14ac:dyDescent="0.2">
      <c r="I1006" t="str">
        <f>IF(A1006&lt;&gt;"",VALUE(VLOOKUP(-E1006,'2.DEBITOS Y CHEQUES'!$F$2:$F$5500,1,FALSE)),"")</f>
        <v/>
      </c>
    </row>
    <row r="1007" spans="9:9" ht="30" customHeight="1" x14ac:dyDescent="0.2">
      <c r="I1007" t="str">
        <f>IF(A1007&lt;&gt;"",VALUE(VLOOKUP(-E1007,'2.DEBITOS Y CHEQUES'!$F$2:$F$5500,1,FALSE)),"")</f>
        <v/>
      </c>
    </row>
    <row r="1008" spans="9:9" ht="30" customHeight="1" x14ac:dyDescent="0.2">
      <c r="I1008" t="str">
        <f>IF(A1008&lt;&gt;"",VALUE(VLOOKUP(-E1008,'2.DEBITOS Y CHEQUES'!$F$2:$F$5500,1,FALSE)),"")</f>
        <v/>
      </c>
    </row>
    <row r="1009" spans="9:9" ht="30" customHeight="1" x14ac:dyDescent="0.2">
      <c r="I1009" t="str">
        <f>IF(A1009&lt;&gt;"",VALUE(VLOOKUP(-E1009,'2.DEBITOS Y CHEQUES'!$F$2:$F$5500,1,FALSE)),"")</f>
        <v/>
      </c>
    </row>
    <row r="1010" spans="9:9" ht="30" customHeight="1" x14ac:dyDescent="0.2">
      <c r="I1010" t="str">
        <f>IF(A1010&lt;&gt;"",VALUE(VLOOKUP(-E1010,'2.DEBITOS Y CHEQUES'!$F$2:$F$5500,1,FALSE)),"")</f>
        <v/>
      </c>
    </row>
    <row r="1011" spans="9:9" ht="30" customHeight="1" x14ac:dyDescent="0.2">
      <c r="I1011" t="str">
        <f>IF(A1011&lt;&gt;"",VALUE(VLOOKUP(-E1011,'2.DEBITOS Y CHEQUES'!$F$2:$F$5500,1,FALSE)),"")</f>
        <v/>
      </c>
    </row>
    <row r="1012" spans="9:9" ht="30" customHeight="1" x14ac:dyDescent="0.2">
      <c r="I1012" t="str">
        <f>IF(A1012&lt;&gt;"",VALUE(VLOOKUP(-E1012,'2.DEBITOS Y CHEQUES'!$F$2:$F$5500,1,FALSE)),"")</f>
        <v/>
      </c>
    </row>
    <row r="1013" spans="9:9" ht="30" customHeight="1" x14ac:dyDescent="0.2">
      <c r="I1013" t="str">
        <f>IF(A1013&lt;&gt;"",VALUE(VLOOKUP(-E1013,'2.DEBITOS Y CHEQUES'!$F$2:$F$5500,1,FALSE)),"")</f>
        <v/>
      </c>
    </row>
    <row r="1014" spans="9:9" ht="30" customHeight="1" x14ac:dyDescent="0.2">
      <c r="I1014" t="str">
        <f>IF(A1014&lt;&gt;"",VALUE(VLOOKUP(-E1014,'2.DEBITOS Y CHEQUES'!$F$2:$F$5500,1,FALSE)),"")</f>
        <v/>
      </c>
    </row>
    <row r="1015" spans="9:9" ht="30" customHeight="1" x14ac:dyDescent="0.2">
      <c r="I1015" t="str">
        <f>IF(A1015&lt;&gt;"",VALUE(VLOOKUP(-E1015,'2.DEBITOS Y CHEQUES'!$F$2:$F$5500,1,FALSE)),"")</f>
        <v/>
      </c>
    </row>
    <row r="1016" spans="9:9" ht="30" customHeight="1" x14ac:dyDescent="0.2">
      <c r="I1016" t="str">
        <f>IF(A1016&lt;&gt;"",VALUE(VLOOKUP(-E1016,'2.DEBITOS Y CHEQUES'!$F$2:$F$5500,1,FALSE)),"")</f>
        <v/>
      </c>
    </row>
    <row r="1017" spans="9:9" ht="30" customHeight="1" x14ac:dyDescent="0.2">
      <c r="I1017" t="str">
        <f>IF(A1017&lt;&gt;"",VALUE(VLOOKUP(-E1017,'2.DEBITOS Y CHEQUES'!$F$2:$F$5500,1,FALSE)),"")</f>
        <v/>
      </c>
    </row>
    <row r="1018" spans="9:9" ht="30" customHeight="1" x14ac:dyDescent="0.2">
      <c r="I1018" t="str">
        <f>IF(A1018&lt;&gt;"",VALUE(VLOOKUP(-E1018,'2.DEBITOS Y CHEQUES'!$F$2:$F$5500,1,FALSE)),"")</f>
        <v/>
      </c>
    </row>
    <row r="1019" spans="9:9" ht="30" customHeight="1" x14ac:dyDescent="0.2">
      <c r="I1019" t="str">
        <f>IF(A1019&lt;&gt;"",VALUE(VLOOKUP(-E1019,'2.DEBITOS Y CHEQUES'!$F$2:$F$5500,1,FALSE)),"")</f>
        <v/>
      </c>
    </row>
    <row r="1020" spans="9:9" ht="30" customHeight="1" x14ac:dyDescent="0.2">
      <c r="I1020" t="str">
        <f>IF(A1020&lt;&gt;"",VALUE(VLOOKUP(-E1020,'2.DEBITOS Y CHEQUES'!$F$2:$F$5500,1,FALSE)),"")</f>
        <v/>
      </c>
    </row>
    <row r="1021" spans="9:9" ht="30" customHeight="1" x14ac:dyDescent="0.2">
      <c r="I1021" t="str">
        <f>IF(A1021&lt;&gt;"",VALUE(VLOOKUP(-E1021,'2.DEBITOS Y CHEQUES'!$F$2:$F$5500,1,FALSE)),"")</f>
        <v/>
      </c>
    </row>
    <row r="1022" spans="9:9" ht="30" customHeight="1" x14ac:dyDescent="0.2">
      <c r="I1022" t="str">
        <f>IF(A1022&lt;&gt;"",VALUE(VLOOKUP(-E1022,'2.DEBITOS Y CHEQUES'!$F$2:$F$5500,1,FALSE)),"")</f>
        <v/>
      </c>
    </row>
    <row r="1023" spans="9:9" ht="30" customHeight="1" x14ac:dyDescent="0.2">
      <c r="I1023" t="str">
        <f>IF(A1023&lt;&gt;"",VALUE(VLOOKUP(-E1023,'2.DEBITOS Y CHEQUES'!$F$2:$F$5500,1,FALSE)),"")</f>
        <v/>
      </c>
    </row>
    <row r="1024" spans="9:9" ht="30" customHeight="1" x14ac:dyDescent="0.2">
      <c r="I1024" t="str">
        <f>IF(A1024&lt;&gt;"",VALUE(VLOOKUP(-E1024,'2.DEBITOS Y CHEQUES'!$F$2:$F$5500,1,FALSE)),"")</f>
        <v/>
      </c>
    </row>
    <row r="1025" spans="9:9" ht="30" customHeight="1" x14ac:dyDescent="0.2">
      <c r="I1025" t="str">
        <f>IF(A1025&lt;&gt;"",VALUE(VLOOKUP(-E1025,'2.DEBITOS Y CHEQUES'!$F$2:$F$5500,1,FALSE)),"")</f>
        <v/>
      </c>
    </row>
    <row r="1026" spans="9:9" ht="30" customHeight="1" x14ac:dyDescent="0.2">
      <c r="I1026" t="str">
        <f>IF(A1026&lt;&gt;"",VALUE(VLOOKUP(-E1026,'2.DEBITOS Y CHEQUES'!$F$2:$F$5500,1,FALSE)),"")</f>
        <v/>
      </c>
    </row>
    <row r="1027" spans="9:9" ht="30" customHeight="1" x14ac:dyDescent="0.2">
      <c r="I1027" t="str">
        <f>IF(A1027&lt;&gt;"",VALUE(VLOOKUP(-E1027,'2.DEBITOS Y CHEQUES'!$F$2:$F$5500,1,FALSE)),"")</f>
        <v/>
      </c>
    </row>
    <row r="1028" spans="9:9" ht="30" customHeight="1" x14ac:dyDescent="0.2">
      <c r="I1028" t="str">
        <f>IF(A1028&lt;&gt;"",VALUE(VLOOKUP(-E1028,'2.DEBITOS Y CHEQUES'!$F$2:$F$5500,1,FALSE)),"")</f>
        <v/>
      </c>
    </row>
    <row r="1029" spans="9:9" ht="30" customHeight="1" x14ac:dyDescent="0.2">
      <c r="I1029" t="str">
        <f>IF(A1029&lt;&gt;"",VALUE(VLOOKUP(-E1029,'2.DEBITOS Y CHEQUES'!$F$2:$F$5500,1,FALSE)),"")</f>
        <v/>
      </c>
    </row>
    <row r="1030" spans="9:9" ht="30" customHeight="1" x14ac:dyDescent="0.2">
      <c r="I1030" t="str">
        <f>IF(A1030&lt;&gt;"",VALUE(VLOOKUP(-E1030,'2.DEBITOS Y CHEQUES'!$F$2:$F$5500,1,FALSE)),"")</f>
        <v/>
      </c>
    </row>
    <row r="1031" spans="9:9" ht="30" customHeight="1" x14ac:dyDescent="0.2">
      <c r="I1031" t="str">
        <f>IF(A1031&lt;&gt;"",VALUE(VLOOKUP(-E1031,'2.DEBITOS Y CHEQUES'!$F$2:$F$5500,1,FALSE)),"")</f>
        <v/>
      </c>
    </row>
    <row r="1032" spans="9:9" ht="30" customHeight="1" x14ac:dyDescent="0.2">
      <c r="I1032" t="str">
        <f>IF(A1032&lt;&gt;"",VALUE(VLOOKUP(-E1032,'2.DEBITOS Y CHEQUES'!$F$2:$F$5500,1,FALSE)),"")</f>
        <v/>
      </c>
    </row>
    <row r="1033" spans="9:9" ht="30" customHeight="1" x14ac:dyDescent="0.2">
      <c r="I1033" t="str">
        <f>IF(A1033&lt;&gt;"",VALUE(VLOOKUP(-E1033,'2.DEBITOS Y CHEQUES'!$F$2:$F$5500,1,FALSE)),"")</f>
        <v/>
      </c>
    </row>
    <row r="1034" spans="9:9" ht="30" customHeight="1" x14ac:dyDescent="0.2">
      <c r="I1034" t="str">
        <f>IF(A1034&lt;&gt;"",VALUE(VLOOKUP(-E1034,'2.DEBITOS Y CHEQUES'!$F$2:$F$5500,1,FALSE)),"")</f>
        <v/>
      </c>
    </row>
    <row r="1035" spans="9:9" ht="30" customHeight="1" x14ac:dyDescent="0.2">
      <c r="I1035" t="str">
        <f>IF(A1035&lt;&gt;"",VALUE(VLOOKUP(-E1035,'2.DEBITOS Y CHEQUES'!$F$2:$F$5500,1,FALSE)),"")</f>
        <v/>
      </c>
    </row>
    <row r="1036" spans="9:9" ht="30" customHeight="1" x14ac:dyDescent="0.2">
      <c r="I1036" t="str">
        <f>IF(A1036&lt;&gt;"",VALUE(VLOOKUP(-E1036,'2.DEBITOS Y CHEQUES'!$F$2:$F$5500,1,FALSE)),"")</f>
        <v/>
      </c>
    </row>
    <row r="1037" spans="9:9" ht="30" customHeight="1" x14ac:dyDescent="0.2">
      <c r="I1037" t="str">
        <f>IF(A1037&lt;&gt;"",VALUE(VLOOKUP(-E1037,'2.DEBITOS Y CHEQUES'!$F$2:$F$5500,1,FALSE)),"")</f>
        <v/>
      </c>
    </row>
    <row r="1038" spans="9:9" ht="30" customHeight="1" x14ac:dyDescent="0.2">
      <c r="I1038" t="str">
        <f>IF(A1038&lt;&gt;"",VALUE(VLOOKUP(-E1038,'2.DEBITOS Y CHEQUES'!$F$2:$F$5500,1,FALSE)),"")</f>
        <v/>
      </c>
    </row>
    <row r="1039" spans="9:9" ht="30" customHeight="1" x14ac:dyDescent="0.2">
      <c r="I1039" t="str">
        <f>IF(A1039&lt;&gt;"",VALUE(VLOOKUP(-E1039,'2.DEBITOS Y CHEQUES'!$F$2:$F$5500,1,FALSE)),"")</f>
        <v/>
      </c>
    </row>
    <row r="1040" spans="9:9" ht="30" customHeight="1" x14ac:dyDescent="0.2">
      <c r="I1040" t="str">
        <f>IF(A1040&lt;&gt;"",VALUE(VLOOKUP(-E1040,'2.DEBITOS Y CHEQUES'!$F$2:$F$5500,1,FALSE)),"")</f>
        <v/>
      </c>
    </row>
    <row r="1041" spans="9:9" ht="30" customHeight="1" x14ac:dyDescent="0.2">
      <c r="I1041" t="str">
        <f>IF(A1041&lt;&gt;"",VALUE(VLOOKUP(-E1041,'2.DEBITOS Y CHEQUES'!$F$2:$F$5500,1,FALSE)),"")</f>
        <v/>
      </c>
    </row>
    <row r="1042" spans="9:9" ht="30" customHeight="1" x14ac:dyDescent="0.2">
      <c r="I1042" t="str">
        <f>IF(A1042&lt;&gt;"",VALUE(VLOOKUP(-E1042,'2.DEBITOS Y CHEQUES'!$F$2:$F$5500,1,FALSE)),"")</f>
        <v/>
      </c>
    </row>
    <row r="1043" spans="9:9" ht="30" customHeight="1" x14ac:dyDescent="0.2">
      <c r="I1043" t="str">
        <f>IF(A1043&lt;&gt;"",VALUE(VLOOKUP(-E1043,'2.DEBITOS Y CHEQUES'!$F$2:$F$5500,1,FALSE)),"")</f>
        <v/>
      </c>
    </row>
    <row r="1044" spans="9:9" ht="30" customHeight="1" x14ac:dyDescent="0.2">
      <c r="I1044" t="str">
        <f>IF(A1044&lt;&gt;"",VALUE(VLOOKUP(-E1044,'2.DEBITOS Y CHEQUES'!$F$2:$F$5500,1,FALSE)),"")</f>
        <v/>
      </c>
    </row>
    <row r="1045" spans="9:9" ht="30" customHeight="1" x14ac:dyDescent="0.2">
      <c r="I1045" t="str">
        <f>IF(A1045&lt;&gt;"",VALUE(VLOOKUP(-E1045,'2.DEBITOS Y CHEQUES'!$F$2:$F$5500,1,FALSE)),"")</f>
        <v/>
      </c>
    </row>
    <row r="1046" spans="9:9" ht="30" customHeight="1" x14ac:dyDescent="0.2">
      <c r="I1046" t="str">
        <f>IF(A1046&lt;&gt;"",VALUE(VLOOKUP(-E1046,'2.DEBITOS Y CHEQUES'!$F$2:$F$5500,1,FALSE)),"")</f>
        <v/>
      </c>
    </row>
    <row r="1047" spans="9:9" ht="30" customHeight="1" x14ac:dyDescent="0.2">
      <c r="I1047" t="str">
        <f>IF(A1047&lt;&gt;"",VALUE(VLOOKUP(-E1047,'2.DEBITOS Y CHEQUES'!$F$2:$F$5500,1,FALSE)),"")</f>
        <v/>
      </c>
    </row>
    <row r="1048" spans="9:9" ht="30" customHeight="1" x14ac:dyDescent="0.2">
      <c r="I1048" t="str">
        <f>IF(A1048&lt;&gt;"",VALUE(VLOOKUP(-E1048,'2.DEBITOS Y CHEQUES'!$F$2:$F$5500,1,FALSE)),"")</f>
        <v/>
      </c>
    </row>
    <row r="1049" spans="9:9" ht="30" customHeight="1" x14ac:dyDescent="0.2">
      <c r="I1049" t="str">
        <f>IF(A1049&lt;&gt;"",VALUE(VLOOKUP(-E1049,'2.DEBITOS Y CHEQUES'!$F$2:$F$5500,1,FALSE)),"")</f>
        <v/>
      </c>
    </row>
    <row r="1050" spans="9:9" ht="30" customHeight="1" x14ac:dyDescent="0.2">
      <c r="I1050" t="str">
        <f>IF(A1050&lt;&gt;"",VALUE(VLOOKUP(-E1050,'2.DEBITOS Y CHEQUES'!$F$2:$F$5500,1,FALSE)),"")</f>
        <v/>
      </c>
    </row>
    <row r="1051" spans="9:9" ht="30" customHeight="1" x14ac:dyDescent="0.2">
      <c r="I1051" t="str">
        <f>IF(A1051&lt;&gt;"",VALUE(VLOOKUP(-E1051,'2.DEBITOS Y CHEQUES'!$F$2:$F$5500,1,FALSE)),"")</f>
        <v/>
      </c>
    </row>
    <row r="1052" spans="9:9" ht="30" customHeight="1" x14ac:dyDescent="0.2">
      <c r="I1052" t="str">
        <f>IF(A1052&lt;&gt;"",VALUE(VLOOKUP(-E1052,'2.DEBITOS Y CHEQUES'!$F$2:$F$5500,1,FALSE)),"")</f>
        <v/>
      </c>
    </row>
    <row r="1053" spans="9:9" ht="30" customHeight="1" x14ac:dyDescent="0.2">
      <c r="I1053" t="str">
        <f>IF(A1053&lt;&gt;"",VALUE(VLOOKUP(-E1053,'2.DEBITOS Y CHEQUES'!$F$2:$F$5500,1,FALSE)),"")</f>
        <v/>
      </c>
    </row>
    <row r="1054" spans="9:9" ht="30" customHeight="1" x14ac:dyDescent="0.2">
      <c r="I1054" t="str">
        <f>IF(A1054&lt;&gt;"",VALUE(VLOOKUP(-E1054,'2.DEBITOS Y CHEQUES'!$F$2:$F$5500,1,FALSE)),"")</f>
        <v/>
      </c>
    </row>
    <row r="1055" spans="9:9" ht="30" customHeight="1" x14ac:dyDescent="0.2">
      <c r="I1055" t="str">
        <f>IF(A1055&lt;&gt;"",VALUE(VLOOKUP(-E1055,'2.DEBITOS Y CHEQUES'!$F$2:$F$5500,1,FALSE)),"")</f>
        <v/>
      </c>
    </row>
    <row r="1056" spans="9:9" ht="30" customHeight="1" x14ac:dyDescent="0.2">
      <c r="I1056" t="str">
        <f>IF(A1056&lt;&gt;"",VALUE(VLOOKUP(-E1056,'2.DEBITOS Y CHEQUES'!$F$2:$F$5500,1,FALSE)),"")</f>
        <v/>
      </c>
    </row>
    <row r="1057" spans="9:9" ht="30" customHeight="1" x14ac:dyDescent="0.2">
      <c r="I1057" t="str">
        <f>IF(A1057&lt;&gt;"",VALUE(VLOOKUP(-E1057,'2.DEBITOS Y CHEQUES'!$F$2:$F$5500,1,FALSE)),"")</f>
        <v/>
      </c>
    </row>
    <row r="1058" spans="9:9" ht="30" customHeight="1" x14ac:dyDescent="0.2">
      <c r="I1058" t="str">
        <f>IF(A1058&lt;&gt;"",VALUE(VLOOKUP(-E1058,'2.DEBITOS Y CHEQUES'!$F$2:$F$5500,1,FALSE)),"")</f>
        <v/>
      </c>
    </row>
    <row r="1059" spans="9:9" ht="30" customHeight="1" x14ac:dyDescent="0.2">
      <c r="I1059" t="str">
        <f>IF(A1059&lt;&gt;"",VALUE(VLOOKUP(-E1059,'2.DEBITOS Y CHEQUES'!$F$2:$F$5500,1,FALSE)),"")</f>
        <v/>
      </c>
    </row>
    <row r="1060" spans="9:9" ht="30" customHeight="1" x14ac:dyDescent="0.2">
      <c r="I1060" t="str">
        <f>IF(A1060&lt;&gt;"",VALUE(VLOOKUP(-E1060,'2.DEBITOS Y CHEQUES'!$F$2:$F$5500,1,FALSE)),"")</f>
        <v/>
      </c>
    </row>
    <row r="1061" spans="9:9" ht="30" customHeight="1" x14ac:dyDescent="0.2">
      <c r="I1061" t="str">
        <f>IF(A1061&lt;&gt;"",VALUE(VLOOKUP(-E1061,'2.DEBITOS Y CHEQUES'!$F$2:$F$5500,1,FALSE)),"")</f>
        <v/>
      </c>
    </row>
    <row r="1062" spans="9:9" ht="30" customHeight="1" x14ac:dyDescent="0.2">
      <c r="I1062" t="str">
        <f>IF(A1062&lt;&gt;"",VALUE(VLOOKUP(-E1062,'2.DEBITOS Y CHEQUES'!$F$2:$F$5500,1,FALSE)),"")</f>
        <v/>
      </c>
    </row>
    <row r="1063" spans="9:9" ht="30" customHeight="1" x14ac:dyDescent="0.2">
      <c r="I1063" t="str">
        <f>IF(A1063&lt;&gt;"",VALUE(VLOOKUP(-E1063,'2.DEBITOS Y CHEQUES'!$F$2:$F$5500,1,FALSE)),"")</f>
        <v/>
      </c>
    </row>
    <row r="1064" spans="9:9" ht="30" customHeight="1" x14ac:dyDescent="0.2">
      <c r="I1064" t="str">
        <f>IF(A1064&lt;&gt;"",VALUE(VLOOKUP(-E1064,'2.DEBITOS Y CHEQUES'!$F$2:$F$5500,1,FALSE)),"")</f>
        <v/>
      </c>
    </row>
    <row r="1065" spans="9:9" ht="30" customHeight="1" x14ac:dyDescent="0.2">
      <c r="I1065" t="str">
        <f>IF(A1065&lt;&gt;"",VALUE(VLOOKUP(-E1065,'2.DEBITOS Y CHEQUES'!$F$2:$F$5500,1,FALSE)),"")</f>
        <v/>
      </c>
    </row>
    <row r="1066" spans="9:9" ht="30" customHeight="1" x14ac:dyDescent="0.2">
      <c r="I1066" t="str">
        <f>IF(A1066&lt;&gt;"",VALUE(VLOOKUP(-E1066,'2.DEBITOS Y CHEQUES'!$F$2:$F$5500,1,FALSE)),"")</f>
        <v/>
      </c>
    </row>
    <row r="1067" spans="9:9" ht="30" customHeight="1" x14ac:dyDescent="0.2">
      <c r="I1067" t="str">
        <f>IF(A1067&lt;&gt;"",VALUE(VLOOKUP(-E1067,'2.DEBITOS Y CHEQUES'!$F$2:$F$5500,1,FALSE)),"")</f>
        <v/>
      </c>
    </row>
    <row r="1068" spans="9:9" ht="30" customHeight="1" x14ac:dyDescent="0.2">
      <c r="I1068" t="str">
        <f>IF(A1068&lt;&gt;"",VALUE(VLOOKUP(-E1068,'2.DEBITOS Y CHEQUES'!$F$2:$F$5500,1,FALSE)),"")</f>
        <v/>
      </c>
    </row>
    <row r="1069" spans="9:9" ht="30" customHeight="1" x14ac:dyDescent="0.2">
      <c r="I1069" t="str">
        <f>IF(A1069&lt;&gt;"",VALUE(VLOOKUP(-E1069,'2.DEBITOS Y CHEQUES'!$F$2:$F$5500,1,FALSE)),"")</f>
        <v/>
      </c>
    </row>
    <row r="1070" spans="9:9" ht="30" customHeight="1" x14ac:dyDescent="0.2">
      <c r="I1070" t="str">
        <f>IF(A1070&lt;&gt;"",VALUE(VLOOKUP(-E1070,'2.DEBITOS Y CHEQUES'!$F$2:$F$5500,1,FALSE)),"")</f>
        <v/>
      </c>
    </row>
    <row r="1071" spans="9:9" ht="30" customHeight="1" x14ac:dyDescent="0.2">
      <c r="I1071" t="str">
        <f>IF(A1071&lt;&gt;"",VALUE(VLOOKUP(-E1071,'2.DEBITOS Y CHEQUES'!$F$2:$F$5500,1,FALSE)),"")</f>
        <v/>
      </c>
    </row>
    <row r="1072" spans="9:9" ht="30" customHeight="1" x14ac:dyDescent="0.2">
      <c r="I1072" t="str">
        <f>IF(A1072&lt;&gt;"",VALUE(VLOOKUP(-E1072,'2.DEBITOS Y CHEQUES'!$F$2:$F$5500,1,FALSE)),"")</f>
        <v/>
      </c>
    </row>
    <row r="1073" spans="9:9" ht="30" customHeight="1" x14ac:dyDescent="0.2">
      <c r="I1073" t="str">
        <f>IF(A1073&lt;&gt;"",VALUE(VLOOKUP(-E1073,'2.DEBITOS Y CHEQUES'!$F$2:$F$5500,1,FALSE)),"")</f>
        <v/>
      </c>
    </row>
    <row r="1074" spans="9:9" ht="30" customHeight="1" x14ac:dyDescent="0.2">
      <c r="I1074" t="str">
        <f>IF(A1074&lt;&gt;"",VALUE(VLOOKUP(-E1074,'2.DEBITOS Y CHEQUES'!$F$2:$F$5500,1,FALSE)),"")</f>
        <v/>
      </c>
    </row>
    <row r="1075" spans="9:9" ht="30" customHeight="1" x14ac:dyDescent="0.2">
      <c r="I1075" t="str">
        <f>IF(A1075&lt;&gt;"",VALUE(VLOOKUP(-E1075,'2.DEBITOS Y CHEQUES'!$F$2:$F$5500,1,FALSE)),"")</f>
        <v/>
      </c>
    </row>
    <row r="1076" spans="9:9" ht="30" customHeight="1" x14ac:dyDescent="0.2">
      <c r="I1076" t="str">
        <f>IF(A1076&lt;&gt;"",VALUE(VLOOKUP(-E1076,'2.DEBITOS Y CHEQUES'!$F$2:$F$5500,1,FALSE)),"")</f>
        <v/>
      </c>
    </row>
    <row r="1077" spans="9:9" ht="30" customHeight="1" x14ac:dyDescent="0.2">
      <c r="I1077" t="str">
        <f>IF(A1077&lt;&gt;"",VALUE(VLOOKUP(-E1077,'2.DEBITOS Y CHEQUES'!$F$2:$F$5500,1,FALSE)),"")</f>
        <v/>
      </c>
    </row>
    <row r="1078" spans="9:9" ht="30" customHeight="1" x14ac:dyDescent="0.2">
      <c r="I1078" t="str">
        <f>IF(A1078&lt;&gt;"",VALUE(VLOOKUP(-E1078,'2.DEBITOS Y CHEQUES'!$F$2:$F$5500,1,FALSE)),"")</f>
        <v/>
      </c>
    </row>
    <row r="1079" spans="9:9" ht="30" customHeight="1" x14ac:dyDescent="0.2">
      <c r="I1079" t="str">
        <f>IF(A1079&lt;&gt;"",VALUE(VLOOKUP(-E1079,'2.DEBITOS Y CHEQUES'!$F$2:$F$5500,1,FALSE)),"")</f>
        <v/>
      </c>
    </row>
    <row r="1080" spans="9:9" ht="30" customHeight="1" x14ac:dyDescent="0.2">
      <c r="I1080" t="str">
        <f>IF(A1080&lt;&gt;"",VALUE(VLOOKUP(-E1080,'2.DEBITOS Y CHEQUES'!$F$2:$F$5500,1,FALSE)),"")</f>
        <v/>
      </c>
    </row>
    <row r="1081" spans="9:9" ht="30" customHeight="1" x14ac:dyDescent="0.2">
      <c r="I1081" t="str">
        <f>IF(A1081&lt;&gt;"",VALUE(VLOOKUP(-E1081,'2.DEBITOS Y CHEQUES'!$F$2:$F$5500,1,FALSE)),"")</f>
        <v/>
      </c>
    </row>
    <row r="1082" spans="9:9" ht="30" customHeight="1" x14ac:dyDescent="0.2">
      <c r="I1082" t="str">
        <f>IF(A1082&lt;&gt;"",VALUE(VLOOKUP(-E1082,'2.DEBITOS Y CHEQUES'!$F$2:$F$5500,1,FALSE)),"")</f>
        <v/>
      </c>
    </row>
    <row r="1083" spans="9:9" ht="30" customHeight="1" x14ac:dyDescent="0.2">
      <c r="I1083" t="str">
        <f>IF(A1083&lt;&gt;"",VALUE(VLOOKUP(-E1083,'2.DEBITOS Y CHEQUES'!$F$2:$F$5500,1,FALSE)),"")</f>
        <v/>
      </c>
    </row>
    <row r="1084" spans="9:9" ht="30" customHeight="1" x14ac:dyDescent="0.2">
      <c r="I1084" t="str">
        <f>IF(A1084&lt;&gt;"",VALUE(VLOOKUP(-E1084,'2.DEBITOS Y CHEQUES'!$F$2:$F$5500,1,FALSE)),"")</f>
        <v/>
      </c>
    </row>
    <row r="1085" spans="9:9" ht="30" customHeight="1" x14ac:dyDescent="0.2">
      <c r="I1085" t="str">
        <f>IF(A1085&lt;&gt;"",VALUE(VLOOKUP(-E1085,'2.DEBITOS Y CHEQUES'!$F$2:$F$5500,1,FALSE)),"")</f>
        <v/>
      </c>
    </row>
    <row r="1086" spans="9:9" ht="30" customHeight="1" x14ac:dyDescent="0.2">
      <c r="I1086" t="str">
        <f>IF(A1086&lt;&gt;"",VALUE(VLOOKUP(-E1086,'2.DEBITOS Y CHEQUES'!$F$2:$F$5500,1,FALSE)),"")</f>
        <v/>
      </c>
    </row>
    <row r="1087" spans="9:9" ht="30" customHeight="1" x14ac:dyDescent="0.2">
      <c r="I1087" t="str">
        <f>IF(A1087&lt;&gt;"",VALUE(VLOOKUP(-E1087,'2.DEBITOS Y CHEQUES'!$F$2:$F$5500,1,FALSE)),"")</f>
        <v/>
      </c>
    </row>
    <row r="1088" spans="9:9" ht="30" customHeight="1" x14ac:dyDescent="0.2">
      <c r="I1088" t="str">
        <f>IF(A1088&lt;&gt;"",VALUE(VLOOKUP(-E1088,'2.DEBITOS Y CHEQUES'!$F$2:$F$5500,1,FALSE)),"")</f>
        <v/>
      </c>
    </row>
    <row r="1089" spans="9:9" ht="30" customHeight="1" x14ac:dyDescent="0.2">
      <c r="I1089" t="str">
        <f>IF(A1089&lt;&gt;"",VALUE(VLOOKUP(-E1089,'2.DEBITOS Y CHEQUES'!$F$2:$F$5500,1,FALSE)),"")</f>
        <v/>
      </c>
    </row>
    <row r="1090" spans="9:9" ht="30" customHeight="1" x14ac:dyDescent="0.2">
      <c r="I1090" t="str">
        <f>IF(A1090&lt;&gt;"",VALUE(VLOOKUP(-E1090,'2.DEBITOS Y CHEQUES'!$F$2:$F$5500,1,FALSE)),"")</f>
        <v/>
      </c>
    </row>
    <row r="1091" spans="9:9" ht="30" customHeight="1" x14ac:dyDescent="0.2">
      <c r="I1091" t="str">
        <f>IF(A1091&lt;&gt;"",VALUE(VLOOKUP(-E1091,'2.DEBITOS Y CHEQUES'!$F$2:$F$5500,1,FALSE)),"")</f>
        <v/>
      </c>
    </row>
    <row r="1092" spans="9:9" ht="30" customHeight="1" x14ac:dyDescent="0.2">
      <c r="I1092" t="str">
        <f>IF(A1092&lt;&gt;"",VALUE(VLOOKUP(-E1092,'2.DEBITOS Y CHEQUES'!$F$2:$F$5500,1,FALSE)),"")</f>
        <v/>
      </c>
    </row>
    <row r="1093" spans="9:9" ht="30" customHeight="1" x14ac:dyDescent="0.2">
      <c r="I1093" t="str">
        <f>IF(A1093&lt;&gt;"",VALUE(VLOOKUP(-E1093,'2.DEBITOS Y CHEQUES'!$F$2:$F$5500,1,FALSE)),"")</f>
        <v/>
      </c>
    </row>
    <row r="1094" spans="9:9" ht="30" customHeight="1" x14ac:dyDescent="0.2">
      <c r="I1094" t="str">
        <f>IF(A1094&lt;&gt;"",VALUE(VLOOKUP(-E1094,'2.DEBITOS Y CHEQUES'!$F$2:$F$5500,1,FALSE)),"")</f>
        <v/>
      </c>
    </row>
    <row r="1095" spans="9:9" ht="30" customHeight="1" x14ac:dyDescent="0.2">
      <c r="I1095" t="str">
        <f>IF(A1095&lt;&gt;"",VALUE(VLOOKUP(-E1095,'2.DEBITOS Y CHEQUES'!$F$2:$F$5500,1,FALSE)),"")</f>
        <v/>
      </c>
    </row>
    <row r="1096" spans="9:9" ht="30" customHeight="1" x14ac:dyDescent="0.2">
      <c r="I1096" t="str">
        <f>IF(A1096&lt;&gt;"",VALUE(VLOOKUP(-E1096,'2.DEBITOS Y CHEQUES'!$F$2:$F$5500,1,FALSE)),"")</f>
        <v/>
      </c>
    </row>
    <row r="1097" spans="9:9" ht="30" customHeight="1" x14ac:dyDescent="0.2">
      <c r="I1097" t="str">
        <f>IF(A1097&lt;&gt;"",VALUE(VLOOKUP(-E1097,'2.DEBITOS Y CHEQUES'!$F$2:$F$5500,1,FALSE)),"")</f>
        <v/>
      </c>
    </row>
    <row r="1098" spans="9:9" ht="30" customHeight="1" x14ac:dyDescent="0.2">
      <c r="I1098" t="str">
        <f>IF(A1098&lt;&gt;"",VALUE(VLOOKUP(-E1098,'2.DEBITOS Y CHEQUES'!$F$2:$F$5500,1,FALSE)),"")</f>
        <v/>
      </c>
    </row>
    <row r="1099" spans="9:9" ht="30" customHeight="1" x14ac:dyDescent="0.2">
      <c r="I1099" t="str">
        <f>IF(A1099&lt;&gt;"",VALUE(VLOOKUP(-E1099,'2.DEBITOS Y CHEQUES'!$F$2:$F$5500,1,FALSE)),"")</f>
        <v/>
      </c>
    </row>
    <row r="1100" spans="9:9" ht="30" customHeight="1" x14ac:dyDescent="0.2">
      <c r="I1100" t="str">
        <f>IF(A1100&lt;&gt;"",VALUE(VLOOKUP(-E1100,'2.DEBITOS Y CHEQUES'!$F$2:$F$5500,1,FALSE)),"")</f>
        <v/>
      </c>
    </row>
    <row r="1101" spans="9:9" ht="30" customHeight="1" x14ac:dyDescent="0.2">
      <c r="I1101" t="str">
        <f>IF(A1101&lt;&gt;"",VALUE(VLOOKUP(-E1101,'2.DEBITOS Y CHEQUES'!$F$2:$F$5500,1,FALSE)),"")</f>
        <v/>
      </c>
    </row>
    <row r="1102" spans="9:9" ht="30" customHeight="1" x14ac:dyDescent="0.2">
      <c r="I1102" t="str">
        <f>IF(A1102&lt;&gt;"",VALUE(VLOOKUP(-E1102,'2.DEBITOS Y CHEQUES'!$F$2:$F$5500,1,FALSE)),"")</f>
        <v/>
      </c>
    </row>
    <row r="1103" spans="9:9" ht="30" customHeight="1" x14ac:dyDescent="0.2">
      <c r="I1103" t="str">
        <f>IF(A1103&lt;&gt;"",VALUE(VLOOKUP(-E1103,'2.DEBITOS Y CHEQUES'!$F$2:$F$5500,1,FALSE)),"")</f>
        <v/>
      </c>
    </row>
    <row r="1104" spans="9:9" ht="30" customHeight="1" x14ac:dyDescent="0.2">
      <c r="I1104" t="str">
        <f>IF(A1104&lt;&gt;"",VALUE(VLOOKUP(-E1104,'2.DEBITOS Y CHEQUES'!$F$2:$F$5500,1,FALSE)),"")</f>
        <v/>
      </c>
    </row>
    <row r="1105" spans="9:9" ht="30" customHeight="1" x14ac:dyDescent="0.2">
      <c r="I1105" t="str">
        <f>IF(A1105&lt;&gt;"",VALUE(VLOOKUP(-E1105,'2.DEBITOS Y CHEQUES'!$F$2:$F$5500,1,FALSE)),"")</f>
        <v/>
      </c>
    </row>
    <row r="1106" spans="9:9" ht="30" customHeight="1" x14ac:dyDescent="0.2">
      <c r="I1106" t="str">
        <f>IF(A1106&lt;&gt;"",VALUE(VLOOKUP(-E1106,'2.DEBITOS Y CHEQUES'!$F$2:$F$5500,1,FALSE)),"")</f>
        <v/>
      </c>
    </row>
    <row r="1107" spans="9:9" ht="30" customHeight="1" x14ac:dyDescent="0.2">
      <c r="I1107" t="str">
        <f>IF(A1107&lt;&gt;"",VALUE(VLOOKUP(-E1107,'2.DEBITOS Y CHEQUES'!$F$2:$F$5500,1,FALSE)),"")</f>
        <v/>
      </c>
    </row>
    <row r="1108" spans="9:9" ht="30" customHeight="1" x14ac:dyDescent="0.2">
      <c r="I1108" t="str">
        <f>IF(A1108&lt;&gt;"",VALUE(VLOOKUP(-E1108,'2.DEBITOS Y CHEQUES'!$F$2:$F$5500,1,FALSE)),"")</f>
        <v/>
      </c>
    </row>
    <row r="1109" spans="9:9" ht="30" customHeight="1" x14ac:dyDescent="0.2">
      <c r="I1109" t="str">
        <f>IF(A1109&lt;&gt;"",VALUE(VLOOKUP(-E1109,'2.DEBITOS Y CHEQUES'!$F$2:$F$5500,1,FALSE)),"")</f>
        <v/>
      </c>
    </row>
    <row r="1110" spans="9:9" ht="30" customHeight="1" x14ac:dyDescent="0.2">
      <c r="I1110" t="str">
        <f>IF(A1110&lt;&gt;"",VALUE(VLOOKUP(-E1110,'2.DEBITOS Y CHEQUES'!$F$2:$F$5500,1,FALSE)),"")</f>
        <v/>
      </c>
    </row>
    <row r="1111" spans="9:9" ht="30" customHeight="1" x14ac:dyDescent="0.2">
      <c r="I1111" t="str">
        <f>IF(A1111&lt;&gt;"",VALUE(VLOOKUP(-E1111,'2.DEBITOS Y CHEQUES'!$F$2:$F$5500,1,FALSE)),"")</f>
        <v/>
      </c>
    </row>
    <row r="1112" spans="9:9" ht="30" customHeight="1" x14ac:dyDescent="0.2">
      <c r="I1112" t="str">
        <f>IF(A1112&lt;&gt;"",VALUE(VLOOKUP(-E1112,'2.DEBITOS Y CHEQUES'!$F$2:$F$5500,1,FALSE)),"")</f>
        <v/>
      </c>
    </row>
    <row r="1113" spans="9:9" ht="30" customHeight="1" x14ac:dyDescent="0.2">
      <c r="I1113" t="str">
        <f>IF(A1113&lt;&gt;"",VALUE(VLOOKUP(-E1113,'2.DEBITOS Y CHEQUES'!$F$2:$F$5500,1,FALSE)),"")</f>
        <v/>
      </c>
    </row>
    <row r="1114" spans="9:9" ht="30" customHeight="1" x14ac:dyDescent="0.2">
      <c r="I1114" t="str">
        <f>IF(A1114&lt;&gt;"",VALUE(VLOOKUP(-E1114,'2.DEBITOS Y CHEQUES'!$F$2:$F$5500,1,FALSE)),"")</f>
        <v/>
      </c>
    </row>
    <row r="1115" spans="9:9" ht="30" customHeight="1" x14ac:dyDescent="0.2">
      <c r="I1115" t="str">
        <f>IF(A1115&lt;&gt;"",VALUE(VLOOKUP(-E1115,'2.DEBITOS Y CHEQUES'!$F$2:$F$5500,1,FALSE)),"")</f>
        <v/>
      </c>
    </row>
    <row r="1116" spans="9:9" ht="30" customHeight="1" x14ac:dyDescent="0.2">
      <c r="I1116" t="str">
        <f>IF(A1116&lt;&gt;"",VALUE(VLOOKUP(-E1116,'2.DEBITOS Y CHEQUES'!$F$2:$F$5500,1,FALSE)),"")</f>
        <v/>
      </c>
    </row>
    <row r="1117" spans="9:9" ht="30" customHeight="1" x14ac:dyDescent="0.2">
      <c r="I1117" t="str">
        <f>IF(A1117&lt;&gt;"",VALUE(VLOOKUP(-E1117,'2.DEBITOS Y CHEQUES'!$F$2:$F$5500,1,FALSE)),"")</f>
        <v/>
      </c>
    </row>
    <row r="1118" spans="9:9" ht="30" customHeight="1" x14ac:dyDescent="0.2">
      <c r="I1118" t="str">
        <f>IF(A1118&lt;&gt;"",VALUE(VLOOKUP(-E1118,'2.DEBITOS Y CHEQUES'!$F$2:$F$5500,1,FALSE)),"")</f>
        <v/>
      </c>
    </row>
    <row r="1119" spans="9:9" ht="30" customHeight="1" x14ac:dyDescent="0.2">
      <c r="I1119" t="str">
        <f>IF(A1119&lt;&gt;"",VALUE(VLOOKUP(-E1119,'2.DEBITOS Y CHEQUES'!$F$2:$F$5500,1,FALSE)),"")</f>
        <v/>
      </c>
    </row>
    <row r="1120" spans="9:9" ht="30" customHeight="1" x14ac:dyDescent="0.2">
      <c r="I1120" t="str">
        <f>IF(A1120&lt;&gt;"",VALUE(VLOOKUP(-E1120,'2.DEBITOS Y CHEQUES'!$F$2:$F$5500,1,FALSE)),"")</f>
        <v/>
      </c>
    </row>
    <row r="1121" spans="9:9" ht="30" customHeight="1" x14ac:dyDescent="0.2">
      <c r="I1121" t="str">
        <f>IF(A1121&lt;&gt;"",VALUE(VLOOKUP(-E1121,'2.DEBITOS Y CHEQUES'!$F$2:$F$5500,1,FALSE)),"")</f>
        <v/>
      </c>
    </row>
    <row r="1122" spans="9:9" ht="30" customHeight="1" x14ac:dyDescent="0.2">
      <c r="I1122" t="str">
        <f>IF(A1122&lt;&gt;"",VALUE(VLOOKUP(-E1122,'2.DEBITOS Y CHEQUES'!$F$2:$F$5500,1,FALSE)),"")</f>
        <v/>
      </c>
    </row>
    <row r="1123" spans="9:9" ht="30" customHeight="1" x14ac:dyDescent="0.2">
      <c r="I1123" t="str">
        <f>IF(A1123&lt;&gt;"",VALUE(VLOOKUP(-E1123,'2.DEBITOS Y CHEQUES'!$F$2:$F$5500,1,FALSE)),"")</f>
        <v/>
      </c>
    </row>
    <row r="1124" spans="9:9" ht="30" customHeight="1" x14ac:dyDescent="0.2">
      <c r="I1124" t="str">
        <f>IF(A1124&lt;&gt;"",VALUE(VLOOKUP(-E1124,'2.DEBITOS Y CHEQUES'!$F$2:$F$5500,1,FALSE)),"")</f>
        <v/>
      </c>
    </row>
    <row r="1125" spans="9:9" ht="30" customHeight="1" x14ac:dyDescent="0.2">
      <c r="I1125" t="str">
        <f>IF(A1125&lt;&gt;"",VALUE(VLOOKUP(-E1125,'2.DEBITOS Y CHEQUES'!$F$2:$F$5500,1,FALSE)),"")</f>
        <v/>
      </c>
    </row>
    <row r="1126" spans="9:9" ht="30" customHeight="1" x14ac:dyDescent="0.2">
      <c r="I1126" t="str">
        <f>IF(A1126&lt;&gt;"",VALUE(VLOOKUP(-E1126,'2.DEBITOS Y CHEQUES'!$F$2:$F$5500,1,FALSE)),"")</f>
        <v/>
      </c>
    </row>
    <row r="1127" spans="9:9" ht="30" customHeight="1" x14ac:dyDescent="0.2">
      <c r="I1127" t="str">
        <f>IF(A1127&lt;&gt;"",VALUE(VLOOKUP(-E1127,'2.DEBITOS Y CHEQUES'!$F$2:$F$5500,1,FALSE)),"")</f>
        <v/>
      </c>
    </row>
    <row r="1128" spans="9:9" ht="30" customHeight="1" x14ac:dyDescent="0.2">
      <c r="I1128" t="str">
        <f>IF(A1128&lt;&gt;"",VALUE(VLOOKUP(-E1128,'2.DEBITOS Y CHEQUES'!$F$2:$F$5500,1,FALSE)),"")</f>
        <v/>
      </c>
    </row>
    <row r="1129" spans="9:9" ht="30" customHeight="1" x14ac:dyDescent="0.2">
      <c r="I1129" t="str">
        <f>IF(A1129&lt;&gt;"",VALUE(VLOOKUP(-E1129,'2.DEBITOS Y CHEQUES'!$F$2:$F$5500,1,FALSE)),"")</f>
        <v/>
      </c>
    </row>
    <row r="1130" spans="9:9" ht="30" customHeight="1" x14ac:dyDescent="0.2">
      <c r="I1130" t="str">
        <f>IF(A1130&lt;&gt;"",VALUE(VLOOKUP(-E1130,'2.DEBITOS Y CHEQUES'!$F$2:$F$5500,1,FALSE)),"")</f>
        <v/>
      </c>
    </row>
    <row r="1131" spans="9:9" ht="30" customHeight="1" x14ac:dyDescent="0.2">
      <c r="I1131" t="str">
        <f>IF(A1131&lt;&gt;"",VALUE(VLOOKUP(-E1131,'2.DEBITOS Y CHEQUES'!$F$2:$F$5500,1,FALSE)),"")</f>
        <v/>
      </c>
    </row>
    <row r="1132" spans="9:9" ht="30" customHeight="1" x14ac:dyDescent="0.2">
      <c r="I1132" t="str">
        <f>IF(A1132&lt;&gt;"",VALUE(VLOOKUP(-E1132,'2.DEBITOS Y CHEQUES'!$F$2:$F$5500,1,FALSE)),"")</f>
        <v/>
      </c>
    </row>
    <row r="1133" spans="9:9" ht="30" customHeight="1" x14ac:dyDescent="0.2">
      <c r="I1133" t="str">
        <f>IF(A1133&lt;&gt;"",VALUE(VLOOKUP(-E1133,'2.DEBITOS Y CHEQUES'!$F$2:$F$5500,1,FALSE)),"")</f>
        <v/>
      </c>
    </row>
    <row r="1134" spans="9:9" ht="30" customHeight="1" x14ac:dyDescent="0.2">
      <c r="I1134" t="str">
        <f>IF(A1134&lt;&gt;"",VALUE(VLOOKUP(-E1134,'2.DEBITOS Y CHEQUES'!$F$2:$F$5500,1,FALSE)),"")</f>
        <v/>
      </c>
    </row>
    <row r="1135" spans="9:9" ht="30" customHeight="1" x14ac:dyDescent="0.2">
      <c r="I1135" t="str">
        <f>IF(A1135&lt;&gt;"",VALUE(VLOOKUP(-E1135,'2.DEBITOS Y CHEQUES'!$F$2:$F$5500,1,FALSE)),"")</f>
        <v/>
      </c>
    </row>
    <row r="1136" spans="9:9" ht="30" customHeight="1" x14ac:dyDescent="0.2">
      <c r="I1136" t="str">
        <f>IF(A1136&lt;&gt;"",VALUE(VLOOKUP(-E1136,'2.DEBITOS Y CHEQUES'!$F$2:$F$5500,1,FALSE)),"")</f>
        <v/>
      </c>
    </row>
    <row r="1137" spans="9:9" ht="30" customHeight="1" x14ac:dyDescent="0.2">
      <c r="I1137" t="str">
        <f>IF(A1137&lt;&gt;"",VALUE(VLOOKUP(-E1137,'2.DEBITOS Y CHEQUES'!$F$2:$F$5500,1,FALSE)),"")</f>
        <v/>
      </c>
    </row>
    <row r="1138" spans="9:9" ht="30" customHeight="1" x14ac:dyDescent="0.2">
      <c r="I1138" t="str">
        <f>IF(A1138&lt;&gt;"",VALUE(VLOOKUP(-E1138,'2.DEBITOS Y CHEQUES'!$F$2:$F$5500,1,FALSE)),"")</f>
        <v/>
      </c>
    </row>
    <row r="1139" spans="9:9" ht="30" customHeight="1" x14ac:dyDescent="0.2">
      <c r="I1139" t="str">
        <f>IF(A1139&lt;&gt;"",VALUE(VLOOKUP(-E1139,'2.DEBITOS Y CHEQUES'!$F$2:$F$5500,1,FALSE)),"")</f>
        <v/>
      </c>
    </row>
    <row r="1140" spans="9:9" ht="30" customHeight="1" x14ac:dyDescent="0.2">
      <c r="I1140" t="str">
        <f>IF(A1140&lt;&gt;"",VALUE(VLOOKUP(-E1140,'2.DEBITOS Y CHEQUES'!$F$2:$F$5500,1,FALSE)),"")</f>
        <v/>
      </c>
    </row>
    <row r="1141" spans="9:9" ht="30" customHeight="1" x14ac:dyDescent="0.2">
      <c r="I1141" t="str">
        <f>IF(A1141&lt;&gt;"",VALUE(VLOOKUP(-E1141,'2.DEBITOS Y CHEQUES'!$F$2:$F$5500,1,FALSE)),"")</f>
        <v/>
      </c>
    </row>
    <row r="1142" spans="9:9" ht="30" customHeight="1" x14ac:dyDescent="0.2">
      <c r="I1142" t="str">
        <f>IF(A1142&lt;&gt;"",VALUE(VLOOKUP(-E1142,'2.DEBITOS Y CHEQUES'!$F$2:$F$5500,1,FALSE)),"")</f>
        <v/>
      </c>
    </row>
    <row r="1143" spans="9:9" ht="30" customHeight="1" x14ac:dyDescent="0.2">
      <c r="I1143" t="str">
        <f>IF(A1143&lt;&gt;"",VALUE(VLOOKUP(-E1143,'2.DEBITOS Y CHEQUES'!$F$2:$F$5500,1,FALSE)),"")</f>
        <v/>
      </c>
    </row>
    <row r="1144" spans="9:9" ht="30" customHeight="1" x14ac:dyDescent="0.2">
      <c r="I1144" t="str">
        <f>IF(A1144&lt;&gt;"",VALUE(VLOOKUP(-E1144,'2.DEBITOS Y CHEQUES'!$F$2:$F$5500,1,FALSE)),"")</f>
        <v/>
      </c>
    </row>
    <row r="1145" spans="9:9" ht="30" customHeight="1" x14ac:dyDescent="0.2">
      <c r="I1145" t="str">
        <f>IF(A1145&lt;&gt;"",VALUE(VLOOKUP(-E1145,'2.DEBITOS Y CHEQUES'!$F$2:$F$5500,1,FALSE)),"")</f>
        <v/>
      </c>
    </row>
    <row r="1146" spans="9:9" ht="30" customHeight="1" x14ac:dyDescent="0.2">
      <c r="I1146" t="str">
        <f>IF(A1146&lt;&gt;"",VALUE(VLOOKUP(-E1146,'2.DEBITOS Y CHEQUES'!$F$2:$F$5500,1,FALSE)),"")</f>
        <v/>
      </c>
    </row>
    <row r="1147" spans="9:9" ht="30" customHeight="1" x14ac:dyDescent="0.2">
      <c r="I1147" t="str">
        <f>IF(A1147&lt;&gt;"",VALUE(VLOOKUP(-E1147,'2.DEBITOS Y CHEQUES'!$F$2:$F$5500,1,FALSE)),"")</f>
        <v/>
      </c>
    </row>
    <row r="1148" spans="9:9" ht="30" customHeight="1" x14ac:dyDescent="0.2">
      <c r="I1148" t="str">
        <f>IF(A1148&lt;&gt;"",VALUE(VLOOKUP(-E1148,'2.DEBITOS Y CHEQUES'!$F$2:$F$5500,1,FALSE)),"")</f>
        <v/>
      </c>
    </row>
    <row r="1149" spans="9:9" ht="30" customHeight="1" x14ac:dyDescent="0.2">
      <c r="I1149" t="str">
        <f>IF(A1149&lt;&gt;"",VALUE(VLOOKUP(-E1149,'2.DEBITOS Y CHEQUES'!$F$2:$F$5500,1,FALSE)),"")</f>
        <v/>
      </c>
    </row>
    <row r="1150" spans="9:9" ht="30" customHeight="1" x14ac:dyDescent="0.2">
      <c r="I1150" t="str">
        <f>IF(A1150&lt;&gt;"",VALUE(VLOOKUP(-E1150,'2.DEBITOS Y CHEQUES'!$F$2:$F$5500,1,FALSE)),"")</f>
        <v/>
      </c>
    </row>
    <row r="1151" spans="9:9" ht="30" customHeight="1" x14ac:dyDescent="0.2">
      <c r="I1151" t="str">
        <f>IF(A1151&lt;&gt;"",VALUE(VLOOKUP(-E1151,'2.DEBITOS Y CHEQUES'!$F$2:$F$5500,1,FALSE)),"")</f>
        <v/>
      </c>
    </row>
    <row r="1152" spans="9:9" ht="30" customHeight="1" x14ac:dyDescent="0.2">
      <c r="I1152" t="str">
        <f>IF(A1152&lt;&gt;"",VALUE(VLOOKUP(-E1152,'2.DEBITOS Y CHEQUES'!$F$2:$F$5500,1,FALSE)),"")</f>
        <v/>
      </c>
    </row>
    <row r="1153" spans="9:9" ht="30" customHeight="1" x14ac:dyDescent="0.2">
      <c r="I1153" t="str">
        <f>IF(A1153&lt;&gt;"",VALUE(VLOOKUP(-E1153,'2.DEBITOS Y CHEQUES'!$F$2:$F$5500,1,FALSE)),"")</f>
        <v/>
      </c>
    </row>
    <row r="1154" spans="9:9" ht="30" customHeight="1" x14ac:dyDescent="0.2">
      <c r="I1154" t="str">
        <f>IF(A1154&lt;&gt;"",VALUE(VLOOKUP(-E1154,'2.DEBITOS Y CHEQUES'!$F$2:$F$5500,1,FALSE)),"")</f>
        <v/>
      </c>
    </row>
    <row r="1155" spans="9:9" ht="30" customHeight="1" x14ac:dyDescent="0.2">
      <c r="I1155" t="str">
        <f>IF(A1155&lt;&gt;"",VALUE(VLOOKUP(-E1155,'2.DEBITOS Y CHEQUES'!$F$2:$F$5500,1,FALSE)),"")</f>
        <v/>
      </c>
    </row>
    <row r="1156" spans="9:9" ht="30" customHeight="1" x14ac:dyDescent="0.2">
      <c r="I1156" t="str">
        <f>IF(A1156&lt;&gt;"",VALUE(VLOOKUP(-E1156,'2.DEBITOS Y CHEQUES'!$F$2:$F$5500,1,FALSE)),"")</f>
        <v/>
      </c>
    </row>
    <row r="1157" spans="9:9" ht="30" customHeight="1" x14ac:dyDescent="0.2">
      <c r="I1157" t="str">
        <f>IF(A1157&lt;&gt;"",VALUE(VLOOKUP(-E1157,'2.DEBITOS Y CHEQUES'!$F$2:$F$5500,1,FALSE)),"")</f>
        <v/>
      </c>
    </row>
    <row r="1158" spans="9:9" ht="30" customHeight="1" x14ac:dyDescent="0.2">
      <c r="I1158" t="str">
        <f>IF(A1158&lt;&gt;"",VALUE(VLOOKUP(-E1158,'2.DEBITOS Y CHEQUES'!$F$2:$F$5500,1,FALSE)),"")</f>
        <v/>
      </c>
    </row>
    <row r="1159" spans="9:9" ht="30" customHeight="1" x14ac:dyDescent="0.2">
      <c r="I1159" t="str">
        <f>IF(A1159&lt;&gt;"",VALUE(VLOOKUP(-E1159,'2.DEBITOS Y CHEQUES'!$F$2:$F$5500,1,FALSE)),"")</f>
        <v/>
      </c>
    </row>
    <row r="1160" spans="9:9" ht="30" customHeight="1" x14ac:dyDescent="0.2">
      <c r="I1160" t="str">
        <f>IF(A1160&lt;&gt;"",VALUE(VLOOKUP(-E1160,'2.DEBITOS Y CHEQUES'!$F$2:$F$5500,1,FALSE)),"")</f>
        <v/>
      </c>
    </row>
    <row r="1161" spans="9:9" ht="30" customHeight="1" x14ac:dyDescent="0.2">
      <c r="I1161" t="str">
        <f>IF(A1161&lt;&gt;"",VALUE(VLOOKUP(-E1161,'2.DEBITOS Y CHEQUES'!$F$2:$F$5500,1,FALSE)),"")</f>
        <v/>
      </c>
    </row>
    <row r="1162" spans="9:9" ht="30" customHeight="1" x14ac:dyDescent="0.2">
      <c r="I1162" t="str">
        <f>IF(A1162&lt;&gt;"",VALUE(VLOOKUP(-E1162,'2.DEBITOS Y CHEQUES'!$F$2:$F$5500,1,FALSE)),"")</f>
        <v/>
      </c>
    </row>
    <row r="1163" spans="9:9" ht="30" customHeight="1" x14ac:dyDescent="0.2">
      <c r="I1163" t="str">
        <f>IF(A1163&lt;&gt;"",VALUE(VLOOKUP(-E1163,'2.DEBITOS Y CHEQUES'!$F$2:$F$5500,1,FALSE)),"")</f>
        <v/>
      </c>
    </row>
    <row r="1164" spans="9:9" ht="30" customHeight="1" x14ac:dyDescent="0.2">
      <c r="I1164" t="str">
        <f>IF(A1164&lt;&gt;"",VALUE(VLOOKUP(-E1164,'2.DEBITOS Y CHEQUES'!$F$2:$F$5500,1,FALSE)),"")</f>
        <v/>
      </c>
    </row>
    <row r="1165" spans="9:9" ht="30" customHeight="1" x14ac:dyDescent="0.2">
      <c r="I1165" t="str">
        <f>IF(A1165&lt;&gt;"",VALUE(VLOOKUP(-E1165,'2.DEBITOS Y CHEQUES'!$F$2:$F$5500,1,FALSE)),"")</f>
        <v/>
      </c>
    </row>
    <row r="1166" spans="9:9" ht="30" customHeight="1" x14ac:dyDescent="0.2">
      <c r="I1166" t="str">
        <f>IF(A1166&lt;&gt;"",VALUE(VLOOKUP(-E1166,'2.DEBITOS Y CHEQUES'!$F$2:$F$5500,1,FALSE)),"")</f>
        <v/>
      </c>
    </row>
    <row r="1167" spans="9:9" ht="30" customHeight="1" x14ac:dyDescent="0.2">
      <c r="I1167" t="str">
        <f>IF(A1167&lt;&gt;"",VALUE(VLOOKUP(-E1167,'2.DEBITOS Y CHEQUES'!$F$2:$F$5500,1,FALSE)),"")</f>
        <v/>
      </c>
    </row>
    <row r="1168" spans="9:9" ht="30" customHeight="1" x14ac:dyDescent="0.2">
      <c r="I1168" t="str">
        <f>IF(A1168&lt;&gt;"",VALUE(VLOOKUP(-E1168,'2.DEBITOS Y CHEQUES'!$F$2:$F$5500,1,FALSE)),"")</f>
        <v/>
      </c>
    </row>
    <row r="1169" spans="9:9" ht="30" customHeight="1" x14ac:dyDescent="0.2">
      <c r="I1169" t="str">
        <f>IF(A1169&lt;&gt;"",VALUE(VLOOKUP(-E1169,'2.DEBITOS Y CHEQUES'!$F$2:$F$5500,1,FALSE)),"")</f>
        <v/>
      </c>
    </row>
    <row r="1170" spans="9:9" ht="30" customHeight="1" x14ac:dyDescent="0.2">
      <c r="I1170" t="str">
        <f>IF(A1170&lt;&gt;"",VALUE(VLOOKUP(-E1170,'2.DEBITOS Y CHEQUES'!$F$2:$F$5500,1,FALSE)),"")</f>
        <v/>
      </c>
    </row>
    <row r="1171" spans="9:9" ht="30" customHeight="1" x14ac:dyDescent="0.2">
      <c r="I1171" t="str">
        <f>IF(A1171&lt;&gt;"",VALUE(VLOOKUP(-E1171,'2.DEBITOS Y CHEQUES'!$F$2:$F$5500,1,FALSE)),"")</f>
        <v/>
      </c>
    </row>
    <row r="1172" spans="9:9" ht="30" customHeight="1" x14ac:dyDescent="0.2">
      <c r="I1172" t="str">
        <f>IF(A1172&lt;&gt;"",VALUE(VLOOKUP(-E1172,'2.DEBITOS Y CHEQUES'!$F$2:$F$5500,1,FALSE)),"")</f>
        <v/>
      </c>
    </row>
    <row r="1173" spans="9:9" ht="30" customHeight="1" x14ac:dyDescent="0.2">
      <c r="I1173" t="str">
        <f>IF(A1173&lt;&gt;"",VALUE(VLOOKUP(-E1173,'2.DEBITOS Y CHEQUES'!$F$2:$F$5500,1,FALSE)),"")</f>
        <v/>
      </c>
    </row>
    <row r="1174" spans="9:9" ht="30" customHeight="1" x14ac:dyDescent="0.2">
      <c r="I1174" t="str">
        <f>IF(A1174&lt;&gt;"",VALUE(VLOOKUP(-E1174,'2.DEBITOS Y CHEQUES'!$F$2:$F$5500,1,FALSE)),"")</f>
        <v/>
      </c>
    </row>
    <row r="1175" spans="9:9" ht="30" customHeight="1" x14ac:dyDescent="0.2">
      <c r="I1175" t="str">
        <f>IF(A1175&lt;&gt;"",VALUE(VLOOKUP(-E1175,'2.DEBITOS Y CHEQUES'!$F$2:$F$5500,1,FALSE)),"")</f>
        <v/>
      </c>
    </row>
    <row r="1176" spans="9:9" ht="30" customHeight="1" x14ac:dyDescent="0.2">
      <c r="I1176" t="str">
        <f>IF(A1176&lt;&gt;"",VALUE(VLOOKUP(-E1176,'2.DEBITOS Y CHEQUES'!$F$2:$F$5500,1,FALSE)),"")</f>
        <v/>
      </c>
    </row>
    <row r="1177" spans="9:9" ht="30" customHeight="1" x14ac:dyDescent="0.2">
      <c r="I1177" t="str">
        <f>IF(A1177&lt;&gt;"",VALUE(VLOOKUP(-E1177,'2.DEBITOS Y CHEQUES'!$F$2:$F$5500,1,FALSE)),"")</f>
        <v/>
      </c>
    </row>
    <row r="1178" spans="9:9" ht="30" customHeight="1" x14ac:dyDescent="0.2">
      <c r="I1178" t="str">
        <f>IF(A1178&lt;&gt;"",VALUE(VLOOKUP(-E1178,'2.DEBITOS Y CHEQUES'!$F$2:$F$5500,1,FALSE)),"")</f>
        <v/>
      </c>
    </row>
    <row r="1179" spans="9:9" ht="30" customHeight="1" x14ac:dyDescent="0.2">
      <c r="I1179" t="str">
        <f>IF(A1179&lt;&gt;"",VALUE(VLOOKUP(-E1179,'2.DEBITOS Y CHEQUES'!$F$2:$F$5500,1,FALSE)),"")</f>
        <v/>
      </c>
    </row>
    <row r="1180" spans="9:9" ht="30" customHeight="1" x14ac:dyDescent="0.2">
      <c r="I1180" t="str">
        <f>IF(A1180&lt;&gt;"",VALUE(VLOOKUP(-E1180,'2.DEBITOS Y CHEQUES'!$F$2:$F$5500,1,FALSE)),"")</f>
        <v/>
      </c>
    </row>
    <row r="1181" spans="9:9" ht="30" customHeight="1" x14ac:dyDescent="0.2">
      <c r="I1181" t="str">
        <f>IF(A1181&lt;&gt;"",VALUE(VLOOKUP(-E1181,'2.DEBITOS Y CHEQUES'!$F$2:$F$5500,1,FALSE)),"")</f>
        <v/>
      </c>
    </row>
    <row r="1182" spans="9:9" ht="30" customHeight="1" x14ac:dyDescent="0.2">
      <c r="I1182" t="str">
        <f>IF(A1182&lt;&gt;"",VALUE(VLOOKUP(-E1182,'2.DEBITOS Y CHEQUES'!$F$2:$F$5500,1,FALSE)),"")</f>
        <v/>
      </c>
    </row>
    <row r="1183" spans="9:9" ht="30" customHeight="1" x14ac:dyDescent="0.2">
      <c r="I1183" t="str">
        <f>IF(A1183&lt;&gt;"",VALUE(VLOOKUP(-E1183,'2.DEBITOS Y CHEQUES'!$F$2:$F$5500,1,FALSE)),"")</f>
        <v/>
      </c>
    </row>
    <row r="1184" spans="9:9" ht="30" customHeight="1" x14ac:dyDescent="0.2">
      <c r="I1184" t="str">
        <f>IF(A1184&lt;&gt;"",VALUE(VLOOKUP(-E1184,'2.DEBITOS Y CHEQUES'!$F$2:$F$5500,1,FALSE)),"")</f>
        <v/>
      </c>
    </row>
    <row r="1185" spans="9:9" ht="30" customHeight="1" x14ac:dyDescent="0.2">
      <c r="I1185" t="str">
        <f>IF(A1185&lt;&gt;"",VALUE(VLOOKUP(-E1185,'2.DEBITOS Y CHEQUES'!$F$2:$F$5500,1,FALSE)),"")</f>
        <v/>
      </c>
    </row>
    <row r="1186" spans="9:9" ht="30" customHeight="1" x14ac:dyDescent="0.2">
      <c r="I1186" t="str">
        <f>IF(A1186&lt;&gt;"",VALUE(VLOOKUP(-E1186,'2.DEBITOS Y CHEQUES'!$F$2:$F$5500,1,FALSE)),"")</f>
        <v/>
      </c>
    </row>
    <row r="1187" spans="9:9" ht="30" customHeight="1" x14ac:dyDescent="0.2">
      <c r="I1187" t="str">
        <f>IF(A1187&lt;&gt;"",VALUE(VLOOKUP(-E1187,'2.DEBITOS Y CHEQUES'!$F$2:$F$5500,1,FALSE)),"")</f>
        <v/>
      </c>
    </row>
    <row r="1188" spans="9:9" ht="30" customHeight="1" x14ac:dyDescent="0.2">
      <c r="I1188" t="str">
        <f>IF(A1188&lt;&gt;"",VALUE(VLOOKUP(-E1188,'2.DEBITOS Y CHEQUES'!$F$2:$F$5500,1,FALSE)),"")</f>
        <v/>
      </c>
    </row>
    <row r="1189" spans="9:9" ht="30" customHeight="1" x14ac:dyDescent="0.2">
      <c r="I1189" t="str">
        <f>IF(A1189&lt;&gt;"",VALUE(VLOOKUP(-E1189,'2.DEBITOS Y CHEQUES'!$F$2:$F$5500,1,FALSE)),"")</f>
        <v/>
      </c>
    </row>
    <row r="1190" spans="9:9" ht="30" customHeight="1" x14ac:dyDescent="0.2">
      <c r="I1190" t="str">
        <f>IF(A1190&lt;&gt;"",VALUE(VLOOKUP(-E1190,'2.DEBITOS Y CHEQUES'!$F$2:$F$5500,1,FALSE)),"")</f>
        <v/>
      </c>
    </row>
    <row r="1191" spans="9:9" ht="30" customHeight="1" x14ac:dyDescent="0.2">
      <c r="I1191" t="str">
        <f>IF(A1191&lt;&gt;"",VALUE(VLOOKUP(-E1191,'2.DEBITOS Y CHEQUES'!$F$2:$F$5500,1,FALSE)),"")</f>
        <v/>
      </c>
    </row>
    <row r="1192" spans="9:9" ht="30" customHeight="1" x14ac:dyDescent="0.2">
      <c r="I1192" t="str">
        <f>IF(A1192&lt;&gt;"",VALUE(VLOOKUP(-E1192,'2.DEBITOS Y CHEQUES'!$F$2:$F$5500,1,FALSE)),"")</f>
        <v/>
      </c>
    </row>
    <row r="1193" spans="9:9" ht="30" customHeight="1" x14ac:dyDescent="0.2">
      <c r="I1193" t="str">
        <f>IF(A1193&lt;&gt;"",VALUE(VLOOKUP(-E1193,'2.DEBITOS Y CHEQUES'!$F$2:$F$5500,1,FALSE)),"")</f>
        <v/>
      </c>
    </row>
    <row r="1194" spans="9:9" ht="30" customHeight="1" x14ac:dyDescent="0.2">
      <c r="I1194" t="str">
        <f>IF(A1194&lt;&gt;"",VALUE(VLOOKUP(-E1194,'2.DEBITOS Y CHEQUES'!$F$2:$F$5500,1,FALSE)),"")</f>
        <v/>
      </c>
    </row>
    <row r="1195" spans="9:9" ht="30" customHeight="1" x14ac:dyDescent="0.2">
      <c r="I1195" t="str">
        <f>IF(A1195&lt;&gt;"",VALUE(VLOOKUP(-E1195,'2.DEBITOS Y CHEQUES'!$F$2:$F$5500,1,FALSE)),"")</f>
        <v/>
      </c>
    </row>
    <row r="1196" spans="9:9" ht="30" customHeight="1" x14ac:dyDescent="0.2">
      <c r="I1196" t="str">
        <f>IF(A1196&lt;&gt;"",VALUE(VLOOKUP(-E1196,'2.DEBITOS Y CHEQUES'!$F$2:$F$5500,1,FALSE)),"")</f>
        <v/>
      </c>
    </row>
    <row r="1197" spans="9:9" ht="30" customHeight="1" x14ac:dyDescent="0.2">
      <c r="I1197" t="str">
        <f>IF(A1197&lt;&gt;"",VALUE(VLOOKUP(-E1197,'2.DEBITOS Y CHEQUES'!$F$2:$F$5500,1,FALSE)),"")</f>
        <v/>
      </c>
    </row>
    <row r="1198" spans="9:9" ht="30" customHeight="1" x14ac:dyDescent="0.2">
      <c r="I1198" t="str">
        <f>IF(A1198&lt;&gt;"",VALUE(VLOOKUP(-E1198,'2.DEBITOS Y CHEQUES'!$F$2:$F$5500,1,FALSE)),"")</f>
        <v/>
      </c>
    </row>
    <row r="1199" spans="9:9" ht="30" customHeight="1" x14ac:dyDescent="0.2">
      <c r="I1199" t="str">
        <f>IF(A1199&lt;&gt;"",VALUE(VLOOKUP(-E1199,'2.DEBITOS Y CHEQUES'!$F$2:$F$5500,1,FALSE)),"")</f>
        <v/>
      </c>
    </row>
    <row r="1200" spans="9:9" ht="30" customHeight="1" x14ac:dyDescent="0.2">
      <c r="I1200" t="str">
        <f>IF(A1200&lt;&gt;"",VALUE(VLOOKUP(-E1200,'2.DEBITOS Y CHEQUES'!$F$2:$F$5500,1,FALSE)),"")</f>
        <v/>
      </c>
    </row>
    <row r="1201" spans="9:9" ht="30" customHeight="1" x14ac:dyDescent="0.2">
      <c r="I1201" t="str">
        <f>IF(A1201&lt;&gt;"",VALUE(VLOOKUP(-E1201,'2.DEBITOS Y CHEQUES'!$F$2:$F$5500,1,FALSE)),"")</f>
        <v/>
      </c>
    </row>
    <row r="1202" spans="9:9" ht="30" customHeight="1" x14ac:dyDescent="0.2">
      <c r="I1202" t="str">
        <f>IF(A1202&lt;&gt;"",VALUE(VLOOKUP(-E1202,'2.DEBITOS Y CHEQUES'!$F$2:$F$5500,1,FALSE)),"")</f>
        <v/>
      </c>
    </row>
    <row r="1203" spans="9:9" ht="30" customHeight="1" x14ac:dyDescent="0.2">
      <c r="I1203" t="str">
        <f>IF(A1203&lt;&gt;"",VALUE(VLOOKUP(-E1203,'2.DEBITOS Y CHEQUES'!$F$2:$F$5500,1,FALSE)),"")</f>
        <v/>
      </c>
    </row>
    <row r="1204" spans="9:9" ht="30" customHeight="1" x14ac:dyDescent="0.2">
      <c r="I1204" t="str">
        <f>IF(A1204&lt;&gt;"",VALUE(VLOOKUP(-E1204,'2.DEBITOS Y CHEQUES'!$F$2:$F$5500,1,FALSE)),"")</f>
        <v/>
      </c>
    </row>
    <row r="1205" spans="9:9" ht="30" customHeight="1" x14ac:dyDescent="0.2">
      <c r="I1205" t="str">
        <f>IF(A1205&lt;&gt;"",VALUE(VLOOKUP(-E1205,'2.DEBITOS Y CHEQUES'!$F$2:$F$5500,1,FALSE)),"")</f>
        <v/>
      </c>
    </row>
    <row r="1206" spans="9:9" ht="30" customHeight="1" x14ac:dyDescent="0.2">
      <c r="I1206" t="str">
        <f>IF(A1206&lt;&gt;"",VALUE(VLOOKUP(-E1206,'2.DEBITOS Y CHEQUES'!$F$2:$F$5500,1,FALSE)),"")</f>
        <v/>
      </c>
    </row>
    <row r="1207" spans="9:9" ht="30" customHeight="1" x14ac:dyDescent="0.2">
      <c r="I1207" t="str">
        <f>IF(A1207&lt;&gt;"",VALUE(VLOOKUP(-E1207,'2.DEBITOS Y CHEQUES'!$F$2:$F$5500,1,FALSE)),"")</f>
        <v/>
      </c>
    </row>
    <row r="1208" spans="9:9" ht="30" customHeight="1" x14ac:dyDescent="0.2">
      <c r="I1208" t="str">
        <f>IF(A1208&lt;&gt;"",VALUE(VLOOKUP(-E1208,'2.DEBITOS Y CHEQUES'!$F$2:$F$5500,1,FALSE)),"")</f>
        <v/>
      </c>
    </row>
    <row r="1209" spans="9:9" ht="30" customHeight="1" x14ac:dyDescent="0.2">
      <c r="I1209" t="str">
        <f>IF(A1209&lt;&gt;"",VALUE(VLOOKUP(-E1209,'2.DEBITOS Y CHEQUES'!$F$2:$F$5500,1,FALSE)),"")</f>
        <v/>
      </c>
    </row>
    <row r="1210" spans="9:9" ht="30" customHeight="1" x14ac:dyDescent="0.2">
      <c r="I1210" t="str">
        <f>IF(A1210&lt;&gt;"",VALUE(VLOOKUP(-E1210,'2.DEBITOS Y CHEQUES'!$F$2:$F$5500,1,FALSE)),"")</f>
        <v/>
      </c>
    </row>
    <row r="1211" spans="9:9" ht="30" customHeight="1" x14ac:dyDescent="0.2">
      <c r="I1211" t="str">
        <f>IF(A1211&lt;&gt;"",VALUE(VLOOKUP(-E1211,'2.DEBITOS Y CHEQUES'!$F$2:$F$5500,1,FALSE)),"")</f>
        <v/>
      </c>
    </row>
    <row r="1212" spans="9:9" ht="30" customHeight="1" x14ac:dyDescent="0.2">
      <c r="I1212" t="str">
        <f>IF(A1212&lt;&gt;"",VALUE(VLOOKUP(-E1212,'2.DEBITOS Y CHEQUES'!$F$2:$F$5500,1,FALSE)),"")</f>
        <v/>
      </c>
    </row>
    <row r="1213" spans="9:9" ht="30" customHeight="1" x14ac:dyDescent="0.2">
      <c r="I1213" t="str">
        <f>IF(A1213&lt;&gt;"",VALUE(VLOOKUP(-E1213,'2.DEBITOS Y CHEQUES'!$F$2:$F$5500,1,FALSE)),"")</f>
        <v/>
      </c>
    </row>
    <row r="1214" spans="9:9" ht="30" customHeight="1" x14ac:dyDescent="0.2">
      <c r="I1214" t="str">
        <f>IF(A1214&lt;&gt;"",VALUE(VLOOKUP(-E1214,'2.DEBITOS Y CHEQUES'!$F$2:$F$5500,1,FALSE)),"")</f>
        <v/>
      </c>
    </row>
    <row r="1215" spans="9:9" ht="30" customHeight="1" x14ac:dyDescent="0.2">
      <c r="I1215" t="str">
        <f>IF(A1215&lt;&gt;"",VALUE(VLOOKUP(-E1215,'2.DEBITOS Y CHEQUES'!$F$2:$F$5500,1,FALSE)),"")</f>
        <v/>
      </c>
    </row>
    <row r="1216" spans="9:9" ht="30" customHeight="1" x14ac:dyDescent="0.2">
      <c r="I1216" t="str">
        <f>IF(A1216&lt;&gt;"",VALUE(VLOOKUP(-E1216,'2.DEBITOS Y CHEQUES'!$F$2:$F$5500,1,FALSE)),"")</f>
        <v/>
      </c>
    </row>
    <row r="1217" spans="9:9" ht="30" customHeight="1" x14ac:dyDescent="0.2">
      <c r="I1217" t="str">
        <f>IF(A1217&lt;&gt;"",VALUE(VLOOKUP(-E1217,'2.DEBITOS Y CHEQUES'!$F$2:$F$5500,1,FALSE)),"")</f>
        <v/>
      </c>
    </row>
    <row r="1218" spans="9:9" ht="30" customHeight="1" x14ac:dyDescent="0.2">
      <c r="I1218" t="str">
        <f>IF(A1218&lt;&gt;"",VALUE(VLOOKUP(-E1218,'2.DEBITOS Y CHEQUES'!$F$2:$F$5500,1,FALSE)),"")</f>
        <v/>
      </c>
    </row>
    <row r="1219" spans="9:9" ht="30" customHeight="1" x14ac:dyDescent="0.2">
      <c r="I1219" t="str">
        <f>IF(A1219&lt;&gt;"",VALUE(VLOOKUP(-E1219,'2.DEBITOS Y CHEQUES'!$F$2:$F$5500,1,FALSE)),"")</f>
        <v/>
      </c>
    </row>
    <row r="1220" spans="9:9" ht="30" customHeight="1" x14ac:dyDescent="0.2">
      <c r="I1220" t="str">
        <f>IF(A1220&lt;&gt;"",VALUE(VLOOKUP(-E1220,'2.DEBITOS Y CHEQUES'!$F$2:$F$5500,1,FALSE)),"")</f>
        <v/>
      </c>
    </row>
    <row r="1221" spans="9:9" ht="30" customHeight="1" x14ac:dyDescent="0.2">
      <c r="I1221" t="str">
        <f>IF(A1221&lt;&gt;"",VALUE(VLOOKUP(-E1221,'2.DEBITOS Y CHEQUES'!$F$2:$F$5500,1,FALSE)),"")</f>
        <v/>
      </c>
    </row>
    <row r="1222" spans="9:9" ht="30" customHeight="1" x14ac:dyDescent="0.2">
      <c r="I1222" t="str">
        <f>IF(A1222&lt;&gt;"",VALUE(VLOOKUP(-E1222,'2.DEBITOS Y CHEQUES'!$F$2:$F$5500,1,FALSE)),"")</f>
        <v/>
      </c>
    </row>
    <row r="1223" spans="9:9" ht="30" customHeight="1" x14ac:dyDescent="0.2">
      <c r="I1223" t="str">
        <f>IF(A1223&lt;&gt;"",VALUE(VLOOKUP(-E1223,'2.DEBITOS Y CHEQUES'!$F$2:$F$5500,1,FALSE)),"")</f>
        <v/>
      </c>
    </row>
    <row r="1224" spans="9:9" ht="30" customHeight="1" x14ac:dyDescent="0.2">
      <c r="I1224" t="str">
        <f>IF(A1224&lt;&gt;"",VALUE(VLOOKUP(-E1224,'2.DEBITOS Y CHEQUES'!$F$2:$F$5500,1,FALSE)),"")</f>
        <v/>
      </c>
    </row>
    <row r="1225" spans="9:9" ht="30" customHeight="1" x14ac:dyDescent="0.2">
      <c r="I1225" t="str">
        <f>IF(A1225&lt;&gt;"",VALUE(VLOOKUP(-E1225,'2.DEBITOS Y CHEQUES'!$F$2:$F$5500,1,FALSE)),"")</f>
        <v/>
      </c>
    </row>
    <row r="1226" spans="9:9" ht="30" customHeight="1" x14ac:dyDescent="0.2">
      <c r="I1226" t="str">
        <f>IF(A1226&lt;&gt;"",VALUE(VLOOKUP(-E1226,'2.DEBITOS Y CHEQUES'!$F$2:$F$5500,1,FALSE)),"")</f>
        <v/>
      </c>
    </row>
    <row r="1227" spans="9:9" ht="30" customHeight="1" x14ac:dyDescent="0.2">
      <c r="I1227" t="str">
        <f>IF(A1227&lt;&gt;"",VALUE(VLOOKUP(-E1227,'2.DEBITOS Y CHEQUES'!$F$2:$F$5500,1,FALSE)),"")</f>
        <v/>
      </c>
    </row>
    <row r="1228" spans="9:9" ht="30" customHeight="1" x14ac:dyDescent="0.2">
      <c r="I1228" t="str">
        <f>IF(A1228&lt;&gt;"",VALUE(VLOOKUP(-E1228,'2.DEBITOS Y CHEQUES'!$F$2:$F$5500,1,FALSE)),"")</f>
        <v/>
      </c>
    </row>
    <row r="1229" spans="9:9" ht="30" customHeight="1" x14ac:dyDescent="0.2">
      <c r="I1229" t="str">
        <f>IF(A1229&lt;&gt;"",VALUE(VLOOKUP(-E1229,'2.DEBITOS Y CHEQUES'!$F$2:$F$5500,1,FALSE)),"")</f>
        <v/>
      </c>
    </row>
    <row r="1230" spans="9:9" ht="30" customHeight="1" x14ac:dyDescent="0.2">
      <c r="I1230" t="str">
        <f>IF(A1230&lt;&gt;"",VALUE(VLOOKUP(-E1230,'2.DEBITOS Y CHEQUES'!$F$2:$F$5500,1,FALSE)),"")</f>
        <v/>
      </c>
    </row>
    <row r="1231" spans="9:9" ht="30" customHeight="1" x14ac:dyDescent="0.2">
      <c r="I1231" t="str">
        <f>IF(A1231&lt;&gt;"",VALUE(VLOOKUP(-E1231,'2.DEBITOS Y CHEQUES'!$F$2:$F$5500,1,FALSE)),"")</f>
        <v/>
      </c>
    </row>
    <row r="1232" spans="9:9" ht="30" customHeight="1" x14ac:dyDescent="0.2">
      <c r="I1232" t="str">
        <f>IF(A1232&lt;&gt;"",VALUE(VLOOKUP(-E1232,'2.DEBITOS Y CHEQUES'!$F$2:$F$5500,1,FALSE)),"")</f>
        <v/>
      </c>
    </row>
    <row r="1233" spans="9:9" ht="30" customHeight="1" x14ac:dyDescent="0.2">
      <c r="I1233" t="str">
        <f>IF(A1233&lt;&gt;"",VALUE(VLOOKUP(-E1233,'2.DEBITOS Y CHEQUES'!$F$2:$F$5500,1,FALSE)),"")</f>
        <v/>
      </c>
    </row>
    <row r="1234" spans="9:9" ht="30" customHeight="1" x14ac:dyDescent="0.2">
      <c r="I1234" t="str">
        <f>IF(A1234&lt;&gt;"",VALUE(VLOOKUP(-E1234,'2.DEBITOS Y CHEQUES'!$F$2:$F$5500,1,FALSE)),"")</f>
        <v/>
      </c>
    </row>
    <row r="1235" spans="9:9" ht="30" customHeight="1" x14ac:dyDescent="0.2">
      <c r="I1235" t="str">
        <f>IF(A1235&lt;&gt;"",VALUE(VLOOKUP(-E1235,'2.DEBITOS Y CHEQUES'!$F$2:$F$5500,1,FALSE)),"")</f>
        <v/>
      </c>
    </row>
    <row r="1236" spans="9:9" ht="30" customHeight="1" x14ac:dyDescent="0.2">
      <c r="I1236" t="str">
        <f>IF(A1236&lt;&gt;"",VALUE(VLOOKUP(-E1236,'2.DEBITOS Y CHEQUES'!$F$2:$F$5500,1,FALSE)),"")</f>
        <v/>
      </c>
    </row>
    <row r="1237" spans="9:9" ht="30" customHeight="1" x14ac:dyDescent="0.2">
      <c r="I1237" t="str">
        <f>IF(A1237&lt;&gt;"",VALUE(VLOOKUP(-E1237,'2.DEBITOS Y CHEQUES'!$F$2:$F$5500,1,FALSE)),"")</f>
        <v/>
      </c>
    </row>
    <row r="1238" spans="9:9" ht="30" customHeight="1" x14ac:dyDescent="0.2">
      <c r="I1238" t="str">
        <f>IF(A1238&lt;&gt;"",VALUE(VLOOKUP(-E1238,'2.DEBITOS Y CHEQUES'!$F$2:$F$5500,1,FALSE)),"")</f>
        <v/>
      </c>
    </row>
    <row r="1239" spans="9:9" ht="30" customHeight="1" x14ac:dyDescent="0.2">
      <c r="I1239" t="str">
        <f>IF(A1239&lt;&gt;"",VALUE(VLOOKUP(-E1239,'2.DEBITOS Y CHEQUES'!$F$2:$F$5500,1,FALSE)),"")</f>
        <v/>
      </c>
    </row>
    <row r="1240" spans="9:9" ht="30" customHeight="1" x14ac:dyDescent="0.2">
      <c r="I1240" t="str">
        <f>IF(A1240&lt;&gt;"",VALUE(VLOOKUP(-E1240,'2.DEBITOS Y CHEQUES'!$F$2:$F$5500,1,FALSE)),"")</f>
        <v/>
      </c>
    </row>
    <row r="1241" spans="9:9" ht="30" customHeight="1" x14ac:dyDescent="0.2">
      <c r="I1241" t="str">
        <f>IF(A1241&lt;&gt;"",VALUE(VLOOKUP(-E1241,'2.DEBITOS Y CHEQUES'!$F$2:$F$5500,1,FALSE)),"")</f>
        <v/>
      </c>
    </row>
    <row r="1242" spans="9:9" ht="30" customHeight="1" x14ac:dyDescent="0.2">
      <c r="I1242" t="str">
        <f>IF(A1242&lt;&gt;"",VALUE(VLOOKUP(-E1242,'2.DEBITOS Y CHEQUES'!$F$2:$F$5500,1,FALSE)),"")</f>
        <v/>
      </c>
    </row>
    <row r="1243" spans="9:9" ht="30" customHeight="1" x14ac:dyDescent="0.2">
      <c r="I1243" t="str">
        <f>IF(A1243&lt;&gt;"",VALUE(VLOOKUP(-E1243,'2.DEBITOS Y CHEQUES'!$F$2:$F$5500,1,FALSE)),"")</f>
        <v/>
      </c>
    </row>
    <row r="1244" spans="9:9" ht="30" customHeight="1" x14ac:dyDescent="0.2">
      <c r="I1244" t="str">
        <f>IF(A1244&lt;&gt;"",VALUE(VLOOKUP(-E1244,'2.DEBITOS Y CHEQUES'!$F$2:$F$5500,1,FALSE)),"")</f>
        <v/>
      </c>
    </row>
    <row r="1245" spans="9:9" ht="30" customHeight="1" x14ac:dyDescent="0.2">
      <c r="I1245" t="str">
        <f>IF(A1245&lt;&gt;"",VALUE(VLOOKUP(-E1245,'2.DEBITOS Y CHEQUES'!$F$2:$F$5500,1,FALSE)),"")</f>
        <v/>
      </c>
    </row>
    <row r="1246" spans="9:9" ht="30" customHeight="1" x14ac:dyDescent="0.2">
      <c r="I1246" t="str">
        <f>IF(A1246&lt;&gt;"",VALUE(VLOOKUP(-E1246,'2.DEBITOS Y CHEQUES'!$F$2:$F$5500,1,FALSE)),"")</f>
        <v/>
      </c>
    </row>
    <row r="1247" spans="9:9" ht="30" customHeight="1" x14ac:dyDescent="0.2">
      <c r="I1247" t="str">
        <f>IF(A1247&lt;&gt;"",VALUE(VLOOKUP(-E1247,'2.DEBITOS Y CHEQUES'!$F$2:$F$5500,1,FALSE)),"")</f>
        <v/>
      </c>
    </row>
    <row r="1248" spans="9:9" ht="30" customHeight="1" x14ac:dyDescent="0.2">
      <c r="I1248" t="str">
        <f>IF(A1248&lt;&gt;"",VALUE(VLOOKUP(-E1248,'2.DEBITOS Y CHEQUES'!$F$2:$F$5500,1,FALSE)),"")</f>
        <v/>
      </c>
    </row>
    <row r="1249" spans="9:9" ht="30" customHeight="1" x14ac:dyDescent="0.2">
      <c r="I1249" t="str">
        <f>IF(A1249&lt;&gt;"",VALUE(VLOOKUP(-E1249,'2.DEBITOS Y CHEQUES'!$F$2:$F$5500,1,FALSE)),"")</f>
        <v/>
      </c>
    </row>
    <row r="1250" spans="9:9" ht="30" customHeight="1" x14ac:dyDescent="0.2">
      <c r="I1250" t="str">
        <f>IF(A1250&lt;&gt;"",VALUE(VLOOKUP(-E1250,'2.DEBITOS Y CHEQUES'!$F$2:$F$5500,1,FALSE)),"")</f>
        <v/>
      </c>
    </row>
    <row r="1251" spans="9:9" ht="30" customHeight="1" x14ac:dyDescent="0.2">
      <c r="I1251" t="str">
        <f>IF(A1251&lt;&gt;"",VALUE(VLOOKUP(-E1251,'2.DEBITOS Y CHEQUES'!$F$2:$F$5500,1,FALSE)),"")</f>
        <v/>
      </c>
    </row>
    <row r="1252" spans="9:9" ht="30" customHeight="1" x14ac:dyDescent="0.2">
      <c r="I1252" t="str">
        <f>IF(A1252&lt;&gt;"",VALUE(VLOOKUP(-E1252,'2.DEBITOS Y CHEQUES'!$F$2:$F$5500,1,FALSE)),"")</f>
        <v/>
      </c>
    </row>
    <row r="1253" spans="9:9" ht="30" customHeight="1" x14ac:dyDescent="0.2">
      <c r="I1253" t="str">
        <f>IF(A1253&lt;&gt;"",VALUE(VLOOKUP(-E1253,'2.DEBITOS Y CHEQUES'!$F$2:$F$5500,1,FALSE)),"")</f>
        <v/>
      </c>
    </row>
    <row r="1254" spans="9:9" ht="30" customHeight="1" x14ac:dyDescent="0.2">
      <c r="I1254" t="str">
        <f>IF(A1254&lt;&gt;"",VALUE(VLOOKUP(-E1254,'2.DEBITOS Y CHEQUES'!$F$2:$F$5500,1,FALSE)),"")</f>
        <v/>
      </c>
    </row>
    <row r="1255" spans="9:9" ht="30" customHeight="1" x14ac:dyDescent="0.2">
      <c r="I1255" t="str">
        <f>IF(A1255&lt;&gt;"",VALUE(VLOOKUP(-E1255,'2.DEBITOS Y CHEQUES'!$F$2:$F$5500,1,FALSE)),"")</f>
        <v/>
      </c>
    </row>
    <row r="1256" spans="9:9" ht="30" customHeight="1" x14ac:dyDescent="0.2">
      <c r="I1256" t="str">
        <f>IF(A1256&lt;&gt;"",VALUE(VLOOKUP(-E1256,'2.DEBITOS Y CHEQUES'!$F$2:$F$5500,1,FALSE)),"")</f>
        <v/>
      </c>
    </row>
    <row r="1257" spans="9:9" ht="30" customHeight="1" x14ac:dyDescent="0.2">
      <c r="I1257" t="str">
        <f>IF(A1257&lt;&gt;"",VALUE(VLOOKUP(-E1257,'2.DEBITOS Y CHEQUES'!$F$2:$F$5500,1,FALSE)),"")</f>
        <v/>
      </c>
    </row>
    <row r="1258" spans="9:9" ht="30" customHeight="1" x14ac:dyDescent="0.2">
      <c r="I1258" t="str">
        <f>IF(A1258&lt;&gt;"",VALUE(VLOOKUP(-E1258,'2.DEBITOS Y CHEQUES'!$F$2:$F$5500,1,FALSE)),"")</f>
        <v/>
      </c>
    </row>
    <row r="1259" spans="9:9" ht="30" customHeight="1" x14ac:dyDescent="0.2">
      <c r="I1259" t="str">
        <f>IF(A1259&lt;&gt;"",VALUE(VLOOKUP(-E1259,'2.DEBITOS Y CHEQUES'!$F$2:$F$5500,1,FALSE)),"")</f>
        <v/>
      </c>
    </row>
    <row r="1260" spans="9:9" ht="30" customHeight="1" x14ac:dyDescent="0.2">
      <c r="I1260" t="str">
        <f>IF(A1260&lt;&gt;"",VALUE(VLOOKUP(-E1260,'2.DEBITOS Y CHEQUES'!$F$2:$F$5500,1,FALSE)),"")</f>
        <v/>
      </c>
    </row>
    <row r="1261" spans="9:9" ht="30" customHeight="1" x14ac:dyDescent="0.2">
      <c r="I1261" t="str">
        <f>IF(A1261&lt;&gt;"",VALUE(VLOOKUP(-E1261,'2.DEBITOS Y CHEQUES'!$F$2:$F$5500,1,FALSE)),"")</f>
        <v/>
      </c>
    </row>
    <row r="1262" spans="9:9" ht="30" customHeight="1" x14ac:dyDescent="0.2">
      <c r="I1262" t="str">
        <f>IF(A1262&lt;&gt;"",VALUE(VLOOKUP(-E1262,'2.DEBITOS Y CHEQUES'!$F$2:$F$5500,1,FALSE)),"")</f>
        <v/>
      </c>
    </row>
    <row r="1263" spans="9:9" ht="30" customHeight="1" x14ac:dyDescent="0.2">
      <c r="I1263" t="str">
        <f>IF(A1263&lt;&gt;"",VALUE(VLOOKUP(-E1263,'2.DEBITOS Y CHEQUES'!$F$2:$F$5500,1,FALSE)),"")</f>
        <v/>
      </c>
    </row>
    <row r="1264" spans="9:9" ht="30" customHeight="1" x14ac:dyDescent="0.2">
      <c r="I1264" t="str">
        <f>IF(A1264&lt;&gt;"",VALUE(VLOOKUP(-E1264,'2.DEBITOS Y CHEQUES'!$F$2:$F$5500,1,FALSE)),"")</f>
        <v/>
      </c>
    </row>
    <row r="1265" spans="9:9" ht="30" customHeight="1" x14ac:dyDescent="0.2">
      <c r="I1265" t="str">
        <f>IF(A1265&lt;&gt;"",VALUE(VLOOKUP(-E1265,'2.DEBITOS Y CHEQUES'!$F$2:$F$5500,1,FALSE)),"")</f>
        <v/>
      </c>
    </row>
    <row r="1266" spans="9:9" ht="30" customHeight="1" x14ac:dyDescent="0.2">
      <c r="I1266" t="str">
        <f>IF(A1266&lt;&gt;"",VALUE(VLOOKUP(-E1266,'2.DEBITOS Y CHEQUES'!$F$2:$F$5500,1,FALSE)),"")</f>
        <v/>
      </c>
    </row>
    <row r="1267" spans="9:9" ht="30" customHeight="1" x14ac:dyDescent="0.2">
      <c r="I1267" t="str">
        <f>IF(A1267&lt;&gt;"",VALUE(VLOOKUP(-E1267,'2.DEBITOS Y CHEQUES'!$F$2:$F$5500,1,FALSE)),"")</f>
        <v/>
      </c>
    </row>
    <row r="1268" spans="9:9" ht="30" customHeight="1" x14ac:dyDescent="0.2">
      <c r="I1268" t="str">
        <f>IF(A1268&lt;&gt;"",VALUE(VLOOKUP(-E1268,'2.DEBITOS Y CHEQUES'!$F$2:$F$5500,1,FALSE)),"")</f>
        <v/>
      </c>
    </row>
    <row r="1269" spans="9:9" ht="30" customHeight="1" x14ac:dyDescent="0.2">
      <c r="I1269" t="str">
        <f>IF(A1269&lt;&gt;"",VALUE(VLOOKUP(-E1269,'2.DEBITOS Y CHEQUES'!$F$2:$F$5500,1,FALSE)),"")</f>
        <v/>
      </c>
    </row>
    <row r="1270" spans="9:9" ht="30" customHeight="1" x14ac:dyDescent="0.2">
      <c r="I1270" t="str">
        <f>IF(A1270&lt;&gt;"",VALUE(VLOOKUP(-E1270,'2.DEBITOS Y CHEQUES'!$F$2:$F$5500,1,FALSE)),"")</f>
        <v/>
      </c>
    </row>
    <row r="1271" spans="9:9" ht="30" customHeight="1" x14ac:dyDescent="0.2">
      <c r="I1271" t="str">
        <f>IF(A1271&lt;&gt;"",VALUE(VLOOKUP(-E1271,'2.DEBITOS Y CHEQUES'!$F$2:$F$5500,1,FALSE)),"")</f>
        <v/>
      </c>
    </row>
    <row r="1272" spans="9:9" ht="30" customHeight="1" x14ac:dyDescent="0.2">
      <c r="I1272" t="str">
        <f>IF(A1272&lt;&gt;"",VALUE(VLOOKUP(-E1272,'2.DEBITOS Y CHEQUES'!$F$2:$F$5500,1,FALSE)),"")</f>
        <v/>
      </c>
    </row>
    <row r="1273" spans="9:9" ht="30" customHeight="1" x14ac:dyDescent="0.2">
      <c r="I1273" t="str">
        <f>IF(A1273&lt;&gt;"",VALUE(VLOOKUP(-E1273,'2.DEBITOS Y CHEQUES'!$F$2:$F$5500,1,FALSE)),"")</f>
        <v/>
      </c>
    </row>
    <row r="1274" spans="9:9" ht="30" customHeight="1" x14ac:dyDescent="0.2">
      <c r="I1274" t="str">
        <f>IF(A1274&lt;&gt;"",VALUE(VLOOKUP(-E1274,'2.DEBITOS Y CHEQUES'!$F$2:$F$5500,1,FALSE)),"")</f>
        <v/>
      </c>
    </row>
    <row r="1275" spans="9:9" ht="30" customHeight="1" x14ac:dyDescent="0.2">
      <c r="I1275" t="str">
        <f>IF(A1275&lt;&gt;"",VALUE(VLOOKUP(-E1275,'2.DEBITOS Y CHEQUES'!$F$2:$F$5500,1,FALSE)),"")</f>
        <v/>
      </c>
    </row>
    <row r="1276" spans="9:9" ht="30" customHeight="1" x14ac:dyDescent="0.2">
      <c r="I1276" t="str">
        <f>IF(A1276&lt;&gt;"",VALUE(VLOOKUP(-E1276,'2.DEBITOS Y CHEQUES'!$F$2:$F$5500,1,FALSE)),"")</f>
        <v/>
      </c>
    </row>
    <row r="1277" spans="9:9" ht="30" customHeight="1" x14ac:dyDescent="0.2">
      <c r="I1277" t="str">
        <f>IF(A1277&lt;&gt;"",VALUE(VLOOKUP(-E1277,'2.DEBITOS Y CHEQUES'!$F$2:$F$5500,1,FALSE)),"")</f>
        <v/>
      </c>
    </row>
    <row r="1278" spans="9:9" ht="30" customHeight="1" x14ac:dyDescent="0.2">
      <c r="I1278" t="str">
        <f>IF(A1278&lt;&gt;"",VALUE(VLOOKUP(-E1278,'2.DEBITOS Y CHEQUES'!$F$2:$F$5500,1,FALSE)),"")</f>
        <v/>
      </c>
    </row>
    <row r="1279" spans="9:9" ht="30" customHeight="1" x14ac:dyDescent="0.2">
      <c r="I1279" t="str">
        <f>IF(A1279&lt;&gt;"",VALUE(VLOOKUP(-E1279,'2.DEBITOS Y CHEQUES'!$F$2:$F$5500,1,FALSE)),"")</f>
        <v/>
      </c>
    </row>
    <row r="1280" spans="9:9" ht="30" customHeight="1" x14ac:dyDescent="0.2">
      <c r="I1280" t="str">
        <f>IF(A1280&lt;&gt;"",VALUE(VLOOKUP(-E1280,'2.DEBITOS Y CHEQUES'!$F$2:$F$5500,1,FALSE)),"")</f>
        <v/>
      </c>
    </row>
    <row r="1281" spans="9:9" ht="30" customHeight="1" x14ac:dyDescent="0.2">
      <c r="I1281" t="str">
        <f>IF(A1281&lt;&gt;"",VALUE(VLOOKUP(-E1281,'2.DEBITOS Y CHEQUES'!$F$2:$F$5500,1,FALSE)),"")</f>
        <v/>
      </c>
    </row>
    <row r="1282" spans="9:9" ht="30" customHeight="1" x14ac:dyDescent="0.2">
      <c r="I1282" t="str">
        <f>IF(A1282&lt;&gt;"",VALUE(VLOOKUP(-E1282,'2.DEBITOS Y CHEQUES'!$F$2:$F$5500,1,FALSE)),"")</f>
        <v/>
      </c>
    </row>
    <row r="1283" spans="9:9" ht="30" customHeight="1" x14ac:dyDescent="0.2">
      <c r="I1283" t="str">
        <f>IF(A1283&lt;&gt;"",VALUE(VLOOKUP(-E1283,'2.DEBITOS Y CHEQUES'!$F$2:$F$5500,1,FALSE)),"")</f>
        <v/>
      </c>
    </row>
    <row r="1284" spans="9:9" ht="30" customHeight="1" x14ac:dyDescent="0.2">
      <c r="I1284" t="str">
        <f>IF(A1284&lt;&gt;"",VALUE(VLOOKUP(-E1284,'2.DEBITOS Y CHEQUES'!$F$2:$F$5500,1,FALSE)),"")</f>
        <v/>
      </c>
    </row>
    <row r="1285" spans="9:9" ht="30" customHeight="1" x14ac:dyDescent="0.2">
      <c r="I1285" t="str">
        <f>IF(A1285&lt;&gt;"",VALUE(VLOOKUP(-E1285,'2.DEBITOS Y CHEQUES'!$F$2:$F$5500,1,FALSE)),"")</f>
        <v/>
      </c>
    </row>
    <row r="1286" spans="9:9" ht="30" customHeight="1" x14ac:dyDescent="0.2">
      <c r="I1286" t="str">
        <f>IF(A1286&lt;&gt;"",VALUE(VLOOKUP(-E1286,'2.DEBITOS Y CHEQUES'!$F$2:$F$5500,1,FALSE)),"")</f>
        <v/>
      </c>
    </row>
    <row r="1287" spans="9:9" ht="30" customHeight="1" x14ac:dyDescent="0.2">
      <c r="I1287" t="str">
        <f>IF(A1287&lt;&gt;"",VALUE(VLOOKUP(-E1287,'2.DEBITOS Y CHEQUES'!$F$2:$F$5500,1,FALSE)),"")</f>
        <v/>
      </c>
    </row>
    <row r="1288" spans="9:9" ht="30" customHeight="1" x14ac:dyDescent="0.2">
      <c r="I1288" t="str">
        <f>IF(A1288&lt;&gt;"",VALUE(VLOOKUP(-E1288,'2.DEBITOS Y CHEQUES'!$F$2:$F$5500,1,FALSE)),"")</f>
        <v/>
      </c>
    </row>
    <row r="1289" spans="9:9" ht="30" customHeight="1" x14ac:dyDescent="0.2">
      <c r="I1289" t="str">
        <f>IF(A1289&lt;&gt;"",VALUE(VLOOKUP(-E1289,'2.DEBITOS Y CHEQUES'!$F$2:$F$5500,1,FALSE)),"")</f>
        <v/>
      </c>
    </row>
    <row r="1290" spans="9:9" ht="30" customHeight="1" x14ac:dyDescent="0.2">
      <c r="I1290" t="str">
        <f>IF(A1290&lt;&gt;"",VALUE(VLOOKUP(-E1290,'2.DEBITOS Y CHEQUES'!$F$2:$F$5500,1,FALSE)),"")</f>
        <v/>
      </c>
    </row>
    <row r="1291" spans="9:9" ht="30" customHeight="1" x14ac:dyDescent="0.2">
      <c r="I1291" t="str">
        <f>IF(A1291&lt;&gt;"",VALUE(VLOOKUP(-E1291,'2.DEBITOS Y CHEQUES'!$F$2:$F$5500,1,FALSE)),"")</f>
        <v/>
      </c>
    </row>
    <row r="1292" spans="9:9" ht="30" customHeight="1" x14ac:dyDescent="0.2">
      <c r="I1292" t="str">
        <f>IF(A1292&lt;&gt;"",VALUE(VLOOKUP(-E1292,'2.DEBITOS Y CHEQUES'!$F$2:$F$5500,1,FALSE)),"")</f>
        <v/>
      </c>
    </row>
    <row r="1293" spans="9:9" ht="30" customHeight="1" x14ac:dyDescent="0.2">
      <c r="I1293" t="str">
        <f>IF(A1293&lt;&gt;"",VALUE(VLOOKUP(-E1293,'2.DEBITOS Y CHEQUES'!$F$2:$F$5500,1,FALSE)),"")</f>
        <v/>
      </c>
    </row>
    <row r="1294" spans="9:9" ht="30" customHeight="1" x14ac:dyDescent="0.2">
      <c r="I1294" t="str">
        <f>IF(A1294&lt;&gt;"",VALUE(VLOOKUP(-E1294,'2.DEBITOS Y CHEQUES'!$F$2:$F$5500,1,FALSE)),"")</f>
        <v/>
      </c>
    </row>
    <row r="1295" spans="9:9" ht="30" customHeight="1" x14ac:dyDescent="0.2">
      <c r="I1295" t="str">
        <f>IF(A1295&lt;&gt;"",VALUE(VLOOKUP(-E1295,'2.DEBITOS Y CHEQUES'!$F$2:$F$5500,1,FALSE)),"")</f>
        <v/>
      </c>
    </row>
    <row r="1296" spans="9:9" ht="30" customHeight="1" x14ac:dyDescent="0.2">
      <c r="I1296" t="str">
        <f>IF(A1296&lt;&gt;"",VALUE(VLOOKUP(-E1296,'2.DEBITOS Y CHEQUES'!$F$2:$F$5500,1,FALSE)),"")</f>
        <v/>
      </c>
    </row>
    <row r="1297" spans="9:9" ht="30" customHeight="1" x14ac:dyDescent="0.2">
      <c r="I1297" t="str">
        <f>IF(A1297&lt;&gt;"",VALUE(VLOOKUP(-E1297,'2.DEBITOS Y CHEQUES'!$F$2:$F$5500,1,FALSE)),"")</f>
        <v/>
      </c>
    </row>
    <row r="1298" spans="9:9" ht="30" customHeight="1" x14ac:dyDescent="0.2">
      <c r="I1298" t="str">
        <f>IF(A1298&lt;&gt;"",VALUE(VLOOKUP(-E1298,'2.DEBITOS Y CHEQUES'!$F$2:$F$5500,1,FALSE)),"")</f>
        <v/>
      </c>
    </row>
    <row r="1299" spans="9:9" ht="30" customHeight="1" x14ac:dyDescent="0.2">
      <c r="I1299" t="str">
        <f>IF(A1299&lt;&gt;"",VALUE(VLOOKUP(-E1299,'2.DEBITOS Y CHEQUES'!$F$2:$F$5500,1,FALSE)),"")</f>
        <v/>
      </c>
    </row>
    <row r="1300" spans="9:9" ht="30" customHeight="1" x14ac:dyDescent="0.2">
      <c r="I1300" t="str">
        <f>IF(A1300&lt;&gt;"",VALUE(VLOOKUP(-E1300,'2.DEBITOS Y CHEQUES'!$F$2:$F$5500,1,FALSE)),"")</f>
        <v/>
      </c>
    </row>
    <row r="1301" spans="9:9" ht="30" customHeight="1" x14ac:dyDescent="0.2">
      <c r="I1301" t="str">
        <f>IF(A1301&lt;&gt;"",VALUE(VLOOKUP(-E1301,'2.DEBITOS Y CHEQUES'!$F$2:$F$5500,1,FALSE)),"")</f>
        <v/>
      </c>
    </row>
    <row r="1302" spans="9:9" ht="30" customHeight="1" x14ac:dyDescent="0.2">
      <c r="I1302" t="str">
        <f>IF(A1302&lt;&gt;"",VALUE(VLOOKUP(-E1302,'2.DEBITOS Y CHEQUES'!$F$2:$F$5500,1,FALSE)),"")</f>
        <v/>
      </c>
    </row>
    <row r="1303" spans="9:9" ht="30" customHeight="1" x14ac:dyDescent="0.2">
      <c r="I1303" t="str">
        <f>IF(A1303&lt;&gt;"",VALUE(VLOOKUP(-E1303,'2.DEBITOS Y CHEQUES'!$F$2:$F$5500,1,FALSE)),"")</f>
        <v/>
      </c>
    </row>
    <row r="1304" spans="9:9" ht="30" customHeight="1" x14ac:dyDescent="0.2">
      <c r="I1304" t="str">
        <f>IF(A1304&lt;&gt;"",VALUE(VLOOKUP(-E1304,'2.DEBITOS Y CHEQUES'!$F$2:$F$5500,1,FALSE)),"")</f>
        <v/>
      </c>
    </row>
    <row r="1305" spans="9:9" ht="30" customHeight="1" x14ac:dyDescent="0.2">
      <c r="I1305" t="str">
        <f>IF(A1305&lt;&gt;"",VALUE(VLOOKUP(-E1305,'2.DEBITOS Y CHEQUES'!$F$2:$F$5500,1,FALSE)),"")</f>
        <v/>
      </c>
    </row>
    <row r="1306" spans="9:9" ht="30" customHeight="1" x14ac:dyDescent="0.2">
      <c r="I1306" t="str">
        <f>IF(A1306&lt;&gt;"",VALUE(VLOOKUP(-E1306,'2.DEBITOS Y CHEQUES'!$F$2:$F$5500,1,FALSE)),"")</f>
        <v/>
      </c>
    </row>
    <row r="1307" spans="9:9" ht="30" customHeight="1" x14ac:dyDescent="0.2">
      <c r="I1307" t="str">
        <f>IF(A1307&lt;&gt;"",VALUE(VLOOKUP(-E1307,'2.DEBITOS Y CHEQUES'!$F$2:$F$5500,1,FALSE)),"")</f>
        <v/>
      </c>
    </row>
    <row r="1308" spans="9:9" ht="30" customHeight="1" x14ac:dyDescent="0.2">
      <c r="I1308" t="str">
        <f>IF(A1308&lt;&gt;"",VALUE(VLOOKUP(-E1308,'2.DEBITOS Y CHEQUES'!$F$2:$F$5500,1,FALSE)),"")</f>
        <v/>
      </c>
    </row>
    <row r="1309" spans="9:9" ht="30" customHeight="1" x14ac:dyDescent="0.2">
      <c r="I1309" t="str">
        <f>IF(A1309&lt;&gt;"",VALUE(VLOOKUP(-E1309,'2.DEBITOS Y CHEQUES'!$F$2:$F$5500,1,FALSE)),"")</f>
        <v/>
      </c>
    </row>
    <row r="1310" spans="9:9" ht="30" customHeight="1" x14ac:dyDescent="0.2">
      <c r="I1310" t="str">
        <f>IF(A1310&lt;&gt;"",VALUE(VLOOKUP(-E1310,'2.DEBITOS Y CHEQUES'!$F$2:$F$5500,1,FALSE)),"")</f>
        <v/>
      </c>
    </row>
    <row r="1311" spans="9:9" ht="30" customHeight="1" x14ac:dyDescent="0.2">
      <c r="I1311" t="str">
        <f>IF(A1311&lt;&gt;"",VALUE(VLOOKUP(-E1311,'2.DEBITOS Y CHEQUES'!$F$2:$F$5500,1,FALSE)),"")</f>
        <v/>
      </c>
    </row>
    <row r="1312" spans="9:9" ht="30" customHeight="1" x14ac:dyDescent="0.2">
      <c r="I1312" t="str">
        <f>IF(A1312&lt;&gt;"",VALUE(VLOOKUP(-E1312,'2.DEBITOS Y CHEQUES'!$F$2:$F$5500,1,FALSE)),"")</f>
        <v/>
      </c>
    </row>
    <row r="1313" spans="9:9" ht="30" customHeight="1" x14ac:dyDescent="0.2">
      <c r="I1313" t="str">
        <f>IF(A1313&lt;&gt;"",VALUE(VLOOKUP(-E1313,'2.DEBITOS Y CHEQUES'!$F$2:$F$5500,1,FALSE)),"")</f>
        <v/>
      </c>
    </row>
    <row r="1314" spans="9:9" ht="30" customHeight="1" x14ac:dyDescent="0.2">
      <c r="I1314" t="str">
        <f>IF(A1314&lt;&gt;"",VALUE(VLOOKUP(-E1314,'2.DEBITOS Y CHEQUES'!$F$2:$F$5500,1,FALSE)),"")</f>
        <v/>
      </c>
    </row>
    <row r="1315" spans="9:9" ht="30" customHeight="1" x14ac:dyDescent="0.2">
      <c r="I1315" t="str">
        <f>IF(A1315&lt;&gt;"",VALUE(VLOOKUP(-E1315,'2.DEBITOS Y CHEQUES'!$F$2:$F$5500,1,FALSE)),"")</f>
        <v/>
      </c>
    </row>
    <row r="1316" spans="9:9" ht="30" customHeight="1" x14ac:dyDescent="0.2">
      <c r="I1316" t="str">
        <f>IF(A1316&lt;&gt;"",VALUE(VLOOKUP(-E1316,'2.DEBITOS Y CHEQUES'!$F$2:$F$5500,1,FALSE)),"")</f>
        <v/>
      </c>
    </row>
    <row r="1317" spans="9:9" ht="30" customHeight="1" x14ac:dyDescent="0.2">
      <c r="I1317" t="str">
        <f>IF(A1317&lt;&gt;"",VALUE(VLOOKUP(-E1317,'2.DEBITOS Y CHEQUES'!$F$2:$F$5500,1,FALSE)),"")</f>
        <v/>
      </c>
    </row>
    <row r="1318" spans="9:9" ht="30" customHeight="1" x14ac:dyDescent="0.2">
      <c r="I1318" t="str">
        <f>IF(A1318&lt;&gt;"",VALUE(VLOOKUP(-E1318,'2.DEBITOS Y CHEQUES'!$F$2:$F$5500,1,FALSE)),"")</f>
        <v/>
      </c>
    </row>
    <row r="1319" spans="9:9" ht="30" customHeight="1" x14ac:dyDescent="0.2">
      <c r="I1319" t="str">
        <f>IF(A1319&lt;&gt;"",VALUE(VLOOKUP(-E1319,'2.DEBITOS Y CHEQUES'!$F$2:$F$5500,1,FALSE)),"")</f>
        <v/>
      </c>
    </row>
    <row r="1320" spans="9:9" ht="30" customHeight="1" x14ac:dyDescent="0.2">
      <c r="I1320" t="str">
        <f>IF(A1320&lt;&gt;"",VALUE(VLOOKUP(-E1320,'2.DEBITOS Y CHEQUES'!$F$2:$F$5500,1,FALSE)),"")</f>
        <v/>
      </c>
    </row>
    <row r="1321" spans="9:9" ht="30" customHeight="1" x14ac:dyDescent="0.2">
      <c r="I1321" t="str">
        <f>IF(A1321&lt;&gt;"",VALUE(VLOOKUP(-E1321,'2.DEBITOS Y CHEQUES'!$F$2:$F$5500,1,FALSE)),"")</f>
        <v/>
      </c>
    </row>
    <row r="1322" spans="9:9" ht="30" customHeight="1" x14ac:dyDescent="0.2">
      <c r="I1322" t="str">
        <f>IF(A1322&lt;&gt;"",VALUE(VLOOKUP(-E1322,'2.DEBITOS Y CHEQUES'!$F$2:$F$5500,1,FALSE)),"")</f>
        <v/>
      </c>
    </row>
    <row r="1323" spans="9:9" ht="30" customHeight="1" x14ac:dyDescent="0.2">
      <c r="I1323" t="str">
        <f>IF(A1323&lt;&gt;"",VALUE(VLOOKUP(-E1323,'2.DEBITOS Y CHEQUES'!$F$2:$F$5500,1,FALSE)),"")</f>
        <v/>
      </c>
    </row>
    <row r="1324" spans="9:9" ht="30" customHeight="1" x14ac:dyDescent="0.2">
      <c r="I1324" t="str">
        <f>IF(A1324&lt;&gt;"",VALUE(VLOOKUP(-E1324,'2.DEBITOS Y CHEQUES'!$F$2:$F$5500,1,FALSE)),"")</f>
        <v/>
      </c>
    </row>
    <row r="1325" spans="9:9" ht="30" customHeight="1" x14ac:dyDescent="0.2">
      <c r="I1325" t="str">
        <f>IF(A1325&lt;&gt;"",VALUE(VLOOKUP(-E1325,'2.DEBITOS Y CHEQUES'!$F$2:$F$5500,1,FALSE)),"")</f>
        <v/>
      </c>
    </row>
    <row r="1326" spans="9:9" ht="30" customHeight="1" x14ac:dyDescent="0.2">
      <c r="I1326" t="str">
        <f>IF(A1326&lt;&gt;"",VALUE(VLOOKUP(-E1326,'2.DEBITOS Y CHEQUES'!$F$2:$F$5500,1,FALSE)),"")</f>
        <v/>
      </c>
    </row>
    <row r="1327" spans="9:9" ht="30" customHeight="1" x14ac:dyDescent="0.2">
      <c r="I1327" t="str">
        <f>IF(A1327&lt;&gt;"",VALUE(VLOOKUP(-E1327,'2.DEBITOS Y CHEQUES'!$F$2:$F$5500,1,FALSE)),"")</f>
        <v/>
      </c>
    </row>
    <row r="1328" spans="9:9" ht="30" customHeight="1" x14ac:dyDescent="0.2">
      <c r="I1328" t="str">
        <f>IF(A1328&lt;&gt;"",VALUE(VLOOKUP(-E1328,'2.DEBITOS Y CHEQUES'!$F$2:$F$5500,1,FALSE)),"")</f>
        <v/>
      </c>
    </row>
    <row r="1329" spans="9:9" ht="30" customHeight="1" x14ac:dyDescent="0.2">
      <c r="I1329" t="str">
        <f>IF(A1329&lt;&gt;"",VALUE(VLOOKUP(-E1329,'2.DEBITOS Y CHEQUES'!$F$2:$F$5500,1,FALSE)),"")</f>
        <v/>
      </c>
    </row>
    <row r="1330" spans="9:9" ht="30" customHeight="1" x14ac:dyDescent="0.2">
      <c r="I1330" t="str">
        <f>IF(A1330&lt;&gt;"",VALUE(VLOOKUP(-E1330,'2.DEBITOS Y CHEQUES'!$F$2:$F$5500,1,FALSE)),"")</f>
        <v/>
      </c>
    </row>
    <row r="1331" spans="9:9" ht="30" customHeight="1" x14ac:dyDescent="0.2">
      <c r="I1331" t="str">
        <f>IF(A1331&lt;&gt;"",VALUE(VLOOKUP(-E1331,'2.DEBITOS Y CHEQUES'!$F$2:$F$5500,1,FALSE)),"")</f>
        <v/>
      </c>
    </row>
    <row r="1332" spans="9:9" ht="30" customHeight="1" x14ac:dyDescent="0.2">
      <c r="I1332" t="str">
        <f>IF(A1332&lt;&gt;"",VALUE(VLOOKUP(-E1332,'2.DEBITOS Y CHEQUES'!$F$2:$F$5500,1,FALSE)),"")</f>
        <v/>
      </c>
    </row>
    <row r="1333" spans="9:9" ht="30" customHeight="1" x14ac:dyDescent="0.2">
      <c r="I1333" t="str">
        <f>IF(A1333&lt;&gt;"",VALUE(VLOOKUP(-E1333,'2.DEBITOS Y CHEQUES'!$F$2:$F$5500,1,FALSE)),"")</f>
        <v/>
      </c>
    </row>
    <row r="1334" spans="9:9" ht="30" customHeight="1" x14ac:dyDescent="0.2">
      <c r="I1334" t="str">
        <f>IF(A1334&lt;&gt;"",VALUE(VLOOKUP(-E1334,'2.DEBITOS Y CHEQUES'!$F$2:$F$5500,1,FALSE)),"")</f>
        <v/>
      </c>
    </row>
    <row r="1335" spans="9:9" ht="30" customHeight="1" x14ac:dyDescent="0.2">
      <c r="I1335" t="str">
        <f>IF(A1335&lt;&gt;"",VALUE(VLOOKUP(-E1335,'2.DEBITOS Y CHEQUES'!$F$2:$F$5500,1,FALSE)),"")</f>
        <v/>
      </c>
    </row>
    <row r="1336" spans="9:9" ht="30" customHeight="1" x14ac:dyDescent="0.2">
      <c r="I1336" t="str">
        <f>IF(A1336&lt;&gt;"",VALUE(VLOOKUP(-E1336,'2.DEBITOS Y CHEQUES'!$F$2:$F$5500,1,FALSE)),"")</f>
        <v/>
      </c>
    </row>
    <row r="1337" spans="9:9" ht="30" customHeight="1" x14ac:dyDescent="0.2">
      <c r="I1337" t="str">
        <f>IF(A1337&lt;&gt;"",VALUE(VLOOKUP(-E1337,'2.DEBITOS Y CHEQUES'!$F$2:$F$5500,1,FALSE)),"")</f>
        <v/>
      </c>
    </row>
    <row r="1338" spans="9:9" ht="30" customHeight="1" x14ac:dyDescent="0.2">
      <c r="I1338" t="str">
        <f>IF(A1338&lt;&gt;"",VALUE(VLOOKUP(-E1338,'2.DEBITOS Y CHEQUES'!$F$2:$F$5500,1,FALSE)),"")</f>
        <v/>
      </c>
    </row>
    <row r="1339" spans="9:9" ht="30" customHeight="1" x14ac:dyDescent="0.2">
      <c r="I1339" t="str">
        <f>IF(A1339&lt;&gt;"",VALUE(VLOOKUP(-E1339,'2.DEBITOS Y CHEQUES'!$F$2:$F$5500,1,FALSE)),"")</f>
        <v/>
      </c>
    </row>
    <row r="1340" spans="9:9" ht="30" customHeight="1" x14ac:dyDescent="0.2">
      <c r="I1340" t="str">
        <f>IF(A1340&lt;&gt;"",VALUE(VLOOKUP(-E1340,'2.DEBITOS Y CHEQUES'!$F$2:$F$5500,1,FALSE)),"")</f>
        <v/>
      </c>
    </row>
    <row r="1341" spans="9:9" ht="30" customHeight="1" x14ac:dyDescent="0.2">
      <c r="I1341" t="str">
        <f>IF(A1341&lt;&gt;"",VALUE(VLOOKUP(-E1341,'2.DEBITOS Y CHEQUES'!$F$2:$F$5500,1,FALSE)),"")</f>
        <v/>
      </c>
    </row>
    <row r="1342" spans="9:9" ht="30" customHeight="1" x14ac:dyDescent="0.2">
      <c r="I1342" t="str">
        <f>IF(A1342&lt;&gt;"",VALUE(VLOOKUP(-E1342,'2.DEBITOS Y CHEQUES'!$F$2:$F$5500,1,FALSE)),"")</f>
        <v/>
      </c>
    </row>
    <row r="1343" spans="9:9" ht="30" customHeight="1" x14ac:dyDescent="0.2">
      <c r="I1343" t="str">
        <f>IF(A1343&lt;&gt;"",VALUE(VLOOKUP(-E1343,'2.DEBITOS Y CHEQUES'!$F$2:$F$5500,1,FALSE)),"")</f>
        <v/>
      </c>
    </row>
    <row r="1344" spans="9:9" ht="30" customHeight="1" x14ac:dyDescent="0.2">
      <c r="I1344" t="str">
        <f>IF(A1344&lt;&gt;"",VALUE(VLOOKUP(-E1344,'2.DEBITOS Y CHEQUES'!$F$2:$F$5500,1,FALSE)),"")</f>
        <v/>
      </c>
    </row>
    <row r="1345" spans="9:9" ht="30" customHeight="1" x14ac:dyDescent="0.2">
      <c r="I1345" t="str">
        <f>IF(A1345&lt;&gt;"",VALUE(VLOOKUP(-E1345,'2.DEBITOS Y CHEQUES'!$F$2:$F$5500,1,FALSE)),"")</f>
        <v/>
      </c>
    </row>
    <row r="1346" spans="9:9" ht="30" customHeight="1" x14ac:dyDescent="0.2">
      <c r="I1346" t="str">
        <f>IF(A1346&lt;&gt;"",VALUE(VLOOKUP(-E1346,'2.DEBITOS Y CHEQUES'!$F$2:$F$5500,1,FALSE)),"")</f>
        <v/>
      </c>
    </row>
    <row r="1347" spans="9:9" ht="30" customHeight="1" x14ac:dyDescent="0.2">
      <c r="I1347" t="str">
        <f>IF(A1347&lt;&gt;"",VALUE(VLOOKUP(-E1347,'2.DEBITOS Y CHEQUES'!$F$2:$F$5500,1,FALSE)),"")</f>
        <v/>
      </c>
    </row>
    <row r="1348" spans="9:9" ht="30" customHeight="1" x14ac:dyDescent="0.2">
      <c r="I1348" t="str">
        <f>IF(A1348&lt;&gt;"",VALUE(VLOOKUP(-E1348,'2.DEBITOS Y CHEQUES'!$F$2:$F$5500,1,FALSE)),"")</f>
        <v/>
      </c>
    </row>
    <row r="1349" spans="9:9" ht="30" customHeight="1" x14ac:dyDescent="0.2">
      <c r="I1349" t="str">
        <f>IF(A1349&lt;&gt;"",VALUE(VLOOKUP(-E1349,'2.DEBITOS Y CHEQUES'!$F$2:$F$5500,1,FALSE)),"")</f>
        <v/>
      </c>
    </row>
    <row r="1350" spans="9:9" ht="30" customHeight="1" x14ac:dyDescent="0.2">
      <c r="I1350" t="str">
        <f>IF(A1350&lt;&gt;"",VALUE(VLOOKUP(-E1350,'2.DEBITOS Y CHEQUES'!$F$2:$F$5500,1,FALSE)),"")</f>
        <v/>
      </c>
    </row>
    <row r="1351" spans="9:9" ht="30" customHeight="1" x14ac:dyDescent="0.2">
      <c r="I1351" t="str">
        <f>IF(A1351&lt;&gt;"",VALUE(VLOOKUP(-E1351,'2.DEBITOS Y CHEQUES'!$F$2:$F$5500,1,FALSE)),"")</f>
        <v/>
      </c>
    </row>
    <row r="1352" spans="9:9" ht="30" customHeight="1" x14ac:dyDescent="0.2">
      <c r="I1352" t="str">
        <f>IF(A1352&lt;&gt;"",VALUE(VLOOKUP(-E1352,'2.DEBITOS Y CHEQUES'!$F$2:$F$5500,1,FALSE)),"")</f>
        <v/>
      </c>
    </row>
    <row r="1353" spans="9:9" ht="30" customHeight="1" x14ac:dyDescent="0.2">
      <c r="I1353" t="str">
        <f>IF(A1353&lt;&gt;"",VALUE(VLOOKUP(-E1353,'2.DEBITOS Y CHEQUES'!$F$2:$F$5500,1,FALSE)),"")</f>
        <v/>
      </c>
    </row>
    <row r="1354" spans="9:9" ht="30" customHeight="1" x14ac:dyDescent="0.2">
      <c r="I1354" t="str">
        <f>IF(A1354&lt;&gt;"",VALUE(VLOOKUP(-E1354,'2.DEBITOS Y CHEQUES'!$F$2:$F$5500,1,FALSE)),"")</f>
        <v/>
      </c>
    </row>
    <row r="1355" spans="9:9" ht="30" customHeight="1" x14ac:dyDescent="0.2">
      <c r="I1355" t="str">
        <f>IF(A1355&lt;&gt;"",VALUE(VLOOKUP(-E1355,'2.DEBITOS Y CHEQUES'!$F$2:$F$5500,1,FALSE)),"")</f>
        <v/>
      </c>
    </row>
    <row r="1356" spans="9:9" ht="30" customHeight="1" x14ac:dyDescent="0.2">
      <c r="I1356" t="str">
        <f>IF(A1356&lt;&gt;"",VALUE(VLOOKUP(-E1356,'2.DEBITOS Y CHEQUES'!$F$2:$F$5500,1,FALSE)),"")</f>
        <v/>
      </c>
    </row>
    <row r="1357" spans="9:9" ht="30" customHeight="1" x14ac:dyDescent="0.2">
      <c r="I1357" t="str">
        <f>IF(A1357&lt;&gt;"",VALUE(VLOOKUP(-E1357,'2.DEBITOS Y CHEQUES'!$F$2:$F$5500,1,FALSE)),"")</f>
        <v/>
      </c>
    </row>
    <row r="1358" spans="9:9" ht="30" customHeight="1" x14ac:dyDescent="0.2">
      <c r="I1358" t="str">
        <f>IF(A1358&lt;&gt;"",VALUE(VLOOKUP(-E1358,'2.DEBITOS Y CHEQUES'!$F$2:$F$5500,1,FALSE)),"")</f>
        <v/>
      </c>
    </row>
    <row r="1359" spans="9:9" ht="30" customHeight="1" x14ac:dyDescent="0.2">
      <c r="I1359" t="str">
        <f>IF(A1359&lt;&gt;"",VALUE(VLOOKUP(-E1359,'2.DEBITOS Y CHEQUES'!$F$2:$F$5500,1,FALSE)),"")</f>
        <v/>
      </c>
    </row>
    <row r="1360" spans="9:9" ht="30" customHeight="1" x14ac:dyDescent="0.2">
      <c r="I1360" t="str">
        <f>IF(A1360&lt;&gt;"",VALUE(VLOOKUP(-E1360,'2.DEBITOS Y CHEQUES'!$F$2:$F$5500,1,FALSE)),"")</f>
        <v/>
      </c>
    </row>
    <row r="1361" spans="9:9" ht="30" customHeight="1" x14ac:dyDescent="0.2">
      <c r="I1361" t="str">
        <f>IF(A1361&lt;&gt;"",VALUE(VLOOKUP(-E1361,'2.DEBITOS Y CHEQUES'!$F$2:$F$5500,1,FALSE)),"")</f>
        <v/>
      </c>
    </row>
    <row r="1362" spans="9:9" ht="30" customHeight="1" x14ac:dyDescent="0.2">
      <c r="I1362" t="str">
        <f>IF(A1362&lt;&gt;"",VALUE(VLOOKUP(-E1362,'2.DEBITOS Y CHEQUES'!$F$2:$F$5500,1,FALSE)),"")</f>
        <v/>
      </c>
    </row>
    <row r="1363" spans="9:9" ht="30" customHeight="1" x14ac:dyDescent="0.2">
      <c r="I1363" t="str">
        <f>IF(A1363&lt;&gt;"",VALUE(VLOOKUP(-E1363,'2.DEBITOS Y CHEQUES'!$F$2:$F$5500,1,FALSE)),"")</f>
        <v/>
      </c>
    </row>
    <row r="1364" spans="9:9" ht="30" customHeight="1" x14ac:dyDescent="0.2">
      <c r="I1364" t="str">
        <f>IF(A1364&lt;&gt;"",VALUE(VLOOKUP(-E1364,'2.DEBITOS Y CHEQUES'!$F$2:$F$5500,1,FALSE)),"")</f>
        <v/>
      </c>
    </row>
    <row r="1365" spans="9:9" ht="30" customHeight="1" x14ac:dyDescent="0.2">
      <c r="I1365" t="str">
        <f>IF(A1365&lt;&gt;"",VALUE(VLOOKUP(-E1365,'2.DEBITOS Y CHEQUES'!$F$2:$F$5500,1,FALSE)),"")</f>
        <v/>
      </c>
    </row>
    <row r="1366" spans="9:9" ht="30" customHeight="1" x14ac:dyDescent="0.2">
      <c r="I1366" t="str">
        <f>IF(A1366&lt;&gt;"",VALUE(VLOOKUP(-E1366,'2.DEBITOS Y CHEQUES'!$F$2:$F$5500,1,FALSE)),"")</f>
        <v/>
      </c>
    </row>
    <row r="1367" spans="9:9" ht="30" customHeight="1" x14ac:dyDescent="0.2">
      <c r="I1367" t="str">
        <f>IF(A1367&lt;&gt;"",VALUE(VLOOKUP(-E1367,'2.DEBITOS Y CHEQUES'!$F$2:$F$5500,1,FALSE)),"")</f>
        <v/>
      </c>
    </row>
    <row r="1368" spans="9:9" ht="30" customHeight="1" x14ac:dyDescent="0.2">
      <c r="I1368" t="str">
        <f>IF(A1368&lt;&gt;"",VALUE(VLOOKUP(-E1368,'2.DEBITOS Y CHEQUES'!$F$2:$F$5500,1,FALSE)),"")</f>
        <v/>
      </c>
    </row>
    <row r="1369" spans="9:9" ht="30" customHeight="1" x14ac:dyDescent="0.2">
      <c r="I1369" t="str">
        <f>IF(A1369&lt;&gt;"",VALUE(VLOOKUP(-E1369,'2.DEBITOS Y CHEQUES'!$F$2:$F$5500,1,FALSE)),"")</f>
        <v/>
      </c>
    </row>
    <row r="1370" spans="9:9" ht="30" customHeight="1" x14ac:dyDescent="0.2">
      <c r="I1370" t="str">
        <f>IF(A1370&lt;&gt;"",VALUE(VLOOKUP(-E1370,'2.DEBITOS Y CHEQUES'!$F$2:$F$5500,1,FALSE)),"")</f>
        <v/>
      </c>
    </row>
    <row r="1371" spans="9:9" ht="30" customHeight="1" x14ac:dyDescent="0.2">
      <c r="I1371" t="str">
        <f>IF(A1371&lt;&gt;"",VALUE(VLOOKUP(-E1371,'2.DEBITOS Y CHEQUES'!$F$2:$F$5500,1,FALSE)),"")</f>
        <v/>
      </c>
    </row>
    <row r="1372" spans="9:9" ht="30" customHeight="1" x14ac:dyDescent="0.2">
      <c r="I1372" t="str">
        <f>IF(A1372&lt;&gt;"",VALUE(VLOOKUP(-E1372,'2.DEBITOS Y CHEQUES'!$F$2:$F$5500,1,FALSE)),"")</f>
        <v/>
      </c>
    </row>
    <row r="1373" spans="9:9" ht="30" customHeight="1" x14ac:dyDescent="0.2">
      <c r="I1373" t="str">
        <f>IF(A1373&lt;&gt;"",VALUE(VLOOKUP(-E1373,'2.DEBITOS Y CHEQUES'!$F$2:$F$5500,1,FALSE)),"")</f>
        <v/>
      </c>
    </row>
    <row r="1374" spans="9:9" ht="30" customHeight="1" x14ac:dyDescent="0.2">
      <c r="I1374" t="str">
        <f>IF(A1374&lt;&gt;"",VALUE(VLOOKUP(-E1374,'2.DEBITOS Y CHEQUES'!$F$2:$F$5500,1,FALSE)),"")</f>
        <v/>
      </c>
    </row>
    <row r="1375" spans="9:9" ht="30" customHeight="1" x14ac:dyDescent="0.2">
      <c r="I1375" t="str">
        <f>IF(A1375&lt;&gt;"",VALUE(VLOOKUP(-E1375,'2.DEBITOS Y CHEQUES'!$F$2:$F$5500,1,FALSE)),"")</f>
        <v/>
      </c>
    </row>
    <row r="1376" spans="9:9" ht="30" customHeight="1" x14ac:dyDescent="0.2">
      <c r="I1376" t="str">
        <f>IF(A1376&lt;&gt;"",VALUE(VLOOKUP(-E1376,'2.DEBITOS Y CHEQUES'!$F$2:$F$5500,1,FALSE)),"")</f>
        <v/>
      </c>
    </row>
    <row r="1377" spans="9:9" ht="30" customHeight="1" x14ac:dyDescent="0.2">
      <c r="I1377" t="str">
        <f>IF(A1377&lt;&gt;"",VALUE(VLOOKUP(-E1377,'2.DEBITOS Y CHEQUES'!$F$2:$F$5500,1,FALSE)),"")</f>
        <v/>
      </c>
    </row>
    <row r="1378" spans="9:9" ht="30" customHeight="1" x14ac:dyDescent="0.2">
      <c r="I1378" t="str">
        <f>IF(A1378&lt;&gt;"",VALUE(VLOOKUP(-E1378,'2.DEBITOS Y CHEQUES'!$F$2:$F$5500,1,FALSE)),"")</f>
        <v/>
      </c>
    </row>
    <row r="1379" spans="9:9" ht="30" customHeight="1" x14ac:dyDescent="0.2">
      <c r="I1379" t="str">
        <f>IF(A1379&lt;&gt;"",VALUE(VLOOKUP(-E1379,'2.DEBITOS Y CHEQUES'!$F$2:$F$5500,1,FALSE)),"")</f>
        <v/>
      </c>
    </row>
    <row r="1380" spans="9:9" ht="30" customHeight="1" x14ac:dyDescent="0.2">
      <c r="I1380" t="str">
        <f>IF(A1380&lt;&gt;"",VALUE(VLOOKUP(-E1380,'2.DEBITOS Y CHEQUES'!$F$2:$F$5500,1,FALSE)),"")</f>
        <v/>
      </c>
    </row>
    <row r="1381" spans="9:9" ht="30" customHeight="1" x14ac:dyDescent="0.2">
      <c r="I1381" t="str">
        <f>IF(A1381&lt;&gt;"",VALUE(VLOOKUP(-E1381,'2.DEBITOS Y CHEQUES'!$F$2:$F$5500,1,FALSE)),"")</f>
        <v/>
      </c>
    </row>
    <row r="1382" spans="9:9" ht="30" customHeight="1" x14ac:dyDescent="0.2">
      <c r="I1382" t="str">
        <f>IF(A1382&lt;&gt;"",VALUE(VLOOKUP(-E1382,'2.DEBITOS Y CHEQUES'!$F$2:$F$5500,1,FALSE)),"")</f>
        <v/>
      </c>
    </row>
    <row r="1383" spans="9:9" ht="30" customHeight="1" x14ac:dyDescent="0.2">
      <c r="I1383" t="str">
        <f>IF(A1383&lt;&gt;"",VALUE(VLOOKUP(-E1383,'2.DEBITOS Y CHEQUES'!$F$2:$F$5500,1,FALSE)),"")</f>
        <v/>
      </c>
    </row>
    <row r="1384" spans="9:9" ht="30" customHeight="1" x14ac:dyDescent="0.2">
      <c r="I1384" t="str">
        <f>IF(A1384&lt;&gt;"",VALUE(VLOOKUP(-E1384,'2.DEBITOS Y CHEQUES'!$F$2:$F$5500,1,FALSE)),"")</f>
        <v/>
      </c>
    </row>
    <row r="1385" spans="9:9" ht="30" customHeight="1" x14ac:dyDescent="0.2">
      <c r="I1385" t="str">
        <f>IF(A1385&lt;&gt;"",VALUE(VLOOKUP(-E1385,'2.DEBITOS Y CHEQUES'!$F$2:$F$5500,1,FALSE)),"")</f>
        <v/>
      </c>
    </row>
    <row r="1386" spans="9:9" ht="30" customHeight="1" x14ac:dyDescent="0.2">
      <c r="I1386" t="str">
        <f>IF(A1386&lt;&gt;"",VALUE(VLOOKUP(-E1386,'2.DEBITOS Y CHEQUES'!$F$2:$F$5500,1,FALSE)),"")</f>
        <v/>
      </c>
    </row>
    <row r="1387" spans="9:9" ht="30" customHeight="1" x14ac:dyDescent="0.2">
      <c r="I1387" t="str">
        <f>IF(A1387&lt;&gt;"",VALUE(VLOOKUP(-E1387,'2.DEBITOS Y CHEQUES'!$F$2:$F$5500,1,FALSE)),"")</f>
        <v/>
      </c>
    </row>
    <row r="1388" spans="9:9" ht="30" customHeight="1" x14ac:dyDescent="0.2">
      <c r="I1388" t="str">
        <f>IF(A1388&lt;&gt;"",VALUE(VLOOKUP(-E1388,'2.DEBITOS Y CHEQUES'!$F$2:$F$5500,1,FALSE)),"")</f>
        <v/>
      </c>
    </row>
    <row r="1389" spans="9:9" ht="30" customHeight="1" x14ac:dyDescent="0.2">
      <c r="I1389" t="str">
        <f>IF(A1389&lt;&gt;"",VALUE(VLOOKUP(-E1389,'2.DEBITOS Y CHEQUES'!$F$2:$F$5500,1,FALSE)),"")</f>
        <v/>
      </c>
    </row>
    <row r="1390" spans="9:9" ht="30" customHeight="1" x14ac:dyDescent="0.2">
      <c r="I1390" t="str">
        <f>IF(A1390&lt;&gt;"",VALUE(VLOOKUP(-E1390,'2.DEBITOS Y CHEQUES'!$F$2:$F$5500,1,FALSE)),"")</f>
        <v/>
      </c>
    </row>
    <row r="1391" spans="9:9" ht="30" customHeight="1" x14ac:dyDescent="0.2">
      <c r="I1391" t="str">
        <f>IF(A1391&lt;&gt;"",VALUE(VLOOKUP(-E1391,'2.DEBITOS Y CHEQUES'!$F$2:$F$5500,1,FALSE)),"")</f>
        <v/>
      </c>
    </row>
    <row r="1392" spans="9:9" ht="30" customHeight="1" x14ac:dyDescent="0.2">
      <c r="I1392" t="str">
        <f>IF(A1392&lt;&gt;"",VALUE(VLOOKUP(-E1392,'2.DEBITOS Y CHEQUES'!$F$2:$F$5500,1,FALSE)),"")</f>
        <v/>
      </c>
    </row>
    <row r="1393" spans="9:9" ht="30" customHeight="1" x14ac:dyDescent="0.2">
      <c r="I1393" t="str">
        <f>IF(A1393&lt;&gt;"",VALUE(VLOOKUP(-E1393,'2.DEBITOS Y CHEQUES'!$F$2:$F$5500,1,FALSE)),"")</f>
        <v/>
      </c>
    </row>
    <row r="1394" spans="9:9" ht="30" customHeight="1" x14ac:dyDescent="0.2">
      <c r="I1394" t="str">
        <f>IF(A1394&lt;&gt;"",VALUE(VLOOKUP(-E1394,'2.DEBITOS Y CHEQUES'!$F$2:$F$5500,1,FALSE)),"")</f>
        <v/>
      </c>
    </row>
    <row r="1395" spans="9:9" ht="30" customHeight="1" x14ac:dyDescent="0.2">
      <c r="I1395" t="str">
        <f>IF(A1395&lt;&gt;"",VALUE(VLOOKUP(-E1395,'2.DEBITOS Y CHEQUES'!$F$2:$F$5500,1,FALSE)),"")</f>
        <v/>
      </c>
    </row>
    <row r="1396" spans="9:9" ht="30" customHeight="1" x14ac:dyDescent="0.2">
      <c r="I1396" t="str">
        <f>IF(A1396&lt;&gt;"",VALUE(VLOOKUP(-E1396,'2.DEBITOS Y CHEQUES'!$F$2:$F$5500,1,FALSE)),"")</f>
        <v/>
      </c>
    </row>
    <row r="1397" spans="9:9" ht="30" customHeight="1" x14ac:dyDescent="0.2">
      <c r="I1397" t="str">
        <f>IF(A1397&lt;&gt;"",VALUE(VLOOKUP(-E1397,'2.DEBITOS Y CHEQUES'!$F$2:$F$5500,1,FALSE)),"")</f>
        <v/>
      </c>
    </row>
    <row r="1398" spans="9:9" ht="30" customHeight="1" x14ac:dyDescent="0.2">
      <c r="I1398" t="str">
        <f>IF(A1398&lt;&gt;"",VALUE(VLOOKUP(-E1398,'2.DEBITOS Y CHEQUES'!$F$2:$F$5500,1,FALSE)),"")</f>
        <v/>
      </c>
    </row>
    <row r="1399" spans="9:9" ht="30" customHeight="1" x14ac:dyDescent="0.2">
      <c r="I1399" t="str">
        <f>IF(A1399&lt;&gt;"",VALUE(VLOOKUP(-E1399,'2.DEBITOS Y CHEQUES'!$F$2:$F$5500,1,FALSE)),"")</f>
        <v/>
      </c>
    </row>
    <row r="1400" spans="9:9" ht="30" customHeight="1" x14ac:dyDescent="0.2">
      <c r="I1400" t="str">
        <f>IF(A1400&lt;&gt;"",VALUE(VLOOKUP(-E1400,'2.DEBITOS Y CHEQUES'!$F$2:$F$5500,1,FALSE)),"")</f>
        <v/>
      </c>
    </row>
    <row r="1401" spans="9:9" ht="30" customHeight="1" x14ac:dyDescent="0.2">
      <c r="I1401" t="str">
        <f>IF(A1401&lt;&gt;"",VALUE(VLOOKUP(-E1401,'2.DEBITOS Y CHEQUES'!$F$2:$F$5500,1,FALSE)),"")</f>
        <v/>
      </c>
    </row>
    <row r="1402" spans="9:9" ht="30" customHeight="1" x14ac:dyDescent="0.2">
      <c r="I1402" t="str">
        <f>IF(A1402&lt;&gt;"",VALUE(VLOOKUP(-E1402,'2.DEBITOS Y CHEQUES'!$F$2:$F$5500,1,FALSE)),"")</f>
        <v/>
      </c>
    </row>
    <row r="1403" spans="9:9" ht="30" customHeight="1" x14ac:dyDescent="0.2">
      <c r="I1403" t="str">
        <f>IF(A1403&lt;&gt;"",VALUE(VLOOKUP(-E1403,'2.DEBITOS Y CHEQUES'!$F$2:$F$5500,1,FALSE)),"")</f>
        <v/>
      </c>
    </row>
    <row r="1404" spans="9:9" ht="30" customHeight="1" x14ac:dyDescent="0.2">
      <c r="I1404" t="str">
        <f>IF(A1404&lt;&gt;"",VALUE(VLOOKUP(-E1404,'2.DEBITOS Y CHEQUES'!$F$2:$F$5500,1,FALSE)),"")</f>
        <v/>
      </c>
    </row>
    <row r="1405" spans="9:9" ht="30" customHeight="1" x14ac:dyDescent="0.2">
      <c r="I1405" t="str">
        <f>IF(A1405&lt;&gt;"",VALUE(VLOOKUP(-E1405,'2.DEBITOS Y CHEQUES'!$F$2:$F$5500,1,FALSE)),"")</f>
        <v/>
      </c>
    </row>
    <row r="1406" spans="9:9" ht="30" customHeight="1" x14ac:dyDescent="0.2">
      <c r="I1406" t="str">
        <f>IF(A1406&lt;&gt;"",VALUE(VLOOKUP(-E1406,'2.DEBITOS Y CHEQUES'!$F$2:$F$5500,1,FALSE)),"")</f>
        <v/>
      </c>
    </row>
    <row r="1407" spans="9:9" ht="30" customHeight="1" x14ac:dyDescent="0.2">
      <c r="I1407" t="str">
        <f>IF(A1407&lt;&gt;"",VALUE(VLOOKUP(-E1407,'2.DEBITOS Y CHEQUES'!$F$2:$F$5500,1,FALSE)),"")</f>
        <v/>
      </c>
    </row>
    <row r="1408" spans="9:9" ht="30" customHeight="1" x14ac:dyDescent="0.2">
      <c r="I1408" t="str">
        <f>IF(A1408&lt;&gt;"",VALUE(VLOOKUP(-E1408,'2.DEBITOS Y CHEQUES'!$F$2:$F$5500,1,FALSE)),"")</f>
        <v/>
      </c>
    </row>
    <row r="1409" spans="9:9" ht="30" customHeight="1" x14ac:dyDescent="0.2">
      <c r="I1409" t="str">
        <f>IF(A1409&lt;&gt;"",VALUE(VLOOKUP(-E1409,'2.DEBITOS Y CHEQUES'!$F$2:$F$5500,1,FALSE)),"")</f>
        <v/>
      </c>
    </row>
    <row r="1410" spans="9:9" ht="30" customHeight="1" x14ac:dyDescent="0.2">
      <c r="I1410" t="str">
        <f>IF(A1410&lt;&gt;"",VALUE(VLOOKUP(-E1410,'2.DEBITOS Y CHEQUES'!$F$2:$F$5500,1,FALSE)),"")</f>
        <v/>
      </c>
    </row>
    <row r="1411" spans="9:9" ht="30" customHeight="1" x14ac:dyDescent="0.2">
      <c r="I1411" t="str">
        <f>IF(A1411&lt;&gt;"",VALUE(VLOOKUP(-E1411,'2.DEBITOS Y CHEQUES'!$F$2:$F$5500,1,FALSE)),"")</f>
        <v/>
      </c>
    </row>
    <row r="1412" spans="9:9" ht="30" customHeight="1" x14ac:dyDescent="0.2">
      <c r="I1412" t="str">
        <f>IF(A1412&lt;&gt;"",VALUE(VLOOKUP(-E1412,'2.DEBITOS Y CHEQUES'!$F$2:$F$5500,1,FALSE)),"")</f>
        <v/>
      </c>
    </row>
    <row r="1413" spans="9:9" ht="30" customHeight="1" x14ac:dyDescent="0.2">
      <c r="I1413" t="str">
        <f>IF(A1413&lt;&gt;"",VALUE(VLOOKUP(-E1413,'2.DEBITOS Y CHEQUES'!$F$2:$F$5500,1,FALSE)),"")</f>
        <v/>
      </c>
    </row>
    <row r="1414" spans="9:9" ht="30" customHeight="1" x14ac:dyDescent="0.2">
      <c r="I1414" t="str">
        <f>IF(A1414&lt;&gt;"",VALUE(VLOOKUP(-E1414,'2.DEBITOS Y CHEQUES'!$F$2:$F$5500,1,FALSE)),"")</f>
        <v/>
      </c>
    </row>
    <row r="1415" spans="9:9" ht="30" customHeight="1" x14ac:dyDescent="0.2">
      <c r="I1415" t="str">
        <f>IF(A1415&lt;&gt;"",VALUE(VLOOKUP(-E1415,'2.DEBITOS Y CHEQUES'!$F$2:$F$5500,1,FALSE)),"")</f>
        <v/>
      </c>
    </row>
    <row r="1416" spans="9:9" ht="30" customHeight="1" x14ac:dyDescent="0.2">
      <c r="I1416" t="str">
        <f>IF(A1416&lt;&gt;"",VALUE(VLOOKUP(-E1416,'2.DEBITOS Y CHEQUES'!$F$2:$F$5500,1,FALSE)),"")</f>
        <v/>
      </c>
    </row>
    <row r="1417" spans="9:9" ht="30" customHeight="1" x14ac:dyDescent="0.2">
      <c r="I1417" t="str">
        <f>IF(A1417&lt;&gt;"",VALUE(VLOOKUP(-E1417,'2.DEBITOS Y CHEQUES'!$F$2:$F$5500,1,FALSE)),"")</f>
        <v/>
      </c>
    </row>
    <row r="1418" spans="9:9" ht="30" customHeight="1" x14ac:dyDescent="0.2">
      <c r="I1418" t="str">
        <f>IF(A1418&lt;&gt;"",VALUE(VLOOKUP(-E1418,'2.DEBITOS Y CHEQUES'!$F$2:$F$5500,1,FALSE)),"")</f>
        <v/>
      </c>
    </row>
    <row r="1419" spans="9:9" ht="30" customHeight="1" x14ac:dyDescent="0.2">
      <c r="I1419" t="str">
        <f>IF(A1419&lt;&gt;"",VALUE(VLOOKUP(-E1419,'2.DEBITOS Y CHEQUES'!$F$2:$F$5500,1,FALSE)),"")</f>
        <v/>
      </c>
    </row>
    <row r="1420" spans="9:9" ht="30" customHeight="1" x14ac:dyDescent="0.2">
      <c r="I1420" t="str">
        <f>IF(A1420&lt;&gt;"",VALUE(VLOOKUP(-E1420,'2.DEBITOS Y CHEQUES'!$F$2:$F$5500,1,FALSE)),"")</f>
        <v/>
      </c>
    </row>
    <row r="1421" spans="9:9" ht="30" customHeight="1" x14ac:dyDescent="0.2">
      <c r="I1421" t="str">
        <f>IF(A1421&lt;&gt;"",VALUE(VLOOKUP(-E1421,'2.DEBITOS Y CHEQUES'!$F$2:$F$5500,1,FALSE)),"")</f>
        <v/>
      </c>
    </row>
    <row r="1422" spans="9:9" ht="30" customHeight="1" x14ac:dyDescent="0.2">
      <c r="I1422" t="str">
        <f>IF(A1422&lt;&gt;"",VALUE(VLOOKUP(-E1422,'2.DEBITOS Y CHEQUES'!$F$2:$F$5500,1,FALSE)),"")</f>
        <v/>
      </c>
    </row>
    <row r="1423" spans="9:9" ht="30" customHeight="1" x14ac:dyDescent="0.2">
      <c r="I1423" t="str">
        <f>IF(A1423&lt;&gt;"",VALUE(VLOOKUP(-E1423,'2.DEBITOS Y CHEQUES'!$F$2:$F$5500,1,FALSE)),"")</f>
        <v/>
      </c>
    </row>
    <row r="1424" spans="9:9" ht="30" customHeight="1" x14ac:dyDescent="0.2">
      <c r="I1424" t="str">
        <f>IF(A1424&lt;&gt;"",VALUE(VLOOKUP(-E1424,'2.DEBITOS Y CHEQUES'!$F$2:$F$5500,1,FALSE)),"")</f>
        <v/>
      </c>
    </row>
    <row r="1425" spans="9:9" ht="30" customHeight="1" x14ac:dyDescent="0.2">
      <c r="I1425" t="str">
        <f>IF(A1425&lt;&gt;"",VALUE(VLOOKUP(-E1425,'2.DEBITOS Y CHEQUES'!$F$2:$F$5500,1,FALSE)),"")</f>
        <v/>
      </c>
    </row>
    <row r="1426" spans="9:9" ht="30" customHeight="1" x14ac:dyDescent="0.2">
      <c r="I1426" t="str">
        <f>IF(A1426&lt;&gt;"",VALUE(VLOOKUP(-E1426,'2.DEBITOS Y CHEQUES'!$F$2:$F$5500,1,FALSE)),"")</f>
        <v/>
      </c>
    </row>
    <row r="1427" spans="9:9" ht="30" customHeight="1" x14ac:dyDescent="0.2">
      <c r="I1427" t="str">
        <f>IF(A1427&lt;&gt;"",VALUE(VLOOKUP(-E1427,'2.DEBITOS Y CHEQUES'!$F$2:$F$5500,1,FALSE)),"")</f>
        <v/>
      </c>
    </row>
    <row r="1428" spans="9:9" ht="30" customHeight="1" x14ac:dyDescent="0.2">
      <c r="I1428" t="str">
        <f>IF(A1428&lt;&gt;"",VALUE(VLOOKUP(-E1428,'2.DEBITOS Y CHEQUES'!$F$2:$F$5500,1,FALSE)),"")</f>
        <v/>
      </c>
    </row>
    <row r="1429" spans="9:9" ht="30" customHeight="1" x14ac:dyDescent="0.2">
      <c r="I1429" t="str">
        <f>IF(A1429&lt;&gt;"",VALUE(VLOOKUP(-E1429,'2.DEBITOS Y CHEQUES'!$F$2:$F$5500,1,FALSE)),"")</f>
        <v/>
      </c>
    </row>
    <row r="1430" spans="9:9" ht="30" customHeight="1" x14ac:dyDescent="0.2">
      <c r="I1430" t="str">
        <f>IF(A1430&lt;&gt;"",VALUE(VLOOKUP(-E1430,'2.DEBITOS Y CHEQUES'!$F$2:$F$5500,1,FALSE)),"")</f>
        <v/>
      </c>
    </row>
    <row r="1431" spans="9:9" ht="30" customHeight="1" x14ac:dyDescent="0.2">
      <c r="I1431" t="str">
        <f>IF(A1431&lt;&gt;"",VALUE(VLOOKUP(-E1431,'2.DEBITOS Y CHEQUES'!$F$2:$F$5500,1,FALSE)),"")</f>
        <v/>
      </c>
    </row>
    <row r="1432" spans="9:9" ht="30" customHeight="1" x14ac:dyDescent="0.2">
      <c r="I1432" t="str">
        <f>IF(A1432&lt;&gt;"",VALUE(VLOOKUP(-E1432,'2.DEBITOS Y CHEQUES'!$F$2:$F$5500,1,FALSE)),"")</f>
        <v/>
      </c>
    </row>
    <row r="1433" spans="9:9" ht="30" customHeight="1" x14ac:dyDescent="0.2">
      <c r="I1433" t="str">
        <f>IF(A1433&lt;&gt;"",VALUE(VLOOKUP(-E1433,'2.DEBITOS Y CHEQUES'!$F$2:$F$5500,1,FALSE)),"")</f>
        <v/>
      </c>
    </row>
    <row r="1434" spans="9:9" ht="30" customHeight="1" x14ac:dyDescent="0.2">
      <c r="I1434" t="str">
        <f>IF(A1434&lt;&gt;"",VALUE(VLOOKUP(-E1434,'2.DEBITOS Y CHEQUES'!$F$2:$F$5500,1,FALSE)),"")</f>
        <v/>
      </c>
    </row>
    <row r="1435" spans="9:9" ht="30" customHeight="1" x14ac:dyDescent="0.2">
      <c r="I1435" t="str">
        <f>IF(A1435&lt;&gt;"",VALUE(VLOOKUP(-E1435,'2.DEBITOS Y CHEQUES'!$F$2:$F$5500,1,FALSE)),"")</f>
        <v/>
      </c>
    </row>
    <row r="1436" spans="9:9" ht="30" customHeight="1" x14ac:dyDescent="0.2">
      <c r="I1436" t="str">
        <f>IF(A1436&lt;&gt;"",VALUE(VLOOKUP(-E1436,'2.DEBITOS Y CHEQUES'!$F$2:$F$5500,1,FALSE)),"")</f>
        <v/>
      </c>
    </row>
    <row r="1437" spans="9:9" ht="30" customHeight="1" x14ac:dyDescent="0.2">
      <c r="I1437" t="str">
        <f>IF(A1437&lt;&gt;"",VALUE(VLOOKUP(-E1437,'2.DEBITOS Y CHEQUES'!$F$2:$F$5500,1,FALSE)),"")</f>
        <v/>
      </c>
    </row>
    <row r="1438" spans="9:9" ht="30" customHeight="1" x14ac:dyDescent="0.2">
      <c r="I1438" t="str">
        <f>IF(A1438&lt;&gt;"",VALUE(VLOOKUP(-E1438,'2.DEBITOS Y CHEQUES'!$F$2:$F$5500,1,FALSE)),"")</f>
        <v/>
      </c>
    </row>
    <row r="1439" spans="9:9" ht="30" customHeight="1" x14ac:dyDescent="0.2">
      <c r="I1439" t="str">
        <f>IF(A1439&lt;&gt;"",VALUE(VLOOKUP(-E1439,'2.DEBITOS Y CHEQUES'!$F$2:$F$5500,1,FALSE)),"")</f>
        <v/>
      </c>
    </row>
    <row r="1440" spans="9:9" ht="30" customHeight="1" x14ac:dyDescent="0.2">
      <c r="I1440" t="str">
        <f>IF(A1440&lt;&gt;"",VALUE(VLOOKUP(-E1440,'2.DEBITOS Y CHEQUES'!$F$2:$F$5500,1,FALSE)),"")</f>
        <v/>
      </c>
    </row>
    <row r="1441" spans="9:9" ht="30" customHeight="1" x14ac:dyDescent="0.2">
      <c r="I1441" t="str">
        <f>IF(A1441&lt;&gt;"",VALUE(VLOOKUP(-E1441,'2.DEBITOS Y CHEQUES'!$F$2:$F$5500,1,FALSE)),"")</f>
        <v/>
      </c>
    </row>
    <row r="1442" spans="9:9" ht="30" customHeight="1" x14ac:dyDescent="0.2">
      <c r="I1442" t="str">
        <f>IF(A1442&lt;&gt;"",VALUE(VLOOKUP(-E1442,'2.DEBITOS Y CHEQUES'!$F$2:$F$5500,1,FALSE)),"")</f>
        <v/>
      </c>
    </row>
    <row r="1443" spans="9:9" ht="30" customHeight="1" x14ac:dyDescent="0.2">
      <c r="I1443" t="str">
        <f>IF(A1443&lt;&gt;"",VALUE(VLOOKUP(-E1443,'2.DEBITOS Y CHEQUES'!$F$2:$F$5500,1,FALSE)),"")</f>
        <v/>
      </c>
    </row>
    <row r="1444" spans="9:9" ht="30" customHeight="1" x14ac:dyDescent="0.2">
      <c r="I1444" t="str">
        <f>IF(A1444&lt;&gt;"",VALUE(VLOOKUP(-E1444,'2.DEBITOS Y CHEQUES'!$F$2:$F$5500,1,FALSE)),"")</f>
        <v/>
      </c>
    </row>
    <row r="1445" spans="9:9" ht="30" customHeight="1" x14ac:dyDescent="0.2">
      <c r="I1445" t="str">
        <f>IF(A1445&lt;&gt;"",VALUE(VLOOKUP(-E1445,'2.DEBITOS Y CHEQUES'!$F$2:$F$5500,1,FALSE)),"")</f>
        <v/>
      </c>
    </row>
    <row r="1446" spans="9:9" ht="30" customHeight="1" x14ac:dyDescent="0.2">
      <c r="I1446" t="str">
        <f>IF(A1446&lt;&gt;"",VALUE(VLOOKUP(-E1446,'2.DEBITOS Y CHEQUES'!$F$2:$F$5500,1,FALSE)),"")</f>
        <v/>
      </c>
    </row>
    <row r="1447" spans="9:9" ht="30" customHeight="1" x14ac:dyDescent="0.2">
      <c r="I1447" t="str">
        <f>IF(A1447&lt;&gt;"",VALUE(VLOOKUP(-E1447,'2.DEBITOS Y CHEQUES'!$F$2:$F$5500,1,FALSE)),"")</f>
        <v/>
      </c>
    </row>
    <row r="1448" spans="9:9" ht="30" customHeight="1" x14ac:dyDescent="0.2">
      <c r="I1448" t="str">
        <f>IF(A1448&lt;&gt;"",VALUE(VLOOKUP(-E1448,'2.DEBITOS Y CHEQUES'!$F$2:$F$5500,1,FALSE)),"")</f>
        <v/>
      </c>
    </row>
    <row r="1449" spans="9:9" ht="30" customHeight="1" x14ac:dyDescent="0.2">
      <c r="I1449" t="str">
        <f>IF(A1449&lt;&gt;"",VALUE(VLOOKUP(-E1449,'2.DEBITOS Y CHEQUES'!$F$2:$F$5500,1,FALSE)),"")</f>
        <v/>
      </c>
    </row>
    <row r="1450" spans="9:9" ht="30" customHeight="1" x14ac:dyDescent="0.2">
      <c r="I1450" t="str">
        <f>IF(A1450&lt;&gt;"",VALUE(VLOOKUP(-E1450,'2.DEBITOS Y CHEQUES'!$F$2:$F$5500,1,FALSE)),"")</f>
        <v/>
      </c>
    </row>
    <row r="1451" spans="9:9" ht="30" customHeight="1" x14ac:dyDescent="0.2">
      <c r="I1451" t="str">
        <f>IF(A1451&lt;&gt;"",VALUE(VLOOKUP(-E1451,'2.DEBITOS Y CHEQUES'!$F$2:$F$5500,1,FALSE)),"")</f>
        <v/>
      </c>
    </row>
    <row r="1452" spans="9:9" ht="30" customHeight="1" x14ac:dyDescent="0.2">
      <c r="I1452" t="str">
        <f>IF(A1452&lt;&gt;"",VALUE(VLOOKUP(-E1452,'2.DEBITOS Y CHEQUES'!$F$2:$F$5500,1,FALSE)),"")</f>
        <v/>
      </c>
    </row>
    <row r="1453" spans="9:9" ht="30" customHeight="1" x14ac:dyDescent="0.2">
      <c r="I1453" t="str">
        <f>IF(A1453&lt;&gt;"",VALUE(VLOOKUP(-E1453,'2.DEBITOS Y CHEQUES'!$F$2:$F$5500,1,FALSE)),"")</f>
        <v/>
      </c>
    </row>
    <row r="1454" spans="9:9" ht="30" customHeight="1" x14ac:dyDescent="0.2">
      <c r="I1454" t="str">
        <f>IF(A1454&lt;&gt;"",VALUE(VLOOKUP(-E1454,'2.DEBITOS Y CHEQUES'!$F$2:$F$5500,1,FALSE)),"")</f>
        <v/>
      </c>
    </row>
    <row r="1455" spans="9:9" ht="30" customHeight="1" x14ac:dyDescent="0.2">
      <c r="I1455" t="str">
        <f>IF(A1455&lt;&gt;"",VALUE(VLOOKUP(-E1455,'2.DEBITOS Y CHEQUES'!$F$2:$F$5500,1,FALSE)),"")</f>
        <v/>
      </c>
    </row>
    <row r="1456" spans="9:9" ht="30" customHeight="1" x14ac:dyDescent="0.2">
      <c r="I1456" t="str">
        <f>IF(A1456&lt;&gt;"",VALUE(VLOOKUP(-E1456,'2.DEBITOS Y CHEQUES'!$F$2:$F$5500,1,FALSE)),"")</f>
        <v/>
      </c>
    </row>
    <row r="1457" spans="9:9" ht="30" customHeight="1" x14ac:dyDescent="0.2">
      <c r="I1457" t="str">
        <f>IF(A1457&lt;&gt;"",VALUE(VLOOKUP(-E1457,'2.DEBITOS Y CHEQUES'!$F$2:$F$5500,1,FALSE)),"")</f>
        <v/>
      </c>
    </row>
    <row r="1458" spans="9:9" ht="30" customHeight="1" x14ac:dyDescent="0.2">
      <c r="I1458" t="str">
        <f>IF(A1458&lt;&gt;"",VALUE(VLOOKUP(-E1458,'2.DEBITOS Y CHEQUES'!$F$2:$F$5500,1,FALSE)),"")</f>
        <v/>
      </c>
    </row>
    <row r="1459" spans="9:9" ht="30" customHeight="1" x14ac:dyDescent="0.2">
      <c r="I1459" t="str">
        <f>IF(A1459&lt;&gt;"",VALUE(VLOOKUP(-E1459,'2.DEBITOS Y CHEQUES'!$F$2:$F$5500,1,FALSE)),"")</f>
        <v/>
      </c>
    </row>
    <row r="1460" spans="9:9" ht="30" customHeight="1" x14ac:dyDescent="0.2">
      <c r="I1460" t="str">
        <f>IF(A1460&lt;&gt;"",VALUE(VLOOKUP(-E1460,'2.DEBITOS Y CHEQUES'!$F$2:$F$5500,1,FALSE)),"")</f>
        <v/>
      </c>
    </row>
    <row r="1461" spans="9:9" ht="30" customHeight="1" x14ac:dyDescent="0.2">
      <c r="I1461" t="str">
        <f>IF(A1461&lt;&gt;"",VALUE(VLOOKUP(-E1461,'2.DEBITOS Y CHEQUES'!$F$2:$F$5500,1,FALSE)),"")</f>
        <v/>
      </c>
    </row>
    <row r="1462" spans="9:9" ht="30" customHeight="1" x14ac:dyDescent="0.2">
      <c r="I1462" t="str">
        <f>IF(A1462&lt;&gt;"",VALUE(VLOOKUP(-E1462,'2.DEBITOS Y CHEQUES'!$F$2:$F$5500,1,FALSE)),"")</f>
        <v/>
      </c>
    </row>
    <row r="1463" spans="9:9" ht="30" customHeight="1" x14ac:dyDescent="0.2">
      <c r="I1463" t="str">
        <f>IF(A1463&lt;&gt;"",VALUE(VLOOKUP(-E1463,'2.DEBITOS Y CHEQUES'!$F$2:$F$5500,1,FALSE)),"")</f>
        <v/>
      </c>
    </row>
    <row r="1464" spans="9:9" ht="30" customHeight="1" x14ac:dyDescent="0.2">
      <c r="I1464" t="str">
        <f>IF(A1464&lt;&gt;"",VALUE(VLOOKUP(-E1464,'2.DEBITOS Y CHEQUES'!$F$2:$F$5500,1,FALSE)),"")</f>
        <v/>
      </c>
    </row>
    <row r="1465" spans="9:9" ht="30" customHeight="1" x14ac:dyDescent="0.2">
      <c r="I1465" t="str">
        <f>IF(A1465&lt;&gt;"",VALUE(VLOOKUP(-E1465,'2.DEBITOS Y CHEQUES'!$F$2:$F$5500,1,FALSE)),"")</f>
        <v/>
      </c>
    </row>
    <row r="1466" spans="9:9" ht="30" customHeight="1" x14ac:dyDescent="0.2">
      <c r="I1466" t="str">
        <f>IF(A1466&lt;&gt;"",VALUE(VLOOKUP(-E1466,'2.DEBITOS Y CHEQUES'!$F$2:$F$5500,1,FALSE)),"")</f>
        <v/>
      </c>
    </row>
    <row r="1467" spans="9:9" ht="30" customHeight="1" x14ac:dyDescent="0.2">
      <c r="I1467" t="str">
        <f>IF(A1467&lt;&gt;"",VALUE(VLOOKUP(-E1467,'2.DEBITOS Y CHEQUES'!$F$2:$F$5500,1,FALSE)),"")</f>
        <v/>
      </c>
    </row>
    <row r="1468" spans="9:9" ht="30" customHeight="1" x14ac:dyDescent="0.2">
      <c r="I1468" t="str">
        <f>IF(A1468&lt;&gt;"",VALUE(VLOOKUP(-E1468,'2.DEBITOS Y CHEQUES'!$F$2:$F$5500,1,FALSE)),"")</f>
        <v/>
      </c>
    </row>
    <row r="1469" spans="9:9" ht="30" customHeight="1" x14ac:dyDescent="0.2">
      <c r="I1469" t="str">
        <f>IF(A1469&lt;&gt;"",VALUE(VLOOKUP(-E1469,'2.DEBITOS Y CHEQUES'!$F$2:$F$5500,1,FALSE)),"")</f>
        <v/>
      </c>
    </row>
    <row r="1470" spans="9:9" ht="30" customHeight="1" x14ac:dyDescent="0.2">
      <c r="I1470" t="str">
        <f>IF(A1470&lt;&gt;"",VALUE(VLOOKUP(-E1470,'2.DEBITOS Y CHEQUES'!$F$2:$F$5500,1,FALSE)),"")</f>
        <v/>
      </c>
    </row>
    <row r="1471" spans="9:9" ht="30" customHeight="1" x14ac:dyDescent="0.2">
      <c r="I1471" t="str">
        <f>IF(A1471&lt;&gt;"",VALUE(VLOOKUP(-E1471,'2.DEBITOS Y CHEQUES'!$F$2:$F$5500,1,FALSE)),"")</f>
        <v/>
      </c>
    </row>
    <row r="1472" spans="9:9" ht="30" customHeight="1" x14ac:dyDescent="0.2">
      <c r="I1472" t="str">
        <f>IF(A1472&lt;&gt;"",VALUE(VLOOKUP(-E1472,'2.DEBITOS Y CHEQUES'!$F$2:$F$5500,1,FALSE)),"")</f>
        <v/>
      </c>
    </row>
    <row r="1473" spans="9:9" ht="30" customHeight="1" x14ac:dyDescent="0.2">
      <c r="I1473" t="str">
        <f>IF(A1473&lt;&gt;"",VALUE(VLOOKUP(-E1473,'2.DEBITOS Y CHEQUES'!$F$2:$F$5500,1,FALSE)),"")</f>
        <v/>
      </c>
    </row>
    <row r="1474" spans="9:9" ht="30" customHeight="1" x14ac:dyDescent="0.2">
      <c r="I1474" t="str">
        <f>IF(A1474&lt;&gt;"",VALUE(VLOOKUP(-E1474,'2.DEBITOS Y CHEQUES'!$F$2:$F$5500,1,FALSE)),"")</f>
        <v/>
      </c>
    </row>
    <row r="1475" spans="9:9" ht="30" customHeight="1" x14ac:dyDescent="0.2">
      <c r="I1475" t="str">
        <f>IF(A1475&lt;&gt;"",VALUE(VLOOKUP(-E1475,'2.DEBITOS Y CHEQUES'!$F$2:$F$5500,1,FALSE)),"")</f>
        <v/>
      </c>
    </row>
    <row r="1476" spans="9:9" ht="30" customHeight="1" x14ac:dyDescent="0.2">
      <c r="I1476" t="str">
        <f>IF(A1476&lt;&gt;"",VALUE(VLOOKUP(-E1476,'2.DEBITOS Y CHEQUES'!$F$2:$F$5500,1,FALSE)),"")</f>
        <v/>
      </c>
    </row>
    <row r="1477" spans="9:9" ht="30" customHeight="1" x14ac:dyDescent="0.2">
      <c r="I1477" t="str">
        <f>IF(A1477&lt;&gt;"",VALUE(VLOOKUP(-E1477,'2.DEBITOS Y CHEQUES'!$F$2:$F$5500,1,FALSE)),"")</f>
        <v/>
      </c>
    </row>
    <row r="1478" spans="9:9" ht="30" customHeight="1" x14ac:dyDescent="0.2">
      <c r="I1478" t="str">
        <f>IF(A1478&lt;&gt;"",VALUE(VLOOKUP(-E1478,'2.DEBITOS Y CHEQUES'!$F$2:$F$5500,1,FALSE)),"")</f>
        <v/>
      </c>
    </row>
    <row r="1479" spans="9:9" ht="30" customHeight="1" x14ac:dyDescent="0.2">
      <c r="I1479" t="str">
        <f>IF(A1479&lt;&gt;"",VALUE(VLOOKUP(-E1479,'2.DEBITOS Y CHEQUES'!$F$2:$F$5500,1,FALSE)),"")</f>
        <v/>
      </c>
    </row>
    <row r="1480" spans="9:9" ht="30" customHeight="1" x14ac:dyDescent="0.2">
      <c r="I1480" t="str">
        <f>IF(A1480&lt;&gt;"",VALUE(VLOOKUP(-E1480,'2.DEBITOS Y CHEQUES'!$F$2:$F$5500,1,FALSE)),"")</f>
        <v/>
      </c>
    </row>
    <row r="1481" spans="9:9" ht="30" customHeight="1" x14ac:dyDescent="0.2">
      <c r="I1481" t="str">
        <f>IF(A1481&lt;&gt;"",VALUE(VLOOKUP(-E1481,'2.DEBITOS Y CHEQUES'!$F$2:$F$5500,1,FALSE)),"")</f>
        <v/>
      </c>
    </row>
    <row r="1482" spans="9:9" ht="30" customHeight="1" x14ac:dyDescent="0.2">
      <c r="I1482" t="str">
        <f>IF(A1482&lt;&gt;"",VALUE(VLOOKUP(-E1482,'2.DEBITOS Y CHEQUES'!$F$2:$F$5500,1,FALSE)),"")</f>
        <v/>
      </c>
    </row>
    <row r="1483" spans="9:9" ht="30" customHeight="1" x14ac:dyDescent="0.2">
      <c r="I1483" t="str">
        <f>IF(A1483&lt;&gt;"",VALUE(VLOOKUP(-E1483,'2.DEBITOS Y CHEQUES'!$F$2:$F$5500,1,FALSE)),"")</f>
        <v/>
      </c>
    </row>
    <row r="1484" spans="9:9" ht="30" customHeight="1" x14ac:dyDescent="0.2">
      <c r="I1484" t="str">
        <f>IF(A1484&lt;&gt;"",VALUE(VLOOKUP(-E1484,'2.DEBITOS Y CHEQUES'!$F$2:$F$5500,1,FALSE)),"")</f>
        <v/>
      </c>
    </row>
    <row r="1485" spans="9:9" ht="30" customHeight="1" x14ac:dyDescent="0.2">
      <c r="I1485" t="str">
        <f>IF(A1485&lt;&gt;"",VALUE(VLOOKUP(-E1485,'2.DEBITOS Y CHEQUES'!$F$2:$F$5500,1,FALSE)),"")</f>
        <v/>
      </c>
    </row>
    <row r="1486" spans="9:9" ht="30" customHeight="1" x14ac:dyDescent="0.2">
      <c r="I1486" t="str">
        <f>IF(A1486&lt;&gt;"",VALUE(VLOOKUP(-E1486,'2.DEBITOS Y CHEQUES'!$F$2:$F$5500,1,FALSE)),"")</f>
        <v/>
      </c>
    </row>
    <row r="1487" spans="9:9" ht="30" customHeight="1" x14ac:dyDescent="0.2">
      <c r="I1487" t="str">
        <f>IF(A1487&lt;&gt;"",VALUE(VLOOKUP(-E1487,'2.DEBITOS Y CHEQUES'!$F$2:$F$5500,1,FALSE)),"")</f>
        <v/>
      </c>
    </row>
    <row r="1488" spans="9:9" ht="30" customHeight="1" x14ac:dyDescent="0.2">
      <c r="I1488" t="str">
        <f>IF(A1488&lt;&gt;"",VALUE(VLOOKUP(-E1488,'2.DEBITOS Y CHEQUES'!$F$2:$F$5500,1,FALSE)),"")</f>
        <v/>
      </c>
    </row>
    <row r="1489" spans="9:9" ht="30" customHeight="1" x14ac:dyDescent="0.2">
      <c r="I1489" t="str">
        <f>IF(A1489&lt;&gt;"",VALUE(VLOOKUP(-E1489,'2.DEBITOS Y CHEQUES'!$F$2:$F$5500,1,FALSE)),"")</f>
        <v/>
      </c>
    </row>
    <row r="1490" spans="9:9" ht="30" customHeight="1" x14ac:dyDescent="0.2">
      <c r="I1490" t="str">
        <f>IF(A1490&lt;&gt;"",VALUE(VLOOKUP(-E1490,'2.DEBITOS Y CHEQUES'!$F$2:$F$5500,1,FALSE)),"")</f>
        <v/>
      </c>
    </row>
    <row r="1491" spans="9:9" ht="30" customHeight="1" x14ac:dyDescent="0.2">
      <c r="I1491" t="str">
        <f>IF(A1491&lt;&gt;"",VALUE(VLOOKUP(-E1491,'2.DEBITOS Y CHEQUES'!$F$2:$F$5500,1,FALSE)),"")</f>
        <v/>
      </c>
    </row>
    <row r="1492" spans="9:9" ht="30" customHeight="1" x14ac:dyDescent="0.2">
      <c r="I1492" t="str">
        <f>IF(A1492&lt;&gt;"",VALUE(VLOOKUP(-E1492,'2.DEBITOS Y CHEQUES'!$F$2:$F$5500,1,FALSE)),"")</f>
        <v/>
      </c>
    </row>
    <row r="1493" spans="9:9" ht="30" customHeight="1" x14ac:dyDescent="0.2">
      <c r="I1493" t="str">
        <f>IF(A1493&lt;&gt;"",VALUE(VLOOKUP(-E1493,'2.DEBITOS Y CHEQUES'!$F$2:$F$5500,1,FALSE)),"")</f>
        <v/>
      </c>
    </row>
    <row r="1494" spans="9:9" ht="30" customHeight="1" x14ac:dyDescent="0.2">
      <c r="I1494" t="str">
        <f>IF(A1494&lt;&gt;"",VALUE(VLOOKUP(-E1494,'2.DEBITOS Y CHEQUES'!$F$2:$F$5500,1,FALSE)),"")</f>
        <v/>
      </c>
    </row>
    <row r="1495" spans="9:9" ht="30" customHeight="1" x14ac:dyDescent="0.2">
      <c r="I1495" t="str">
        <f>IF(A1495&lt;&gt;"",VALUE(VLOOKUP(-E1495,'2.DEBITOS Y CHEQUES'!$F$2:$F$5500,1,FALSE)),"")</f>
        <v/>
      </c>
    </row>
    <row r="1496" spans="9:9" ht="30" customHeight="1" x14ac:dyDescent="0.2">
      <c r="I1496" t="str">
        <f>IF(A1496&lt;&gt;"",VALUE(VLOOKUP(-E1496,'2.DEBITOS Y CHEQUES'!$F$2:$F$5500,1,FALSE)),"")</f>
        <v/>
      </c>
    </row>
    <row r="1497" spans="9:9" ht="30" customHeight="1" x14ac:dyDescent="0.2">
      <c r="I1497" t="str">
        <f>IF(A1497&lt;&gt;"",VALUE(VLOOKUP(-E1497,'2.DEBITOS Y CHEQUES'!$F$2:$F$5500,1,FALSE)),"")</f>
        <v/>
      </c>
    </row>
    <row r="1498" spans="9:9" ht="30" customHeight="1" x14ac:dyDescent="0.2">
      <c r="I1498" t="str">
        <f>IF(A1498&lt;&gt;"",VALUE(VLOOKUP(-E1498,'2.DEBITOS Y CHEQUES'!$F$2:$F$5500,1,FALSE)),"")</f>
        <v/>
      </c>
    </row>
    <row r="1499" spans="9:9" ht="30" customHeight="1" x14ac:dyDescent="0.2">
      <c r="I1499" t="str">
        <f>IF(A1499&lt;&gt;"",VALUE(VLOOKUP(-E1499,'2.DEBITOS Y CHEQUES'!$F$2:$F$5500,1,FALSE)),"")</f>
        <v/>
      </c>
    </row>
    <row r="1500" spans="9:9" ht="30" customHeight="1" x14ac:dyDescent="0.2">
      <c r="I1500" t="str">
        <f>IF(A1500&lt;&gt;"",VALUE(VLOOKUP(-E1500,'2.DEBITOS Y CHEQUES'!$F$2:$F$5500,1,FALSE)),"")</f>
        <v/>
      </c>
    </row>
    <row r="1501" spans="9:9" ht="30" customHeight="1" x14ac:dyDescent="0.2">
      <c r="I1501" t="str">
        <f>IF(A1501&lt;&gt;"",VALUE(VLOOKUP(-E1501,'2.DEBITOS Y CHEQUES'!$F$2:$F$5500,1,FALSE)),"")</f>
        <v/>
      </c>
    </row>
    <row r="1502" spans="9:9" ht="30" customHeight="1" x14ac:dyDescent="0.2">
      <c r="I1502" t="str">
        <f>IF(A1502&lt;&gt;"",VALUE(VLOOKUP(-E1502,'2.DEBITOS Y CHEQUES'!$F$2:$F$5500,1,FALSE)),"")</f>
        <v/>
      </c>
    </row>
    <row r="1503" spans="9:9" ht="30" customHeight="1" x14ac:dyDescent="0.2">
      <c r="I1503" t="str">
        <f>IF(A1503&lt;&gt;"",VALUE(VLOOKUP(-E1503,'2.DEBITOS Y CHEQUES'!$F$2:$F$5500,1,FALSE)),"")</f>
        <v/>
      </c>
    </row>
    <row r="1504" spans="9:9" ht="30" customHeight="1" x14ac:dyDescent="0.2">
      <c r="I1504" t="str">
        <f>IF(A1504&lt;&gt;"",VALUE(VLOOKUP(-E1504,'2.DEBITOS Y CHEQUES'!$F$2:$F$5500,1,FALSE)),"")</f>
        <v/>
      </c>
    </row>
    <row r="1505" spans="9:9" ht="30" customHeight="1" x14ac:dyDescent="0.2">
      <c r="I1505" t="str">
        <f>IF(A1505&lt;&gt;"",VALUE(VLOOKUP(-E1505,'2.DEBITOS Y CHEQUES'!$F$2:$F$5500,1,FALSE)),"")</f>
        <v/>
      </c>
    </row>
    <row r="1506" spans="9:9" ht="30" customHeight="1" x14ac:dyDescent="0.2">
      <c r="I1506" t="str">
        <f>IF(A1506&lt;&gt;"",VALUE(VLOOKUP(-E1506,'2.DEBITOS Y CHEQUES'!$F$2:$F$5500,1,FALSE)),"")</f>
        <v/>
      </c>
    </row>
    <row r="1507" spans="9:9" ht="30" customHeight="1" x14ac:dyDescent="0.2">
      <c r="I1507" t="str">
        <f>IF(A1507&lt;&gt;"",VALUE(VLOOKUP(-E1507,'2.DEBITOS Y CHEQUES'!$F$2:$F$5500,1,FALSE)),"")</f>
        <v/>
      </c>
    </row>
    <row r="1508" spans="9:9" ht="30" customHeight="1" x14ac:dyDescent="0.2">
      <c r="I1508" t="str">
        <f>IF(A1508&lt;&gt;"",VALUE(VLOOKUP(-E1508,'2.DEBITOS Y CHEQUES'!$F$2:$F$5500,1,FALSE)),"")</f>
        <v/>
      </c>
    </row>
    <row r="1509" spans="9:9" ht="30" customHeight="1" x14ac:dyDescent="0.2">
      <c r="I1509" t="str">
        <f>IF(A1509&lt;&gt;"",VALUE(VLOOKUP(-E1509,'2.DEBITOS Y CHEQUES'!$F$2:$F$5500,1,FALSE)),"")</f>
        <v/>
      </c>
    </row>
    <row r="1510" spans="9:9" ht="30" customHeight="1" x14ac:dyDescent="0.2">
      <c r="I1510" t="str">
        <f>IF(A1510&lt;&gt;"",VALUE(VLOOKUP(-E1510,'2.DEBITOS Y CHEQUES'!$F$2:$F$5500,1,FALSE)),"")</f>
        <v/>
      </c>
    </row>
    <row r="1511" spans="9:9" ht="30" customHeight="1" x14ac:dyDescent="0.2">
      <c r="I1511" t="str">
        <f>IF(A1511&lt;&gt;"",VALUE(VLOOKUP(-E1511,'2.DEBITOS Y CHEQUES'!$F$2:$F$5500,1,FALSE)),"")</f>
        <v/>
      </c>
    </row>
    <row r="1512" spans="9:9" ht="30" customHeight="1" x14ac:dyDescent="0.2">
      <c r="I1512" t="str">
        <f>IF(A1512&lt;&gt;"",VALUE(VLOOKUP(-E1512,'2.DEBITOS Y CHEQUES'!$F$2:$F$5500,1,FALSE)),"")</f>
        <v/>
      </c>
    </row>
    <row r="1513" spans="9:9" ht="30" customHeight="1" x14ac:dyDescent="0.2">
      <c r="I1513" t="str">
        <f>IF(A1513&lt;&gt;"",VALUE(VLOOKUP(-E1513,'2.DEBITOS Y CHEQUES'!$F$2:$F$5500,1,FALSE)),"")</f>
        <v/>
      </c>
    </row>
    <row r="1514" spans="9:9" ht="30" customHeight="1" x14ac:dyDescent="0.2">
      <c r="I1514" t="str">
        <f>IF(A1514&lt;&gt;"",VALUE(VLOOKUP(-E1514,'2.DEBITOS Y CHEQUES'!$F$2:$F$5500,1,FALSE)),"")</f>
        <v/>
      </c>
    </row>
    <row r="1515" spans="9:9" ht="30" customHeight="1" x14ac:dyDescent="0.2">
      <c r="I1515" t="str">
        <f>IF(A1515&lt;&gt;"",VALUE(VLOOKUP(-E1515,'2.DEBITOS Y CHEQUES'!$F$2:$F$5500,1,FALSE)),"")</f>
        <v/>
      </c>
    </row>
    <row r="1516" spans="9:9" ht="30" customHeight="1" x14ac:dyDescent="0.2">
      <c r="I1516" t="str">
        <f>IF(A1516&lt;&gt;"",VALUE(VLOOKUP(-E1516,'2.DEBITOS Y CHEQUES'!$F$2:$F$5500,1,FALSE)),"")</f>
        <v/>
      </c>
    </row>
    <row r="1517" spans="9:9" ht="30" customHeight="1" x14ac:dyDescent="0.2">
      <c r="I1517" t="str">
        <f>IF(A1517&lt;&gt;"",VALUE(VLOOKUP(-E1517,'2.DEBITOS Y CHEQUES'!$F$2:$F$5500,1,FALSE)),"")</f>
        <v/>
      </c>
    </row>
    <row r="1518" spans="9:9" ht="30" customHeight="1" x14ac:dyDescent="0.2">
      <c r="I1518" t="str">
        <f>IF(A1518&lt;&gt;"",VALUE(VLOOKUP(-E1518,'2.DEBITOS Y CHEQUES'!$F$2:$F$5500,1,FALSE)),"")</f>
        <v/>
      </c>
    </row>
    <row r="1519" spans="9:9" ht="30" customHeight="1" x14ac:dyDescent="0.2">
      <c r="I1519" t="str">
        <f>IF(A1519&lt;&gt;"",VALUE(VLOOKUP(-E1519,'2.DEBITOS Y CHEQUES'!$F$2:$F$5500,1,FALSE)),"")</f>
        <v/>
      </c>
    </row>
    <row r="1520" spans="9:9" ht="30" customHeight="1" x14ac:dyDescent="0.2">
      <c r="I1520" t="str">
        <f>IF(A1520&lt;&gt;"",VALUE(VLOOKUP(-E1520,'2.DEBITOS Y CHEQUES'!$F$2:$F$5500,1,FALSE)),"")</f>
        <v/>
      </c>
    </row>
    <row r="1521" spans="9:9" ht="30" customHeight="1" x14ac:dyDescent="0.2">
      <c r="I1521" t="str">
        <f>IF(A1521&lt;&gt;"",VALUE(VLOOKUP(-E1521,'2.DEBITOS Y CHEQUES'!$F$2:$F$5500,1,FALSE)),"")</f>
        <v/>
      </c>
    </row>
    <row r="1522" spans="9:9" ht="30" customHeight="1" x14ac:dyDescent="0.2">
      <c r="I1522" t="str">
        <f>IF(A1522&lt;&gt;"",VALUE(VLOOKUP(-E1522,'2.DEBITOS Y CHEQUES'!$F$2:$F$5500,1,FALSE)),"")</f>
        <v/>
      </c>
    </row>
    <row r="1523" spans="9:9" ht="30" customHeight="1" x14ac:dyDescent="0.2">
      <c r="I1523" t="str">
        <f>IF(A1523&lt;&gt;"",VALUE(VLOOKUP(-E1523,'2.DEBITOS Y CHEQUES'!$F$2:$F$5500,1,FALSE)),"")</f>
        <v/>
      </c>
    </row>
    <row r="1524" spans="9:9" ht="30" customHeight="1" x14ac:dyDescent="0.2">
      <c r="I1524" t="str">
        <f>IF(A1524&lt;&gt;"",VALUE(VLOOKUP(-E1524,'2.DEBITOS Y CHEQUES'!$F$2:$F$5500,1,FALSE)),"")</f>
        <v/>
      </c>
    </row>
    <row r="1525" spans="9:9" ht="30" customHeight="1" x14ac:dyDescent="0.2">
      <c r="I1525" t="str">
        <f>IF(A1525&lt;&gt;"",VALUE(VLOOKUP(-E1525,'2.DEBITOS Y CHEQUES'!$F$2:$F$5500,1,FALSE)),"")</f>
        <v/>
      </c>
    </row>
    <row r="1526" spans="9:9" ht="30" customHeight="1" x14ac:dyDescent="0.2">
      <c r="I1526" t="str">
        <f>IF(A1526&lt;&gt;"",VALUE(VLOOKUP(-E1526,'2.DEBITOS Y CHEQUES'!$F$2:$F$5500,1,FALSE)),"")</f>
        <v/>
      </c>
    </row>
    <row r="1527" spans="9:9" ht="30" customHeight="1" x14ac:dyDescent="0.2">
      <c r="I1527" t="str">
        <f>IF(A1527&lt;&gt;"",VALUE(VLOOKUP(-E1527,'2.DEBITOS Y CHEQUES'!$F$2:$F$5500,1,FALSE)),"")</f>
        <v/>
      </c>
    </row>
    <row r="1528" spans="9:9" ht="30" customHeight="1" x14ac:dyDescent="0.2">
      <c r="I1528" t="str">
        <f>IF(A1528&lt;&gt;"",VALUE(VLOOKUP(-E1528,'2.DEBITOS Y CHEQUES'!$F$2:$F$5500,1,FALSE)),"")</f>
        <v/>
      </c>
    </row>
    <row r="1529" spans="9:9" ht="30" customHeight="1" x14ac:dyDescent="0.2">
      <c r="I1529" t="str">
        <f>IF(A1529&lt;&gt;"",VALUE(VLOOKUP(-E1529,'2.DEBITOS Y CHEQUES'!$F$2:$F$5500,1,FALSE)),"")</f>
        <v/>
      </c>
    </row>
    <row r="1530" spans="9:9" ht="30" customHeight="1" x14ac:dyDescent="0.2">
      <c r="I1530" t="str">
        <f>IF(A1530&lt;&gt;"",VALUE(VLOOKUP(-E1530,'2.DEBITOS Y CHEQUES'!$F$2:$F$5500,1,FALSE)),"")</f>
        <v/>
      </c>
    </row>
    <row r="1531" spans="9:9" ht="30" customHeight="1" x14ac:dyDescent="0.2">
      <c r="I1531" t="str">
        <f>IF(A1531&lt;&gt;"",VALUE(VLOOKUP(-E1531,'2.DEBITOS Y CHEQUES'!$F$2:$F$5500,1,FALSE)),"")</f>
        <v/>
      </c>
    </row>
    <row r="1532" spans="9:9" ht="30" customHeight="1" x14ac:dyDescent="0.2">
      <c r="I1532" t="str">
        <f>IF(A1532&lt;&gt;"",VALUE(VLOOKUP(-E1532,'2.DEBITOS Y CHEQUES'!$F$2:$F$5500,1,FALSE)),"")</f>
        <v/>
      </c>
    </row>
    <row r="1533" spans="9:9" ht="30" customHeight="1" x14ac:dyDescent="0.2">
      <c r="I1533" t="str">
        <f>IF(A1533&lt;&gt;"",VALUE(VLOOKUP(-E1533,'2.DEBITOS Y CHEQUES'!$F$2:$F$5500,1,FALSE)),"")</f>
        <v/>
      </c>
    </row>
    <row r="1534" spans="9:9" ht="30" customHeight="1" x14ac:dyDescent="0.2">
      <c r="I1534" t="str">
        <f>IF(A1534&lt;&gt;"",VALUE(VLOOKUP(-E1534,'2.DEBITOS Y CHEQUES'!$F$2:$F$5500,1,FALSE)),"")</f>
        <v/>
      </c>
    </row>
    <row r="1535" spans="9:9" ht="30" customHeight="1" x14ac:dyDescent="0.2">
      <c r="I1535" t="str">
        <f>IF(A1535&lt;&gt;"",VALUE(VLOOKUP(-E1535,'2.DEBITOS Y CHEQUES'!$F$2:$F$5500,1,FALSE)),"")</f>
        <v/>
      </c>
    </row>
    <row r="1536" spans="9:9" ht="30" customHeight="1" x14ac:dyDescent="0.2">
      <c r="I1536" t="str">
        <f>IF(A1536&lt;&gt;"",VALUE(VLOOKUP(-E1536,'2.DEBITOS Y CHEQUES'!$F$2:$F$5500,1,FALSE)),"")</f>
        <v/>
      </c>
    </row>
    <row r="1537" spans="9:9" ht="30" customHeight="1" x14ac:dyDescent="0.2">
      <c r="I1537" t="str">
        <f>IF(A1537&lt;&gt;"",VALUE(VLOOKUP(-E1537,'2.DEBITOS Y CHEQUES'!$F$2:$F$5500,1,FALSE)),"")</f>
        <v/>
      </c>
    </row>
    <row r="1538" spans="9:9" ht="30" customHeight="1" x14ac:dyDescent="0.2">
      <c r="I1538" t="str">
        <f>IF(A1538&lt;&gt;"",VALUE(VLOOKUP(-E1538,'2.DEBITOS Y CHEQUES'!$F$2:$F$5500,1,FALSE)),"")</f>
        <v/>
      </c>
    </row>
    <row r="1539" spans="9:9" ht="30" customHeight="1" x14ac:dyDescent="0.2">
      <c r="I1539" t="str">
        <f>IF(A1539&lt;&gt;"",VALUE(VLOOKUP(-E1539,'2.DEBITOS Y CHEQUES'!$F$2:$F$5500,1,FALSE)),"")</f>
        <v/>
      </c>
    </row>
    <row r="1540" spans="9:9" ht="30" customHeight="1" x14ac:dyDescent="0.2">
      <c r="I1540" t="str">
        <f>IF(A1540&lt;&gt;"",VALUE(VLOOKUP(-E1540,'2.DEBITOS Y CHEQUES'!$F$2:$F$5500,1,FALSE)),"")</f>
        <v/>
      </c>
    </row>
    <row r="1541" spans="9:9" ht="30" customHeight="1" x14ac:dyDescent="0.2">
      <c r="I1541" t="str">
        <f>IF(A1541&lt;&gt;"",VALUE(VLOOKUP(-E1541,'2.DEBITOS Y CHEQUES'!$F$2:$F$5500,1,FALSE)),"")</f>
        <v/>
      </c>
    </row>
    <row r="1542" spans="9:9" ht="30" customHeight="1" x14ac:dyDescent="0.2">
      <c r="I1542" t="str">
        <f>IF(A1542&lt;&gt;"",VALUE(VLOOKUP(-E1542,'2.DEBITOS Y CHEQUES'!$F$2:$F$5500,1,FALSE)),"")</f>
        <v/>
      </c>
    </row>
    <row r="1543" spans="9:9" ht="30" customHeight="1" x14ac:dyDescent="0.2">
      <c r="I1543" t="str">
        <f>IF(A1543&lt;&gt;"",VALUE(VLOOKUP(-E1543,'2.DEBITOS Y CHEQUES'!$F$2:$F$5500,1,FALSE)),"")</f>
        <v/>
      </c>
    </row>
    <row r="1544" spans="9:9" ht="30" customHeight="1" x14ac:dyDescent="0.2">
      <c r="I1544" t="str">
        <f>IF(A1544&lt;&gt;"",VALUE(VLOOKUP(-E1544,'2.DEBITOS Y CHEQUES'!$F$2:$F$5500,1,FALSE)),"")</f>
        <v/>
      </c>
    </row>
    <row r="1545" spans="9:9" ht="30" customHeight="1" x14ac:dyDescent="0.2">
      <c r="I1545" t="str">
        <f>IF(A1545&lt;&gt;"",VALUE(VLOOKUP(-E1545,'2.DEBITOS Y CHEQUES'!$F$2:$F$5500,1,FALSE)),"")</f>
        <v/>
      </c>
    </row>
    <row r="1546" spans="9:9" ht="30" customHeight="1" x14ac:dyDescent="0.2">
      <c r="I1546" t="str">
        <f>IF(A1546&lt;&gt;"",VALUE(VLOOKUP(-E1546,'2.DEBITOS Y CHEQUES'!$F$2:$F$5500,1,FALSE)),"")</f>
        <v/>
      </c>
    </row>
    <row r="1547" spans="9:9" ht="30" customHeight="1" x14ac:dyDescent="0.2">
      <c r="I1547" t="str">
        <f>IF(A1547&lt;&gt;"",VALUE(VLOOKUP(-E1547,'2.DEBITOS Y CHEQUES'!$F$2:$F$5500,1,FALSE)),"")</f>
        <v/>
      </c>
    </row>
    <row r="1548" spans="9:9" ht="30" customHeight="1" x14ac:dyDescent="0.2">
      <c r="I1548" t="str">
        <f>IF(A1548&lt;&gt;"",VALUE(VLOOKUP(-E1548,'2.DEBITOS Y CHEQUES'!$F$2:$F$5500,1,FALSE)),"")</f>
        <v/>
      </c>
    </row>
    <row r="1549" spans="9:9" ht="30" customHeight="1" x14ac:dyDescent="0.2">
      <c r="I1549" t="str">
        <f>IF(A1549&lt;&gt;"",VALUE(VLOOKUP(-E1549,'2.DEBITOS Y CHEQUES'!$F$2:$F$5500,1,FALSE)),"")</f>
        <v/>
      </c>
    </row>
    <row r="1550" spans="9:9" ht="30" customHeight="1" x14ac:dyDescent="0.2">
      <c r="I1550" t="str">
        <f>IF(A1550&lt;&gt;"",VALUE(VLOOKUP(-E1550,'2.DEBITOS Y CHEQUES'!$F$2:$F$5500,1,FALSE)),"")</f>
        <v/>
      </c>
    </row>
    <row r="1551" spans="9:9" ht="30" customHeight="1" x14ac:dyDescent="0.2">
      <c r="I1551" t="str">
        <f>IF(A1551&lt;&gt;"",VALUE(VLOOKUP(-E1551,'2.DEBITOS Y CHEQUES'!$F$2:$F$5500,1,FALSE)),"")</f>
        <v/>
      </c>
    </row>
    <row r="1552" spans="9:9" ht="30" customHeight="1" x14ac:dyDescent="0.2">
      <c r="I1552" t="str">
        <f>IF(A1552&lt;&gt;"",VALUE(VLOOKUP(-E1552,'2.DEBITOS Y CHEQUES'!$F$2:$F$5500,1,FALSE)),"")</f>
        <v/>
      </c>
    </row>
    <row r="1553" spans="9:9" ht="30" customHeight="1" x14ac:dyDescent="0.2">
      <c r="I1553" t="str">
        <f>IF(A1553&lt;&gt;"",VALUE(VLOOKUP(-E1553,'2.DEBITOS Y CHEQUES'!$F$2:$F$5500,1,FALSE)),"")</f>
        <v/>
      </c>
    </row>
    <row r="1554" spans="9:9" ht="30" customHeight="1" x14ac:dyDescent="0.2">
      <c r="I1554" t="str">
        <f>IF(A1554&lt;&gt;"",VALUE(VLOOKUP(-E1554,'2.DEBITOS Y CHEQUES'!$F$2:$F$5500,1,FALSE)),"")</f>
        <v/>
      </c>
    </row>
    <row r="1555" spans="9:9" ht="30" customHeight="1" x14ac:dyDescent="0.2">
      <c r="I1555" t="str">
        <f>IF(A1555&lt;&gt;"",VALUE(VLOOKUP(-E1555,'2.DEBITOS Y CHEQUES'!$F$2:$F$5500,1,FALSE)),"")</f>
        <v/>
      </c>
    </row>
    <row r="1556" spans="9:9" ht="30" customHeight="1" x14ac:dyDescent="0.2">
      <c r="I1556" t="str">
        <f>IF(A1556&lt;&gt;"",VALUE(VLOOKUP(-E1556,'2.DEBITOS Y CHEQUES'!$F$2:$F$5500,1,FALSE)),"")</f>
        <v/>
      </c>
    </row>
    <row r="1557" spans="9:9" ht="30" customHeight="1" x14ac:dyDescent="0.2">
      <c r="I1557" t="str">
        <f>IF(A1557&lt;&gt;"",VALUE(VLOOKUP(-E1557,'2.DEBITOS Y CHEQUES'!$F$2:$F$5500,1,FALSE)),"")</f>
        <v/>
      </c>
    </row>
    <row r="1558" spans="9:9" ht="30" customHeight="1" x14ac:dyDescent="0.2">
      <c r="I1558" t="str">
        <f>IF(A1558&lt;&gt;"",VALUE(VLOOKUP(-E1558,'2.DEBITOS Y CHEQUES'!$F$2:$F$5500,1,FALSE)),"")</f>
        <v/>
      </c>
    </row>
    <row r="1559" spans="9:9" ht="30" customHeight="1" x14ac:dyDescent="0.2">
      <c r="I1559" t="str">
        <f>IF(A1559&lt;&gt;"",VALUE(VLOOKUP(-E1559,'2.DEBITOS Y CHEQUES'!$F$2:$F$5500,1,FALSE)),"")</f>
        <v/>
      </c>
    </row>
    <row r="1560" spans="9:9" ht="30" customHeight="1" x14ac:dyDescent="0.2">
      <c r="I1560" t="str">
        <f>IF(A1560&lt;&gt;"",VALUE(VLOOKUP(-E1560,'2.DEBITOS Y CHEQUES'!$F$2:$F$5500,1,FALSE)),"")</f>
        <v/>
      </c>
    </row>
    <row r="1561" spans="9:9" ht="30" customHeight="1" x14ac:dyDescent="0.2">
      <c r="I1561" t="str">
        <f>IF(A1561&lt;&gt;"",VALUE(VLOOKUP(-E1561,'2.DEBITOS Y CHEQUES'!$F$2:$F$5500,1,FALSE)),"")</f>
        <v/>
      </c>
    </row>
    <row r="1562" spans="9:9" ht="30" customHeight="1" x14ac:dyDescent="0.2">
      <c r="I1562" t="str">
        <f>IF(A1562&lt;&gt;"",VALUE(VLOOKUP(-E1562,'2.DEBITOS Y CHEQUES'!$F$2:$F$5500,1,FALSE)),"")</f>
        <v/>
      </c>
    </row>
    <row r="1563" spans="9:9" ht="30" customHeight="1" x14ac:dyDescent="0.2">
      <c r="I1563" t="str">
        <f>IF(A1563&lt;&gt;"",VALUE(VLOOKUP(-E1563,'2.DEBITOS Y CHEQUES'!$F$2:$F$5500,1,FALSE)),"")</f>
        <v/>
      </c>
    </row>
    <row r="1564" spans="9:9" ht="30" customHeight="1" x14ac:dyDescent="0.2">
      <c r="I1564" t="str">
        <f>IF(A1564&lt;&gt;"",VALUE(VLOOKUP(-E1564,'2.DEBITOS Y CHEQUES'!$F$2:$F$5500,1,FALSE)),"")</f>
        <v/>
      </c>
    </row>
    <row r="1565" spans="9:9" ht="30" customHeight="1" x14ac:dyDescent="0.2">
      <c r="I1565" t="str">
        <f>IF(A1565&lt;&gt;"",VALUE(VLOOKUP(-E1565,'2.DEBITOS Y CHEQUES'!$F$2:$F$5500,1,FALSE)),"")</f>
        <v/>
      </c>
    </row>
    <row r="1566" spans="9:9" ht="30" customHeight="1" x14ac:dyDescent="0.2">
      <c r="I1566" t="str">
        <f>IF(A1566&lt;&gt;"",VALUE(VLOOKUP(-E1566,'2.DEBITOS Y CHEQUES'!$F$2:$F$5500,1,FALSE)),"")</f>
        <v/>
      </c>
    </row>
    <row r="1567" spans="9:9" ht="30" customHeight="1" x14ac:dyDescent="0.2">
      <c r="I1567" t="str">
        <f>IF(A1567&lt;&gt;"",VALUE(VLOOKUP(-E1567,'2.DEBITOS Y CHEQUES'!$F$2:$F$5500,1,FALSE)),"")</f>
        <v/>
      </c>
    </row>
    <row r="1568" spans="9:9" ht="30" customHeight="1" x14ac:dyDescent="0.2">
      <c r="I1568" t="str">
        <f>IF(A1568&lt;&gt;"",VALUE(VLOOKUP(-E1568,'2.DEBITOS Y CHEQUES'!$F$2:$F$5500,1,FALSE)),"")</f>
        <v/>
      </c>
    </row>
    <row r="1569" spans="9:9" ht="30" customHeight="1" x14ac:dyDescent="0.2">
      <c r="I1569" t="str">
        <f>IF(A1569&lt;&gt;"",VALUE(VLOOKUP(-E1569,'2.DEBITOS Y CHEQUES'!$F$2:$F$5500,1,FALSE)),"")</f>
        <v/>
      </c>
    </row>
    <row r="1570" spans="9:9" ht="30" customHeight="1" x14ac:dyDescent="0.2">
      <c r="I1570" t="str">
        <f>IF(A1570&lt;&gt;"",VALUE(VLOOKUP(-E1570,'2.DEBITOS Y CHEQUES'!$F$2:$F$5500,1,FALSE)),"")</f>
        <v/>
      </c>
    </row>
    <row r="1571" spans="9:9" ht="30" customHeight="1" x14ac:dyDescent="0.2">
      <c r="I1571" t="str">
        <f>IF(A1571&lt;&gt;"",VALUE(VLOOKUP(-E1571,'2.DEBITOS Y CHEQUES'!$F$2:$F$5500,1,FALSE)),"")</f>
        <v/>
      </c>
    </row>
    <row r="1572" spans="9:9" ht="30" customHeight="1" x14ac:dyDescent="0.2">
      <c r="I1572" t="str">
        <f>IF(A1572&lt;&gt;"",VALUE(VLOOKUP(-E1572,'2.DEBITOS Y CHEQUES'!$F$2:$F$5500,1,FALSE)),"")</f>
        <v/>
      </c>
    </row>
    <row r="1573" spans="9:9" ht="30" customHeight="1" x14ac:dyDescent="0.2">
      <c r="I1573" t="str">
        <f>IF(A1573&lt;&gt;"",VALUE(VLOOKUP(-E1573,'2.DEBITOS Y CHEQUES'!$F$2:$F$5500,1,FALSE)),"")</f>
        <v/>
      </c>
    </row>
    <row r="1574" spans="9:9" ht="30" customHeight="1" x14ac:dyDescent="0.2">
      <c r="I1574" t="str">
        <f>IF(A1574&lt;&gt;"",VALUE(VLOOKUP(-E1574,'2.DEBITOS Y CHEQUES'!$F$2:$F$5500,1,FALSE)),"")</f>
        <v/>
      </c>
    </row>
    <row r="1575" spans="9:9" ht="30" customHeight="1" x14ac:dyDescent="0.2">
      <c r="I1575" t="str">
        <f>IF(A1575&lt;&gt;"",VALUE(VLOOKUP(-E1575,'2.DEBITOS Y CHEQUES'!$F$2:$F$5500,1,FALSE)),"")</f>
        <v/>
      </c>
    </row>
    <row r="1576" spans="9:9" ht="30" customHeight="1" x14ac:dyDescent="0.2">
      <c r="I1576" t="str">
        <f>IF(A1576&lt;&gt;"",VALUE(VLOOKUP(-E1576,'2.DEBITOS Y CHEQUES'!$F$2:$F$5500,1,FALSE)),"")</f>
        <v/>
      </c>
    </row>
    <row r="1577" spans="9:9" ht="30" customHeight="1" x14ac:dyDescent="0.2">
      <c r="I1577" t="str">
        <f>IF(A1577&lt;&gt;"",VALUE(VLOOKUP(-E1577,'2.DEBITOS Y CHEQUES'!$F$2:$F$5500,1,FALSE)),"")</f>
        <v/>
      </c>
    </row>
    <row r="1578" spans="9:9" ht="30" customHeight="1" x14ac:dyDescent="0.2">
      <c r="I1578" t="str">
        <f>IF(A1578&lt;&gt;"",VALUE(VLOOKUP(-E1578,'2.DEBITOS Y CHEQUES'!$F$2:$F$5500,1,FALSE)),"")</f>
        <v/>
      </c>
    </row>
    <row r="1579" spans="9:9" ht="30" customHeight="1" x14ac:dyDescent="0.2">
      <c r="I1579" t="str">
        <f>IF(A1579&lt;&gt;"",VALUE(VLOOKUP(-E1579,'2.DEBITOS Y CHEQUES'!$F$2:$F$5500,1,FALSE)),"")</f>
        <v/>
      </c>
    </row>
    <row r="1580" spans="9:9" ht="30" customHeight="1" x14ac:dyDescent="0.2">
      <c r="I1580" t="str">
        <f>IF(A1580&lt;&gt;"",VALUE(VLOOKUP(-E1580,'2.DEBITOS Y CHEQUES'!$F$2:$F$5500,1,FALSE)),"")</f>
        <v/>
      </c>
    </row>
    <row r="1581" spans="9:9" ht="30" customHeight="1" x14ac:dyDescent="0.2">
      <c r="I1581" t="str">
        <f>IF(A1581&lt;&gt;"",VALUE(VLOOKUP(-E1581,'2.DEBITOS Y CHEQUES'!$F$2:$F$5500,1,FALSE)),"")</f>
        <v/>
      </c>
    </row>
    <row r="1582" spans="9:9" ht="30" customHeight="1" x14ac:dyDescent="0.2">
      <c r="I1582" t="str">
        <f>IF(A1582&lt;&gt;"",VALUE(VLOOKUP(-E1582,'2.DEBITOS Y CHEQUES'!$F$2:$F$5500,1,FALSE)),"")</f>
        <v/>
      </c>
    </row>
    <row r="1583" spans="9:9" ht="30" customHeight="1" x14ac:dyDescent="0.2">
      <c r="I1583" t="str">
        <f>IF(A1583&lt;&gt;"",VALUE(VLOOKUP(-E1583,'2.DEBITOS Y CHEQUES'!$F$2:$F$5500,1,FALSE)),"")</f>
        <v/>
      </c>
    </row>
    <row r="1584" spans="9:9" ht="30" customHeight="1" x14ac:dyDescent="0.2">
      <c r="I1584" t="str">
        <f>IF(A1584&lt;&gt;"",VALUE(VLOOKUP(-E1584,'2.DEBITOS Y CHEQUES'!$F$2:$F$5500,1,FALSE)),"")</f>
        <v/>
      </c>
    </row>
    <row r="1585" spans="9:9" ht="30" customHeight="1" x14ac:dyDescent="0.2">
      <c r="I1585" t="str">
        <f>IF(A1585&lt;&gt;"",VALUE(VLOOKUP(-E1585,'2.DEBITOS Y CHEQUES'!$F$2:$F$5500,1,FALSE)),"")</f>
        <v/>
      </c>
    </row>
    <row r="1586" spans="9:9" ht="30" customHeight="1" x14ac:dyDescent="0.2">
      <c r="I1586" t="str">
        <f>IF(A1586&lt;&gt;"",VALUE(VLOOKUP(-E1586,'2.DEBITOS Y CHEQUES'!$F$2:$F$5500,1,FALSE)),"")</f>
        <v/>
      </c>
    </row>
    <row r="1587" spans="9:9" ht="30" customHeight="1" x14ac:dyDescent="0.2">
      <c r="I1587" t="str">
        <f>IF(A1587&lt;&gt;"",VALUE(VLOOKUP(-E1587,'2.DEBITOS Y CHEQUES'!$F$2:$F$5500,1,FALSE)),"")</f>
        <v/>
      </c>
    </row>
    <row r="1588" spans="9:9" ht="30" customHeight="1" x14ac:dyDescent="0.2">
      <c r="I1588" t="str">
        <f>IF(A1588&lt;&gt;"",VALUE(VLOOKUP(-E1588,'2.DEBITOS Y CHEQUES'!$F$2:$F$5500,1,FALSE)),"")</f>
        <v/>
      </c>
    </row>
    <row r="1589" spans="9:9" ht="30" customHeight="1" x14ac:dyDescent="0.2">
      <c r="I1589" t="str">
        <f>IF(A1589&lt;&gt;"",VALUE(VLOOKUP(-E1589,'2.DEBITOS Y CHEQUES'!$F$2:$F$5500,1,FALSE)),"")</f>
        <v/>
      </c>
    </row>
    <row r="1590" spans="9:9" ht="30" customHeight="1" x14ac:dyDescent="0.2">
      <c r="I1590" t="str">
        <f>IF(A1590&lt;&gt;"",VALUE(VLOOKUP(-E1590,'2.DEBITOS Y CHEQUES'!$F$2:$F$5500,1,FALSE)),"")</f>
        <v/>
      </c>
    </row>
    <row r="1591" spans="9:9" ht="30" customHeight="1" x14ac:dyDescent="0.2">
      <c r="I1591" t="str">
        <f>IF(A1591&lt;&gt;"",VALUE(VLOOKUP(-E1591,'2.DEBITOS Y CHEQUES'!$F$2:$F$5500,1,FALSE)),"")</f>
        <v/>
      </c>
    </row>
    <row r="1592" spans="9:9" ht="30" customHeight="1" x14ac:dyDescent="0.2">
      <c r="I1592" t="str">
        <f>IF(A1592&lt;&gt;"",VALUE(VLOOKUP(-E1592,'2.DEBITOS Y CHEQUES'!$F$2:$F$5500,1,FALSE)),"")</f>
        <v/>
      </c>
    </row>
    <row r="1593" spans="9:9" ht="30" customHeight="1" x14ac:dyDescent="0.2">
      <c r="I1593" t="str">
        <f>IF(A1593&lt;&gt;"",VALUE(VLOOKUP(-E1593,'2.DEBITOS Y CHEQUES'!$F$2:$F$5500,1,FALSE)),"")</f>
        <v/>
      </c>
    </row>
    <row r="1594" spans="9:9" ht="30" customHeight="1" x14ac:dyDescent="0.2">
      <c r="I1594" t="str">
        <f>IF(A1594&lt;&gt;"",VALUE(VLOOKUP(-E1594,'2.DEBITOS Y CHEQUES'!$F$2:$F$5500,1,FALSE)),"")</f>
        <v/>
      </c>
    </row>
    <row r="1595" spans="9:9" ht="30" customHeight="1" x14ac:dyDescent="0.2">
      <c r="I1595" t="str">
        <f>IF(A1595&lt;&gt;"",VALUE(VLOOKUP(-E1595,'2.DEBITOS Y CHEQUES'!$F$2:$F$5500,1,FALSE)),"")</f>
        <v/>
      </c>
    </row>
    <row r="1596" spans="9:9" ht="30" customHeight="1" x14ac:dyDescent="0.2">
      <c r="I1596" t="str">
        <f>IF(A1596&lt;&gt;"",VALUE(VLOOKUP(-E1596,'2.DEBITOS Y CHEQUES'!$F$2:$F$5500,1,FALSE)),"")</f>
        <v/>
      </c>
    </row>
    <row r="1597" spans="9:9" ht="30" customHeight="1" x14ac:dyDescent="0.2">
      <c r="I1597" t="str">
        <f>IF(A1597&lt;&gt;"",VALUE(VLOOKUP(-E1597,'2.DEBITOS Y CHEQUES'!$F$2:$F$5500,1,FALSE)),"")</f>
        <v/>
      </c>
    </row>
    <row r="1598" spans="9:9" ht="30" customHeight="1" x14ac:dyDescent="0.2">
      <c r="I1598" t="str">
        <f>IF(A1598&lt;&gt;"",VALUE(VLOOKUP(-E1598,'2.DEBITOS Y CHEQUES'!$F$2:$F$5500,1,FALSE)),"")</f>
        <v/>
      </c>
    </row>
    <row r="1599" spans="9:9" ht="30" customHeight="1" x14ac:dyDescent="0.2">
      <c r="I1599" t="str">
        <f>IF(A1599&lt;&gt;"",VALUE(VLOOKUP(-E1599,'2.DEBITOS Y CHEQUES'!$F$2:$F$5500,1,FALSE)),"")</f>
        <v/>
      </c>
    </row>
    <row r="1600" spans="9:9" ht="30" customHeight="1" x14ac:dyDescent="0.2">
      <c r="I1600" t="str">
        <f>IF(A1600&lt;&gt;"",VALUE(VLOOKUP(-E1600,'2.DEBITOS Y CHEQUES'!$F$2:$F$5500,1,FALSE)),"")</f>
        <v/>
      </c>
    </row>
    <row r="1601" spans="9:9" ht="30" customHeight="1" x14ac:dyDescent="0.2">
      <c r="I1601" t="str">
        <f>IF(A1601&lt;&gt;"",VALUE(VLOOKUP(-E1601,'2.DEBITOS Y CHEQUES'!$F$2:$F$5500,1,FALSE)),"")</f>
        <v/>
      </c>
    </row>
    <row r="1602" spans="9:9" ht="30" customHeight="1" x14ac:dyDescent="0.2">
      <c r="I1602" t="str">
        <f>IF(A1602&lt;&gt;"",VALUE(VLOOKUP(-E1602,'2.DEBITOS Y CHEQUES'!$F$2:$F$5500,1,FALSE)),"")</f>
        <v/>
      </c>
    </row>
    <row r="1603" spans="9:9" ht="30" customHeight="1" x14ac:dyDescent="0.2">
      <c r="I1603" t="str">
        <f>IF(A1603&lt;&gt;"",VALUE(VLOOKUP(-E1603,'2.DEBITOS Y CHEQUES'!$F$2:$F$5500,1,FALSE)),"")</f>
        <v/>
      </c>
    </row>
    <row r="1604" spans="9:9" ht="30" customHeight="1" x14ac:dyDescent="0.2">
      <c r="I1604" t="str">
        <f>IF(A1604&lt;&gt;"",VALUE(VLOOKUP(-E1604,'2.DEBITOS Y CHEQUES'!$F$2:$F$5500,1,FALSE)),"")</f>
        <v/>
      </c>
    </row>
    <row r="1605" spans="9:9" ht="30" customHeight="1" x14ac:dyDescent="0.2">
      <c r="I1605" t="str">
        <f>IF(A1605&lt;&gt;"",VALUE(VLOOKUP(-E1605,'2.DEBITOS Y CHEQUES'!$F$2:$F$5500,1,FALSE)),"")</f>
        <v/>
      </c>
    </row>
    <row r="1606" spans="9:9" ht="30" customHeight="1" x14ac:dyDescent="0.2">
      <c r="I1606" t="str">
        <f>IF(A1606&lt;&gt;"",VALUE(VLOOKUP(-E1606,'2.DEBITOS Y CHEQUES'!$F$2:$F$5500,1,FALSE)),"")</f>
        <v/>
      </c>
    </row>
    <row r="1607" spans="9:9" ht="30" customHeight="1" x14ac:dyDescent="0.2">
      <c r="I1607" t="str">
        <f>IF(A1607&lt;&gt;"",VALUE(VLOOKUP(-E1607,'2.DEBITOS Y CHEQUES'!$F$2:$F$5500,1,FALSE)),"")</f>
        <v/>
      </c>
    </row>
    <row r="1608" spans="9:9" ht="30" customHeight="1" x14ac:dyDescent="0.2">
      <c r="I1608" t="str">
        <f>IF(A1608&lt;&gt;"",VALUE(VLOOKUP(-E1608,'2.DEBITOS Y CHEQUES'!$F$2:$F$5500,1,FALSE)),"")</f>
        <v/>
      </c>
    </row>
    <row r="1609" spans="9:9" ht="30" customHeight="1" x14ac:dyDescent="0.2">
      <c r="I1609" t="str">
        <f>IF(A1609&lt;&gt;"",VALUE(VLOOKUP(-E1609,'2.DEBITOS Y CHEQUES'!$F$2:$F$5500,1,FALSE)),"")</f>
        <v/>
      </c>
    </row>
    <row r="1610" spans="9:9" ht="30" customHeight="1" x14ac:dyDescent="0.2">
      <c r="I1610" t="str">
        <f>IF(A1610&lt;&gt;"",VALUE(VLOOKUP(-E1610,'2.DEBITOS Y CHEQUES'!$F$2:$F$5500,1,FALSE)),"")</f>
        <v/>
      </c>
    </row>
    <row r="1611" spans="9:9" ht="30" customHeight="1" x14ac:dyDescent="0.2">
      <c r="I1611" t="str">
        <f>IF(A1611&lt;&gt;"",VALUE(VLOOKUP(-E1611,'2.DEBITOS Y CHEQUES'!$F$2:$F$5500,1,FALSE)),"")</f>
        <v/>
      </c>
    </row>
    <row r="1612" spans="9:9" ht="30" customHeight="1" x14ac:dyDescent="0.2">
      <c r="I1612" t="str">
        <f>IF(A1612&lt;&gt;"",VALUE(VLOOKUP(-E1612,'2.DEBITOS Y CHEQUES'!$F$2:$F$5500,1,FALSE)),"")</f>
        <v/>
      </c>
    </row>
    <row r="1613" spans="9:9" ht="30" customHeight="1" x14ac:dyDescent="0.2">
      <c r="I1613" t="str">
        <f>IF(A1613&lt;&gt;"",VALUE(VLOOKUP(-E1613,'2.DEBITOS Y CHEQUES'!$F$2:$F$5500,1,FALSE)),"")</f>
        <v/>
      </c>
    </row>
    <row r="1614" spans="9:9" ht="30" customHeight="1" x14ac:dyDescent="0.2">
      <c r="I1614" t="str">
        <f>IF(A1614&lt;&gt;"",VALUE(VLOOKUP(-E1614,'2.DEBITOS Y CHEQUES'!$F$2:$F$5500,1,FALSE)),"")</f>
        <v/>
      </c>
    </row>
    <row r="1615" spans="9:9" ht="30" customHeight="1" x14ac:dyDescent="0.2">
      <c r="I1615" t="str">
        <f>IF(A1615&lt;&gt;"",VALUE(VLOOKUP(-E1615,'2.DEBITOS Y CHEQUES'!$F$2:$F$5500,1,FALSE)),"")</f>
        <v/>
      </c>
    </row>
    <row r="1616" spans="9:9" ht="30" customHeight="1" x14ac:dyDescent="0.2">
      <c r="I1616" t="str">
        <f>IF(A1616&lt;&gt;"",VALUE(VLOOKUP(-E1616,'2.DEBITOS Y CHEQUES'!$F$2:$F$5500,1,FALSE)),"")</f>
        <v/>
      </c>
    </row>
    <row r="1617" spans="9:9" ht="30" customHeight="1" x14ac:dyDescent="0.2">
      <c r="I1617" t="str">
        <f>IF(A1617&lt;&gt;"",VALUE(VLOOKUP(-E1617,'2.DEBITOS Y CHEQUES'!$F$2:$F$5500,1,FALSE)),"")</f>
        <v/>
      </c>
    </row>
    <row r="1618" spans="9:9" ht="30" customHeight="1" x14ac:dyDescent="0.2">
      <c r="I1618" t="str">
        <f>IF(A1618&lt;&gt;"",VALUE(VLOOKUP(-E1618,'2.DEBITOS Y CHEQUES'!$F$2:$F$5500,1,FALSE)),"")</f>
        <v/>
      </c>
    </row>
    <row r="1619" spans="9:9" ht="30" customHeight="1" x14ac:dyDescent="0.2">
      <c r="I1619" t="str">
        <f>IF(A1619&lt;&gt;"",VALUE(VLOOKUP(-E1619,'2.DEBITOS Y CHEQUES'!$F$2:$F$5500,1,FALSE)),"")</f>
        <v/>
      </c>
    </row>
    <row r="1620" spans="9:9" ht="30" customHeight="1" x14ac:dyDescent="0.2">
      <c r="I1620" t="str">
        <f>IF(A1620&lt;&gt;"",VALUE(VLOOKUP(-E1620,'2.DEBITOS Y CHEQUES'!$F$2:$F$5500,1,FALSE)),"")</f>
        <v/>
      </c>
    </row>
    <row r="1621" spans="9:9" ht="30" customHeight="1" x14ac:dyDescent="0.2">
      <c r="I1621" t="str">
        <f>IF(A1621&lt;&gt;"",VALUE(VLOOKUP(-E1621,'2.DEBITOS Y CHEQUES'!$F$2:$F$5500,1,FALSE)),"")</f>
        <v/>
      </c>
    </row>
    <row r="1622" spans="9:9" ht="30" customHeight="1" x14ac:dyDescent="0.2">
      <c r="I1622" t="str">
        <f>IF(A1622&lt;&gt;"",VALUE(VLOOKUP(-E1622,'2.DEBITOS Y CHEQUES'!$F$2:$F$5500,1,FALSE)),"")</f>
        <v/>
      </c>
    </row>
    <row r="1623" spans="9:9" ht="30" customHeight="1" x14ac:dyDescent="0.2">
      <c r="I1623" t="str">
        <f>IF(A1623&lt;&gt;"",VALUE(VLOOKUP(-E1623,'2.DEBITOS Y CHEQUES'!$F$2:$F$5500,1,FALSE)),"")</f>
        <v/>
      </c>
    </row>
    <row r="1624" spans="9:9" ht="30" customHeight="1" x14ac:dyDescent="0.2">
      <c r="I1624" t="str">
        <f>IF(A1624&lt;&gt;"",VALUE(VLOOKUP(-E1624,'2.DEBITOS Y CHEQUES'!$F$2:$F$5500,1,FALSE)),"")</f>
        <v/>
      </c>
    </row>
    <row r="1625" spans="9:9" ht="30" customHeight="1" x14ac:dyDescent="0.2">
      <c r="I1625" t="str">
        <f>IF(A1625&lt;&gt;"",VALUE(VLOOKUP(-E1625,'2.DEBITOS Y CHEQUES'!$F$2:$F$5500,1,FALSE)),"")</f>
        <v/>
      </c>
    </row>
    <row r="1626" spans="9:9" ht="30" customHeight="1" x14ac:dyDescent="0.2">
      <c r="I1626" t="str">
        <f>IF(A1626&lt;&gt;"",VALUE(VLOOKUP(-E1626,'2.DEBITOS Y CHEQUES'!$F$2:$F$5500,1,FALSE)),"")</f>
        <v/>
      </c>
    </row>
    <row r="1627" spans="9:9" ht="30" customHeight="1" x14ac:dyDescent="0.2">
      <c r="I1627" t="str">
        <f>IF(A1627&lt;&gt;"",VALUE(VLOOKUP(-E1627,'2.DEBITOS Y CHEQUES'!$F$2:$F$5500,1,FALSE)),"")</f>
        <v/>
      </c>
    </row>
    <row r="1628" spans="9:9" ht="30" customHeight="1" x14ac:dyDescent="0.2">
      <c r="I1628" t="str">
        <f>IF(A1628&lt;&gt;"",VALUE(VLOOKUP(-E1628,'2.DEBITOS Y CHEQUES'!$F$2:$F$5500,1,FALSE)),"")</f>
        <v/>
      </c>
    </row>
    <row r="1629" spans="9:9" ht="30" customHeight="1" x14ac:dyDescent="0.2">
      <c r="I1629" t="str">
        <f>IF(A1629&lt;&gt;"",VALUE(VLOOKUP(-E1629,'2.DEBITOS Y CHEQUES'!$F$2:$F$5500,1,FALSE)),"")</f>
        <v/>
      </c>
    </row>
    <row r="1630" spans="9:9" ht="30" customHeight="1" x14ac:dyDescent="0.2">
      <c r="I1630" t="str">
        <f>IF(A1630&lt;&gt;"",VALUE(VLOOKUP(-E1630,'2.DEBITOS Y CHEQUES'!$F$2:$F$5500,1,FALSE)),"")</f>
        <v/>
      </c>
    </row>
    <row r="1631" spans="9:9" ht="30" customHeight="1" x14ac:dyDescent="0.2">
      <c r="I1631" t="str">
        <f>IF(A1631&lt;&gt;"",VALUE(VLOOKUP(-E1631,'2.DEBITOS Y CHEQUES'!$F$2:$F$5500,1,FALSE)),"")</f>
        <v/>
      </c>
    </row>
    <row r="1632" spans="9:9" ht="30" customHeight="1" x14ac:dyDescent="0.2">
      <c r="I1632" t="str">
        <f>IF(A1632&lt;&gt;"",VALUE(VLOOKUP(-E1632,'2.DEBITOS Y CHEQUES'!$F$2:$F$5500,1,FALSE)),"")</f>
        <v/>
      </c>
    </row>
    <row r="1633" spans="9:9" ht="30" customHeight="1" x14ac:dyDescent="0.2">
      <c r="I1633" t="str">
        <f>IF(A1633&lt;&gt;"",VALUE(VLOOKUP(-E1633,'2.DEBITOS Y CHEQUES'!$F$2:$F$5500,1,FALSE)),"")</f>
        <v/>
      </c>
    </row>
    <row r="1634" spans="9:9" ht="30" customHeight="1" x14ac:dyDescent="0.2">
      <c r="I1634" t="str">
        <f>IF(A1634&lt;&gt;"",VALUE(VLOOKUP(-E1634,'2.DEBITOS Y CHEQUES'!$F$2:$F$5500,1,FALSE)),"")</f>
        <v/>
      </c>
    </row>
    <row r="1635" spans="9:9" ht="30" customHeight="1" x14ac:dyDescent="0.2">
      <c r="I1635" t="str">
        <f>IF(A1635&lt;&gt;"",VALUE(VLOOKUP(-E1635,'2.DEBITOS Y CHEQUES'!$F$2:$F$5500,1,FALSE)),"")</f>
        <v/>
      </c>
    </row>
    <row r="1636" spans="9:9" ht="30" customHeight="1" x14ac:dyDescent="0.2">
      <c r="I1636" t="str">
        <f>IF(A1636&lt;&gt;"",VALUE(VLOOKUP(-E1636,'2.DEBITOS Y CHEQUES'!$F$2:$F$5500,1,FALSE)),"")</f>
        <v/>
      </c>
    </row>
    <row r="1637" spans="9:9" ht="30" customHeight="1" x14ac:dyDescent="0.2">
      <c r="I1637" t="str">
        <f>IF(A1637&lt;&gt;"",VALUE(VLOOKUP(-E1637,'2.DEBITOS Y CHEQUES'!$F$2:$F$5500,1,FALSE)),"")</f>
        <v/>
      </c>
    </row>
    <row r="1638" spans="9:9" ht="30" customHeight="1" x14ac:dyDescent="0.2">
      <c r="I1638" t="str">
        <f>IF(A1638&lt;&gt;"",VALUE(VLOOKUP(-E1638,'2.DEBITOS Y CHEQUES'!$F$2:$F$5500,1,FALSE)),"")</f>
        <v/>
      </c>
    </row>
    <row r="1639" spans="9:9" ht="30" customHeight="1" x14ac:dyDescent="0.2">
      <c r="I1639" t="str">
        <f>IF(A1639&lt;&gt;"",VALUE(VLOOKUP(-E1639,'2.DEBITOS Y CHEQUES'!$F$2:$F$5500,1,FALSE)),"")</f>
        <v/>
      </c>
    </row>
    <row r="1640" spans="9:9" ht="30" customHeight="1" x14ac:dyDescent="0.2">
      <c r="I1640" t="str">
        <f>IF(A1640&lt;&gt;"",VALUE(VLOOKUP(-E1640,'2.DEBITOS Y CHEQUES'!$F$2:$F$5500,1,FALSE)),"")</f>
        <v/>
      </c>
    </row>
    <row r="1641" spans="9:9" ht="30" customHeight="1" x14ac:dyDescent="0.2">
      <c r="I1641" t="str">
        <f>IF(A1641&lt;&gt;"",VALUE(VLOOKUP(-E1641,'2.DEBITOS Y CHEQUES'!$F$2:$F$5500,1,FALSE)),"")</f>
        <v/>
      </c>
    </row>
    <row r="1642" spans="9:9" ht="30" customHeight="1" x14ac:dyDescent="0.2">
      <c r="I1642" t="str">
        <f>IF(A1642&lt;&gt;"",VALUE(VLOOKUP(-E1642,'2.DEBITOS Y CHEQUES'!$F$2:$F$5500,1,FALSE)),"")</f>
        <v/>
      </c>
    </row>
    <row r="1643" spans="9:9" ht="30" customHeight="1" x14ac:dyDescent="0.2">
      <c r="I1643" t="str">
        <f>IF(A1643&lt;&gt;"",VALUE(VLOOKUP(-E1643,'2.DEBITOS Y CHEQUES'!$F$2:$F$5500,1,FALSE)),"")</f>
        <v/>
      </c>
    </row>
    <row r="1644" spans="9:9" ht="30" customHeight="1" x14ac:dyDescent="0.2">
      <c r="I1644" t="str">
        <f>IF(A1644&lt;&gt;"",VALUE(VLOOKUP(-E1644,'2.DEBITOS Y CHEQUES'!$F$2:$F$5500,1,FALSE)),"")</f>
        <v/>
      </c>
    </row>
    <row r="1645" spans="9:9" ht="30" customHeight="1" x14ac:dyDescent="0.2">
      <c r="I1645" t="str">
        <f>IF(A1645&lt;&gt;"",VALUE(VLOOKUP(-E1645,'2.DEBITOS Y CHEQUES'!$F$2:$F$5500,1,FALSE)),"")</f>
        <v/>
      </c>
    </row>
    <row r="1646" spans="9:9" ht="30" customHeight="1" x14ac:dyDescent="0.2">
      <c r="I1646" t="str">
        <f>IF(A1646&lt;&gt;"",VALUE(VLOOKUP(-E1646,'2.DEBITOS Y CHEQUES'!$F$2:$F$5500,1,FALSE)),"")</f>
        <v/>
      </c>
    </row>
    <row r="1647" spans="9:9" ht="30" customHeight="1" x14ac:dyDescent="0.2">
      <c r="I1647" t="str">
        <f>IF(A1647&lt;&gt;"",VALUE(VLOOKUP(-E1647,'2.DEBITOS Y CHEQUES'!$F$2:$F$5500,1,FALSE)),"")</f>
        <v/>
      </c>
    </row>
    <row r="1648" spans="9:9" ht="30" customHeight="1" x14ac:dyDescent="0.2">
      <c r="I1648" t="str">
        <f>IF(A1648&lt;&gt;"",VALUE(VLOOKUP(-E1648,'2.DEBITOS Y CHEQUES'!$F$2:$F$5500,1,FALSE)),"")</f>
        <v/>
      </c>
    </row>
    <row r="1649" spans="9:9" ht="30" customHeight="1" x14ac:dyDescent="0.2">
      <c r="I1649" t="str">
        <f>IF(A1649&lt;&gt;"",VALUE(VLOOKUP(-E1649,'2.DEBITOS Y CHEQUES'!$F$2:$F$5500,1,FALSE)),"")</f>
        <v/>
      </c>
    </row>
    <row r="1650" spans="9:9" ht="30" customHeight="1" x14ac:dyDescent="0.2">
      <c r="I1650" t="str">
        <f>IF(A1650&lt;&gt;"",VALUE(VLOOKUP(-E1650,'2.DEBITOS Y CHEQUES'!$F$2:$F$5500,1,FALSE)),"")</f>
        <v/>
      </c>
    </row>
    <row r="1651" spans="9:9" ht="30" customHeight="1" x14ac:dyDescent="0.2">
      <c r="I1651" t="str">
        <f>IF(A1651&lt;&gt;"",VALUE(VLOOKUP(-E1651,'2.DEBITOS Y CHEQUES'!$F$2:$F$5500,1,FALSE)),"")</f>
        <v/>
      </c>
    </row>
    <row r="1652" spans="9:9" ht="30" customHeight="1" x14ac:dyDescent="0.2">
      <c r="I1652" t="str">
        <f>IF(A1652&lt;&gt;"",VALUE(VLOOKUP(-E1652,'2.DEBITOS Y CHEQUES'!$F$2:$F$5500,1,FALSE)),"")</f>
        <v/>
      </c>
    </row>
    <row r="1653" spans="9:9" ht="30" customHeight="1" x14ac:dyDescent="0.2">
      <c r="I1653" t="str">
        <f>IF(A1653&lt;&gt;"",VALUE(VLOOKUP(-E1653,'2.DEBITOS Y CHEQUES'!$F$2:$F$5500,1,FALSE)),"")</f>
        <v/>
      </c>
    </row>
    <row r="1654" spans="9:9" ht="30" customHeight="1" x14ac:dyDescent="0.2">
      <c r="I1654" t="str">
        <f>IF(A1654&lt;&gt;"",VALUE(VLOOKUP(-E1654,'2.DEBITOS Y CHEQUES'!$F$2:$F$5500,1,FALSE)),"")</f>
        <v/>
      </c>
    </row>
    <row r="1655" spans="9:9" ht="30" customHeight="1" x14ac:dyDescent="0.2">
      <c r="I1655" t="str">
        <f>IF(A1655&lt;&gt;"",VALUE(VLOOKUP(-E1655,'2.DEBITOS Y CHEQUES'!$F$2:$F$5500,1,FALSE)),"")</f>
        <v/>
      </c>
    </row>
    <row r="1656" spans="9:9" ht="30" customHeight="1" x14ac:dyDescent="0.2">
      <c r="I1656" t="str">
        <f>IF(A1656&lt;&gt;"",VALUE(VLOOKUP(-E1656,'2.DEBITOS Y CHEQUES'!$F$2:$F$5500,1,FALSE)),"")</f>
        <v/>
      </c>
    </row>
    <row r="1657" spans="9:9" ht="30" customHeight="1" x14ac:dyDescent="0.2">
      <c r="I1657" t="str">
        <f>IF(A1657&lt;&gt;"",VALUE(VLOOKUP(-E1657,'2.DEBITOS Y CHEQUES'!$F$2:$F$5500,1,FALSE)),"")</f>
        <v/>
      </c>
    </row>
    <row r="1658" spans="9:9" ht="30" customHeight="1" x14ac:dyDescent="0.2">
      <c r="I1658" t="str">
        <f>IF(A1658&lt;&gt;"",VALUE(VLOOKUP(-E1658,'2.DEBITOS Y CHEQUES'!$F$2:$F$5500,1,FALSE)),"")</f>
        <v/>
      </c>
    </row>
    <row r="1659" spans="9:9" ht="30" customHeight="1" x14ac:dyDescent="0.2">
      <c r="I1659" t="str">
        <f>IF(A1659&lt;&gt;"",VALUE(VLOOKUP(-E1659,'2.DEBITOS Y CHEQUES'!$F$2:$F$5500,1,FALSE)),"")</f>
        <v/>
      </c>
    </row>
    <row r="1660" spans="9:9" ht="30" customHeight="1" x14ac:dyDescent="0.2">
      <c r="I1660" t="str">
        <f>IF(A1660&lt;&gt;"",VALUE(VLOOKUP(-E1660,'2.DEBITOS Y CHEQUES'!$F$2:$F$5500,1,FALSE)),"")</f>
        <v/>
      </c>
    </row>
    <row r="1661" spans="9:9" ht="30" customHeight="1" x14ac:dyDescent="0.2">
      <c r="I1661" t="str">
        <f>IF(A1661&lt;&gt;"",VALUE(VLOOKUP(-E1661,'2.DEBITOS Y CHEQUES'!$F$2:$F$5500,1,FALSE)),"")</f>
        <v/>
      </c>
    </row>
    <row r="1662" spans="9:9" ht="30" customHeight="1" x14ac:dyDescent="0.2">
      <c r="I1662" t="str">
        <f>IF(A1662&lt;&gt;"",VALUE(VLOOKUP(-E1662,'2.DEBITOS Y CHEQUES'!$F$2:$F$5500,1,FALSE)),"")</f>
        <v/>
      </c>
    </row>
    <row r="1663" spans="9:9" ht="30" customHeight="1" x14ac:dyDescent="0.2">
      <c r="I1663" t="str">
        <f>IF(A1663&lt;&gt;"",VALUE(VLOOKUP(-E1663,'2.DEBITOS Y CHEQUES'!$F$2:$F$5500,1,FALSE)),"")</f>
        <v/>
      </c>
    </row>
    <row r="1664" spans="9:9" ht="30" customHeight="1" x14ac:dyDescent="0.2">
      <c r="I1664" t="str">
        <f>IF(A1664&lt;&gt;"",VALUE(VLOOKUP(-E1664,'2.DEBITOS Y CHEQUES'!$F$2:$F$5500,1,FALSE)),"")</f>
        <v/>
      </c>
    </row>
    <row r="1665" spans="9:9" ht="30" customHeight="1" x14ac:dyDescent="0.2">
      <c r="I1665" t="str">
        <f>IF(A1665&lt;&gt;"",VALUE(VLOOKUP(-E1665,'2.DEBITOS Y CHEQUES'!$F$2:$F$5500,1,FALSE)),"")</f>
        <v/>
      </c>
    </row>
    <row r="1666" spans="9:9" ht="30" customHeight="1" x14ac:dyDescent="0.2">
      <c r="I1666" t="str">
        <f>IF(A1666&lt;&gt;"",VALUE(VLOOKUP(-E1666,'2.DEBITOS Y CHEQUES'!$F$2:$F$5500,1,FALSE)),"")</f>
        <v/>
      </c>
    </row>
    <row r="1667" spans="9:9" ht="30" customHeight="1" x14ac:dyDescent="0.2">
      <c r="I1667" t="str">
        <f>IF(A1667&lt;&gt;"",VALUE(VLOOKUP(-E1667,'2.DEBITOS Y CHEQUES'!$F$2:$F$5500,1,FALSE)),"")</f>
        <v/>
      </c>
    </row>
    <row r="1668" spans="9:9" ht="30" customHeight="1" x14ac:dyDescent="0.2">
      <c r="I1668" t="str">
        <f>IF(A1668&lt;&gt;"",VALUE(VLOOKUP(-E1668,'2.DEBITOS Y CHEQUES'!$F$2:$F$5500,1,FALSE)),"")</f>
        <v/>
      </c>
    </row>
    <row r="1669" spans="9:9" ht="30" customHeight="1" x14ac:dyDescent="0.2">
      <c r="I1669" t="str">
        <f>IF(A1669&lt;&gt;"",VALUE(VLOOKUP(-E1669,'2.DEBITOS Y CHEQUES'!$F$2:$F$5500,1,FALSE)),"")</f>
        <v/>
      </c>
    </row>
    <row r="1670" spans="9:9" ht="30" customHeight="1" x14ac:dyDescent="0.2">
      <c r="I1670" t="str">
        <f>IF(A1670&lt;&gt;"",VALUE(VLOOKUP(-E1670,'2.DEBITOS Y CHEQUES'!$F$2:$F$5500,1,FALSE)),"")</f>
        <v/>
      </c>
    </row>
    <row r="1671" spans="9:9" ht="30" customHeight="1" x14ac:dyDescent="0.2">
      <c r="I1671" t="str">
        <f>IF(A1671&lt;&gt;"",VALUE(VLOOKUP(-E1671,'2.DEBITOS Y CHEQUES'!$F$2:$F$5500,1,FALSE)),"")</f>
        <v/>
      </c>
    </row>
    <row r="1672" spans="9:9" ht="30" customHeight="1" x14ac:dyDescent="0.2">
      <c r="I1672" t="str">
        <f>IF(A1672&lt;&gt;"",VALUE(VLOOKUP(-E1672,'2.DEBITOS Y CHEQUES'!$F$2:$F$5500,1,FALSE)),"")</f>
        <v/>
      </c>
    </row>
    <row r="1673" spans="9:9" ht="30" customHeight="1" x14ac:dyDescent="0.2">
      <c r="I1673" t="str">
        <f>IF(A1673&lt;&gt;"",VALUE(VLOOKUP(-E1673,'2.DEBITOS Y CHEQUES'!$F$2:$F$5500,1,FALSE)),"")</f>
        <v/>
      </c>
    </row>
    <row r="1674" spans="9:9" ht="30" customHeight="1" x14ac:dyDescent="0.2">
      <c r="I1674" t="str">
        <f>IF(A1674&lt;&gt;"",VALUE(VLOOKUP(-E1674,'2.DEBITOS Y CHEQUES'!$F$2:$F$5500,1,FALSE)),"")</f>
        <v/>
      </c>
    </row>
    <row r="1675" spans="9:9" ht="30" customHeight="1" x14ac:dyDescent="0.2">
      <c r="I1675" t="str">
        <f>IF(A1675&lt;&gt;"",VALUE(VLOOKUP(-E1675,'2.DEBITOS Y CHEQUES'!$F$2:$F$5500,1,FALSE)),"")</f>
        <v/>
      </c>
    </row>
    <row r="1676" spans="9:9" ht="30" customHeight="1" x14ac:dyDescent="0.2">
      <c r="I1676" t="str">
        <f>IF(A1676&lt;&gt;"",VALUE(VLOOKUP(-E1676,'2.DEBITOS Y CHEQUES'!$F$2:$F$5500,1,FALSE)),"")</f>
        <v/>
      </c>
    </row>
    <row r="1677" spans="9:9" ht="30" customHeight="1" x14ac:dyDescent="0.2">
      <c r="I1677" t="str">
        <f>IF(A1677&lt;&gt;"",VALUE(VLOOKUP(-E1677,'2.DEBITOS Y CHEQUES'!$F$2:$F$5500,1,FALSE)),"")</f>
        <v/>
      </c>
    </row>
    <row r="1678" spans="9:9" ht="30" customHeight="1" x14ac:dyDescent="0.2">
      <c r="I1678" t="str">
        <f>IF(A1678&lt;&gt;"",VALUE(VLOOKUP(-E1678,'2.DEBITOS Y CHEQUES'!$F$2:$F$5500,1,FALSE)),"")</f>
        <v/>
      </c>
    </row>
    <row r="1679" spans="9:9" ht="30" customHeight="1" x14ac:dyDescent="0.2">
      <c r="I1679" t="str">
        <f>IF(A1679&lt;&gt;"",VALUE(VLOOKUP(-E1679,'2.DEBITOS Y CHEQUES'!$F$2:$F$5500,1,FALSE)),"")</f>
        <v/>
      </c>
    </row>
    <row r="1680" spans="9:9" ht="30" customHeight="1" x14ac:dyDescent="0.2">
      <c r="I1680" t="str">
        <f>IF(A1680&lt;&gt;"",VALUE(VLOOKUP(-E1680,'2.DEBITOS Y CHEQUES'!$F$2:$F$5500,1,FALSE)),"")</f>
        <v/>
      </c>
    </row>
    <row r="1681" spans="9:9" ht="30" customHeight="1" x14ac:dyDescent="0.2">
      <c r="I1681" t="str">
        <f>IF(A1681&lt;&gt;"",VALUE(VLOOKUP(-E1681,'2.DEBITOS Y CHEQUES'!$F$2:$F$5500,1,FALSE)),"")</f>
        <v/>
      </c>
    </row>
    <row r="1682" spans="9:9" ht="30" customHeight="1" x14ac:dyDescent="0.2">
      <c r="I1682" t="str">
        <f>IF(A1682&lt;&gt;"",VALUE(VLOOKUP(-E1682,'2.DEBITOS Y CHEQUES'!$F$2:$F$5500,1,FALSE)),"")</f>
        <v/>
      </c>
    </row>
    <row r="1683" spans="9:9" ht="30" customHeight="1" x14ac:dyDescent="0.2">
      <c r="I1683" t="str">
        <f>IF(A1683&lt;&gt;"",VALUE(VLOOKUP(-E1683,'2.DEBITOS Y CHEQUES'!$F$2:$F$5500,1,FALSE)),"")</f>
        <v/>
      </c>
    </row>
    <row r="1684" spans="9:9" ht="30" customHeight="1" x14ac:dyDescent="0.2">
      <c r="I1684" t="str">
        <f>IF(A1684&lt;&gt;"",VALUE(VLOOKUP(-E1684,'2.DEBITOS Y CHEQUES'!$F$2:$F$5500,1,FALSE)),"")</f>
        <v/>
      </c>
    </row>
    <row r="1685" spans="9:9" ht="30" customHeight="1" x14ac:dyDescent="0.2">
      <c r="I1685" t="str">
        <f>IF(A1685&lt;&gt;"",VALUE(VLOOKUP(-E1685,'2.DEBITOS Y CHEQUES'!$F$2:$F$5500,1,FALSE)),"")</f>
        <v/>
      </c>
    </row>
    <row r="1686" spans="9:9" ht="30" customHeight="1" x14ac:dyDescent="0.2">
      <c r="I1686" t="str">
        <f>IF(A1686&lt;&gt;"",VALUE(VLOOKUP(-E1686,'2.DEBITOS Y CHEQUES'!$F$2:$F$5500,1,FALSE)),"")</f>
        <v/>
      </c>
    </row>
    <row r="1687" spans="9:9" ht="30" customHeight="1" x14ac:dyDescent="0.2">
      <c r="I1687" t="str">
        <f>IF(A1687&lt;&gt;"",VALUE(VLOOKUP(-E1687,'2.DEBITOS Y CHEQUES'!$F$2:$F$5500,1,FALSE)),"")</f>
        <v/>
      </c>
    </row>
    <row r="1688" spans="9:9" ht="30" customHeight="1" x14ac:dyDescent="0.2">
      <c r="I1688" t="str">
        <f>IF(A1688&lt;&gt;"",VALUE(VLOOKUP(-E1688,'2.DEBITOS Y CHEQUES'!$F$2:$F$5500,1,FALSE)),"")</f>
        <v/>
      </c>
    </row>
    <row r="1689" spans="9:9" ht="30" customHeight="1" x14ac:dyDescent="0.2">
      <c r="I1689" t="str">
        <f>IF(A1689&lt;&gt;"",VALUE(VLOOKUP(-E1689,'2.DEBITOS Y CHEQUES'!$F$2:$F$5500,1,FALSE)),"")</f>
        <v/>
      </c>
    </row>
    <row r="1690" spans="9:9" ht="30" customHeight="1" x14ac:dyDescent="0.2">
      <c r="I1690" t="str">
        <f>IF(A1690&lt;&gt;"",VALUE(VLOOKUP(-E1690,'2.DEBITOS Y CHEQUES'!$F$2:$F$5500,1,FALSE)),"")</f>
        <v/>
      </c>
    </row>
    <row r="1691" spans="9:9" ht="30" customHeight="1" x14ac:dyDescent="0.2">
      <c r="I1691" t="str">
        <f>IF(A1691&lt;&gt;"",VALUE(VLOOKUP(-E1691,'2.DEBITOS Y CHEQUES'!$F$2:$F$5500,1,FALSE)),"")</f>
        <v/>
      </c>
    </row>
    <row r="1692" spans="9:9" ht="30" customHeight="1" x14ac:dyDescent="0.2">
      <c r="I1692" t="str">
        <f>IF(A1692&lt;&gt;"",VALUE(VLOOKUP(-E1692,'2.DEBITOS Y CHEQUES'!$F$2:$F$5500,1,FALSE)),"")</f>
        <v/>
      </c>
    </row>
    <row r="1693" spans="9:9" ht="30" customHeight="1" x14ac:dyDescent="0.2">
      <c r="I1693" t="str">
        <f>IF(A1693&lt;&gt;"",VALUE(VLOOKUP(-E1693,'2.DEBITOS Y CHEQUES'!$F$2:$F$5500,1,FALSE)),"")</f>
        <v/>
      </c>
    </row>
    <row r="1694" spans="9:9" ht="30" customHeight="1" x14ac:dyDescent="0.2">
      <c r="I1694" t="str">
        <f>IF(A1694&lt;&gt;"",VALUE(VLOOKUP(-E1694,'2.DEBITOS Y CHEQUES'!$F$2:$F$5500,1,FALSE)),"")</f>
        <v/>
      </c>
    </row>
    <row r="1695" spans="9:9" ht="30" customHeight="1" x14ac:dyDescent="0.2">
      <c r="I1695" t="str">
        <f>IF(A1695&lt;&gt;"",VALUE(VLOOKUP(-E1695,'2.DEBITOS Y CHEQUES'!$F$2:$F$5500,1,FALSE)),"")</f>
        <v/>
      </c>
    </row>
    <row r="1696" spans="9:9" ht="30" customHeight="1" x14ac:dyDescent="0.2">
      <c r="I1696" t="str">
        <f>IF(A1696&lt;&gt;"",VALUE(VLOOKUP(-E1696,'2.DEBITOS Y CHEQUES'!$F$2:$F$5500,1,FALSE)),"")</f>
        <v/>
      </c>
    </row>
    <row r="1697" spans="9:9" ht="30" customHeight="1" x14ac:dyDescent="0.2">
      <c r="I1697" t="str">
        <f>IF(A1697&lt;&gt;"",VALUE(VLOOKUP(-E1697,'2.DEBITOS Y CHEQUES'!$F$2:$F$5500,1,FALSE)),"")</f>
        <v/>
      </c>
    </row>
    <row r="1698" spans="9:9" ht="30" customHeight="1" x14ac:dyDescent="0.2">
      <c r="I1698" t="str">
        <f>IF(A1698&lt;&gt;"",VALUE(VLOOKUP(-E1698,'2.DEBITOS Y CHEQUES'!$F$2:$F$5500,1,FALSE)),"")</f>
        <v/>
      </c>
    </row>
    <row r="1699" spans="9:9" ht="30" customHeight="1" x14ac:dyDescent="0.2">
      <c r="I1699" t="str">
        <f>IF(A1699&lt;&gt;"",VALUE(VLOOKUP(-E1699,'2.DEBITOS Y CHEQUES'!$F$2:$F$5500,1,FALSE)),"")</f>
        <v/>
      </c>
    </row>
    <row r="1700" spans="9:9" ht="30" customHeight="1" x14ac:dyDescent="0.2">
      <c r="I1700" t="str">
        <f>IF(A1700&lt;&gt;"",VALUE(VLOOKUP(-E1700,'2.DEBITOS Y CHEQUES'!$F$2:$F$5500,1,FALSE)),"")</f>
        <v/>
      </c>
    </row>
    <row r="1701" spans="9:9" ht="30" customHeight="1" x14ac:dyDescent="0.2">
      <c r="I1701" t="str">
        <f>IF(A1701&lt;&gt;"",VALUE(VLOOKUP(-E1701,'2.DEBITOS Y CHEQUES'!$F$2:$F$5500,1,FALSE)),"")</f>
        <v/>
      </c>
    </row>
    <row r="1702" spans="9:9" ht="30" customHeight="1" x14ac:dyDescent="0.2">
      <c r="I1702" t="str">
        <f>IF(A1702&lt;&gt;"",VALUE(VLOOKUP(-E1702,'2.DEBITOS Y CHEQUES'!$F$2:$F$5500,1,FALSE)),"")</f>
        <v/>
      </c>
    </row>
    <row r="1703" spans="9:9" ht="30" customHeight="1" x14ac:dyDescent="0.2">
      <c r="I1703" t="str">
        <f>IF(A1703&lt;&gt;"",VALUE(VLOOKUP(-E1703,'2.DEBITOS Y CHEQUES'!$F$2:$F$5500,1,FALSE)),"")</f>
        <v/>
      </c>
    </row>
    <row r="1704" spans="9:9" ht="30" customHeight="1" x14ac:dyDescent="0.2">
      <c r="I1704" t="str">
        <f>IF(A1704&lt;&gt;"",VALUE(VLOOKUP(-E1704,'2.DEBITOS Y CHEQUES'!$F$2:$F$5500,1,FALSE)),"")</f>
        <v/>
      </c>
    </row>
    <row r="1705" spans="9:9" ht="30" customHeight="1" x14ac:dyDescent="0.2">
      <c r="I1705" t="str">
        <f>IF(A1705&lt;&gt;"",VALUE(VLOOKUP(-E1705,'2.DEBITOS Y CHEQUES'!$F$2:$F$5500,1,FALSE)),"")</f>
        <v/>
      </c>
    </row>
    <row r="1706" spans="9:9" ht="30" customHeight="1" x14ac:dyDescent="0.2">
      <c r="I1706" t="str">
        <f>IF(A1706&lt;&gt;"",VALUE(VLOOKUP(-E1706,'2.DEBITOS Y CHEQUES'!$F$2:$F$5500,1,FALSE)),"")</f>
        <v/>
      </c>
    </row>
    <row r="1707" spans="9:9" ht="30" customHeight="1" x14ac:dyDescent="0.2">
      <c r="I1707" t="str">
        <f>IF(A1707&lt;&gt;"",VALUE(VLOOKUP(-E1707,'2.DEBITOS Y CHEQUES'!$F$2:$F$5500,1,FALSE)),"")</f>
        <v/>
      </c>
    </row>
    <row r="1708" spans="9:9" ht="30" customHeight="1" x14ac:dyDescent="0.2">
      <c r="I1708" t="str">
        <f>IF(A1708&lt;&gt;"",VALUE(VLOOKUP(-E1708,'2.DEBITOS Y CHEQUES'!$F$2:$F$5500,1,FALSE)),"")</f>
        <v/>
      </c>
    </row>
    <row r="1709" spans="9:9" ht="30" customHeight="1" x14ac:dyDescent="0.2">
      <c r="I1709" t="str">
        <f>IF(A1709&lt;&gt;"",VALUE(VLOOKUP(-E1709,'2.DEBITOS Y CHEQUES'!$F$2:$F$5500,1,FALSE)),"")</f>
        <v/>
      </c>
    </row>
    <row r="1710" spans="9:9" ht="30" customHeight="1" x14ac:dyDescent="0.2">
      <c r="I1710" t="str">
        <f>IF(A1710&lt;&gt;"",VALUE(VLOOKUP(-E1710,'2.DEBITOS Y CHEQUES'!$F$2:$F$5500,1,FALSE)),"")</f>
        <v/>
      </c>
    </row>
    <row r="1711" spans="9:9" ht="30" customHeight="1" x14ac:dyDescent="0.2">
      <c r="I1711" t="str">
        <f>IF(A1711&lt;&gt;"",VALUE(VLOOKUP(-E1711,'2.DEBITOS Y CHEQUES'!$F$2:$F$5500,1,FALSE)),"")</f>
        <v/>
      </c>
    </row>
    <row r="1712" spans="9:9" ht="30" customHeight="1" x14ac:dyDescent="0.2">
      <c r="I1712" t="str">
        <f>IF(A1712&lt;&gt;"",VALUE(VLOOKUP(-E1712,'2.DEBITOS Y CHEQUES'!$F$2:$F$5500,1,FALSE)),"")</f>
        <v/>
      </c>
    </row>
    <row r="1713" spans="9:9" ht="30" customHeight="1" x14ac:dyDescent="0.2">
      <c r="I1713" t="str">
        <f>IF(A1713&lt;&gt;"",VALUE(VLOOKUP(-E1713,'2.DEBITOS Y CHEQUES'!$F$2:$F$5500,1,FALSE)),"")</f>
        <v/>
      </c>
    </row>
    <row r="1714" spans="9:9" ht="30" customHeight="1" x14ac:dyDescent="0.2">
      <c r="I1714" t="str">
        <f>IF(A1714&lt;&gt;"",VALUE(VLOOKUP(-E1714,'2.DEBITOS Y CHEQUES'!$F$2:$F$5500,1,FALSE)),"")</f>
        <v/>
      </c>
    </row>
    <row r="1715" spans="9:9" ht="30" customHeight="1" x14ac:dyDescent="0.2">
      <c r="I1715" t="str">
        <f>IF(A1715&lt;&gt;"",VALUE(VLOOKUP(-E1715,'2.DEBITOS Y CHEQUES'!$F$2:$F$5500,1,FALSE)),"")</f>
        <v/>
      </c>
    </row>
    <row r="1716" spans="9:9" ht="30" customHeight="1" x14ac:dyDescent="0.2">
      <c r="I1716" t="str">
        <f>IF(A1716&lt;&gt;"",VALUE(VLOOKUP(-E1716,'2.DEBITOS Y CHEQUES'!$F$2:$F$5500,1,FALSE)),"")</f>
        <v/>
      </c>
    </row>
    <row r="1717" spans="9:9" ht="30" customHeight="1" x14ac:dyDescent="0.2">
      <c r="I1717" t="str">
        <f>IF(A1717&lt;&gt;"",VALUE(VLOOKUP(-E1717,'2.DEBITOS Y CHEQUES'!$F$2:$F$5500,1,FALSE)),"")</f>
        <v/>
      </c>
    </row>
    <row r="1718" spans="9:9" ht="30" customHeight="1" x14ac:dyDescent="0.2">
      <c r="I1718" t="str">
        <f>IF(A1718&lt;&gt;"",VALUE(VLOOKUP(-E1718,'2.DEBITOS Y CHEQUES'!$F$2:$F$5500,1,FALSE)),"")</f>
        <v/>
      </c>
    </row>
    <row r="1719" spans="9:9" ht="30" customHeight="1" x14ac:dyDescent="0.2">
      <c r="I1719" t="str">
        <f>IF(A1719&lt;&gt;"",VALUE(VLOOKUP(-E1719,'2.DEBITOS Y CHEQUES'!$F$2:$F$5500,1,FALSE)),"")</f>
        <v/>
      </c>
    </row>
    <row r="1720" spans="9:9" ht="30" customHeight="1" x14ac:dyDescent="0.2">
      <c r="I1720" t="str">
        <f>IF(A1720&lt;&gt;"",VALUE(VLOOKUP(-E1720,'2.DEBITOS Y CHEQUES'!$F$2:$F$5500,1,FALSE)),"")</f>
        <v/>
      </c>
    </row>
    <row r="1721" spans="9:9" ht="30" customHeight="1" x14ac:dyDescent="0.2">
      <c r="I1721" t="str">
        <f>IF(A1721&lt;&gt;"",VALUE(VLOOKUP(-E1721,'2.DEBITOS Y CHEQUES'!$F$2:$F$5500,1,FALSE)),"")</f>
        <v/>
      </c>
    </row>
    <row r="1722" spans="9:9" ht="30" customHeight="1" x14ac:dyDescent="0.2">
      <c r="I1722" t="str">
        <f>IF(A1722&lt;&gt;"",VALUE(VLOOKUP(-E1722,'2.DEBITOS Y CHEQUES'!$F$2:$F$5500,1,FALSE)),"")</f>
        <v/>
      </c>
    </row>
    <row r="1723" spans="9:9" ht="30" customHeight="1" x14ac:dyDescent="0.2">
      <c r="I1723" t="str">
        <f>IF(A1723&lt;&gt;"",VALUE(VLOOKUP(-E1723,'2.DEBITOS Y CHEQUES'!$F$2:$F$5500,1,FALSE)),"")</f>
        <v/>
      </c>
    </row>
    <row r="1724" spans="9:9" ht="30" customHeight="1" x14ac:dyDescent="0.2">
      <c r="I1724" t="str">
        <f>IF(A1724&lt;&gt;"",VALUE(VLOOKUP(-E1724,'2.DEBITOS Y CHEQUES'!$F$2:$F$5500,1,FALSE)),"")</f>
        <v/>
      </c>
    </row>
    <row r="1725" spans="9:9" ht="30" customHeight="1" x14ac:dyDescent="0.2">
      <c r="I1725" t="str">
        <f>IF(A1725&lt;&gt;"",VALUE(VLOOKUP(-E1725,'2.DEBITOS Y CHEQUES'!$F$2:$F$5500,1,FALSE)),"")</f>
        <v/>
      </c>
    </row>
    <row r="1726" spans="9:9" ht="30" customHeight="1" x14ac:dyDescent="0.2">
      <c r="I1726" t="str">
        <f>IF(A1726&lt;&gt;"",VALUE(VLOOKUP(-E1726,'2.DEBITOS Y CHEQUES'!$F$2:$F$5500,1,FALSE)),"")</f>
        <v/>
      </c>
    </row>
    <row r="1727" spans="9:9" ht="30" customHeight="1" x14ac:dyDescent="0.2">
      <c r="I1727" t="str">
        <f>IF(A1727&lt;&gt;"",VALUE(VLOOKUP(-E1727,'2.DEBITOS Y CHEQUES'!$F$2:$F$5500,1,FALSE)),"")</f>
        <v/>
      </c>
    </row>
    <row r="1728" spans="9:9" ht="30" customHeight="1" x14ac:dyDescent="0.2">
      <c r="I1728" t="str">
        <f>IF(A1728&lt;&gt;"",VALUE(VLOOKUP(-E1728,'2.DEBITOS Y CHEQUES'!$F$2:$F$5500,1,FALSE)),"")</f>
        <v/>
      </c>
    </row>
    <row r="1729" spans="9:9" ht="30" customHeight="1" x14ac:dyDescent="0.2">
      <c r="I1729" t="str">
        <f>IF(A1729&lt;&gt;"",VALUE(VLOOKUP(-E1729,'2.DEBITOS Y CHEQUES'!$F$2:$F$5500,1,FALSE)),"")</f>
        <v/>
      </c>
    </row>
    <row r="1730" spans="9:9" ht="30" customHeight="1" x14ac:dyDescent="0.2">
      <c r="I1730" t="str">
        <f>IF(A1730&lt;&gt;"",VALUE(VLOOKUP(-E1730,'2.DEBITOS Y CHEQUES'!$F$2:$F$5500,1,FALSE)),"")</f>
        <v/>
      </c>
    </row>
    <row r="1731" spans="9:9" ht="30" customHeight="1" x14ac:dyDescent="0.2">
      <c r="I1731" t="str">
        <f>IF(A1731&lt;&gt;"",VALUE(VLOOKUP(-E1731,'2.DEBITOS Y CHEQUES'!$F$2:$F$5500,1,FALSE)),"")</f>
        <v/>
      </c>
    </row>
    <row r="1732" spans="9:9" ht="30" customHeight="1" x14ac:dyDescent="0.2">
      <c r="I1732" t="str">
        <f>IF(A1732&lt;&gt;"",VALUE(VLOOKUP(-E1732,'2.DEBITOS Y CHEQUES'!$F$2:$F$5500,1,FALSE)),"")</f>
        <v/>
      </c>
    </row>
    <row r="1733" spans="9:9" ht="30" customHeight="1" x14ac:dyDescent="0.2">
      <c r="I1733" t="str">
        <f>IF(A1733&lt;&gt;"",VALUE(VLOOKUP(-E1733,'2.DEBITOS Y CHEQUES'!$F$2:$F$5500,1,FALSE)),"")</f>
        <v/>
      </c>
    </row>
    <row r="1734" spans="9:9" ht="30" customHeight="1" x14ac:dyDescent="0.2">
      <c r="I1734" t="str">
        <f>IF(A1734&lt;&gt;"",VALUE(VLOOKUP(-E1734,'2.DEBITOS Y CHEQUES'!$F$2:$F$5500,1,FALSE)),"")</f>
        <v/>
      </c>
    </row>
    <row r="1735" spans="9:9" ht="30" customHeight="1" x14ac:dyDescent="0.2">
      <c r="I1735" t="str">
        <f>IF(A1735&lt;&gt;"",VALUE(VLOOKUP(-E1735,'2.DEBITOS Y CHEQUES'!$F$2:$F$5500,1,FALSE)),"")</f>
        <v/>
      </c>
    </row>
    <row r="1736" spans="9:9" ht="30" customHeight="1" x14ac:dyDescent="0.2">
      <c r="I1736" t="str">
        <f>IF(A1736&lt;&gt;"",VALUE(VLOOKUP(-E1736,'2.DEBITOS Y CHEQUES'!$F$2:$F$5500,1,FALSE)),"")</f>
        <v/>
      </c>
    </row>
    <row r="1737" spans="9:9" ht="30" customHeight="1" x14ac:dyDescent="0.2">
      <c r="I1737" t="str">
        <f>IF(A1737&lt;&gt;"",VALUE(VLOOKUP(-E1737,'2.DEBITOS Y CHEQUES'!$F$2:$F$5500,1,FALSE)),"")</f>
        <v/>
      </c>
    </row>
    <row r="1738" spans="9:9" ht="30" customHeight="1" x14ac:dyDescent="0.2">
      <c r="I1738" t="str">
        <f>IF(A1738&lt;&gt;"",VALUE(VLOOKUP(-E1738,'2.DEBITOS Y CHEQUES'!$F$2:$F$5500,1,FALSE)),"")</f>
        <v/>
      </c>
    </row>
    <row r="1739" spans="9:9" ht="30" customHeight="1" x14ac:dyDescent="0.2">
      <c r="I1739" t="str">
        <f>IF(A1739&lt;&gt;"",VALUE(VLOOKUP(-E1739,'2.DEBITOS Y CHEQUES'!$F$2:$F$5500,1,FALSE)),"")</f>
        <v/>
      </c>
    </row>
    <row r="1740" spans="9:9" ht="30" customHeight="1" x14ac:dyDescent="0.2">
      <c r="I1740" t="str">
        <f>IF(A1740&lt;&gt;"",VALUE(VLOOKUP(-E1740,'2.DEBITOS Y CHEQUES'!$F$2:$F$5500,1,FALSE)),"")</f>
        <v/>
      </c>
    </row>
    <row r="1741" spans="9:9" ht="30" customHeight="1" x14ac:dyDescent="0.2">
      <c r="I1741" t="str">
        <f>IF(A1741&lt;&gt;"",VALUE(VLOOKUP(-E1741,'2.DEBITOS Y CHEQUES'!$F$2:$F$5500,1,FALSE)),"")</f>
        <v/>
      </c>
    </row>
    <row r="1742" spans="9:9" ht="30" customHeight="1" x14ac:dyDescent="0.2">
      <c r="I1742" t="str">
        <f>IF(A1742&lt;&gt;"",VALUE(VLOOKUP(-E1742,'2.DEBITOS Y CHEQUES'!$F$2:$F$5500,1,FALSE)),"")</f>
        <v/>
      </c>
    </row>
    <row r="1743" spans="9:9" ht="30" customHeight="1" x14ac:dyDescent="0.2">
      <c r="I1743" t="str">
        <f>IF(A1743&lt;&gt;"",VALUE(VLOOKUP(-E1743,'2.DEBITOS Y CHEQUES'!$F$2:$F$5500,1,FALSE)),"")</f>
        <v/>
      </c>
    </row>
    <row r="1744" spans="9:9" ht="30" customHeight="1" x14ac:dyDescent="0.2">
      <c r="I1744" t="str">
        <f>IF(A1744&lt;&gt;"",VALUE(VLOOKUP(-E1744,'2.DEBITOS Y CHEQUES'!$F$2:$F$5500,1,FALSE)),"")</f>
        <v/>
      </c>
    </row>
    <row r="1745" spans="9:9" ht="30" customHeight="1" x14ac:dyDescent="0.2">
      <c r="I1745" t="str">
        <f>IF(A1745&lt;&gt;"",VALUE(VLOOKUP(-E1745,'2.DEBITOS Y CHEQUES'!$F$2:$F$5500,1,FALSE)),"")</f>
        <v/>
      </c>
    </row>
    <row r="1746" spans="9:9" ht="30" customHeight="1" x14ac:dyDescent="0.2">
      <c r="I1746" t="str">
        <f>IF(A1746&lt;&gt;"",VALUE(VLOOKUP(-E1746,'2.DEBITOS Y CHEQUES'!$F$2:$F$5500,1,FALSE)),"")</f>
        <v/>
      </c>
    </row>
    <row r="1747" spans="9:9" ht="30" customHeight="1" x14ac:dyDescent="0.2">
      <c r="I1747" t="str">
        <f>IF(A1747&lt;&gt;"",VALUE(VLOOKUP(-E1747,'2.DEBITOS Y CHEQUES'!$F$2:$F$5500,1,FALSE)),"")</f>
        <v/>
      </c>
    </row>
    <row r="1748" spans="9:9" ht="30" customHeight="1" x14ac:dyDescent="0.2">
      <c r="I1748" t="str">
        <f>IF(A1748&lt;&gt;"",VALUE(VLOOKUP(-E1748,'2.DEBITOS Y CHEQUES'!$F$2:$F$5500,1,FALSE)),"")</f>
        <v/>
      </c>
    </row>
    <row r="1749" spans="9:9" ht="30" customHeight="1" x14ac:dyDescent="0.2">
      <c r="I1749" t="str">
        <f>IF(A1749&lt;&gt;"",VALUE(VLOOKUP(-E1749,'2.DEBITOS Y CHEQUES'!$F$2:$F$5500,1,FALSE)),"")</f>
        <v/>
      </c>
    </row>
    <row r="1750" spans="9:9" ht="30" customHeight="1" x14ac:dyDescent="0.2">
      <c r="I1750" t="str">
        <f>IF(A1750&lt;&gt;"",VALUE(VLOOKUP(-E1750,'2.DEBITOS Y CHEQUES'!$F$2:$F$5500,1,FALSE)),"")</f>
        <v/>
      </c>
    </row>
    <row r="1751" spans="9:9" ht="30" customHeight="1" x14ac:dyDescent="0.2">
      <c r="I1751" t="str">
        <f>IF(A1751&lt;&gt;"",VALUE(VLOOKUP(-E1751,'2.DEBITOS Y CHEQUES'!$F$2:$F$5500,1,FALSE)),"")</f>
        <v/>
      </c>
    </row>
    <row r="1752" spans="9:9" ht="30" customHeight="1" x14ac:dyDescent="0.2">
      <c r="I1752" t="str">
        <f>IF(A1752&lt;&gt;"",VALUE(VLOOKUP(-E1752,'2.DEBITOS Y CHEQUES'!$F$2:$F$5500,1,FALSE)),"")</f>
        <v/>
      </c>
    </row>
    <row r="1753" spans="9:9" ht="30" customHeight="1" x14ac:dyDescent="0.2">
      <c r="I1753" t="str">
        <f>IF(A1753&lt;&gt;"",VALUE(VLOOKUP(-E1753,'2.DEBITOS Y CHEQUES'!$F$2:$F$5500,1,FALSE)),"")</f>
        <v/>
      </c>
    </row>
    <row r="1754" spans="9:9" ht="30" customHeight="1" x14ac:dyDescent="0.2">
      <c r="I1754" t="str">
        <f>IF(A1754&lt;&gt;"",VALUE(VLOOKUP(-E1754,'2.DEBITOS Y CHEQUES'!$F$2:$F$5500,1,FALSE)),"")</f>
        <v/>
      </c>
    </row>
    <row r="1755" spans="9:9" ht="30" customHeight="1" x14ac:dyDescent="0.2">
      <c r="I1755" t="str">
        <f>IF(A1755&lt;&gt;"",VALUE(VLOOKUP(-E1755,'2.DEBITOS Y CHEQUES'!$F$2:$F$5500,1,FALSE)),"")</f>
        <v/>
      </c>
    </row>
    <row r="1756" spans="9:9" ht="30" customHeight="1" x14ac:dyDescent="0.2">
      <c r="I1756" t="str">
        <f>IF(A1756&lt;&gt;"",VALUE(VLOOKUP(-E1756,'2.DEBITOS Y CHEQUES'!$F$2:$F$5500,1,FALSE)),"")</f>
        <v/>
      </c>
    </row>
    <row r="1757" spans="9:9" ht="30" customHeight="1" x14ac:dyDescent="0.2">
      <c r="I1757" t="str">
        <f>IF(A1757&lt;&gt;"",VALUE(VLOOKUP(-E1757,'2.DEBITOS Y CHEQUES'!$F$2:$F$5500,1,FALSE)),"")</f>
        <v/>
      </c>
    </row>
    <row r="1758" spans="9:9" ht="30" customHeight="1" x14ac:dyDescent="0.2">
      <c r="I1758" t="str">
        <f>IF(A1758&lt;&gt;"",VALUE(VLOOKUP(-E1758,'2.DEBITOS Y CHEQUES'!$F$2:$F$5500,1,FALSE)),"")</f>
        <v/>
      </c>
    </row>
    <row r="1759" spans="9:9" ht="30" customHeight="1" x14ac:dyDescent="0.2">
      <c r="I1759" t="str">
        <f>IF(A1759&lt;&gt;"",VALUE(VLOOKUP(-E1759,'2.DEBITOS Y CHEQUES'!$F$2:$F$5500,1,FALSE)),"")</f>
        <v/>
      </c>
    </row>
    <row r="1760" spans="9:9" ht="30" customHeight="1" x14ac:dyDescent="0.2">
      <c r="I1760" t="str">
        <f>IF(A1760&lt;&gt;"",VALUE(VLOOKUP(-E1760,'2.DEBITOS Y CHEQUES'!$F$2:$F$5500,1,FALSE)),"")</f>
        <v/>
      </c>
    </row>
    <row r="1761" spans="9:9" ht="30" customHeight="1" x14ac:dyDescent="0.2">
      <c r="I1761" t="str">
        <f>IF(A1761&lt;&gt;"",VALUE(VLOOKUP(-E1761,'2.DEBITOS Y CHEQUES'!$F$2:$F$5500,1,FALSE)),"")</f>
        <v/>
      </c>
    </row>
    <row r="1762" spans="9:9" ht="30" customHeight="1" x14ac:dyDescent="0.2">
      <c r="I1762" t="str">
        <f>IF(A1762&lt;&gt;"",VALUE(VLOOKUP(-E1762,'2.DEBITOS Y CHEQUES'!$F$2:$F$5500,1,FALSE)),"")</f>
        <v/>
      </c>
    </row>
    <row r="1763" spans="9:9" ht="30" customHeight="1" x14ac:dyDescent="0.2">
      <c r="I1763" t="str">
        <f>IF(A1763&lt;&gt;"",VALUE(VLOOKUP(-E1763,'2.DEBITOS Y CHEQUES'!$F$2:$F$5500,1,FALSE)),"")</f>
        <v/>
      </c>
    </row>
    <row r="1764" spans="9:9" ht="30" customHeight="1" x14ac:dyDescent="0.2">
      <c r="I1764" t="str">
        <f>IF(A1764&lt;&gt;"",VALUE(VLOOKUP(-E1764,'2.DEBITOS Y CHEQUES'!$F$2:$F$5500,1,FALSE)),"")</f>
        <v/>
      </c>
    </row>
    <row r="1765" spans="9:9" ht="30" customHeight="1" x14ac:dyDescent="0.2">
      <c r="I1765" t="str">
        <f>IF(A1765&lt;&gt;"",VALUE(VLOOKUP(-E1765,'2.DEBITOS Y CHEQUES'!$F$2:$F$5500,1,FALSE)),"")</f>
        <v/>
      </c>
    </row>
    <row r="1766" spans="9:9" ht="30" customHeight="1" x14ac:dyDescent="0.2">
      <c r="I1766" t="str">
        <f>IF(A1766&lt;&gt;"",VALUE(VLOOKUP(-E1766,'2.DEBITOS Y CHEQUES'!$F$2:$F$5500,1,FALSE)),"")</f>
        <v/>
      </c>
    </row>
    <row r="1767" spans="9:9" ht="30" customHeight="1" x14ac:dyDescent="0.2">
      <c r="I1767" t="str">
        <f>IF(A1767&lt;&gt;"",VALUE(VLOOKUP(-E1767,'2.DEBITOS Y CHEQUES'!$F$2:$F$5500,1,FALSE)),"")</f>
        <v/>
      </c>
    </row>
    <row r="1768" spans="9:9" ht="30" customHeight="1" x14ac:dyDescent="0.2">
      <c r="I1768" t="str">
        <f>IF(A1768&lt;&gt;"",VALUE(VLOOKUP(-E1768,'2.DEBITOS Y CHEQUES'!$F$2:$F$5500,1,FALSE)),"")</f>
        <v/>
      </c>
    </row>
    <row r="1769" spans="9:9" ht="30" customHeight="1" x14ac:dyDescent="0.2">
      <c r="I1769" t="str">
        <f>IF(A1769&lt;&gt;"",VALUE(VLOOKUP(-E1769,'2.DEBITOS Y CHEQUES'!$F$2:$F$5500,1,FALSE)),"")</f>
        <v/>
      </c>
    </row>
    <row r="1770" spans="9:9" ht="30" customHeight="1" x14ac:dyDescent="0.2">
      <c r="I1770" t="str">
        <f>IF(A1770&lt;&gt;"",VALUE(VLOOKUP(-E1770,'2.DEBITOS Y CHEQUES'!$F$2:$F$5500,1,FALSE)),"")</f>
        <v/>
      </c>
    </row>
    <row r="1771" spans="9:9" ht="30" customHeight="1" x14ac:dyDescent="0.2">
      <c r="I1771" t="str">
        <f>IF(A1771&lt;&gt;"",VALUE(VLOOKUP(-E1771,'2.DEBITOS Y CHEQUES'!$F$2:$F$5500,1,FALSE)),"")</f>
        <v/>
      </c>
    </row>
    <row r="1772" spans="9:9" ht="30" customHeight="1" x14ac:dyDescent="0.2">
      <c r="I1772" t="str">
        <f>IF(A1772&lt;&gt;"",VALUE(VLOOKUP(-E1772,'2.DEBITOS Y CHEQUES'!$F$2:$F$5500,1,FALSE)),"")</f>
        <v/>
      </c>
    </row>
    <row r="1773" spans="9:9" ht="30" customHeight="1" x14ac:dyDescent="0.2">
      <c r="I1773" t="str">
        <f>IF(A1773&lt;&gt;"",VALUE(VLOOKUP(-E1773,'2.DEBITOS Y CHEQUES'!$F$2:$F$5500,1,FALSE)),"")</f>
        <v/>
      </c>
    </row>
    <row r="1774" spans="9:9" ht="30" customHeight="1" x14ac:dyDescent="0.2">
      <c r="I1774" t="str">
        <f>IF(A1774&lt;&gt;"",VALUE(VLOOKUP(-E1774,'2.DEBITOS Y CHEQUES'!$F$2:$F$5500,1,FALSE)),"")</f>
        <v/>
      </c>
    </row>
    <row r="1775" spans="9:9" ht="30" customHeight="1" x14ac:dyDescent="0.2">
      <c r="I1775" t="str">
        <f>IF(A1775&lt;&gt;"",VALUE(VLOOKUP(-E1775,'2.DEBITOS Y CHEQUES'!$F$2:$F$5500,1,FALSE)),"")</f>
        <v/>
      </c>
    </row>
    <row r="1776" spans="9:9" ht="30" customHeight="1" x14ac:dyDescent="0.2">
      <c r="I1776" t="str">
        <f>IF(A1776&lt;&gt;"",VALUE(VLOOKUP(-E1776,'2.DEBITOS Y CHEQUES'!$F$2:$F$5500,1,FALSE)),"")</f>
        <v/>
      </c>
    </row>
    <row r="1777" spans="9:9" ht="30" customHeight="1" x14ac:dyDescent="0.2">
      <c r="I1777" t="str">
        <f>IF(A1777&lt;&gt;"",VALUE(VLOOKUP(-E1777,'2.DEBITOS Y CHEQUES'!$F$2:$F$5500,1,FALSE)),"")</f>
        <v/>
      </c>
    </row>
    <row r="1778" spans="9:9" ht="30" customHeight="1" x14ac:dyDescent="0.2">
      <c r="I1778" t="str">
        <f>IF(A1778&lt;&gt;"",VALUE(VLOOKUP(-E1778,'2.DEBITOS Y CHEQUES'!$F$2:$F$5500,1,FALSE)),"")</f>
        <v/>
      </c>
    </row>
    <row r="1779" spans="9:9" ht="30" customHeight="1" x14ac:dyDescent="0.2">
      <c r="I1779" t="str">
        <f>IF(A1779&lt;&gt;"",VALUE(VLOOKUP(-E1779,'2.DEBITOS Y CHEQUES'!$F$2:$F$5500,1,FALSE)),"")</f>
        <v/>
      </c>
    </row>
    <row r="1780" spans="9:9" ht="30" customHeight="1" x14ac:dyDescent="0.2">
      <c r="I1780" t="str">
        <f>IF(A1780&lt;&gt;"",VALUE(VLOOKUP(-E1780,'2.DEBITOS Y CHEQUES'!$F$2:$F$5500,1,FALSE)),"")</f>
        <v/>
      </c>
    </row>
    <row r="1781" spans="9:9" ht="30" customHeight="1" x14ac:dyDescent="0.2">
      <c r="I1781" t="str">
        <f>IF(A1781&lt;&gt;"",VALUE(VLOOKUP(-E1781,'2.DEBITOS Y CHEQUES'!$F$2:$F$5500,1,FALSE)),"")</f>
        <v/>
      </c>
    </row>
    <row r="1782" spans="9:9" ht="30" customHeight="1" x14ac:dyDescent="0.2">
      <c r="I1782" t="str">
        <f>IF(A1782&lt;&gt;"",VALUE(VLOOKUP(-E1782,'2.DEBITOS Y CHEQUES'!$F$2:$F$5500,1,FALSE)),"")</f>
        <v/>
      </c>
    </row>
    <row r="1783" spans="9:9" ht="30" customHeight="1" x14ac:dyDescent="0.2">
      <c r="I1783" t="str">
        <f>IF(A1783&lt;&gt;"",VALUE(VLOOKUP(-E1783,'2.DEBITOS Y CHEQUES'!$F$2:$F$5500,1,FALSE)),"")</f>
        <v/>
      </c>
    </row>
    <row r="1784" spans="9:9" ht="30" customHeight="1" x14ac:dyDescent="0.2">
      <c r="I1784" t="str">
        <f>IF(A1784&lt;&gt;"",VALUE(VLOOKUP(-E1784,'2.DEBITOS Y CHEQUES'!$F$2:$F$5500,1,FALSE)),"")</f>
        <v/>
      </c>
    </row>
    <row r="1785" spans="9:9" ht="30" customHeight="1" x14ac:dyDescent="0.2">
      <c r="I1785" t="str">
        <f>IF(A1785&lt;&gt;"",VALUE(VLOOKUP(-E1785,'2.DEBITOS Y CHEQUES'!$F$2:$F$5500,1,FALSE)),"")</f>
        <v/>
      </c>
    </row>
    <row r="1786" spans="9:9" ht="30" customHeight="1" x14ac:dyDescent="0.2">
      <c r="I1786" t="str">
        <f>IF(A1786&lt;&gt;"",VALUE(VLOOKUP(-E1786,'2.DEBITOS Y CHEQUES'!$F$2:$F$5500,1,FALSE)),"")</f>
        <v/>
      </c>
    </row>
    <row r="1787" spans="9:9" ht="30" customHeight="1" x14ac:dyDescent="0.2">
      <c r="I1787" t="str">
        <f>IF(A1787&lt;&gt;"",VALUE(VLOOKUP(-E1787,'2.DEBITOS Y CHEQUES'!$F$2:$F$5500,1,FALSE)),"")</f>
        <v/>
      </c>
    </row>
    <row r="1788" spans="9:9" ht="30" customHeight="1" x14ac:dyDescent="0.2">
      <c r="I1788" t="str">
        <f>IF(A1788&lt;&gt;"",VALUE(VLOOKUP(-E1788,'2.DEBITOS Y CHEQUES'!$F$2:$F$5500,1,FALSE)),"")</f>
        <v/>
      </c>
    </row>
    <row r="1789" spans="9:9" ht="30" customHeight="1" x14ac:dyDescent="0.2">
      <c r="I1789" t="str">
        <f>IF(A1789&lt;&gt;"",VALUE(VLOOKUP(-E1789,'2.DEBITOS Y CHEQUES'!$F$2:$F$5500,1,FALSE)),"")</f>
        <v/>
      </c>
    </row>
    <row r="1790" spans="9:9" ht="30" customHeight="1" x14ac:dyDescent="0.2">
      <c r="I1790" t="str">
        <f>IF(A1790&lt;&gt;"",VALUE(VLOOKUP(-E1790,'2.DEBITOS Y CHEQUES'!$F$2:$F$5500,1,FALSE)),"")</f>
        <v/>
      </c>
    </row>
    <row r="1791" spans="9:9" ht="30" customHeight="1" x14ac:dyDescent="0.2">
      <c r="I1791" t="str">
        <f>IF(A1791&lt;&gt;"",VALUE(VLOOKUP(-E1791,'2.DEBITOS Y CHEQUES'!$F$2:$F$5500,1,FALSE)),"")</f>
        <v/>
      </c>
    </row>
    <row r="1792" spans="9:9" ht="30" customHeight="1" x14ac:dyDescent="0.2">
      <c r="I1792" t="str">
        <f>IF(A1792&lt;&gt;"",VALUE(VLOOKUP(-E1792,'2.DEBITOS Y CHEQUES'!$F$2:$F$5500,1,FALSE)),"")</f>
        <v/>
      </c>
    </row>
    <row r="1793" spans="9:9" ht="30" customHeight="1" x14ac:dyDescent="0.2">
      <c r="I1793" t="str">
        <f>IF(A1793&lt;&gt;"",VALUE(VLOOKUP(-E1793,'2.DEBITOS Y CHEQUES'!$F$2:$F$5500,1,FALSE)),"")</f>
        <v/>
      </c>
    </row>
    <row r="1794" spans="9:9" ht="30" customHeight="1" x14ac:dyDescent="0.2">
      <c r="I1794" t="str">
        <f>IF(A1794&lt;&gt;"",VALUE(VLOOKUP(-E1794,'2.DEBITOS Y CHEQUES'!$F$2:$F$5500,1,FALSE)),"")</f>
        <v/>
      </c>
    </row>
    <row r="1795" spans="9:9" ht="30" customHeight="1" x14ac:dyDescent="0.2">
      <c r="I1795" t="str">
        <f>IF(A1795&lt;&gt;"",VALUE(VLOOKUP(-E1795,'2.DEBITOS Y CHEQUES'!$F$2:$F$5500,1,FALSE)),"")</f>
        <v/>
      </c>
    </row>
    <row r="1796" spans="9:9" ht="30" customHeight="1" x14ac:dyDescent="0.2">
      <c r="I1796" t="str">
        <f>IF(A1796&lt;&gt;"",VALUE(VLOOKUP(-E1796,'2.DEBITOS Y CHEQUES'!$F$2:$F$5500,1,FALSE)),"")</f>
        <v/>
      </c>
    </row>
    <row r="1797" spans="9:9" ht="30" customHeight="1" x14ac:dyDescent="0.2">
      <c r="I1797" t="str">
        <f>IF(A1797&lt;&gt;"",VALUE(VLOOKUP(-E1797,'2.DEBITOS Y CHEQUES'!$F$2:$F$5500,1,FALSE)),"")</f>
        <v/>
      </c>
    </row>
    <row r="1798" spans="9:9" ht="30" customHeight="1" x14ac:dyDescent="0.2">
      <c r="I1798" t="str">
        <f>IF(A1798&lt;&gt;"",VALUE(VLOOKUP(-E1798,'2.DEBITOS Y CHEQUES'!$F$2:$F$5500,1,FALSE)),"")</f>
        <v/>
      </c>
    </row>
    <row r="1799" spans="9:9" ht="30" customHeight="1" x14ac:dyDescent="0.2">
      <c r="I1799" t="str">
        <f>IF(A1799&lt;&gt;"",VALUE(VLOOKUP(-E1799,'2.DEBITOS Y CHEQUES'!$F$2:$F$5500,1,FALSE)),"")</f>
        <v/>
      </c>
    </row>
    <row r="1800" spans="9:9" ht="30" customHeight="1" x14ac:dyDescent="0.2">
      <c r="I1800" t="str">
        <f>IF(A1800&lt;&gt;"",VALUE(VLOOKUP(-E1800,'2.DEBITOS Y CHEQUES'!$F$2:$F$5500,1,FALSE)),"")</f>
        <v/>
      </c>
    </row>
    <row r="1801" spans="9:9" ht="30" customHeight="1" x14ac:dyDescent="0.2">
      <c r="I1801" t="str">
        <f>IF(A1801&lt;&gt;"",VALUE(VLOOKUP(-E1801,'2.DEBITOS Y CHEQUES'!$F$2:$F$5500,1,FALSE)),"")</f>
        <v/>
      </c>
    </row>
    <row r="1802" spans="9:9" ht="30" customHeight="1" x14ac:dyDescent="0.2">
      <c r="I1802" t="str">
        <f>IF(A1802&lt;&gt;"",VALUE(VLOOKUP(-E1802,'2.DEBITOS Y CHEQUES'!$F$2:$F$5500,1,FALSE)),"")</f>
        <v/>
      </c>
    </row>
    <row r="1803" spans="9:9" ht="30" customHeight="1" x14ac:dyDescent="0.2">
      <c r="I1803" t="str">
        <f>IF(A1803&lt;&gt;"",VALUE(VLOOKUP(-E1803,'2.DEBITOS Y CHEQUES'!$F$2:$F$5500,1,FALSE)),"")</f>
        <v/>
      </c>
    </row>
    <row r="1804" spans="9:9" ht="30" customHeight="1" x14ac:dyDescent="0.2">
      <c r="I1804" t="str">
        <f>IF(A1804&lt;&gt;"",VALUE(VLOOKUP(-E1804,'2.DEBITOS Y CHEQUES'!$F$2:$F$5500,1,FALSE)),"")</f>
        <v/>
      </c>
    </row>
    <row r="1805" spans="9:9" ht="30" customHeight="1" x14ac:dyDescent="0.2">
      <c r="I1805" t="str">
        <f>IF(A1805&lt;&gt;"",VALUE(VLOOKUP(-E1805,'2.DEBITOS Y CHEQUES'!$F$2:$F$5500,1,FALSE)),"")</f>
        <v/>
      </c>
    </row>
    <row r="1806" spans="9:9" ht="30" customHeight="1" x14ac:dyDescent="0.2">
      <c r="I1806" t="str">
        <f>IF(A1806&lt;&gt;"",VALUE(VLOOKUP(-E1806,'2.DEBITOS Y CHEQUES'!$F$2:$F$5500,1,FALSE)),"")</f>
        <v/>
      </c>
    </row>
    <row r="1807" spans="9:9" ht="30" customHeight="1" x14ac:dyDescent="0.2">
      <c r="I1807" t="str">
        <f>IF(A1807&lt;&gt;"",VALUE(VLOOKUP(-E1807,'2.DEBITOS Y CHEQUES'!$F$2:$F$5500,1,FALSE)),"")</f>
        <v/>
      </c>
    </row>
    <row r="1808" spans="9:9" ht="30" customHeight="1" x14ac:dyDescent="0.2">
      <c r="I1808" t="str">
        <f>IF(A1808&lt;&gt;"",VALUE(VLOOKUP(-E1808,'2.DEBITOS Y CHEQUES'!$F$2:$F$5500,1,FALSE)),"")</f>
        <v/>
      </c>
    </row>
    <row r="1809" spans="9:9" ht="30" customHeight="1" x14ac:dyDescent="0.2">
      <c r="I1809" t="str">
        <f>IF(A1809&lt;&gt;"",VALUE(VLOOKUP(-E1809,'2.DEBITOS Y CHEQUES'!$F$2:$F$5500,1,FALSE)),"")</f>
        <v/>
      </c>
    </row>
    <row r="1810" spans="9:9" ht="30" customHeight="1" x14ac:dyDescent="0.2">
      <c r="I1810" t="str">
        <f>IF(A1810&lt;&gt;"",VALUE(VLOOKUP(-E1810,'2.DEBITOS Y CHEQUES'!$F$2:$F$5500,1,FALSE)),"")</f>
        <v/>
      </c>
    </row>
    <row r="1811" spans="9:9" ht="30" customHeight="1" x14ac:dyDescent="0.2">
      <c r="I1811" t="str">
        <f>IF(A1811&lt;&gt;"",VALUE(VLOOKUP(-E1811,'2.DEBITOS Y CHEQUES'!$F$2:$F$5500,1,FALSE)),"")</f>
        <v/>
      </c>
    </row>
    <row r="1812" spans="9:9" ht="30" customHeight="1" x14ac:dyDescent="0.2">
      <c r="I1812" t="str">
        <f>IF(A1812&lt;&gt;"",VALUE(VLOOKUP(-E1812,'2.DEBITOS Y CHEQUES'!$F$2:$F$5500,1,FALSE)),"")</f>
        <v/>
      </c>
    </row>
    <row r="1813" spans="9:9" ht="30" customHeight="1" x14ac:dyDescent="0.2">
      <c r="I1813" t="str">
        <f>IF(A1813&lt;&gt;"",VALUE(VLOOKUP(-E1813,'2.DEBITOS Y CHEQUES'!$F$2:$F$5500,1,FALSE)),"")</f>
        <v/>
      </c>
    </row>
    <row r="1814" spans="9:9" ht="30" customHeight="1" x14ac:dyDescent="0.2">
      <c r="I1814" t="str">
        <f>IF(A1814&lt;&gt;"",VALUE(VLOOKUP(-E1814,'2.DEBITOS Y CHEQUES'!$F$2:$F$5500,1,FALSE)),"")</f>
        <v/>
      </c>
    </row>
    <row r="1815" spans="9:9" ht="30" customHeight="1" x14ac:dyDescent="0.2">
      <c r="I1815" t="str">
        <f>IF(A1815&lt;&gt;"",VALUE(VLOOKUP(-E1815,'2.DEBITOS Y CHEQUES'!$F$2:$F$5500,1,FALSE)),"")</f>
        <v/>
      </c>
    </row>
    <row r="1816" spans="9:9" ht="30" customHeight="1" x14ac:dyDescent="0.2">
      <c r="I1816" t="str">
        <f>IF(A1816&lt;&gt;"",VALUE(VLOOKUP(-E1816,'2.DEBITOS Y CHEQUES'!$F$2:$F$5500,1,FALSE)),"")</f>
        <v/>
      </c>
    </row>
    <row r="1817" spans="9:9" ht="30" customHeight="1" x14ac:dyDescent="0.2">
      <c r="I1817" t="str">
        <f>IF(A1817&lt;&gt;"",VALUE(VLOOKUP(-E1817,'2.DEBITOS Y CHEQUES'!$F$2:$F$5500,1,FALSE)),"")</f>
        <v/>
      </c>
    </row>
    <row r="1818" spans="9:9" ht="30" customHeight="1" x14ac:dyDescent="0.2">
      <c r="I1818" t="str">
        <f>IF(A1818&lt;&gt;"",VALUE(VLOOKUP(-E1818,'2.DEBITOS Y CHEQUES'!$F$2:$F$5500,1,FALSE)),"")</f>
        <v/>
      </c>
    </row>
    <row r="1819" spans="9:9" ht="30" customHeight="1" x14ac:dyDescent="0.2">
      <c r="I1819" t="str">
        <f>IF(A1819&lt;&gt;"",VALUE(VLOOKUP(-E1819,'2.DEBITOS Y CHEQUES'!$F$2:$F$5500,1,FALSE)),"")</f>
        <v/>
      </c>
    </row>
    <row r="1820" spans="9:9" ht="30" customHeight="1" x14ac:dyDescent="0.2">
      <c r="I1820" t="str">
        <f>IF(A1820&lt;&gt;"",VALUE(VLOOKUP(-E1820,'2.DEBITOS Y CHEQUES'!$F$2:$F$5500,1,FALSE)),"")</f>
        <v/>
      </c>
    </row>
    <row r="1821" spans="9:9" ht="30" customHeight="1" x14ac:dyDescent="0.2">
      <c r="I1821" t="str">
        <f>IF(A1821&lt;&gt;"",VALUE(VLOOKUP(-E1821,'2.DEBITOS Y CHEQUES'!$F$2:$F$5500,1,FALSE)),"")</f>
        <v/>
      </c>
    </row>
    <row r="1822" spans="9:9" ht="30" customHeight="1" x14ac:dyDescent="0.2">
      <c r="I1822" t="str">
        <f>IF(A1822&lt;&gt;"",VALUE(VLOOKUP(-E1822,'2.DEBITOS Y CHEQUES'!$F$2:$F$5500,1,FALSE)),"")</f>
        <v/>
      </c>
    </row>
    <row r="1823" spans="9:9" ht="30" customHeight="1" x14ac:dyDescent="0.2">
      <c r="I1823" t="str">
        <f>IF(A1823&lt;&gt;"",VALUE(VLOOKUP(-E1823,'2.DEBITOS Y CHEQUES'!$F$2:$F$5500,1,FALSE)),"")</f>
        <v/>
      </c>
    </row>
    <row r="1824" spans="9:9" ht="30" customHeight="1" x14ac:dyDescent="0.2">
      <c r="I1824" t="str">
        <f>IF(A1824&lt;&gt;"",VALUE(VLOOKUP(-E1824,'2.DEBITOS Y CHEQUES'!$F$2:$F$5500,1,FALSE)),"")</f>
        <v/>
      </c>
    </row>
    <row r="1825" spans="9:9" ht="30" customHeight="1" x14ac:dyDescent="0.2">
      <c r="I1825" t="str">
        <f>IF(A1825&lt;&gt;"",VALUE(VLOOKUP(-E1825,'2.DEBITOS Y CHEQUES'!$F$2:$F$5500,1,FALSE)),"")</f>
        <v/>
      </c>
    </row>
    <row r="1826" spans="9:9" ht="30" customHeight="1" x14ac:dyDescent="0.2">
      <c r="I1826" t="str">
        <f>IF(A1826&lt;&gt;"",VALUE(VLOOKUP(-E1826,'2.DEBITOS Y CHEQUES'!$F$2:$F$5500,1,FALSE)),"")</f>
        <v/>
      </c>
    </row>
    <row r="1827" spans="9:9" ht="30" customHeight="1" x14ac:dyDescent="0.2">
      <c r="I1827" t="str">
        <f>IF(A1827&lt;&gt;"",VALUE(VLOOKUP(-E1827,'2.DEBITOS Y CHEQUES'!$F$2:$F$5500,1,FALSE)),"")</f>
        <v/>
      </c>
    </row>
    <row r="1828" spans="9:9" ht="30" customHeight="1" x14ac:dyDescent="0.2">
      <c r="I1828" t="str">
        <f>IF(A1828&lt;&gt;"",VALUE(VLOOKUP(-E1828,'2.DEBITOS Y CHEQUES'!$F$2:$F$5500,1,FALSE)),"")</f>
        <v/>
      </c>
    </row>
    <row r="1829" spans="9:9" ht="30" customHeight="1" x14ac:dyDescent="0.2">
      <c r="I1829" t="str">
        <f>IF(A1829&lt;&gt;"",VALUE(VLOOKUP(-E1829,'2.DEBITOS Y CHEQUES'!$F$2:$F$5500,1,FALSE)),"")</f>
        <v/>
      </c>
    </row>
    <row r="1830" spans="9:9" ht="30" customHeight="1" x14ac:dyDescent="0.2">
      <c r="I1830" t="str">
        <f>IF(A1830&lt;&gt;"",VALUE(VLOOKUP(-E1830,'2.DEBITOS Y CHEQUES'!$F$2:$F$5500,1,FALSE)),"")</f>
        <v/>
      </c>
    </row>
    <row r="1831" spans="9:9" ht="30" customHeight="1" x14ac:dyDescent="0.2">
      <c r="I1831" t="str">
        <f>IF(A1831&lt;&gt;"",VALUE(VLOOKUP(-E1831,'2.DEBITOS Y CHEQUES'!$F$2:$F$5500,1,FALSE)),"")</f>
        <v/>
      </c>
    </row>
    <row r="1832" spans="9:9" ht="30" customHeight="1" x14ac:dyDescent="0.2">
      <c r="I1832" t="str">
        <f>IF(A1832&lt;&gt;"",VALUE(VLOOKUP(-E1832,'2.DEBITOS Y CHEQUES'!$F$2:$F$5500,1,FALSE)),"")</f>
        <v/>
      </c>
    </row>
    <row r="1833" spans="9:9" ht="30" customHeight="1" x14ac:dyDescent="0.2">
      <c r="I1833" t="str">
        <f>IF(A1833&lt;&gt;"",VALUE(VLOOKUP(-E1833,'2.DEBITOS Y CHEQUES'!$F$2:$F$5500,1,FALSE)),"")</f>
        <v/>
      </c>
    </row>
    <row r="1834" spans="9:9" ht="30" customHeight="1" x14ac:dyDescent="0.2">
      <c r="I1834" t="str">
        <f>IF(A1834&lt;&gt;"",VALUE(VLOOKUP(-E1834,'2.DEBITOS Y CHEQUES'!$F$2:$F$5500,1,FALSE)),"")</f>
        <v/>
      </c>
    </row>
    <row r="1835" spans="9:9" ht="30" customHeight="1" x14ac:dyDescent="0.2">
      <c r="I1835" t="str">
        <f>IF(A1835&lt;&gt;"",VALUE(VLOOKUP(-E1835,'2.DEBITOS Y CHEQUES'!$F$2:$F$5500,1,FALSE)),"")</f>
        <v/>
      </c>
    </row>
    <row r="1836" spans="9:9" ht="30" customHeight="1" x14ac:dyDescent="0.2">
      <c r="I1836" t="str">
        <f>IF(A1836&lt;&gt;"",VALUE(VLOOKUP(-E1836,'2.DEBITOS Y CHEQUES'!$F$2:$F$5500,1,FALSE)),"")</f>
        <v/>
      </c>
    </row>
    <row r="1837" spans="9:9" ht="30" customHeight="1" x14ac:dyDescent="0.2">
      <c r="I1837" t="str">
        <f>IF(A1837&lt;&gt;"",VALUE(VLOOKUP(-E1837,'2.DEBITOS Y CHEQUES'!$F$2:$F$5500,1,FALSE)),"")</f>
        <v/>
      </c>
    </row>
    <row r="1838" spans="9:9" ht="30" customHeight="1" x14ac:dyDescent="0.2">
      <c r="I1838" t="str">
        <f>IF(A1838&lt;&gt;"",VALUE(VLOOKUP(-E1838,'2.DEBITOS Y CHEQUES'!$F$2:$F$5500,1,FALSE)),"")</f>
        <v/>
      </c>
    </row>
    <row r="1839" spans="9:9" ht="30" customHeight="1" x14ac:dyDescent="0.2">
      <c r="I1839" t="str">
        <f>IF(A1839&lt;&gt;"",VALUE(VLOOKUP(-E1839,'2.DEBITOS Y CHEQUES'!$F$2:$F$5500,1,FALSE)),"")</f>
        <v/>
      </c>
    </row>
    <row r="1840" spans="9:9" ht="30" customHeight="1" x14ac:dyDescent="0.2">
      <c r="I1840" t="str">
        <f>IF(A1840&lt;&gt;"",VALUE(VLOOKUP(-E1840,'2.DEBITOS Y CHEQUES'!$F$2:$F$5500,1,FALSE)),"")</f>
        <v/>
      </c>
    </row>
    <row r="1841" spans="9:9" ht="30" customHeight="1" x14ac:dyDescent="0.2">
      <c r="I1841" t="str">
        <f>IF(A1841&lt;&gt;"",VALUE(VLOOKUP(-E1841,'2.DEBITOS Y CHEQUES'!$F$2:$F$5500,1,FALSE)),"")</f>
        <v/>
      </c>
    </row>
    <row r="1842" spans="9:9" ht="30" customHeight="1" x14ac:dyDescent="0.2">
      <c r="I1842" t="str">
        <f>IF(A1842&lt;&gt;"",VALUE(VLOOKUP(-E1842,'2.DEBITOS Y CHEQUES'!$F$2:$F$5500,1,FALSE)),"")</f>
        <v/>
      </c>
    </row>
    <row r="1843" spans="9:9" ht="30" customHeight="1" x14ac:dyDescent="0.2">
      <c r="I1843" t="str">
        <f>IF(A1843&lt;&gt;"",VALUE(VLOOKUP(-E1843,'2.DEBITOS Y CHEQUES'!$F$2:$F$5500,1,FALSE)),"")</f>
        <v/>
      </c>
    </row>
    <row r="1844" spans="9:9" ht="30" customHeight="1" x14ac:dyDescent="0.2">
      <c r="I1844" t="str">
        <f>IF(A1844&lt;&gt;"",VALUE(VLOOKUP(-E1844,'2.DEBITOS Y CHEQUES'!$F$2:$F$5500,1,FALSE)),"")</f>
        <v/>
      </c>
    </row>
    <row r="1845" spans="9:9" ht="30" customHeight="1" x14ac:dyDescent="0.2">
      <c r="I1845" t="str">
        <f>IF(A1845&lt;&gt;"",VALUE(VLOOKUP(-E1845,'2.DEBITOS Y CHEQUES'!$F$2:$F$5500,1,FALSE)),"")</f>
        <v/>
      </c>
    </row>
    <row r="1846" spans="9:9" ht="30" customHeight="1" x14ac:dyDescent="0.2">
      <c r="I1846" t="str">
        <f>IF(A1846&lt;&gt;"",VALUE(VLOOKUP(-E1846,'2.DEBITOS Y CHEQUES'!$F$2:$F$5500,1,FALSE)),"")</f>
        <v/>
      </c>
    </row>
    <row r="1847" spans="9:9" ht="30" customHeight="1" x14ac:dyDescent="0.2">
      <c r="I1847" t="str">
        <f>IF(A1847&lt;&gt;"",VALUE(VLOOKUP(-E1847,'2.DEBITOS Y CHEQUES'!$F$2:$F$5500,1,FALSE)),"")</f>
        <v/>
      </c>
    </row>
    <row r="1848" spans="9:9" ht="30" customHeight="1" x14ac:dyDescent="0.2">
      <c r="I1848" t="str">
        <f>IF(A1848&lt;&gt;"",VALUE(VLOOKUP(-E1848,'2.DEBITOS Y CHEQUES'!$F$2:$F$5500,1,FALSE)),"")</f>
        <v/>
      </c>
    </row>
    <row r="1849" spans="9:9" ht="30" customHeight="1" x14ac:dyDescent="0.2">
      <c r="I1849" t="str">
        <f>IF(A1849&lt;&gt;"",VALUE(VLOOKUP(-E1849,'2.DEBITOS Y CHEQUES'!$F$2:$F$5500,1,FALSE)),"")</f>
        <v/>
      </c>
    </row>
    <row r="1850" spans="9:9" ht="30" customHeight="1" x14ac:dyDescent="0.2">
      <c r="I1850" t="str">
        <f>IF(A1850&lt;&gt;"",VALUE(VLOOKUP(-E1850,'2.DEBITOS Y CHEQUES'!$F$2:$F$5500,1,FALSE)),"")</f>
        <v/>
      </c>
    </row>
    <row r="1851" spans="9:9" ht="30" customHeight="1" x14ac:dyDescent="0.2">
      <c r="I1851" t="str">
        <f>IF(A1851&lt;&gt;"",VALUE(VLOOKUP(-E1851,'2.DEBITOS Y CHEQUES'!$F$2:$F$5500,1,FALSE)),"")</f>
        <v/>
      </c>
    </row>
    <row r="1852" spans="9:9" ht="30" customHeight="1" x14ac:dyDescent="0.2">
      <c r="I1852" t="str">
        <f>IF(A1852&lt;&gt;"",VALUE(VLOOKUP(-E1852,'2.DEBITOS Y CHEQUES'!$F$2:$F$5500,1,FALSE)),"")</f>
        <v/>
      </c>
    </row>
    <row r="1853" spans="9:9" ht="30" customHeight="1" x14ac:dyDescent="0.2">
      <c r="I1853" t="str">
        <f>IF(A1853&lt;&gt;"",VALUE(VLOOKUP(-E1853,'2.DEBITOS Y CHEQUES'!$F$2:$F$5500,1,FALSE)),"")</f>
        <v/>
      </c>
    </row>
    <row r="1854" spans="9:9" ht="30" customHeight="1" x14ac:dyDescent="0.2">
      <c r="I1854" t="str">
        <f>IF(A1854&lt;&gt;"",VALUE(VLOOKUP(-E1854,'2.DEBITOS Y CHEQUES'!$F$2:$F$5500,1,FALSE)),"")</f>
        <v/>
      </c>
    </row>
    <row r="1855" spans="9:9" ht="30" customHeight="1" x14ac:dyDescent="0.2">
      <c r="I1855" t="str">
        <f>IF(A1855&lt;&gt;"",VALUE(VLOOKUP(-E1855,'2.DEBITOS Y CHEQUES'!$F$2:$F$5500,1,FALSE)),"")</f>
        <v/>
      </c>
    </row>
    <row r="1856" spans="9:9" ht="30" customHeight="1" x14ac:dyDescent="0.2">
      <c r="I1856" t="str">
        <f>IF(A1856&lt;&gt;"",VALUE(VLOOKUP(-E1856,'2.DEBITOS Y CHEQUES'!$F$2:$F$5500,1,FALSE)),"")</f>
        <v/>
      </c>
    </row>
    <row r="1857" spans="9:9" ht="30" customHeight="1" x14ac:dyDescent="0.2">
      <c r="I1857" t="str">
        <f>IF(A1857&lt;&gt;"",VALUE(VLOOKUP(-E1857,'2.DEBITOS Y CHEQUES'!$F$2:$F$5500,1,FALSE)),"")</f>
        <v/>
      </c>
    </row>
    <row r="1858" spans="9:9" ht="30" customHeight="1" x14ac:dyDescent="0.2">
      <c r="I1858" t="str">
        <f>IF(A1858&lt;&gt;"",VALUE(VLOOKUP(-E1858,'2.DEBITOS Y CHEQUES'!$F$2:$F$5500,1,FALSE)),"")</f>
        <v/>
      </c>
    </row>
    <row r="1859" spans="9:9" ht="30" customHeight="1" x14ac:dyDescent="0.2">
      <c r="I1859" t="str">
        <f>IF(A1859&lt;&gt;"",VALUE(VLOOKUP(-E1859,'2.DEBITOS Y CHEQUES'!$F$2:$F$5500,1,FALSE)),"")</f>
        <v/>
      </c>
    </row>
    <row r="1860" spans="9:9" ht="30" customHeight="1" x14ac:dyDescent="0.2">
      <c r="I1860" t="str">
        <f>IF(A1860&lt;&gt;"",VALUE(VLOOKUP(-E1860,'2.DEBITOS Y CHEQUES'!$F$2:$F$5500,1,FALSE)),"")</f>
        <v/>
      </c>
    </row>
    <row r="1861" spans="9:9" ht="30" customHeight="1" x14ac:dyDescent="0.2">
      <c r="I1861" t="str">
        <f>IF(A1861&lt;&gt;"",VALUE(VLOOKUP(-E1861,'2.DEBITOS Y CHEQUES'!$F$2:$F$5500,1,FALSE)),"")</f>
        <v/>
      </c>
    </row>
    <row r="1862" spans="9:9" ht="30" customHeight="1" x14ac:dyDescent="0.2">
      <c r="I1862" t="str">
        <f>IF(A1862&lt;&gt;"",VALUE(VLOOKUP(-E1862,'2.DEBITOS Y CHEQUES'!$F$2:$F$5500,1,FALSE)),"")</f>
        <v/>
      </c>
    </row>
    <row r="1863" spans="9:9" ht="30" customHeight="1" x14ac:dyDescent="0.2">
      <c r="I1863" t="str">
        <f>IF(A1863&lt;&gt;"",VALUE(VLOOKUP(-E1863,'2.DEBITOS Y CHEQUES'!$F$2:$F$5500,1,FALSE)),"")</f>
        <v/>
      </c>
    </row>
    <row r="1864" spans="9:9" ht="30" customHeight="1" x14ac:dyDescent="0.2">
      <c r="I1864" t="str">
        <f>IF(A1864&lt;&gt;"",VALUE(VLOOKUP(-E1864,'2.DEBITOS Y CHEQUES'!$F$2:$F$5500,1,FALSE)),"")</f>
        <v/>
      </c>
    </row>
    <row r="1865" spans="9:9" ht="30" customHeight="1" x14ac:dyDescent="0.2">
      <c r="I1865" t="str">
        <f>IF(A1865&lt;&gt;"",VALUE(VLOOKUP(-E1865,'2.DEBITOS Y CHEQUES'!$F$2:$F$5500,1,FALSE)),"")</f>
        <v/>
      </c>
    </row>
    <row r="1866" spans="9:9" ht="30" customHeight="1" x14ac:dyDescent="0.2">
      <c r="I1866" t="str">
        <f>IF(A1866&lt;&gt;"",VALUE(VLOOKUP(-E1866,'2.DEBITOS Y CHEQUES'!$F$2:$F$5500,1,FALSE)),"")</f>
        <v/>
      </c>
    </row>
    <row r="1867" spans="9:9" ht="30" customHeight="1" x14ac:dyDescent="0.2">
      <c r="I1867" t="str">
        <f>IF(A1867&lt;&gt;"",VALUE(VLOOKUP(-E1867,'2.DEBITOS Y CHEQUES'!$F$2:$F$5500,1,FALSE)),"")</f>
        <v/>
      </c>
    </row>
    <row r="1868" spans="9:9" ht="30" customHeight="1" x14ac:dyDescent="0.2">
      <c r="I1868" t="str">
        <f>IF(A1868&lt;&gt;"",VALUE(VLOOKUP(-E1868,'2.DEBITOS Y CHEQUES'!$F$2:$F$5500,1,FALSE)),"")</f>
        <v/>
      </c>
    </row>
    <row r="1869" spans="9:9" ht="30" customHeight="1" x14ac:dyDescent="0.2">
      <c r="I1869" t="str">
        <f>IF(A1869&lt;&gt;"",VALUE(VLOOKUP(-E1869,'2.DEBITOS Y CHEQUES'!$F$2:$F$5500,1,FALSE)),"")</f>
        <v/>
      </c>
    </row>
    <row r="1870" spans="9:9" ht="30" customHeight="1" x14ac:dyDescent="0.2">
      <c r="I1870" t="str">
        <f>IF(A1870&lt;&gt;"",VALUE(VLOOKUP(-E1870,'2.DEBITOS Y CHEQUES'!$F$2:$F$5500,1,FALSE)),"")</f>
        <v/>
      </c>
    </row>
    <row r="1871" spans="9:9" ht="30" customHeight="1" x14ac:dyDescent="0.2">
      <c r="I1871" t="str">
        <f>IF(A1871&lt;&gt;"",VALUE(VLOOKUP(-E1871,'2.DEBITOS Y CHEQUES'!$F$2:$F$5500,1,FALSE)),"")</f>
        <v/>
      </c>
    </row>
    <row r="1872" spans="9:9" ht="30" customHeight="1" x14ac:dyDescent="0.2">
      <c r="I1872" t="str">
        <f>IF(A1872&lt;&gt;"",VALUE(VLOOKUP(-E1872,'2.DEBITOS Y CHEQUES'!$F$2:$F$5500,1,FALSE)),"")</f>
        <v/>
      </c>
    </row>
    <row r="1873" spans="9:9" ht="30" customHeight="1" x14ac:dyDescent="0.2">
      <c r="I1873" t="str">
        <f>IF(A1873&lt;&gt;"",VALUE(VLOOKUP(-E1873,'2.DEBITOS Y CHEQUES'!$F$2:$F$5500,1,FALSE)),"")</f>
        <v/>
      </c>
    </row>
    <row r="1874" spans="9:9" ht="30" customHeight="1" x14ac:dyDescent="0.2">
      <c r="I1874" t="str">
        <f>IF(A1874&lt;&gt;"",VALUE(VLOOKUP(-E1874,'2.DEBITOS Y CHEQUES'!$F$2:$F$5500,1,FALSE)),"")</f>
        <v/>
      </c>
    </row>
    <row r="1875" spans="9:9" ht="30" customHeight="1" x14ac:dyDescent="0.2">
      <c r="I1875" t="str">
        <f>IF(A1875&lt;&gt;"",VALUE(VLOOKUP(-E1875,'2.DEBITOS Y CHEQUES'!$F$2:$F$5500,1,FALSE)),"")</f>
        <v/>
      </c>
    </row>
    <row r="1876" spans="9:9" ht="30" customHeight="1" x14ac:dyDescent="0.2">
      <c r="I1876" t="str">
        <f>IF(A1876&lt;&gt;"",VALUE(VLOOKUP(-E1876,'2.DEBITOS Y CHEQUES'!$F$2:$F$5500,1,FALSE)),"")</f>
        <v/>
      </c>
    </row>
    <row r="1877" spans="9:9" ht="30" customHeight="1" x14ac:dyDescent="0.2">
      <c r="I1877" t="str">
        <f>IF(A1877&lt;&gt;"",VALUE(VLOOKUP(-E1877,'2.DEBITOS Y CHEQUES'!$F$2:$F$5500,1,FALSE)),"")</f>
        <v/>
      </c>
    </row>
    <row r="1878" spans="9:9" ht="30" customHeight="1" x14ac:dyDescent="0.2">
      <c r="I1878" t="str">
        <f>IF(A1878&lt;&gt;"",VALUE(VLOOKUP(-E1878,'2.DEBITOS Y CHEQUES'!$F$2:$F$5500,1,FALSE)),"")</f>
        <v/>
      </c>
    </row>
    <row r="1879" spans="9:9" ht="30" customHeight="1" x14ac:dyDescent="0.2">
      <c r="I1879" t="str">
        <f>IF(A1879&lt;&gt;"",VALUE(VLOOKUP(-E1879,'2.DEBITOS Y CHEQUES'!$F$2:$F$5500,1,FALSE)),"")</f>
        <v/>
      </c>
    </row>
    <row r="1880" spans="9:9" ht="30" customHeight="1" x14ac:dyDescent="0.2">
      <c r="I1880" t="str">
        <f>IF(A1880&lt;&gt;"",VALUE(VLOOKUP(-E1880,'2.DEBITOS Y CHEQUES'!$F$2:$F$5500,1,FALSE)),"")</f>
        <v/>
      </c>
    </row>
    <row r="1881" spans="9:9" ht="30" customHeight="1" x14ac:dyDescent="0.2">
      <c r="I1881" t="str">
        <f>IF(A1881&lt;&gt;"",VALUE(VLOOKUP(-E1881,'2.DEBITOS Y CHEQUES'!$F$2:$F$5500,1,FALSE)),"")</f>
        <v/>
      </c>
    </row>
    <row r="1882" spans="9:9" ht="30" customHeight="1" x14ac:dyDescent="0.2">
      <c r="I1882" t="str">
        <f>IF(A1882&lt;&gt;"",VALUE(VLOOKUP(-E1882,'2.DEBITOS Y CHEQUES'!$F$2:$F$5500,1,FALSE)),"")</f>
        <v/>
      </c>
    </row>
    <row r="1883" spans="9:9" ht="30" customHeight="1" x14ac:dyDescent="0.2">
      <c r="I1883" t="str">
        <f>IF(A1883&lt;&gt;"",VALUE(VLOOKUP(-E1883,'2.DEBITOS Y CHEQUES'!$F$2:$F$5500,1,FALSE)),"")</f>
        <v/>
      </c>
    </row>
    <row r="1884" spans="9:9" ht="30" customHeight="1" x14ac:dyDescent="0.2">
      <c r="I1884" t="str">
        <f>IF(A1884&lt;&gt;"",VALUE(VLOOKUP(-E1884,'2.DEBITOS Y CHEQUES'!$F$2:$F$5500,1,FALSE)),"")</f>
        <v/>
      </c>
    </row>
    <row r="1885" spans="9:9" ht="30" customHeight="1" x14ac:dyDescent="0.2">
      <c r="I1885" t="str">
        <f>IF(A1885&lt;&gt;"",VALUE(VLOOKUP(-E1885,'2.DEBITOS Y CHEQUES'!$F$2:$F$5500,1,FALSE)),"")</f>
        <v/>
      </c>
    </row>
    <row r="1886" spans="9:9" ht="30" customHeight="1" x14ac:dyDescent="0.2">
      <c r="I1886" t="str">
        <f>IF(A1886&lt;&gt;"",VALUE(VLOOKUP(-E1886,'2.DEBITOS Y CHEQUES'!$F$2:$F$5500,1,FALSE)),"")</f>
        <v/>
      </c>
    </row>
    <row r="1887" spans="9:9" ht="30" customHeight="1" x14ac:dyDescent="0.2">
      <c r="I1887" t="str">
        <f>IF(A1887&lt;&gt;"",VALUE(VLOOKUP(-E1887,'2.DEBITOS Y CHEQUES'!$F$2:$F$5500,1,FALSE)),"")</f>
        <v/>
      </c>
    </row>
    <row r="1888" spans="9:9" ht="30" customHeight="1" x14ac:dyDescent="0.2">
      <c r="I1888" t="str">
        <f>IF(A1888&lt;&gt;"",VALUE(VLOOKUP(-E1888,'2.DEBITOS Y CHEQUES'!$F$2:$F$5500,1,FALSE)),"")</f>
        <v/>
      </c>
    </row>
    <row r="1889" spans="9:9" ht="30" customHeight="1" x14ac:dyDescent="0.2">
      <c r="I1889" t="str">
        <f>IF(A1889&lt;&gt;"",VALUE(VLOOKUP(-E1889,'2.DEBITOS Y CHEQUES'!$F$2:$F$5500,1,FALSE)),"")</f>
        <v/>
      </c>
    </row>
    <row r="1890" spans="9:9" ht="30" customHeight="1" x14ac:dyDescent="0.2">
      <c r="I1890" t="str">
        <f>IF(A1890&lt;&gt;"",VALUE(VLOOKUP(-E1890,'2.DEBITOS Y CHEQUES'!$F$2:$F$5500,1,FALSE)),"")</f>
        <v/>
      </c>
    </row>
    <row r="1891" spans="9:9" ht="30" customHeight="1" x14ac:dyDescent="0.2">
      <c r="I1891" t="str">
        <f>IF(A1891&lt;&gt;"",VALUE(VLOOKUP(-E1891,'2.DEBITOS Y CHEQUES'!$F$2:$F$5500,1,FALSE)),"")</f>
        <v/>
      </c>
    </row>
    <row r="1892" spans="9:9" ht="30" customHeight="1" x14ac:dyDescent="0.2">
      <c r="I1892" t="str">
        <f>IF(A1892&lt;&gt;"",VALUE(VLOOKUP(-E1892,'2.DEBITOS Y CHEQUES'!$F$2:$F$5500,1,FALSE)),"")</f>
        <v/>
      </c>
    </row>
    <row r="1893" spans="9:9" ht="30" customHeight="1" x14ac:dyDescent="0.2">
      <c r="I1893" t="str">
        <f>IF(A1893&lt;&gt;"",VALUE(VLOOKUP(-E1893,'2.DEBITOS Y CHEQUES'!$F$2:$F$5500,1,FALSE)),"")</f>
        <v/>
      </c>
    </row>
    <row r="1894" spans="9:9" ht="30" customHeight="1" x14ac:dyDescent="0.2">
      <c r="I1894" t="str">
        <f>IF(A1894&lt;&gt;"",VALUE(VLOOKUP(-E1894,'2.DEBITOS Y CHEQUES'!$F$2:$F$5500,1,FALSE)),"")</f>
        <v/>
      </c>
    </row>
    <row r="1895" spans="9:9" ht="30" customHeight="1" x14ac:dyDescent="0.2">
      <c r="I1895" t="str">
        <f>IF(A1895&lt;&gt;"",VALUE(VLOOKUP(-E1895,'2.DEBITOS Y CHEQUES'!$F$2:$F$5500,1,FALSE)),"")</f>
        <v/>
      </c>
    </row>
    <row r="1896" spans="9:9" ht="30" customHeight="1" x14ac:dyDescent="0.2">
      <c r="I1896" t="str">
        <f>IF(A1896&lt;&gt;"",VALUE(VLOOKUP(-E1896,'2.DEBITOS Y CHEQUES'!$F$2:$F$5500,1,FALSE)),"")</f>
        <v/>
      </c>
    </row>
    <row r="1897" spans="9:9" ht="30" customHeight="1" x14ac:dyDescent="0.2">
      <c r="I1897" t="str">
        <f>IF(A1897&lt;&gt;"",VALUE(VLOOKUP(-E1897,'2.DEBITOS Y CHEQUES'!$F$2:$F$5500,1,FALSE)),"")</f>
        <v/>
      </c>
    </row>
    <row r="1898" spans="9:9" ht="30" customHeight="1" x14ac:dyDescent="0.2">
      <c r="I1898" t="str">
        <f>IF(A1898&lt;&gt;"",VALUE(VLOOKUP(-E1898,'2.DEBITOS Y CHEQUES'!$F$2:$F$5500,1,FALSE)),"")</f>
        <v/>
      </c>
    </row>
    <row r="1899" spans="9:9" ht="30" customHeight="1" x14ac:dyDescent="0.2">
      <c r="I1899" t="str">
        <f>IF(A1899&lt;&gt;"",VALUE(VLOOKUP(-E1899,'2.DEBITOS Y CHEQUES'!$F$2:$F$5500,1,FALSE)),"")</f>
        <v/>
      </c>
    </row>
    <row r="1900" spans="9:9" ht="30" customHeight="1" x14ac:dyDescent="0.2">
      <c r="I1900" t="str">
        <f>IF(A1900&lt;&gt;"",VALUE(VLOOKUP(-E1900,'2.DEBITOS Y CHEQUES'!$F$2:$F$5500,1,FALSE)),"")</f>
        <v/>
      </c>
    </row>
    <row r="1901" spans="9:9" ht="30" customHeight="1" x14ac:dyDescent="0.2">
      <c r="I1901" t="str">
        <f>IF(A1901&lt;&gt;"",VALUE(VLOOKUP(-E1901,'2.DEBITOS Y CHEQUES'!$F$2:$F$5500,1,FALSE)),"")</f>
        <v/>
      </c>
    </row>
    <row r="1902" spans="9:9" ht="30" customHeight="1" x14ac:dyDescent="0.2">
      <c r="I1902" t="str">
        <f>IF(A1902&lt;&gt;"",VALUE(VLOOKUP(-E1902,'2.DEBITOS Y CHEQUES'!$F$2:$F$5500,1,FALSE)),"")</f>
        <v/>
      </c>
    </row>
    <row r="1903" spans="9:9" ht="30" customHeight="1" x14ac:dyDescent="0.2">
      <c r="I1903" t="str">
        <f>IF(A1903&lt;&gt;"",VALUE(VLOOKUP(-E1903,'2.DEBITOS Y CHEQUES'!$F$2:$F$5500,1,FALSE)),"")</f>
        <v/>
      </c>
    </row>
    <row r="1904" spans="9:9" ht="30" customHeight="1" x14ac:dyDescent="0.2">
      <c r="I1904" t="str">
        <f>IF(A1904&lt;&gt;"",VALUE(VLOOKUP(-E1904,'2.DEBITOS Y CHEQUES'!$F$2:$F$5500,1,FALSE)),"")</f>
        <v/>
      </c>
    </row>
    <row r="1905" spans="9:9" ht="30" customHeight="1" x14ac:dyDescent="0.2">
      <c r="I1905" t="str">
        <f>IF(A1905&lt;&gt;"",VALUE(VLOOKUP(-E1905,'2.DEBITOS Y CHEQUES'!$F$2:$F$5500,1,FALSE)),"")</f>
        <v/>
      </c>
    </row>
    <row r="1906" spans="9:9" ht="30" customHeight="1" x14ac:dyDescent="0.2">
      <c r="I1906" t="str">
        <f>IF(A1906&lt;&gt;"",VALUE(VLOOKUP(-E1906,'2.DEBITOS Y CHEQUES'!$F$2:$F$5500,1,FALSE)),"")</f>
        <v/>
      </c>
    </row>
    <row r="1907" spans="9:9" ht="30" customHeight="1" x14ac:dyDescent="0.2">
      <c r="I1907" t="str">
        <f>IF(A1907&lt;&gt;"",VALUE(VLOOKUP(-E1907,'2.DEBITOS Y CHEQUES'!$F$2:$F$5500,1,FALSE)),"")</f>
        <v/>
      </c>
    </row>
    <row r="1908" spans="9:9" ht="30" customHeight="1" x14ac:dyDescent="0.2">
      <c r="I1908" t="str">
        <f>IF(A1908&lt;&gt;"",VALUE(VLOOKUP(-E1908,'2.DEBITOS Y CHEQUES'!$F$2:$F$5500,1,FALSE)),"")</f>
        <v/>
      </c>
    </row>
    <row r="1909" spans="9:9" ht="30" customHeight="1" x14ac:dyDescent="0.2">
      <c r="I1909" t="str">
        <f>IF(A1909&lt;&gt;"",VALUE(VLOOKUP(-E1909,'2.DEBITOS Y CHEQUES'!$F$2:$F$5500,1,FALSE)),"")</f>
        <v/>
      </c>
    </row>
    <row r="1910" spans="9:9" ht="30" customHeight="1" x14ac:dyDescent="0.2">
      <c r="I1910" t="str">
        <f>IF(A1910&lt;&gt;"",VALUE(VLOOKUP(-E1910,'2.DEBITOS Y CHEQUES'!$F$2:$F$5500,1,FALSE)),"")</f>
        <v/>
      </c>
    </row>
    <row r="1911" spans="9:9" ht="30" customHeight="1" x14ac:dyDescent="0.2">
      <c r="I1911" t="str">
        <f>IF(A1911&lt;&gt;"",VALUE(VLOOKUP(-E1911,'2.DEBITOS Y CHEQUES'!$F$2:$F$5500,1,FALSE)),"")</f>
        <v/>
      </c>
    </row>
    <row r="1912" spans="9:9" ht="30" customHeight="1" x14ac:dyDescent="0.2">
      <c r="I1912" t="str">
        <f>IF(A1912&lt;&gt;"",VALUE(VLOOKUP(-E1912,'2.DEBITOS Y CHEQUES'!$F$2:$F$5500,1,FALSE)),"")</f>
        <v/>
      </c>
    </row>
    <row r="1913" spans="9:9" ht="30" customHeight="1" x14ac:dyDescent="0.2">
      <c r="I1913" t="str">
        <f>IF(A1913&lt;&gt;"",VALUE(VLOOKUP(-E1913,'2.DEBITOS Y CHEQUES'!$F$2:$F$5500,1,FALSE)),"")</f>
        <v/>
      </c>
    </row>
    <row r="1914" spans="9:9" ht="30" customHeight="1" x14ac:dyDescent="0.2">
      <c r="I1914" t="str">
        <f>IF(A1914&lt;&gt;"",VALUE(VLOOKUP(-E1914,'2.DEBITOS Y CHEQUES'!$F$2:$F$5500,1,FALSE)),"")</f>
        <v/>
      </c>
    </row>
    <row r="1915" spans="9:9" ht="30" customHeight="1" x14ac:dyDescent="0.2">
      <c r="I1915" t="str">
        <f>IF(A1915&lt;&gt;"",VALUE(VLOOKUP(-E1915,'2.DEBITOS Y CHEQUES'!$F$2:$F$5500,1,FALSE)),"")</f>
        <v/>
      </c>
    </row>
    <row r="1916" spans="9:9" ht="30" customHeight="1" x14ac:dyDescent="0.2">
      <c r="I1916" t="str">
        <f>IF(A1916&lt;&gt;"",VALUE(VLOOKUP(-E1916,'2.DEBITOS Y CHEQUES'!$F$2:$F$5500,1,FALSE)),"")</f>
        <v/>
      </c>
    </row>
    <row r="1917" spans="9:9" ht="30" customHeight="1" x14ac:dyDescent="0.2">
      <c r="I1917" t="str">
        <f>IF(A1917&lt;&gt;"",VALUE(VLOOKUP(-E1917,'2.DEBITOS Y CHEQUES'!$F$2:$F$5500,1,FALSE)),"")</f>
        <v/>
      </c>
    </row>
    <row r="1918" spans="9:9" ht="30" customHeight="1" x14ac:dyDescent="0.2">
      <c r="I1918" t="str">
        <f>IF(A1918&lt;&gt;"",VALUE(VLOOKUP(-E1918,'2.DEBITOS Y CHEQUES'!$F$2:$F$5500,1,FALSE)),"")</f>
        <v/>
      </c>
    </row>
    <row r="1919" spans="9:9" ht="30" customHeight="1" x14ac:dyDescent="0.2">
      <c r="I1919" t="str">
        <f>IF(A1919&lt;&gt;"",VALUE(VLOOKUP(-E1919,'2.DEBITOS Y CHEQUES'!$F$2:$F$5500,1,FALSE)),"")</f>
        <v/>
      </c>
    </row>
    <row r="1920" spans="9:9" ht="30" customHeight="1" x14ac:dyDescent="0.2">
      <c r="I1920" t="str">
        <f>IF(A1920&lt;&gt;"",VALUE(VLOOKUP(-E1920,'2.DEBITOS Y CHEQUES'!$F$2:$F$5500,1,FALSE)),"")</f>
        <v/>
      </c>
    </row>
    <row r="1921" spans="9:9" ht="30" customHeight="1" x14ac:dyDescent="0.2">
      <c r="I1921" t="str">
        <f>IF(A1921&lt;&gt;"",VALUE(VLOOKUP(-E1921,'2.DEBITOS Y CHEQUES'!$F$2:$F$5500,1,FALSE)),"")</f>
        <v/>
      </c>
    </row>
    <row r="1922" spans="9:9" ht="30" customHeight="1" x14ac:dyDescent="0.2">
      <c r="I1922" t="str">
        <f>IF(A1922&lt;&gt;"",VALUE(VLOOKUP(-E1922,'2.DEBITOS Y CHEQUES'!$F$2:$F$5500,1,FALSE)),"")</f>
        <v/>
      </c>
    </row>
    <row r="1923" spans="9:9" ht="30" customHeight="1" x14ac:dyDescent="0.2">
      <c r="I1923" t="str">
        <f>IF(A1923&lt;&gt;"",VALUE(VLOOKUP(-E1923,'2.DEBITOS Y CHEQUES'!$F$2:$F$5500,1,FALSE)),"")</f>
        <v/>
      </c>
    </row>
    <row r="1924" spans="9:9" ht="30" customHeight="1" x14ac:dyDescent="0.2">
      <c r="I1924" t="str">
        <f>IF(A1924&lt;&gt;"",VALUE(VLOOKUP(-E1924,'2.DEBITOS Y CHEQUES'!$F$2:$F$5500,1,FALSE)),"")</f>
        <v/>
      </c>
    </row>
    <row r="1925" spans="9:9" ht="30" customHeight="1" x14ac:dyDescent="0.2">
      <c r="I1925" t="str">
        <f>IF(A1925&lt;&gt;"",VALUE(VLOOKUP(-E1925,'2.DEBITOS Y CHEQUES'!$F$2:$F$5500,1,FALSE)),"")</f>
        <v/>
      </c>
    </row>
    <row r="1926" spans="9:9" ht="30" customHeight="1" x14ac:dyDescent="0.2">
      <c r="I1926" t="str">
        <f>IF(A1926&lt;&gt;"",VALUE(VLOOKUP(-E1926,'2.DEBITOS Y CHEQUES'!$F$2:$F$5500,1,FALSE)),"")</f>
        <v/>
      </c>
    </row>
    <row r="1927" spans="9:9" ht="30" customHeight="1" x14ac:dyDescent="0.2">
      <c r="I1927" t="str">
        <f>IF(A1927&lt;&gt;"",VALUE(VLOOKUP(-E1927,'2.DEBITOS Y CHEQUES'!$F$2:$F$5500,1,FALSE)),"")</f>
        <v/>
      </c>
    </row>
    <row r="1928" spans="9:9" ht="30" customHeight="1" x14ac:dyDescent="0.2">
      <c r="I1928" t="str">
        <f>IF(A1928&lt;&gt;"",VALUE(VLOOKUP(-E1928,'2.DEBITOS Y CHEQUES'!$F$2:$F$5500,1,FALSE)),"")</f>
        <v/>
      </c>
    </row>
    <row r="1929" spans="9:9" ht="30" customHeight="1" x14ac:dyDescent="0.2">
      <c r="I1929" t="str">
        <f>IF(A1929&lt;&gt;"",VALUE(VLOOKUP(-E1929,'2.DEBITOS Y CHEQUES'!$F$2:$F$5500,1,FALSE)),"")</f>
        <v/>
      </c>
    </row>
    <row r="1930" spans="9:9" ht="30" customHeight="1" x14ac:dyDescent="0.2">
      <c r="I1930" t="str">
        <f>IF(A1930&lt;&gt;"",VALUE(VLOOKUP(-E1930,'2.DEBITOS Y CHEQUES'!$F$2:$F$5500,1,FALSE)),"")</f>
        <v/>
      </c>
    </row>
    <row r="1931" spans="9:9" ht="30" customHeight="1" x14ac:dyDescent="0.2">
      <c r="I1931" t="str">
        <f>IF(A1931&lt;&gt;"",VALUE(VLOOKUP(-E1931,'2.DEBITOS Y CHEQUES'!$F$2:$F$5500,1,FALSE)),"")</f>
        <v/>
      </c>
    </row>
    <row r="1932" spans="9:9" ht="30" customHeight="1" x14ac:dyDescent="0.2">
      <c r="I1932" t="str">
        <f>IF(A1932&lt;&gt;"",VALUE(VLOOKUP(-E1932,'2.DEBITOS Y CHEQUES'!$F$2:$F$5500,1,FALSE)),"")</f>
        <v/>
      </c>
    </row>
    <row r="1933" spans="9:9" ht="30" customHeight="1" x14ac:dyDescent="0.2">
      <c r="I1933" t="str">
        <f>IF(A1933&lt;&gt;"",VALUE(VLOOKUP(-E1933,'2.DEBITOS Y CHEQUES'!$F$2:$F$5500,1,FALSE)),"")</f>
        <v/>
      </c>
    </row>
    <row r="1934" spans="9:9" ht="30" customHeight="1" x14ac:dyDescent="0.2">
      <c r="I1934" t="str">
        <f>IF(A1934&lt;&gt;"",VALUE(VLOOKUP(-E1934,'2.DEBITOS Y CHEQUES'!$F$2:$F$5500,1,FALSE)),"")</f>
        <v/>
      </c>
    </row>
    <row r="1935" spans="9:9" ht="30" customHeight="1" x14ac:dyDescent="0.2">
      <c r="I1935" t="str">
        <f>IF(A1935&lt;&gt;"",VALUE(VLOOKUP(-E1935,'2.DEBITOS Y CHEQUES'!$F$2:$F$5500,1,FALSE)),"")</f>
        <v/>
      </c>
    </row>
    <row r="1936" spans="9:9" ht="30" customHeight="1" x14ac:dyDescent="0.2">
      <c r="I1936" t="str">
        <f>IF(A1936&lt;&gt;"",VALUE(VLOOKUP(-E1936,'2.DEBITOS Y CHEQUES'!$F$2:$F$5500,1,FALSE)),"")</f>
        <v/>
      </c>
    </row>
    <row r="1937" spans="9:9" ht="30" customHeight="1" x14ac:dyDescent="0.2">
      <c r="I1937" t="str">
        <f>IF(A1937&lt;&gt;"",VALUE(VLOOKUP(-E1937,'2.DEBITOS Y CHEQUES'!$F$2:$F$5500,1,FALSE)),"")</f>
        <v/>
      </c>
    </row>
    <row r="1938" spans="9:9" ht="30" customHeight="1" x14ac:dyDescent="0.2">
      <c r="I1938" t="str">
        <f>IF(A1938&lt;&gt;"",VALUE(VLOOKUP(-E1938,'2.DEBITOS Y CHEQUES'!$F$2:$F$5500,1,FALSE)),"")</f>
        <v/>
      </c>
    </row>
    <row r="1939" spans="9:9" ht="30" customHeight="1" x14ac:dyDescent="0.2">
      <c r="I1939" t="str">
        <f>IF(A1939&lt;&gt;"",VALUE(VLOOKUP(-E1939,'2.DEBITOS Y CHEQUES'!$F$2:$F$5500,1,FALSE)),"")</f>
        <v/>
      </c>
    </row>
    <row r="1940" spans="9:9" ht="30" customHeight="1" x14ac:dyDescent="0.2">
      <c r="I1940" t="str">
        <f>IF(A1940&lt;&gt;"",VALUE(VLOOKUP(-E1940,'2.DEBITOS Y CHEQUES'!$F$2:$F$5500,1,FALSE)),"")</f>
        <v/>
      </c>
    </row>
    <row r="1941" spans="9:9" ht="30" customHeight="1" x14ac:dyDescent="0.2">
      <c r="I1941" t="str">
        <f>IF(A1941&lt;&gt;"",VALUE(VLOOKUP(-E1941,'2.DEBITOS Y CHEQUES'!$F$2:$F$5500,1,FALSE)),"")</f>
        <v/>
      </c>
    </row>
    <row r="1942" spans="9:9" ht="30" customHeight="1" x14ac:dyDescent="0.2">
      <c r="I1942" t="str">
        <f>IF(A1942&lt;&gt;"",VALUE(VLOOKUP(-E1942,'2.DEBITOS Y CHEQUES'!$F$2:$F$5500,1,FALSE)),"")</f>
        <v/>
      </c>
    </row>
    <row r="1943" spans="9:9" ht="30" customHeight="1" x14ac:dyDescent="0.2">
      <c r="I1943" t="str">
        <f>IF(A1943&lt;&gt;"",VALUE(VLOOKUP(-E1943,'2.DEBITOS Y CHEQUES'!$F$2:$F$5500,1,FALSE)),"")</f>
        <v/>
      </c>
    </row>
    <row r="1944" spans="9:9" ht="30" customHeight="1" x14ac:dyDescent="0.2">
      <c r="I1944" t="str">
        <f>IF(A1944&lt;&gt;"",VALUE(VLOOKUP(-E1944,'2.DEBITOS Y CHEQUES'!$F$2:$F$5500,1,FALSE)),"")</f>
        <v/>
      </c>
    </row>
    <row r="1945" spans="9:9" ht="30" customHeight="1" x14ac:dyDescent="0.2">
      <c r="I1945" t="str">
        <f>IF(A1945&lt;&gt;"",VALUE(VLOOKUP(-E1945,'2.DEBITOS Y CHEQUES'!$F$2:$F$5500,1,FALSE)),"")</f>
        <v/>
      </c>
    </row>
    <row r="1946" spans="9:9" ht="30" customHeight="1" x14ac:dyDescent="0.2">
      <c r="I1946" t="str">
        <f>IF(A1946&lt;&gt;"",VALUE(VLOOKUP(-E1946,'2.DEBITOS Y CHEQUES'!$F$2:$F$5500,1,FALSE)),"")</f>
        <v/>
      </c>
    </row>
    <row r="1947" spans="9:9" ht="30" customHeight="1" x14ac:dyDescent="0.2">
      <c r="I1947" t="str">
        <f>IF(A1947&lt;&gt;"",VALUE(VLOOKUP(-E1947,'2.DEBITOS Y CHEQUES'!$F$2:$F$5500,1,FALSE)),"")</f>
        <v/>
      </c>
    </row>
    <row r="1948" spans="9:9" ht="30" customHeight="1" x14ac:dyDescent="0.2">
      <c r="I1948" t="str">
        <f>IF(A1948&lt;&gt;"",VALUE(VLOOKUP(-E1948,'2.DEBITOS Y CHEQUES'!$F$2:$F$5500,1,FALSE)),"")</f>
        <v/>
      </c>
    </row>
    <row r="1949" spans="9:9" ht="30" customHeight="1" x14ac:dyDescent="0.2">
      <c r="I1949" t="str">
        <f>IF(A1949&lt;&gt;"",VALUE(VLOOKUP(-E1949,'2.DEBITOS Y CHEQUES'!$F$2:$F$5500,1,FALSE)),"")</f>
        <v/>
      </c>
    </row>
    <row r="1950" spans="9:9" ht="30" customHeight="1" x14ac:dyDescent="0.2">
      <c r="I1950" t="str">
        <f>IF(A1950&lt;&gt;"",VALUE(VLOOKUP(-E1950,'2.DEBITOS Y CHEQUES'!$F$2:$F$5500,1,FALSE)),"")</f>
        <v/>
      </c>
    </row>
    <row r="1951" spans="9:9" ht="30" customHeight="1" x14ac:dyDescent="0.2">
      <c r="I1951" t="str">
        <f>IF(A1951&lt;&gt;"",VALUE(VLOOKUP(-E1951,'2.DEBITOS Y CHEQUES'!$F$2:$F$5500,1,FALSE)),"")</f>
        <v/>
      </c>
    </row>
    <row r="1952" spans="9:9" ht="30" customHeight="1" x14ac:dyDescent="0.2">
      <c r="I1952" t="str">
        <f>IF(A1952&lt;&gt;"",VALUE(VLOOKUP(-E1952,'2.DEBITOS Y CHEQUES'!$F$2:$F$5500,1,FALSE)),"")</f>
        <v/>
      </c>
    </row>
    <row r="1953" spans="9:9" ht="30" customHeight="1" x14ac:dyDescent="0.2">
      <c r="I1953" t="str">
        <f>IF(A1953&lt;&gt;"",VALUE(VLOOKUP(-E1953,'2.DEBITOS Y CHEQUES'!$F$2:$F$5500,1,FALSE)),"")</f>
        <v/>
      </c>
    </row>
    <row r="1954" spans="9:9" ht="30" customHeight="1" x14ac:dyDescent="0.2">
      <c r="I1954" t="str">
        <f>IF(A1954&lt;&gt;"",VALUE(VLOOKUP(-E1954,'2.DEBITOS Y CHEQUES'!$F$2:$F$5500,1,FALSE)),"")</f>
        <v/>
      </c>
    </row>
    <row r="1955" spans="9:9" ht="30" customHeight="1" x14ac:dyDescent="0.2">
      <c r="I1955" t="str">
        <f>IF(A1955&lt;&gt;"",VALUE(VLOOKUP(-E1955,'2.DEBITOS Y CHEQUES'!$F$2:$F$5500,1,FALSE)),"")</f>
        <v/>
      </c>
    </row>
    <row r="1956" spans="9:9" ht="30" customHeight="1" x14ac:dyDescent="0.2">
      <c r="I1956" t="str">
        <f>IF(A1956&lt;&gt;"",VALUE(VLOOKUP(-E1956,'2.DEBITOS Y CHEQUES'!$F$2:$F$5500,1,FALSE)),"")</f>
        <v/>
      </c>
    </row>
    <row r="1957" spans="9:9" ht="30" customHeight="1" x14ac:dyDescent="0.2">
      <c r="I1957" t="str">
        <f>IF(A1957&lt;&gt;"",VALUE(VLOOKUP(-E1957,'2.DEBITOS Y CHEQUES'!$F$2:$F$5500,1,FALSE)),"")</f>
        <v/>
      </c>
    </row>
    <row r="1958" spans="9:9" ht="30" customHeight="1" x14ac:dyDescent="0.2">
      <c r="I1958" t="str">
        <f>IF(A1958&lt;&gt;"",VALUE(VLOOKUP(-E1958,'2.DEBITOS Y CHEQUES'!$F$2:$F$5500,1,FALSE)),"")</f>
        <v/>
      </c>
    </row>
    <row r="1959" spans="9:9" ht="30" customHeight="1" x14ac:dyDescent="0.2">
      <c r="I1959" t="str">
        <f>IF(A1959&lt;&gt;"",VALUE(VLOOKUP(-E1959,'2.DEBITOS Y CHEQUES'!$F$2:$F$5500,1,FALSE)),"")</f>
        <v/>
      </c>
    </row>
    <row r="1960" spans="9:9" ht="30" customHeight="1" x14ac:dyDescent="0.2">
      <c r="I1960" t="str">
        <f>IF(A1960&lt;&gt;"",VALUE(VLOOKUP(-E1960,'2.DEBITOS Y CHEQUES'!$F$2:$F$5500,1,FALSE)),"")</f>
        <v/>
      </c>
    </row>
    <row r="1961" spans="9:9" ht="30" customHeight="1" x14ac:dyDescent="0.2">
      <c r="I1961" t="str">
        <f>IF(A1961&lt;&gt;"",VALUE(VLOOKUP(-E1961,'2.DEBITOS Y CHEQUES'!$F$2:$F$5500,1,FALSE)),"")</f>
        <v/>
      </c>
    </row>
    <row r="1962" spans="9:9" ht="30" customHeight="1" x14ac:dyDescent="0.2">
      <c r="I1962" t="str">
        <f>IF(A1962&lt;&gt;"",VALUE(VLOOKUP(-E1962,'2.DEBITOS Y CHEQUES'!$F$2:$F$5500,1,FALSE)),"")</f>
        <v/>
      </c>
    </row>
    <row r="1963" spans="9:9" ht="30" customHeight="1" x14ac:dyDescent="0.2">
      <c r="I1963" t="str">
        <f>IF(A1963&lt;&gt;"",VALUE(VLOOKUP(-E1963,'2.DEBITOS Y CHEQUES'!$F$2:$F$5500,1,FALSE)),"")</f>
        <v/>
      </c>
    </row>
    <row r="1964" spans="9:9" ht="30" customHeight="1" x14ac:dyDescent="0.2">
      <c r="I1964" t="str">
        <f>IF(A1964&lt;&gt;"",VALUE(VLOOKUP(-E1964,'2.DEBITOS Y CHEQUES'!$F$2:$F$5500,1,FALSE)),"")</f>
        <v/>
      </c>
    </row>
    <row r="1965" spans="9:9" ht="30" customHeight="1" x14ac:dyDescent="0.2">
      <c r="I1965" t="str">
        <f>IF(A1965&lt;&gt;"",VALUE(VLOOKUP(-E1965,'2.DEBITOS Y CHEQUES'!$F$2:$F$5500,1,FALSE)),"")</f>
        <v/>
      </c>
    </row>
    <row r="1966" spans="9:9" ht="30" customHeight="1" x14ac:dyDescent="0.2">
      <c r="I1966" t="str">
        <f>IF(A1966&lt;&gt;"",VALUE(VLOOKUP(-E1966,'2.DEBITOS Y CHEQUES'!$F$2:$F$5500,1,FALSE)),"")</f>
        <v/>
      </c>
    </row>
    <row r="1967" spans="9:9" ht="30" customHeight="1" x14ac:dyDescent="0.2">
      <c r="I1967" t="str">
        <f>IF(A1967&lt;&gt;"",VALUE(VLOOKUP(-E1967,'2.DEBITOS Y CHEQUES'!$F$2:$F$5500,1,FALSE)),"")</f>
        <v/>
      </c>
    </row>
    <row r="1968" spans="9:9" ht="30" customHeight="1" x14ac:dyDescent="0.2">
      <c r="I1968" t="str">
        <f>IF(A1968&lt;&gt;"",VALUE(VLOOKUP(-E1968,'2.DEBITOS Y CHEQUES'!$F$2:$F$5500,1,FALSE)),"")</f>
        <v/>
      </c>
    </row>
    <row r="1969" spans="9:9" ht="30" customHeight="1" x14ac:dyDescent="0.2">
      <c r="I1969" t="str">
        <f>IF(A1969&lt;&gt;"",VALUE(VLOOKUP(-E1969,'2.DEBITOS Y CHEQUES'!$F$2:$F$5500,1,FALSE)),"")</f>
        <v/>
      </c>
    </row>
    <row r="1970" spans="9:9" ht="30" customHeight="1" x14ac:dyDescent="0.2">
      <c r="I1970" t="str">
        <f>IF(A1970&lt;&gt;"",VALUE(VLOOKUP(-E1970,'2.DEBITOS Y CHEQUES'!$F$2:$F$5500,1,FALSE)),"")</f>
        <v/>
      </c>
    </row>
    <row r="1971" spans="9:9" ht="30" customHeight="1" x14ac:dyDescent="0.2">
      <c r="I1971" t="str">
        <f>IF(A1971&lt;&gt;"",VALUE(VLOOKUP(-E1971,'2.DEBITOS Y CHEQUES'!$F$2:$F$5500,1,FALSE)),"")</f>
        <v/>
      </c>
    </row>
    <row r="1972" spans="9:9" ht="30" customHeight="1" x14ac:dyDescent="0.2">
      <c r="I1972" t="str">
        <f>IF(A1972&lt;&gt;"",VALUE(VLOOKUP(-E1972,'2.DEBITOS Y CHEQUES'!$F$2:$F$5500,1,FALSE)),"")</f>
        <v/>
      </c>
    </row>
    <row r="1973" spans="9:9" ht="30" customHeight="1" x14ac:dyDescent="0.2">
      <c r="I1973" t="str">
        <f>IF(A1973&lt;&gt;"",VALUE(VLOOKUP(-E1973,'2.DEBITOS Y CHEQUES'!$F$2:$F$5500,1,FALSE)),"")</f>
        <v/>
      </c>
    </row>
    <row r="1974" spans="9:9" ht="30" customHeight="1" x14ac:dyDescent="0.2">
      <c r="I1974" t="str">
        <f>IF(A1974&lt;&gt;"",VALUE(VLOOKUP(-E1974,'2.DEBITOS Y CHEQUES'!$F$2:$F$5500,1,FALSE)),"")</f>
        <v/>
      </c>
    </row>
    <row r="1975" spans="9:9" ht="30" customHeight="1" x14ac:dyDescent="0.2">
      <c r="I1975" t="str">
        <f>IF(A1975&lt;&gt;"",VALUE(VLOOKUP(-E1975,'2.DEBITOS Y CHEQUES'!$F$2:$F$5500,1,FALSE)),"")</f>
        <v/>
      </c>
    </row>
    <row r="1976" spans="9:9" ht="30" customHeight="1" x14ac:dyDescent="0.2">
      <c r="I1976" t="str">
        <f>IF(A1976&lt;&gt;"",VALUE(VLOOKUP(-E1976,'2.DEBITOS Y CHEQUES'!$F$2:$F$5500,1,FALSE)),"")</f>
        <v/>
      </c>
    </row>
    <row r="1977" spans="9:9" ht="30" customHeight="1" x14ac:dyDescent="0.2">
      <c r="I1977" t="str">
        <f>IF(A1977&lt;&gt;"",VALUE(VLOOKUP(-E1977,'2.DEBITOS Y CHEQUES'!$F$2:$F$5500,1,FALSE)),"")</f>
        <v/>
      </c>
    </row>
    <row r="1978" spans="9:9" ht="30" customHeight="1" x14ac:dyDescent="0.2">
      <c r="I1978" t="str">
        <f>IF(A1978&lt;&gt;"",VALUE(VLOOKUP(-E1978,'2.DEBITOS Y CHEQUES'!$F$2:$F$5500,1,FALSE)),"")</f>
        <v/>
      </c>
    </row>
    <row r="1979" spans="9:9" ht="30" customHeight="1" x14ac:dyDescent="0.2">
      <c r="I1979" t="str">
        <f>IF(A1979&lt;&gt;"",VALUE(VLOOKUP(-E1979,'2.DEBITOS Y CHEQUES'!$F$2:$F$5500,1,FALSE)),"")</f>
        <v/>
      </c>
    </row>
    <row r="1980" spans="9:9" ht="30" customHeight="1" x14ac:dyDescent="0.2">
      <c r="I1980" t="str">
        <f>IF(A1980&lt;&gt;"",VALUE(VLOOKUP(-E1980,'2.DEBITOS Y CHEQUES'!$F$2:$F$5500,1,FALSE)),"")</f>
        <v/>
      </c>
    </row>
    <row r="1981" spans="9:9" ht="30" customHeight="1" x14ac:dyDescent="0.2">
      <c r="I1981" t="str">
        <f>IF(A1981&lt;&gt;"",VALUE(VLOOKUP(-E1981,'2.DEBITOS Y CHEQUES'!$F$2:$F$5500,1,FALSE)),"")</f>
        <v/>
      </c>
    </row>
    <row r="1982" spans="9:9" ht="30" customHeight="1" x14ac:dyDescent="0.2">
      <c r="I1982" t="str">
        <f>IF(A1982&lt;&gt;"",VALUE(VLOOKUP(-E1982,'2.DEBITOS Y CHEQUES'!$F$2:$F$5500,1,FALSE)),"")</f>
        <v/>
      </c>
    </row>
    <row r="1983" spans="9:9" ht="30" customHeight="1" x14ac:dyDescent="0.2">
      <c r="I1983" t="str">
        <f>IF(A1983&lt;&gt;"",VALUE(VLOOKUP(-E1983,'2.DEBITOS Y CHEQUES'!$F$2:$F$5500,1,FALSE)),"")</f>
        <v/>
      </c>
    </row>
    <row r="1984" spans="9:9" ht="30" customHeight="1" x14ac:dyDescent="0.2">
      <c r="I1984" t="str">
        <f>IF(A1984&lt;&gt;"",VALUE(VLOOKUP(-E1984,'2.DEBITOS Y CHEQUES'!$F$2:$F$5500,1,FALSE)),"")</f>
        <v/>
      </c>
    </row>
    <row r="1985" spans="9:9" ht="30" customHeight="1" x14ac:dyDescent="0.2">
      <c r="I1985" t="str">
        <f>IF(A1985&lt;&gt;"",VALUE(VLOOKUP(-E1985,'2.DEBITOS Y CHEQUES'!$F$2:$F$5500,1,FALSE)),"")</f>
        <v/>
      </c>
    </row>
    <row r="1986" spans="9:9" ht="30" customHeight="1" x14ac:dyDescent="0.2">
      <c r="I1986" t="str">
        <f>IF(A1986&lt;&gt;"",VALUE(VLOOKUP(-E1986,'2.DEBITOS Y CHEQUES'!$F$2:$F$5500,1,FALSE)),"")</f>
        <v/>
      </c>
    </row>
    <row r="1987" spans="9:9" ht="30" customHeight="1" x14ac:dyDescent="0.2">
      <c r="I1987" t="str">
        <f>IF(A1987&lt;&gt;"",VALUE(VLOOKUP(-E1987,'2.DEBITOS Y CHEQUES'!$F$2:$F$5500,1,FALSE)),"")</f>
        <v/>
      </c>
    </row>
    <row r="1988" spans="9:9" ht="30" customHeight="1" x14ac:dyDescent="0.2">
      <c r="I1988" t="str">
        <f>IF(A1988&lt;&gt;"",VALUE(VLOOKUP(-E1988,'2.DEBITOS Y CHEQUES'!$F$2:$F$5500,1,FALSE)),"")</f>
        <v/>
      </c>
    </row>
    <row r="1989" spans="9:9" ht="30" customHeight="1" x14ac:dyDescent="0.2">
      <c r="I1989" t="str">
        <f>IF(A1989&lt;&gt;"",VALUE(VLOOKUP(-E1989,'2.DEBITOS Y CHEQUES'!$F$2:$F$5500,1,FALSE)),"")</f>
        <v/>
      </c>
    </row>
    <row r="1990" spans="9:9" ht="30" customHeight="1" x14ac:dyDescent="0.2">
      <c r="I1990" t="str">
        <f>IF(A1990&lt;&gt;"",VALUE(VLOOKUP(-E1990,'2.DEBITOS Y CHEQUES'!$F$2:$F$5500,1,FALSE)),"")</f>
        <v/>
      </c>
    </row>
    <row r="1991" spans="9:9" ht="30" customHeight="1" x14ac:dyDescent="0.2">
      <c r="I1991" t="str">
        <f>IF(A1991&lt;&gt;"",VALUE(VLOOKUP(-E1991,'2.DEBITOS Y CHEQUES'!$F$2:$F$5500,1,FALSE)),"")</f>
        <v/>
      </c>
    </row>
    <row r="1992" spans="9:9" ht="30" customHeight="1" x14ac:dyDescent="0.2">
      <c r="I1992" t="str">
        <f>IF(A1992&lt;&gt;"",VALUE(VLOOKUP(-E1992,'2.DEBITOS Y CHEQUES'!$F$2:$F$5500,1,FALSE)),"")</f>
        <v/>
      </c>
    </row>
    <row r="1993" spans="9:9" ht="30" customHeight="1" x14ac:dyDescent="0.2">
      <c r="I1993" t="str">
        <f>IF(A1993&lt;&gt;"",VALUE(VLOOKUP(-E1993,'2.DEBITOS Y CHEQUES'!$F$2:$F$5500,1,FALSE)),"")</f>
        <v/>
      </c>
    </row>
    <row r="1994" spans="9:9" ht="30" customHeight="1" x14ac:dyDescent="0.2">
      <c r="I1994" t="str">
        <f>IF(A1994&lt;&gt;"",VALUE(VLOOKUP(-E1994,'2.DEBITOS Y CHEQUES'!$F$2:$F$5500,1,FALSE)),"")</f>
        <v/>
      </c>
    </row>
    <row r="1995" spans="9:9" ht="30" customHeight="1" x14ac:dyDescent="0.2">
      <c r="I1995" t="str">
        <f>IF(A1995&lt;&gt;"",VALUE(VLOOKUP(-E1995,'2.DEBITOS Y CHEQUES'!$F$2:$F$5500,1,FALSE)),"")</f>
        <v/>
      </c>
    </row>
    <row r="1996" spans="9:9" ht="30" customHeight="1" x14ac:dyDescent="0.2">
      <c r="I1996" t="str">
        <f>IF(A1996&lt;&gt;"",VALUE(VLOOKUP(-E1996,'2.DEBITOS Y CHEQUES'!$F$2:$F$5500,1,FALSE)),"")</f>
        <v/>
      </c>
    </row>
    <row r="1997" spans="9:9" ht="30" customHeight="1" x14ac:dyDescent="0.2">
      <c r="I1997" t="str">
        <f>IF(A1997&lt;&gt;"",VALUE(VLOOKUP(-E1997,'2.DEBITOS Y CHEQUES'!$F$2:$F$5500,1,FALSE)),"")</f>
        <v/>
      </c>
    </row>
    <row r="1998" spans="9:9" ht="30" customHeight="1" x14ac:dyDescent="0.2">
      <c r="I1998" t="str">
        <f>IF(A1998&lt;&gt;"",VALUE(VLOOKUP(-E1998,'2.DEBITOS Y CHEQUES'!$F$2:$F$5500,1,FALSE)),"")</f>
        <v/>
      </c>
    </row>
    <row r="1999" spans="9:9" ht="30" customHeight="1" x14ac:dyDescent="0.2">
      <c r="I1999" t="str">
        <f>IF(A1999&lt;&gt;"",VALUE(VLOOKUP(-E1999,'2.DEBITOS Y CHEQUES'!$F$2:$F$5500,1,FALSE)),"")</f>
        <v/>
      </c>
    </row>
    <row r="2000" spans="9:9" ht="30" customHeight="1" x14ac:dyDescent="0.2">
      <c r="I2000" t="str">
        <f>IF(A2000&lt;&gt;"",VALUE(VLOOKUP(-E2000,'2.DEBITOS Y CHEQUES'!$F$2:$F$5500,1,FALSE)),"")</f>
        <v/>
      </c>
    </row>
    <row r="2001" spans="9:9" ht="30" customHeight="1" x14ac:dyDescent="0.2">
      <c r="I2001" t="str">
        <f>IF(A2001&lt;&gt;"",VALUE(VLOOKUP(-E2001,'2.DEBITOS Y CHEQUES'!$F$2:$F$5500,1,FALSE)),"")</f>
        <v/>
      </c>
    </row>
    <row r="2002" spans="9:9" ht="30" customHeight="1" x14ac:dyDescent="0.2">
      <c r="I2002" t="str">
        <f>IF(A2002&lt;&gt;"",VALUE(VLOOKUP(-E2002,'2.DEBITOS Y CHEQUES'!$F$2:$F$5500,1,FALSE)),"")</f>
        <v/>
      </c>
    </row>
    <row r="2003" spans="9:9" ht="30" customHeight="1" x14ac:dyDescent="0.2">
      <c r="I2003" t="str">
        <f>IF(A2003&lt;&gt;"",VALUE(VLOOKUP(-E2003,'2.DEBITOS Y CHEQUES'!$F$2:$F$5500,1,FALSE)),"")</f>
        <v/>
      </c>
    </row>
    <row r="2004" spans="9:9" ht="30" customHeight="1" x14ac:dyDescent="0.2">
      <c r="I2004" t="str">
        <f>IF(A2004&lt;&gt;"",VALUE(VLOOKUP(-E2004,'2.DEBITOS Y CHEQUES'!$F$2:$F$5500,1,FALSE)),"")</f>
        <v/>
      </c>
    </row>
    <row r="2005" spans="9:9" ht="30" customHeight="1" x14ac:dyDescent="0.2">
      <c r="I2005" t="str">
        <f>IF(A2005&lt;&gt;"",VALUE(VLOOKUP(-E2005,'2.DEBITOS Y CHEQUES'!$F$2:$F$5500,1,FALSE)),"")</f>
        <v/>
      </c>
    </row>
    <row r="2006" spans="9:9" ht="30" customHeight="1" x14ac:dyDescent="0.2">
      <c r="I2006" t="str">
        <f>IF(A2006&lt;&gt;"",VALUE(VLOOKUP(-E2006,'2.DEBITOS Y CHEQUES'!$F$2:$F$5500,1,FALSE)),"")</f>
        <v/>
      </c>
    </row>
    <row r="2007" spans="9:9" ht="30" customHeight="1" x14ac:dyDescent="0.2">
      <c r="I2007" t="str">
        <f>IF(A2007&lt;&gt;"",VALUE(VLOOKUP(-E2007,'2.DEBITOS Y CHEQUES'!$F$2:$F$5500,1,FALSE)),"")</f>
        <v/>
      </c>
    </row>
    <row r="2008" spans="9:9" ht="30" customHeight="1" x14ac:dyDescent="0.2">
      <c r="I2008" t="str">
        <f>IF(A2008&lt;&gt;"",VALUE(VLOOKUP(-E2008,'2.DEBITOS Y CHEQUES'!$F$2:$F$5500,1,FALSE)),"")</f>
        <v/>
      </c>
    </row>
    <row r="2009" spans="9:9" ht="30" customHeight="1" x14ac:dyDescent="0.2">
      <c r="I2009" t="str">
        <f>IF(A2009&lt;&gt;"",VALUE(VLOOKUP(-E2009,'2.DEBITOS Y CHEQUES'!$F$2:$F$5500,1,FALSE)),"")</f>
        <v/>
      </c>
    </row>
    <row r="2010" spans="9:9" ht="30" customHeight="1" x14ac:dyDescent="0.2">
      <c r="I2010" t="str">
        <f>IF(A2010&lt;&gt;"",VALUE(VLOOKUP(-E2010,'2.DEBITOS Y CHEQUES'!$F$2:$F$5500,1,FALSE)),"")</f>
        <v/>
      </c>
    </row>
    <row r="2011" spans="9:9" ht="30" customHeight="1" x14ac:dyDescent="0.2">
      <c r="I2011" t="str">
        <f>IF(A2011&lt;&gt;"",VALUE(VLOOKUP(-E2011,'2.DEBITOS Y CHEQUES'!$F$2:$F$5500,1,FALSE)),"")</f>
        <v/>
      </c>
    </row>
    <row r="2012" spans="9:9" ht="30" customHeight="1" x14ac:dyDescent="0.2">
      <c r="I2012" t="str">
        <f>IF(A2012&lt;&gt;"",VALUE(VLOOKUP(-E2012,'2.DEBITOS Y CHEQUES'!$F$2:$F$5500,1,FALSE)),"")</f>
        <v/>
      </c>
    </row>
    <row r="2013" spans="9:9" ht="30" customHeight="1" x14ac:dyDescent="0.2">
      <c r="I2013" t="str">
        <f>IF(A2013&lt;&gt;"",VALUE(VLOOKUP(-E2013,'2.DEBITOS Y CHEQUES'!$F$2:$F$5500,1,FALSE)),"")</f>
        <v/>
      </c>
    </row>
    <row r="2014" spans="9:9" ht="30" customHeight="1" x14ac:dyDescent="0.2">
      <c r="I2014" t="str">
        <f>IF(A2014&lt;&gt;"",VALUE(VLOOKUP(-E2014,'2.DEBITOS Y CHEQUES'!$F$2:$F$5500,1,FALSE)),"")</f>
        <v/>
      </c>
    </row>
    <row r="2015" spans="9:9" ht="30" customHeight="1" x14ac:dyDescent="0.2">
      <c r="I2015" t="str">
        <f>IF(A2015&lt;&gt;"",VALUE(VLOOKUP(-E2015,'2.DEBITOS Y CHEQUES'!$F$2:$F$5500,1,FALSE)),"")</f>
        <v/>
      </c>
    </row>
    <row r="2016" spans="9:9" ht="30" customHeight="1" x14ac:dyDescent="0.2">
      <c r="I2016" t="str">
        <f>IF(A2016&lt;&gt;"",VALUE(VLOOKUP(-E2016,'2.DEBITOS Y CHEQUES'!$F$2:$F$5500,1,FALSE)),"")</f>
        <v/>
      </c>
    </row>
    <row r="2017" spans="9:9" ht="30" customHeight="1" x14ac:dyDescent="0.2">
      <c r="I2017" t="str">
        <f>IF(A2017&lt;&gt;"",VALUE(VLOOKUP(-E2017,'2.DEBITOS Y CHEQUES'!$F$2:$F$5500,1,FALSE)),"")</f>
        <v/>
      </c>
    </row>
    <row r="2018" spans="9:9" ht="30" customHeight="1" x14ac:dyDescent="0.2">
      <c r="I2018" t="str">
        <f>IF(A2018&lt;&gt;"",VALUE(VLOOKUP(-E2018,'2.DEBITOS Y CHEQUES'!$F$2:$F$5500,1,FALSE)),"")</f>
        <v/>
      </c>
    </row>
    <row r="2019" spans="9:9" ht="30" customHeight="1" x14ac:dyDescent="0.2">
      <c r="I2019" t="str">
        <f>IF(A2019&lt;&gt;"",VALUE(VLOOKUP(-E2019,'2.DEBITOS Y CHEQUES'!$F$2:$F$5500,1,FALSE)),"")</f>
        <v/>
      </c>
    </row>
    <row r="2020" spans="9:9" ht="30" customHeight="1" x14ac:dyDescent="0.2">
      <c r="I2020" t="str">
        <f>IF(A2020&lt;&gt;"",VALUE(VLOOKUP(-E2020,'2.DEBITOS Y CHEQUES'!$F$2:$F$5500,1,FALSE)),"")</f>
        <v/>
      </c>
    </row>
    <row r="2021" spans="9:9" ht="30" customHeight="1" x14ac:dyDescent="0.2">
      <c r="I2021" t="str">
        <f>IF(A2021&lt;&gt;"",VALUE(VLOOKUP(-E2021,'2.DEBITOS Y CHEQUES'!$F$2:$F$5500,1,FALSE)),"")</f>
        <v/>
      </c>
    </row>
    <row r="2022" spans="9:9" ht="30" customHeight="1" x14ac:dyDescent="0.2">
      <c r="I2022" t="str">
        <f>IF(A2022&lt;&gt;"",VALUE(VLOOKUP(-E2022,'2.DEBITOS Y CHEQUES'!$F$2:$F$5500,1,FALSE)),"")</f>
        <v/>
      </c>
    </row>
    <row r="2023" spans="9:9" ht="30" customHeight="1" x14ac:dyDescent="0.2">
      <c r="I2023" t="str">
        <f>IF(A2023&lt;&gt;"",VALUE(VLOOKUP(-E2023,'2.DEBITOS Y CHEQUES'!$F$2:$F$5500,1,FALSE)),"")</f>
        <v/>
      </c>
    </row>
    <row r="2024" spans="9:9" ht="30" customHeight="1" x14ac:dyDescent="0.2">
      <c r="I2024" t="str">
        <f>IF(A2024&lt;&gt;"",VALUE(VLOOKUP(-E2024,'2.DEBITOS Y CHEQUES'!$F$2:$F$5500,1,FALSE)),"")</f>
        <v/>
      </c>
    </row>
    <row r="2025" spans="9:9" ht="30" customHeight="1" x14ac:dyDescent="0.2">
      <c r="I2025" t="str">
        <f>IF(A2025&lt;&gt;"",VALUE(VLOOKUP(-E2025,'2.DEBITOS Y CHEQUES'!$F$2:$F$5500,1,FALSE)),"")</f>
        <v/>
      </c>
    </row>
    <row r="2026" spans="9:9" ht="30" customHeight="1" x14ac:dyDescent="0.2">
      <c r="I2026" t="str">
        <f>IF(A2026&lt;&gt;"",VALUE(VLOOKUP(-E2026,'2.DEBITOS Y CHEQUES'!$F$2:$F$5500,1,FALSE)),"")</f>
        <v/>
      </c>
    </row>
    <row r="2027" spans="9:9" ht="30" customHeight="1" x14ac:dyDescent="0.2">
      <c r="I2027" t="str">
        <f>IF(A2027&lt;&gt;"",VALUE(VLOOKUP(-E2027,'2.DEBITOS Y CHEQUES'!$F$2:$F$5500,1,FALSE)),"")</f>
        <v/>
      </c>
    </row>
    <row r="2028" spans="9:9" ht="30" customHeight="1" x14ac:dyDescent="0.2">
      <c r="I2028" t="str">
        <f>IF(A2028&lt;&gt;"",VALUE(VLOOKUP(-E2028,'2.DEBITOS Y CHEQUES'!$F$2:$F$5500,1,FALSE)),"")</f>
        <v/>
      </c>
    </row>
  </sheetData>
  <autoFilter ref="J2:J354" xr:uid="{00000000-0009-0000-0000-000007000000}"/>
  <mergeCells count="3">
    <mergeCell ref="A1:G1"/>
    <mergeCell ref="I1:K1"/>
    <mergeCell ref="Q26:T29"/>
  </mergeCells>
  <pageMargins left="0.7" right="0.7" top="0.75" bottom="0.75" header="0.3" footer="0.3"/>
  <pageSetup paperSize="9" scale="41" fitToHeight="0" orientation="landscape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8BF19-BFE1-4D6C-ABAD-52712EACFE59}">
  <sheetPr codeName="Hoja18"/>
  <dimension ref="A1:F54"/>
  <sheetViews>
    <sheetView workbookViewId="0">
      <selection activeCell="A45" sqref="A45:A53"/>
    </sheetView>
  </sheetViews>
  <sheetFormatPr baseColWidth="10" defaultRowHeight="12.75" x14ac:dyDescent="0.2"/>
  <cols>
    <col min="1" max="1" width="93.42578125" customWidth="1"/>
    <col min="2" max="2" width="15.85546875" customWidth="1"/>
    <col min="3" max="3" width="17" style="5" customWidth="1"/>
    <col min="4" max="4" width="15.42578125" bestFit="1" customWidth="1"/>
    <col min="5" max="5" width="15.85546875" customWidth="1"/>
    <col min="6" max="6" width="16.42578125" customWidth="1"/>
  </cols>
  <sheetData>
    <row r="1" spans="1:6" ht="15" x14ac:dyDescent="0.2">
      <c r="A1" s="188" t="s">
        <v>784</v>
      </c>
      <c r="B1" s="66" t="s">
        <v>785</v>
      </c>
      <c r="C1" s="136" t="s">
        <v>514</v>
      </c>
      <c r="D1" s="66" t="s">
        <v>788</v>
      </c>
      <c r="E1" s="66" t="s">
        <v>786</v>
      </c>
      <c r="F1" s="66" t="s">
        <v>787</v>
      </c>
    </row>
    <row r="2" spans="1:6" ht="15" x14ac:dyDescent="0.2">
      <c r="A2" s="188" t="s">
        <v>783</v>
      </c>
    </row>
    <row r="3" spans="1:6" ht="15" x14ac:dyDescent="0.2">
      <c r="A3" s="188" t="s">
        <v>757</v>
      </c>
      <c r="B3">
        <v>76468</v>
      </c>
      <c r="C3" s="5">
        <v>174424</v>
      </c>
      <c r="D3">
        <f>+C3/E3</f>
        <v>14535.333333333334</v>
      </c>
      <c r="E3">
        <v>12</v>
      </c>
      <c r="F3">
        <v>4</v>
      </c>
    </row>
    <row r="4" spans="1:6" ht="15" x14ac:dyDescent="0.2">
      <c r="A4" s="188" t="s">
        <v>783</v>
      </c>
    </row>
    <row r="5" spans="1:6" ht="15" x14ac:dyDescent="0.2">
      <c r="A5" s="188" t="s">
        <v>758</v>
      </c>
      <c r="B5">
        <v>79276</v>
      </c>
      <c r="C5" s="5">
        <v>90719.99</v>
      </c>
      <c r="D5" s="189">
        <f>+C5/E5</f>
        <v>15119.998333333335</v>
      </c>
      <c r="E5">
        <v>6</v>
      </c>
      <c r="F5">
        <v>2</v>
      </c>
    </row>
    <row r="6" spans="1:6" ht="15" x14ac:dyDescent="0.2">
      <c r="A6" s="188" t="s">
        <v>783</v>
      </c>
      <c r="D6" s="189"/>
    </row>
    <row r="7" spans="1:6" ht="15" x14ac:dyDescent="0.2">
      <c r="A7" s="188" t="s">
        <v>759</v>
      </c>
      <c r="B7">
        <v>81999</v>
      </c>
      <c r="C7" s="5">
        <v>93800</v>
      </c>
      <c r="D7" s="189">
        <f t="shared" ref="D7" si="0">+C7/E7</f>
        <v>15633.333333333334</v>
      </c>
      <c r="E7">
        <v>6</v>
      </c>
      <c r="F7">
        <v>4</v>
      </c>
    </row>
    <row r="8" spans="1:6" ht="15" x14ac:dyDescent="0.2">
      <c r="A8" s="188" t="s">
        <v>783</v>
      </c>
    </row>
    <row r="9" spans="1:6" ht="15" x14ac:dyDescent="0.2">
      <c r="A9" s="188" t="s">
        <v>760</v>
      </c>
    </row>
    <row r="10" spans="1:6" ht="15" x14ac:dyDescent="0.2">
      <c r="A10" s="188" t="s">
        <v>783</v>
      </c>
    </row>
    <row r="11" spans="1:6" ht="15" x14ac:dyDescent="0.2">
      <c r="A11" s="188" t="s">
        <v>761</v>
      </c>
    </row>
    <row r="12" spans="1:6" ht="15" x14ac:dyDescent="0.2">
      <c r="A12" s="188" t="s">
        <v>783</v>
      </c>
    </row>
    <row r="13" spans="1:6" ht="15" x14ac:dyDescent="0.2">
      <c r="A13" s="188" t="s">
        <v>762</v>
      </c>
      <c r="B13">
        <v>81460</v>
      </c>
      <c r="C13" s="5">
        <v>153950.16</v>
      </c>
      <c r="D13" s="5">
        <v>153950.16</v>
      </c>
      <c r="E13">
        <v>1</v>
      </c>
      <c r="F13">
        <v>0</v>
      </c>
    </row>
    <row r="14" spans="1:6" ht="15" x14ac:dyDescent="0.2">
      <c r="A14" s="188" t="s">
        <v>783</v>
      </c>
    </row>
    <row r="15" spans="1:6" ht="15" x14ac:dyDescent="0.2">
      <c r="A15" s="188" t="s">
        <v>763</v>
      </c>
    </row>
    <row r="16" spans="1:6" ht="15" x14ac:dyDescent="0.2">
      <c r="A16" s="188" t="s">
        <v>783</v>
      </c>
    </row>
    <row r="17" spans="1:6" ht="15" x14ac:dyDescent="0.2">
      <c r="A17" s="188" t="s">
        <v>764</v>
      </c>
    </row>
    <row r="18" spans="1:6" ht="15" x14ac:dyDescent="0.2">
      <c r="A18" s="188" t="s">
        <v>783</v>
      </c>
    </row>
    <row r="19" spans="1:6" ht="15" x14ac:dyDescent="0.2">
      <c r="A19" s="188" t="s">
        <v>765</v>
      </c>
      <c r="B19" s="66">
        <v>82777</v>
      </c>
      <c r="C19" s="136">
        <v>51937.599999999999</v>
      </c>
      <c r="D19" s="136">
        <v>51937.599999999999</v>
      </c>
      <c r="E19">
        <v>1</v>
      </c>
      <c r="F19">
        <v>0</v>
      </c>
    </row>
    <row r="20" spans="1:6" ht="15" x14ac:dyDescent="0.2">
      <c r="A20" s="188" t="s">
        <v>783</v>
      </c>
    </row>
    <row r="21" spans="1:6" ht="15" x14ac:dyDescent="0.2">
      <c r="A21" s="188" t="s">
        <v>766</v>
      </c>
    </row>
    <row r="22" spans="1:6" ht="15" x14ac:dyDescent="0.2">
      <c r="A22" s="188" t="s">
        <v>783</v>
      </c>
    </row>
    <row r="23" spans="1:6" ht="15" x14ac:dyDescent="0.2">
      <c r="A23" s="188" t="s">
        <v>767</v>
      </c>
    </row>
    <row r="24" spans="1:6" ht="15" x14ac:dyDescent="0.2">
      <c r="A24" s="188" t="s">
        <v>783</v>
      </c>
    </row>
    <row r="25" spans="1:6" ht="15" x14ac:dyDescent="0.2">
      <c r="A25" s="188" t="s">
        <v>768</v>
      </c>
    </row>
    <row r="26" spans="1:6" ht="15" x14ac:dyDescent="0.2">
      <c r="A26" s="188" t="s">
        <v>783</v>
      </c>
    </row>
    <row r="27" spans="1:6" ht="15" x14ac:dyDescent="0.2">
      <c r="A27" s="188" t="s">
        <v>769</v>
      </c>
    </row>
    <row r="28" spans="1:6" ht="15" x14ac:dyDescent="0.2">
      <c r="A28" s="188" t="s">
        <v>783</v>
      </c>
    </row>
    <row r="29" spans="1:6" ht="15" x14ac:dyDescent="0.2">
      <c r="A29" s="188" t="s">
        <v>770</v>
      </c>
      <c r="B29" t="s">
        <v>790</v>
      </c>
      <c r="C29" s="5">
        <f>118080*2</f>
        <v>236160</v>
      </c>
      <c r="D29">
        <f>+C29/6</f>
        <v>39360</v>
      </c>
      <c r="E29">
        <v>6</v>
      </c>
      <c r="F29">
        <v>5</v>
      </c>
    </row>
    <row r="30" spans="1:6" ht="15" x14ac:dyDescent="0.2">
      <c r="A30" s="188" t="s">
        <v>783</v>
      </c>
    </row>
    <row r="31" spans="1:6" ht="15" x14ac:dyDescent="0.2">
      <c r="A31" s="188" t="s">
        <v>771</v>
      </c>
    </row>
    <row r="32" spans="1:6" ht="15" x14ac:dyDescent="0.2">
      <c r="A32" s="188" t="s">
        <v>783</v>
      </c>
    </row>
    <row r="33" spans="1:6" ht="15" x14ac:dyDescent="0.2">
      <c r="A33" s="188" t="s">
        <v>772</v>
      </c>
      <c r="B33">
        <v>82741</v>
      </c>
      <c r="C33" s="5">
        <v>39700</v>
      </c>
      <c r="D33" s="5">
        <v>39700</v>
      </c>
      <c r="E33">
        <v>1</v>
      </c>
      <c r="F33">
        <v>0</v>
      </c>
    </row>
    <row r="34" spans="1:6" ht="15" x14ac:dyDescent="0.2">
      <c r="A34" s="188" t="s">
        <v>783</v>
      </c>
    </row>
    <row r="35" spans="1:6" ht="15" x14ac:dyDescent="0.2">
      <c r="A35" s="188" t="s">
        <v>773</v>
      </c>
    </row>
    <row r="36" spans="1:6" ht="15" x14ac:dyDescent="0.2">
      <c r="A36" s="188" t="s">
        <v>783</v>
      </c>
    </row>
    <row r="37" spans="1:6" ht="15" x14ac:dyDescent="0.2">
      <c r="A37" s="188" t="s">
        <v>774</v>
      </c>
    </row>
    <row r="38" spans="1:6" ht="15" x14ac:dyDescent="0.2">
      <c r="A38" s="188" t="s">
        <v>783</v>
      </c>
    </row>
    <row r="39" spans="1:6" ht="15" x14ac:dyDescent="0.2">
      <c r="A39" s="188" t="s">
        <v>775</v>
      </c>
      <c r="B39" s="66" t="s">
        <v>789</v>
      </c>
    </row>
    <row r="40" spans="1:6" ht="15" x14ac:dyDescent="0.2">
      <c r="A40" s="188" t="s">
        <v>783</v>
      </c>
    </row>
    <row r="41" spans="1:6" ht="15" x14ac:dyDescent="0.2">
      <c r="A41" s="188" t="s">
        <v>776</v>
      </c>
    </row>
    <row r="42" spans="1:6" ht="15" x14ac:dyDescent="0.2">
      <c r="A42" s="188" t="s">
        <v>783</v>
      </c>
    </row>
    <row r="43" spans="1:6" ht="15" x14ac:dyDescent="0.2">
      <c r="A43" s="188" t="s">
        <v>777</v>
      </c>
    </row>
    <row r="44" spans="1:6" ht="15" x14ac:dyDescent="0.2">
      <c r="A44" s="188" t="s">
        <v>783</v>
      </c>
    </row>
    <row r="45" spans="1:6" ht="15" x14ac:dyDescent="0.2">
      <c r="A45" s="188" t="s">
        <v>778</v>
      </c>
    </row>
    <row r="46" spans="1:6" ht="15" x14ac:dyDescent="0.2">
      <c r="A46" s="188" t="s">
        <v>783</v>
      </c>
    </row>
    <row r="47" spans="1:6" ht="15" x14ac:dyDescent="0.2">
      <c r="A47" s="188" t="s">
        <v>779</v>
      </c>
    </row>
    <row r="48" spans="1:6" ht="15" x14ac:dyDescent="0.2">
      <c r="A48" s="188" t="s">
        <v>783</v>
      </c>
    </row>
    <row r="49" spans="1:1" ht="15" x14ac:dyDescent="0.2">
      <c r="A49" s="188" t="s">
        <v>780</v>
      </c>
    </row>
    <row r="50" spans="1:1" ht="15" x14ac:dyDescent="0.2">
      <c r="A50" s="188" t="s">
        <v>783</v>
      </c>
    </row>
    <row r="51" spans="1:1" ht="15" x14ac:dyDescent="0.2">
      <c r="A51" s="188" t="s">
        <v>781</v>
      </c>
    </row>
    <row r="52" spans="1:1" ht="15" x14ac:dyDescent="0.2">
      <c r="A52" s="188" t="s">
        <v>783</v>
      </c>
    </row>
    <row r="53" spans="1:1" ht="15" x14ac:dyDescent="0.2">
      <c r="A53" s="188" t="s">
        <v>782</v>
      </c>
    </row>
    <row r="54" spans="1:1" ht="15" x14ac:dyDescent="0.2">
      <c r="A54" s="18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>
    <tabColor rgb="FFFFFF00"/>
    <pageSetUpPr fitToPage="1"/>
  </sheetPr>
  <dimension ref="A1:AX847"/>
  <sheetViews>
    <sheetView zoomScale="70" zoomScaleNormal="70" workbookViewId="0">
      <selection activeCell="J9" sqref="J9"/>
    </sheetView>
  </sheetViews>
  <sheetFormatPr baseColWidth="10" defaultColWidth="11.42578125" defaultRowHeight="20.100000000000001" customHeight="1" x14ac:dyDescent="0.2"/>
  <cols>
    <col min="1" max="4" width="15.7109375" customWidth="1"/>
    <col min="5" max="5" width="45.7109375" style="5" customWidth="1"/>
    <col min="6" max="6" width="15.7109375" style="5" customWidth="1"/>
    <col min="7" max="7" width="17.7109375" style="5" bestFit="1" customWidth="1"/>
    <col min="8" max="8" width="15.7109375" customWidth="1"/>
    <col min="9" max="9" width="20.7109375" customWidth="1"/>
    <col min="10" max="10" width="12.5703125" bestFit="1" customWidth="1"/>
    <col min="11" max="11" width="14.85546875" bestFit="1" customWidth="1"/>
    <col min="12" max="12" width="32.7109375" bestFit="1" customWidth="1"/>
    <col min="13" max="13" width="9.85546875" bestFit="1" customWidth="1"/>
    <col min="14" max="14" width="19.7109375" bestFit="1" customWidth="1"/>
    <col min="15" max="15" width="6.42578125" bestFit="1" customWidth="1"/>
    <col min="21" max="21" width="35.42578125" bestFit="1" customWidth="1"/>
    <col min="23" max="25" width="14.5703125" bestFit="1" customWidth="1"/>
    <col min="28" max="28" width="13.85546875" bestFit="1" customWidth="1"/>
    <col min="29" max="30" width="12.42578125" bestFit="1" customWidth="1"/>
    <col min="31" max="31" width="19.140625" bestFit="1" customWidth="1"/>
    <col min="41" max="41" width="12.5703125" bestFit="1" customWidth="1"/>
  </cols>
  <sheetData>
    <row r="1" spans="1:50" s="45" customFormat="1" ht="20.100000000000001" customHeight="1" thickBot="1" x14ac:dyDescent="0.3">
      <c r="A1" s="39" t="s">
        <v>489</v>
      </c>
      <c r="B1" s="40" t="s">
        <v>490</v>
      </c>
      <c r="C1" s="40" t="s">
        <v>491</v>
      </c>
      <c r="D1" s="40" t="s">
        <v>492</v>
      </c>
      <c r="E1" s="40" t="s">
        <v>493</v>
      </c>
      <c r="F1" s="48" t="s">
        <v>494</v>
      </c>
      <c r="G1" s="48" t="s">
        <v>495</v>
      </c>
      <c r="H1" s="42" t="s">
        <v>513</v>
      </c>
      <c r="I1" s="43">
        <f>+SUM(F:F)</f>
        <v>-352652.86</v>
      </c>
      <c r="J1" s="44" t="s">
        <v>514</v>
      </c>
      <c r="K1" s="100">
        <f>IF(ROUNDDOWN(SUM(M:M)-(-SUM(F:F)),2)=0,"OK",ROUNDDOWN(SUM(M:M)-(-SUM(F:F)),2))</f>
        <v>-352652.86</v>
      </c>
      <c r="P1" s="150" t="s">
        <v>519</v>
      </c>
      <c r="Q1" s="150" t="s">
        <v>569</v>
      </c>
      <c r="R1" s="150" t="s">
        <v>523</v>
      </c>
      <c r="S1" s="150" t="s">
        <v>524</v>
      </c>
      <c r="T1" s="150" t="s">
        <v>570</v>
      </c>
      <c r="U1" s="150" t="s">
        <v>522</v>
      </c>
      <c r="V1" s="150" t="s">
        <v>564</v>
      </c>
      <c r="W1" s="150" t="s">
        <v>525</v>
      </c>
      <c r="X1" s="150" t="s">
        <v>571</v>
      </c>
      <c r="Y1" s="150" t="s">
        <v>499</v>
      </c>
      <c r="Z1" s="150" t="s">
        <v>572</v>
      </c>
      <c r="AA1" s="150" t="s">
        <v>573</v>
      </c>
      <c r="AB1" s="150" t="s">
        <v>574</v>
      </c>
      <c r="AC1" s="150" t="s">
        <v>575</v>
      </c>
      <c r="AD1" s="150" t="s">
        <v>576</v>
      </c>
      <c r="AE1" s="150" t="s">
        <v>518</v>
      </c>
      <c r="AF1" s="150" t="s">
        <v>577</v>
      </c>
      <c r="AG1" s="150" t="s">
        <v>578</v>
      </c>
      <c r="AH1" s="150" t="s">
        <v>579</v>
      </c>
      <c r="AI1" s="150" t="s">
        <v>580</v>
      </c>
      <c r="AJ1" s="150" t="s">
        <v>581</v>
      </c>
      <c r="AK1" s="150" t="s">
        <v>582</v>
      </c>
      <c r="AL1" s="150" t="s">
        <v>583</v>
      </c>
      <c r="AM1" s="150" t="s">
        <v>584</v>
      </c>
      <c r="AN1" s="150" t="s">
        <v>585</v>
      </c>
      <c r="AO1" s="150" t="s">
        <v>521</v>
      </c>
      <c r="AP1" s="150" t="s">
        <v>566</v>
      </c>
      <c r="AQ1" s="150" t="s">
        <v>510</v>
      </c>
      <c r="AR1" s="150" t="s">
        <v>586</v>
      </c>
      <c r="AS1" s="150" t="s">
        <v>587</v>
      </c>
      <c r="AT1" s="150" t="s">
        <v>588</v>
      </c>
      <c r="AU1" s="150" t="s">
        <v>517</v>
      </c>
      <c r="AV1" s="150" t="s">
        <v>520</v>
      </c>
      <c r="AW1" s="150" t="s">
        <v>589</v>
      </c>
      <c r="AX1" s="150" t="s">
        <v>590</v>
      </c>
    </row>
    <row r="2" spans="1:50" ht="20.100000000000001" customHeight="1" x14ac:dyDescent="0.25">
      <c r="A2" s="78">
        <v>29</v>
      </c>
      <c r="B2" s="158">
        <v>45341</v>
      </c>
      <c r="C2" s="62" t="s">
        <v>921</v>
      </c>
      <c r="D2" s="62" t="s">
        <v>922</v>
      </c>
      <c r="E2" s="62" t="s">
        <v>14</v>
      </c>
      <c r="F2" s="159">
        <v>-212755.42</v>
      </c>
      <c r="G2" s="159">
        <v>8324592.3499999996</v>
      </c>
      <c r="H2" s="18">
        <f>+IF($A2&lt;&gt;"",4,"")</f>
        <v>4</v>
      </c>
      <c r="P2" s="151"/>
      <c r="Q2" s="151">
        <v>14</v>
      </c>
      <c r="R2" s="151">
        <v>16</v>
      </c>
      <c r="S2" s="152" t="s">
        <v>614</v>
      </c>
      <c r="T2" s="151">
        <v>28</v>
      </c>
      <c r="U2" s="153" t="str">
        <f>+CONCATENATE("IIBB SANTA FE SIRCREB "&amp;UPPER(TEXT(BANCO!C2,"mmm"))&amp;" "&amp;TEXT(BANCO!C2,"YYYY"))</f>
        <v>IIBB SANTA FE SIRCREB FEB 2024</v>
      </c>
      <c r="V2" s="152" t="s">
        <v>56</v>
      </c>
      <c r="W2" s="154">
        <f>-I1</f>
        <v>352652.86</v>
      </c>
      <c r="X2" s="154">
        <f>+W2</f>
        <v>352652.86</v>
      </c>
      <c r="Y2" s="154">
        <f>+X2</f>
        <v>352652.86</v>
      </c>
      <c r="Z2" s="152" t="s">
        <v>525</v>
      </c>
      <c r="AA2" s="155"/>
      <c r="AB2" s="156">
        <f>+BANCO!C2</f>
        <v>45351</v>
      </c>
      <c r="AC2" s="156">
        <f>+AB2</f>
        <v>45351</v>
      </c>
      <c r="AD2" s="156">
        <f>+AC2</f>
        <v>45351</v>
      </c>
      <c r="AE2" s="156">
        <f>+AD2</f>
        <v>45351</v>
      </c>
      <c r="AF2" s="154">
        <v>0</v>
      </c>
      <c r="AG2" s="154">
        <v>0</v>
      </c>
      <c r="AH2" s="154">
        <v>0</v>
      </c>
      <c r="AI2" s="154">
        <v>0</v>
      </c>
      <c r="AJ2" s="154">
        <v>0</v>
      </c>
      <c r="AK2" s="154">
        <v>0</v>
      </c>
      <c r="AL2" s="157">
        <v>0</v>
      </c>
      <c r="AM2" s="152" t="s">
        <v>56</v>
      </c>
      <c r="AN2" s="152" t="s">
        <v>592</v>
      </c>
      <c r="AO2" s="152" t="s">
        <v>528</v>
      </c>
      <c r="AP2" s="152" t="s">
        <v>56</v>
      </c>
      <c r="AQ2" s="154">
        <v>0</v>
      </c>
      <c r="AR2" s="154">
        <v>0</v>
      </c>
      <c r="AS2" s="154">
        <v>0</v>
      </c>
      <c r="AT2" s="157">
        <v>0</v>
      </c>
      <c r="AU2" s="157">
        <v>0</v>
      </c>
      <c r="AV2" s="154">
        <v>0</v>
      </c>
      <c r="AW2" s="157">
        <v>0</v>
      </c>
      <c r="AX2" s="151" t="b">
        <v>0</v>
      </c>
    </row>
    <row r="3" spans="1:50" ht="20.100000000000001" customHeight="1" x14ac:dyDescent="0.2">
      <c r="A3" s="78">
        <v>109</v>
      </c>
      <c r="B3" s="158">
        <v>45330</v>
      </c>
      <c r="C3" s="62" t="s">
        <v>1020</v>
      </c>
      <c r="D3" s="62" t="s">
        <v>922</v>
      </c>
      <c r="E3" s="62" t="s">
        <v>14</v>
      </c>
      <c r="F3" s="159">
        <v>-33819.040000000001</v>
      </c>
      <c r="G3" s="159">
        <v>-3149406.45</v>
      </c>
      <c r="H3" s="18">
        <f t="shared" ref="H3:H66" si="0">+IF($A3&lt;&gt;"",4,"")</f>
        <v>4</v>
      </c>
    </row>
    <row r="4" spans="1:50" ht="20.100000000000001" customHeight="1" x14ac:dyDescent="0.2">
      <c r="A4" s="78">
        <v>136</v>
      </c>
      <c r="B4" s="158">
        <v>45327</v>
      </c>
      <c r="C4" s="62" t="s">
        <v>1051</v>
      </c>
      <c r="D4" s="62" t="s">
        <v>922</v>
      </c>
      <c r="E4" s="62" t="s">
        <v>14</v>
      </c>
      <c r="F4" s="159">
        <v>-106078.39999999999</v>
      </c>
      <c r="G4" s="159">
        <v>-1511790.58</v>
      </c>
      <c r="H4" s="18">
        <f t="shared" si="0"/>
        <v>4</v>
      </c>
    </row>
    <row r="5" spans="1:50" ht="20.100000000000001" customHeight="1" x14ac:dyDescent="0.2">
      <c r="E5"/>
      <c r="F5" s="49"/>
      <c r="G5" s="49"/>
      <c r="H5" s="18" t="str">
        <f t="shared" si="0"/>
        <v/>
      </c>
    </row>
    <row r="6" spans="1:50" ht="20.100000000000001" customHeight="1" x14ac:dyDescent="0.2">
      <c r="E6"/>
      <c r="F6" s="49"/>
      <c r="G6" s="49"/>
      <c r="H6" s="18" t="str">
        <f t="shared" si="0"/>
        <v/>
      </c>
    </row>
    <row r="7" spans="1:50" ht="20.100000000000001" customHeight="1" x14ac:dyDescent="0.2">
      <c r="E7"/>
      <c r="F7" s="49"/>
      <c r="G7" s="49"/>
      <c r="H7" s="18" t="str">
        <f t="shared" si="0"/>
        <v/>
      </c>
    </row>
    <row r="8" spans="1:50" ht="20.100000000000001" customHeight="1" x14ac:dyDescent="0.2">
      <c r="E8"/>
      <c r="F8" s="49"/>
      <c r="G8" s="49"/>
      <c r="H8" s="18" t="str">
        <f t="shared" si="0"/>
        <v/>
      </c>
    </row>
    <row r="9" spans="1:50" ht="15" x14ac:dyDescent="0.25">
      <c r="E9"/>
      <c r="F9" s="49"/>
      <c r="G9" s="49"/>
      <c r="H9" s="18" t="str">
        <f t="shared" si="0"/>
        <v/>
      </c>
      <c r="J9" s="103" t="s">
        <v>523</v>
      </c>
      <c r="K9" s="103" t="s">
        <v>524</v>
      </c>
      <c r="L9" s="103" t="s">
        <v>522</v>
      </c>
      <c r="M9" s="103" t="s">
        <v>525</v>
      </c>
      <c r="N9" s="103" t="s">
        <v>518</v>
      </c>
      <c r="O9" s="103" t="s">
        <v>519</v>
      </c>
      <c r="Q9" s="149" t="s">
        <v>655</v>
      </c>
    </row>
    <row r="10" spans="1:50" ht="15" x14ac:dyDescent="0.25">
      <c r="E10"/>
      <c r="F10" s="49"/>
      <c r="G10" s="49"/>
      <c r="H10" s="18" t="str">
        <f t="shared" si="0"/>
        <v/>
      </c>
      <c r="Q10" s="149" t="s">
        <v>656</v>
      </c>
    </row>
    <row r="11" spans="1:50" ht="20.100000000000001" customHeight="1" x14ac:dyDescent="0.25">
      <c r="E11"/>
      <c r="F11" s="49"/>
      <c r="G11" s="49"/>
      <c r="H11" s="18" t="str">
        <f t="shared" si="0"/>
        <v/>
      </c>
      <c r="Q11" s="149" t="s">
        <v>657</v>
      </c>
    </row>
    <row r="12" spans="1:50" ht="20.100000000000001" customHeight="1" x14ac:dyDescent="0.25">
      <c r="E12"/>
      <c r="F12" s="49"/>
      <c r="G12" s="49"/>
      <c r="H12" s="18" t="str">
        <f t="shared" si="0"/>
        <v/>
      </c>
      <c r="Q12" s="149" t="s">
        <v>658</v>
      </c>
    </row>
    <row r="13" spans="1:50" ht="20.100000000000001" customHeight="1" x14ac:dyDescent="0.25">
      <c r="E13"/>
      <c r="F13" s="49"/>
      <c r="G13" s="49"/>
      <c r="H13" s="18" t="str">
        <f t="shared" si="0"/>
        <v/>
      </c>
      <c r="Q13" s="149" t="s">
        <v>659</v>
      </c>
    </row>
    <row r="14" spans="1:50" ht="20.100000000000001" customHeight="1" x14ac:dyDescent="0.25">
      <c r="E14"/>
      <c r="F14" s="49"/>
      <c r="G14" s="49"/>
      <c r="H14" s="18" t="str">
        <f t="shared" si="0"/>
        <v/>
      </c>
      <c r="Q14" s="149" t="s">
        <v>660</v>
      </c>
    </row>
    <row r="15" spans="1:50" ht="20.100000000000001" customHeight="1" x14ac:dyDescent="0.25">
      <c r="E15"/>
      <c r="F15" s="49"/>
      <c r="G15" s="49"/>
      <c r="H15" s="18" t="str">
        <f t="shared" si="0"/>
        <v/>
      </c>
      <c r="Q15" s="149" t="s">
        <v>661</v>
      </c>
    </row>
    <row r="16" spans="1:50" ht="20.100000000000001" customHeight="1" x14ac:dyDescent="0.25">
      <c r="E16"/>
      <c r="F16" s="49"/>
      <c r="G16" s="49"/>
      <c r="H16" s="18" t="str">
        <f t="shared" si="0"/>
        <v/>
      </c>
      <c r="Q16" s="149" t="s">
        <v>662</v>
      </c>
    </row>
    <row r="17" spans="5:17" ht="20.100000000000001" customHeight="1" x14ac:dyDescent="0.25">
      <c r="E17"/>
      <c r="F17" s="49"/>
      <c r="G17" s="49"/>
      <c r="H17" s="18" t="str">
        <f t="shared" si="0"/>
        <v/>
      </c>
      <c r="Q17" s="149" t="s">
        <v>663</v>
      </c>
    </row>
    <row r="18" spans="5:17" ht="20.100000000000001" customHeight="1" x14ac:dyDescent="0.25">
      <c r="E18"/>
      <c r="F18" s="49"/>
      <c r="G18" s="49"/>
      <c r="H18" s="18" t="str">
        <f t="shared" si="0"/>
        <v/>
      </c>
      <c r="Q18" s="149" t="s">
        <v>664</v>
      </c>
    </row>
    <row r="19" spans="5:17" ht="20.100000000000001" customHeight="1" x14ac:dyDescent="0.25">
      <c r="E19"/>
      <c r="F19" s="49"/>
      <c r="G19" s="49"/>
      <c r="H19" s="18" t="str">
        <f t="shared" si="0"/>
        <v/>
      </c>
      <c r="Q19" s="149" t="s">
        <v>665</v>
      </c>
    </row>
    <row r="20" spans="5:17" ht="20.100000000000001" customHeight="1" x14ac:dyDescent="0.25">
      <c r="E20"/>
      <c r="F20" s="49"/>
      <c r="G20" s="49"/>
      <c r="H20" s="18" t="str">
        <f t="shared" si="0"/>
        <v/>
      </c>
      <c r="Q20" s="149" t="s">
        <v>666</v>
      </c>
    </row>
    <row r="21" spans="5:17" ht="20.100000000000001" customHeight="1" x14ac:dyDescent="0.25">
      <c r="E21"/>
      <c r="F21" s="49"/>
      <c r="G21" s="49"/>
      <c r="H21" s="18" t="str">
        <f t="shared" si="0"/>
        <v/>
      </c>
      <c r="Q21" s="149" t="s">
        <v>667</v>
      </c>
    </row>
    <row r="22" spans="5:17" ht="20.100000000000001" customHeight="1" x14ac:dyDescent="0.25">
      <c r="E22"/>
      <c r="F22" s="49"/>
      <c r="G22" s="49"/>
      <c r="H22" s="18" t="str">
        <f t="shared" si="0"/>
        <v/>
      </c>
      <c r="Q22" s="149" t="s">
        <v>668</v>
      </c>
    </row>
    <row r="23" spans="5:17" ht="20.100000000000001" customHeight="1" x14ac:dyDescent="0.25">
      <c r="E23"/>
      <c r="F23" s="49"/>
      <c r="G23" s="49"/>
      <c r="H23" s="18" t="str">
        <f t="shared" si="0"/>
        <v/>
      </c>
      <c r="Q23" s="149" t="s">
        <v>669</v>
      </c>
    </row>
    <row r="24" spans="5:17" ht="20.100000000000001" customHeight="1" x14ac:dyDescent="0.25">
      <c r="E24"/>
      <c r="F24" s="49"/>
      <c r="G24" s="49"/>
      <c r="H24" s="18" t="str">
        <f t="shared" si="0"/>
        <v/>
      </c>
      <c r="Q24" s="149" t="s">
        <v>670</v>
      </c>
    </row>
    <row r="25" spans="5:17" ht="20.100000000000001" customHeight="1" x14ac:dyDescent="0.25">
      <c r="E25"/>
      <c r="F25" s="49"/>
      <c r="G25" s="49"/>
      <c r="H25" s="18" t="str">
        <f t="shared" si="0"/>
        <v/>
      </c>
      <c r="Q25" s="149" t="s">
        <v>671</v>
      </c>
    </row>
    <row r="26" spans="5:17" ht="20.100000000000001" customHeight="1" x14ac:dyDescent="0.25">
      <c r="E26"/>
      <c r="F26" s="49"/>
      <c r="G26" s="49"/>
      <c r="H26" s="18" t="str">
        <f t="shared" si="0"/>
        <v/>
      </c>
      <c r="Q26" s="149" t="s">
        <v>672</v>
      </c>
    </row>
    <row r="27" spans="5:17" ht="20.100000000000001" customHeight="1" x14ac:dyDescent="0.25">
      <c r="E27"/>
      <c r="F27" s="49"/>
      <c r="G27" s="49"/>
      <c r="H27" s="18" t="str">
        <f t="shared" si="0"/>
        <v/>
      </c>
      <c r="Q27" s="149" t="s">
        <v>673</v>
      </c>
    </row>
    <row r="28" spans="5:17" ht="20.100000000000001" customHeight="1" x14ac:dyDescent="0.25">
      <c r="E28"/>
      <c r="F28" s="49"/>
      <c r="G28" s="49"/>
      <c r="H28" s="18" t="str">
        <f t="shared" si="0"/>
        <v/>
      </c>
      <c r="Q28" s="149" t="s">
        <v>674</v>
      </c>
    </row>
    <row r="29" spans="5:17" ht="20.100000000000001" customHeight="1" x14ac:dyDescent="0.25">
      <c r="E29"/>
      <c r="F29" s="49"/>
      <c r="G29" s="49"/>
      <c r="H29" s="18" t="str">
        <f t="shared" si="0"/>
        <v/>
      </c>
      <c r="Q29" s="149" t="s">
        <v>675</v>
      </c>
    </row>
    <row r="30" spans="5:17" ht="20.100000000000001" customHeight="1" x14ac:dyDescent="0.25">
      <c r="E30"/>
      <c r="F30" s="49"/>
      <c r="G30" s="49"/>
      <c r="H30" s="18" t="str">
        <f t="shared" si="0"/>
        <v/>
      </c>
      <c r="Q30" s="149" t="s">
        <v>676</v>
      </c>
    </row>
    <row r="31" spans="5:17" ht="20.100000000000001" customHeight="1" x14ac:dyDescent="0.25">
      <c r="E31"/>
      <c r="F31" s="49"/>
      <c r="G31" s="49"/>
      <c r="H31" s="18" t="str">
        <f t="shared" si="0"/>
        <v/>
      </c>
      <c r="Q31" s="149"/>
    </row>
    <row r="32" spans="5:17" ht="20.100000000000001" customHeight="1" x14ac:dyDescent="0.25">
      <c r="E32"/>
      <c r="F32" s="49"/>
      <c r="G32" s="49"/>
      <c r="H32" s="18" t="str">
        <f t="shared" si="0"/>
        <v/>
      </c>
      <c r="Q32" s="149" t="s">
        <v>677</v>
      </c>
    </row>
    <row r="33" spans="5:17" ht="20.100000000000001" customHeight="1" x14ac:dyDescent="0.25">
      <c r="E33"/>
      <c r="F33" s="49"/>
      <c r="G33" s="49"/>
      <c r="H33" s="18" t="str">
        <f t="shared" si="0"/>
        <v/>
      </c>
      <c r="Q33" s="149" t="s">
        <v>678</v>
      </c>
    </row>
    <row r="34" spans="5:17" ht="20.100000000000001" customHeight="1" x14ac:dyDescent="0.25">
      <c r="E34"/>
      <c r="F34" s="49"/>
      <c r="G34" s="49"/>
      <c r="H34" s="18" t="str">
        <f t="shared" si="0"/>
        <v/>
      </c>
      <c r="Q34" s="149" t="s">
        <v>679</v>
      </c>
    </row>
    <row r="35" spans="5:17" ht="20.100000000000001" customHeight="1" x14ac:dyDescent="0.25">
      <c r="E35"/>
      <c r="F35" s="49"/>
      <c r="G35" s="49"/>
      <c r="H35" s="18" t="str">
        <f t="shared" si="0"/>
        <v/>
      </c>
      <c r="Q35" s="149" t="s">
        <v>680</v>
      </c>
    </row>
    <row r="36" spans="5:17" ht="20.100000000000001" customHeight="1" x14ac:dyDescent="0.25">
      <c r="E36"/>
      <c r="F36" s="49"/>
      <c r="G36" s="49"/>
      <c r="H36" s="18" t="str">
        <f t="shared" si="0"/>
        <v/>
      </c>
      <c r="Q36" s="149" t="s">
        <v>681</v>
      </c>
    </row>
    <row r="37" spans="5:17" ht="20.100000000000001" customHeight="1" x14ac:dyDescent="0.25">
      <c r="E37"/>
      <c r="F37" s="49"/>
      <c r="G37" s="49"/>
      <c r="H37" s="18" t="str">
        <f t="shared" si="0"/>
        <v/>
      </c>
      <c r="Q37" s="149" t="s">
        <v>682</v>
      </c>
    </row>
    <row r="38" spans="5:17" ht="20.100000000000001" customHeight="1" x14ac:dyDescent="0.25">
      <c r="E38"/>
      <c r="F38" s="49"/>
      <c r="G38" s="49"/>
      <c r="H38" s="18" t="str">
        <f t="shared" si="0"/>
        <v/>
      </c>
      <c r="Q38" s="149" t="s">
        <v>683</v>
      </c>
    </row>
    <row r="39" spans="5:17" ht="20.100000000000001" customHeight="1" x14ac:dyDescent="0.25">
      <c r="E39"/>
      <c r="F39" s="49"/>
      <c r="G39" s="49"/>
      <c r="H39" s="18" t="str">
        <f t="shared" si="0"/>
        <v/>
      </c>
      <c r="Q39" s="149" t="s">
        <v>684</v>
      </c>
    </row>
    <row r="40" spans="5:17" ht="20.100000000000001" customHeight="1" x14ac:dyDescent="0.25">
      <c r="E40"/>
      <c r="F40" s="49"/>
      <c r="G40" s="49"/>
      <c r="H40" s="18" t="str">
        <f t="shared" si="0"/>
        <v/>
      </c>
      <c r="Q40" s="149" t="s">
        <v>685</v>
      </c>
    </row>
    <row r="41" spans="5:17" ht="20.100000000000001" customHeight="1" x14ac:dyDescent="0.25">
      <c r="E41"/>
      <c r="F41" s="49"/>
      <c r="G41" s="49"/>
      <c r="H41" s="18" t="str">
        <f t="shared" si="0"/>
        <v/>
      </c>
      <c r="Q41" s="149" t="s">
        <v>686</v>
      </c>
    </row>
    <row r="42" spans="5:17" ht="20.100000000000001" customHeight="1" x14ac:dyDescent="0.25">
      <c r="E42"/>
      <c r="F42" s="49"/>
      <c r="G42" s="49"/>
      <c r="H42" s="18" t="str">
        <f t="shared" si="0"/>
        <v/>
      </c>
      <c r="Q42" s="149" t="s">
        <v>687</v>
      </c>
    </row>
    <row r="43" spans="5:17" ht="20.100000000000001" customHeight="1" x14ac:dyDescent="0.2">
      <c r="E43"/>
      <c r="F43" s="49"/>
      <c r="G43" s="49"/>
      <c r="H43" s="18" t="str">
        <f t="shared" si="0"/>
        <v/>
      </c>
    </row>
    <row r="44" spans="5:17" ht="20.100000000000001" customHeight="1" x14ac:dyDescent="0.2">
      <c r="E44"/>
      <c r="F44" s="49"/>
      <c r="G44" s="49"/>
      <c r="H44" s="18" t="str">
        <f t="shared" si="0"/>
        <v/>
      </c>
    </row>
    <row r="45" spans="5:17" ht="20.100000000000001" customHeight="1" x14ac:dyDescent="0.2">
      <c r="E45"/>
      <c r="F45" s="49"/>
      <c r="G45" s="49"/>
      <c r="H45" s="18" t="str">
        <f t="shared" si="0"/>
        <v/>
      </c>
    </row>
    <row r="46" spans="5:17" ht="20.100000000000001" customHeight="1" x14ac:dyDescent="0.2">
      <c r="E46"/>
      <c r="F46" s="49"/>
      <c r="G46" s="49"/>
      <c r="H46" s="18" t="str">
        <f t="shared" si="0"/>
        <v/>
      </c>
    </row>
    <row r="47" spans="5:17" ht="20.100000000000001" customHeight="1" x14ac:dyDescent="0.2">
      <c r="E47"/>
      <c r="F47" s="49"/>
      <c r="G47" s="49"/>
      <c r="H47" s="18" t="str">
        <f t="shared" si="0"/>
        <v/>
      </c>
    </row>
    <row r="48" spans="5:17" ht="20.100000000000001" customHeight="1" x14ac:dyDescent="0.2">
      <c r="E48"/>
      <c r="F48" s="49"/>
      <c r="G48" s="49"/>
      <c r="H48" s="18" t="str">
        <f t="shared" si="0"/>
        <v/>
      </c>
    </row>
    <row r="49" spans="5:8" ht="20.100000000000001" customHeight="1" x14ac:dyDescent="0.2">
      <c r="E49"/>
      <c r="F49" s="49"/>
      <c r="G49" s="49"/>
      <c r="H49" s="18" t="str">
        <f t="shared" si="0"/>
        <v/>
      </c>
    </row>
    <row r="50" spans="5:8" ht="20.100000000000001" customHeight="1" x14ac:dyDescent="0.2">
      <c r="E50"/>
      <c r="F50" s="49"/>
      <c r="G50" s="49"/>
      <c r="H50" s="18" t="str">
        <f t="shared" si="0"/>
        <v/>
      </c>
    </row>
    <row r="51" spans="5:8" ht="20.100000000000001" customHeight="1" x14ac:dyDescent="0.2">
      <c r="E51"/>
      <c r="F51" s="49"/>
      <c r="G51" s="49"/>
      <c r="H51" s="18" t="str">
        <f t="shared" si="0"/>
        <v/>
      </c>
    </row>
    <row r="52" spans="5:8" ht="20.100000000000001" customHeight="1" x14ac:dyDescent="0.2">
      <c r="E52"/>
      <c r="F52" s="49"/>
      <c r="G52" s="49"/>
      <c r="H52" s="18" t="str">
        <f t="shared" si="0"/>
        <v/>
      </c>
    </row>
    <row r="53" spans="5:8" ht="20.100000000000001" customHeight="1" x14ac:dyDescent="0.2">
      <c r="E53"/>
      <c r="F53" s="49"/>
      <c r="G53" s="49"/>
      <c r="H53" s="18" t="str">
        <f t="shared" si="0"/>
        <v/>
      </c>
    </row>
    <row r="54" spans="5:8" ht="20.100000000000001" customHeight="1" x14ac:dyDescent="0.2">
      <c r="E54"/>
      <c r="F54" s="49"/>
      <c r="G54" s="49"/>
      <c r="H54" s="18" t="str">
        <f t="shared" si="0"/>
        <v/>
      </c>
    </row>
    <row r="55" spans="5:8" ht="20.100000000000001" customHeight="1" x14ac:dyDescent="0.2">
      <c r="E55"/>
      <c r="F55" s="49"/>
      <c r="G55" s="49"/>
      <c r="H55" s="18" t="str">
        <f t="shared" si="0"/>
        <v/>
      </c>
    </row>
    <row r="56" spans="5:8" ht="20.100000000000001" customHeight="1" x14ac:dyDescent="0.2">
      <c r="E56"/>
      <c r="F56" s="49"/>
      <c r="G56" s="49"/>
      <c r="H56" s="18" t="str">
        <f t="shared" si="0"/>
        <v/>
      </c>
    </row>
    <row r="57" spans="5:8" ht="20.100000000000001" customHeight="1" x14ac:dyDescent="0.2">
      <c r="E57"/>
      <c r="F57" s="49"/>
      <c r="G57" s="49"/>
      <c r="H57" s="18" t="str">
        <f t="shared" si="0"/>
        <v/>
      </c>
    </row>
    <row r="58" spans="5:8" ht="20.100000000000001" customHeight="1" x14ac:dyDescent="0.2">
      <c r="E58"/>
      <c r="F58" s="49"/>
      <c r="G58" s="49"/>
      <c r="H58" s="18" t="str">
        <f t="shared" si="0"/>
        <v/>
      </c>
    </row>
    <row r="59" spans="5:8" ht="20.100000000000001" customHeight="1" x14ac:dyDescent="0.2">
      <c r="E59"/>
      <c r="F59" s="49"/>
      <c r="G59" s="49"/>
      <c r="H59" s="18" t="str">
        <f t="shared" si="0"/>
        <v/>
      </c>
    </row>
    <row r="60" spans="5:8" ht="20.100000000000001" customHeight="1" x14ac:dyDescent="0.2">
      <c r="E60"/>
      <c r="F60" s="49"/>
      <c r="G60" s="49"/>
      <c r="H60" s="18" t="str">
        <f t="shared" si="0"/>
        <v/>
      </c>
    </row>
    <row r="61" spans="5:8" ht="20.100000000000001" customHeight="1" x14ac:dyDescent="0.2">
      <c r="E61"/>
      <c r="F61" s="49"/>
      <c r="G61" s="49"/>
      <c r="H61" s="18" t="str">
        <f t="shared" si="0"/>
        <v/>
      </c>
    </row>
    <row r="62" spans="5:8" ht="20.100000000000001" customHeight="1" x14ac:dyDescent="0.2">
      <c r="E62"/>
      <c r="F62" s="49"/>
      <c r="G62" s="49"/>
      <c r="H62" s="18" t="str">
        <f t="shared" si="0"/>
        <v/>
      </c>
    </row>
    <row r="63" spans="5:8" ht="20.100000000000001" customHeight="1" x14ac:dyDescent="0.2">
      <c r="E63"/>
      <c r="F63" s="49"/>
      <c r="G63" s="49"/>
      <c r="H63" s="18" t="str">
        <f t="shared" si="0"/>
        <v/>
      </c>
    </row>
    <row r="64" spans="5:8" ht="20.100000000000001" customHeight="1" x14ac:dyDescent="0.2">
      <c r="E64"/>
      <c r="F64" s="49"/>
      <c r="G64" s="49"/>
      <c r="H64" s="18" t="str">
        <f t="shared" si="0"/>
        <v/>
      </c>
    </row>
    <row r="65" spans="5:8" ht="20.100000000000001" customHeight="1" x14ac:dyDescent="0.2">
      <c r="E65"/>
      <c r="F65" s="49"/>
      <c r="G65" s="49"/>
      <c r="H65" s="18" t="str">
        <f t="shared" si="0"/>
        <v/>
      </c>
    </row>
    <row r="66" spans="5:8" ht="20.100000000000001" customHeight="1" x14ac:dyDescent="0.2">
      <c r="E66"/>
      <c r="F66" s="49"/>
      <c r="G66" s="49"/>
      <c r="H66" s="18" t="str">
        <f t="shared" si="0"/>
        <v/>
      </c>
    </row>
    <row r="67" spans="5:8" ht="20.100000000000001" customHeight="1" x14ac:dyDescent="0.2">
      <c r="E67"/>
      <c r="F67" s="49"/>
      <c r="G67" s="49"/>
      <c r="H67" s="18" t="str">
        <f t="shared" ref="H67:H130" si="1">+IF($A67&lt;&gt;"",4,"")</f>
        <v/>
      </c>
    </row>
    <row r="68" spans="5:8" ht="20.100000000000001" customHeight="1" x14ac:dyDescent="0.2">
      <c r="E68"/>
      <c r="F68" s="49"/>
      <c r="G68" s="49"/>
      <c r="H68" s="18" t="str">
        <f t="shared" si="1"/>
        <v/>
      </c>
    </row>
    <row r="69" spans="5:8" ht="20.100000000000001" customHeight="1" x14ac:dyDescent="0.2">
      <c r="E69"/>
      <c r="F69" s="49"/>
      <c r="G69" s="49"/>
      <c r="H69" s="18" t="str">
        <f t="shared" si="1"/>
        <v/>
      </c>
    </row>
    <row r="70" spans="5:8" ht="20.100000000000001" customHeight="1" x14ac:dyDescent="0.2">
      <c r="E70"/>
      <c r="F70" s="49"/>
      <c r="G70" s="49"/>
      <c r="H70" s="18" t="str">
        <f t="shared" si="1"/>
        <v/>
      </c>
    </row>
    <row r="71" spans="5:8" ht="20.100000000000001" customHeight="1" x14ac:dyDescent="0.2">
      <c r="E71"/>
      <c r="F71" s="49"/>
      <c r="G71" s="49"/>
      <c r="H71" s="18" t="str">
        <f t="shared" si="1"/>
        <v/>
      </c>
    </row>
    <row r="72" spans="5:8" ht="20.100000000000001" customHeight="1" x14ac:dyDescent="0.2">
      <c r="E72"/>
      <c r="F72" s="49"/>
      <c r="G72" s="49"/>
      <c r="H72" s="18" t="str">
        <f t="shared" si="1"/>
        <v/>
      </c>
    </row>
    <row r="73" spans="5:8" ht="20.100000000000001" customHeight="1" x14ac:dyDescent="0.2">
      <c r="E73"/>
      <c r="F73" s="49"/>
      <c r="G73" s="49"/>
      <c r="H73" s="18" t="str">
        <f t="shared" si="1"/>
        <v/>
      </c>
    </row>
    <row r="74" spans="5:8" ht="20.100000000000001" customHeight="1" x14ac:dyDescent="0.2">
      <c r="E74"/>
      <c r="F74" s="49"/>
      <c r="G74" s="49"/>
      <c r="H74" s="18" t="str">
        <f t="shared" si="1"/>
        <v/>
      </c>
    </row>
    <row r="75" spans="5:8" ht="20.100000000000001" customHeight="1" x14ac:dyDescent="0.2">
      <c r="E75"/>
      <c r="F75" s="49"/>
      <c r="G75" s="49"/>
      <c r="H75" s="18" t="str">
        <f t="shared" si="1"/>
        <v/>
      </c>
    </row>
    <row r="76" spans="5:8" ht="20.100000000000001" customHeight="1" x14ac:dyDescent="0.2">
      <c r="E76"/>
      <c r="F76" s="49"/>
      <c r="G76" s="49"/>
      <c r="H76" s="18" t="str">
        <f t="shared" si="1"/>
        <v/>
      </c>
    </row>
    <row r="77" spans="5:8" ht="20.100000000000001" customHeight="1" x14ac:dyDescent="0.2">
      <c r="E77"/>
      <c r="F77" s="49"/>
      <c r="G77" s="49"/>
      <c r="H77" s="18" t="str">
        <f t="shared" si="1"/>
        <v/>
      </c>
    </row>
    <row r="78" spans="5:8" ht="20.100000000000001" customHeight="1" x14ac:dyDescent="0.2">
      <c r="E78"/>
      <c r="F78" s="49"/>
      <c r="G78" s="49"/>
      <c r="H78" s="18" t="str">
        <f t="shared" si="1"/>
        <v/>
      </c>
    </row>
    <row r="79" spans="5:8" ht="20.100000000000001" customHeight="1" x14ac:dyDescent="0.2">
      <c r="E79"/>
      <c r="F79" s="49"/>
      <c r="G79" s="49"/>
      <c r="H79" s="18" t="str">
        <f t="shared" si="1"/>
        <v/>
      </c>
    </row>
    <row r="80" spans="5:8" ht="20.100000000000001" customHeight="1" x14ac:dyDescent="0.2">
      <c r="E80"/>
      <c r="F80" s="49"/>
      <c r="G80" s="49"/>
      <c r="H80" s="18" t="str">
        <f t="shared" si="1"/>
        <v/>
      </c>
    </row>
    <row r="81" spans="5:8" ht="20.100000000000001" customHeight="1" x14ac:dyDescent="0.2">
      <c r="E81"/>
      <c r="F81" s="49"/>
      <c r="G81" s="49"/>
      <c r="H81" s="18" t="str">
        <f t="shared" si="1"/>
        <v/>
      </c>
    </row>
    <row r="82" spans="5:8" ht="20.100000000000001" customHeight="1" x14ac:dyDescent="0.2">
      <c r="E82"/>
      <c r="F82" s="49"/>
      <c r="G82" s="49"/>
      <c r="H82" s="18" t="str">
        <f t="shared" si="1"/>
        <v/>
      </c>
    </row>
    <row r="83" spans="5:8" ht="20.100000000000001" customHeight="1" x14ac:dyDescent="0.2">
      <c r="E83"/>
      <c r="F83" s="49"/>
      <c r="G83" s="49"/>
      <c r="H83" s="18" t="str">
        <f t="shared" si="1"/>
        <v/>
      </c>
    </row>
    <row r="84" spans="5:8" ht="20.100000000000001" customHeight="1" x14ac:dyDescent="0.2">
      <c r="E84"/>
      <c r="F84" s="49"/>
      <c r="G84" s="49"/>
      <c r="H84" s="18" t="str">
        <f t="shared" si="1"/>
        <v/>
      </c>
    </row>
    <row r="85" spans="5:8" ht="20.100000000000001" customHeight="1" x14ac:dyDescent="0.2">
      <c r="E85"/>
      <c r="F85" s="49"/>
      <c r="G85" s="49"/>
      <c r="H85" s="18" t="str">
        <f t="shared" si="1"/>
        <v/>
      </c>
    </row>
    <row r="86" spans="5:8" ht="20.100000000000001" customHeight="1" x14ac:dyDescent="0.2">
      <c r="E86"/>
      <c r="F86" s="49"/>
      <c r="G86" s="49"/>
      <c r="H86" s="18" t="str">
        <f t="shared" si="1"/>
        <v/>
      </c>
    </row>
    <row r="87" spans="5:8" ht="20.100000000000001" customHeight="1" x14ac:dyDescent="0.2">
      <c r="E87"/>
      <c r="F87" s="49"/>
      <c r="G87" s="49"/>
      <c r="H87" s="18" t="str">
        <f t="shared" si="1"/>
        <v/>
      </c>
    </row>
    <row r="88" spans="5:8" ht="20.100000000000001" customHeight="1" x14ac:dyDescent="0.2">
      <c r="E88"/>
      <c r="F88" s="49"/>
      <c r="G88" s="49"/>
      <c r="H88" s="18" t="str">
        <f t="shared" si="1"/>
        <v/>
      </c>
    </row>
    <row r="89" spans="5:8" ht="20.100000000000001" customHeight="1" x14ac:dyDescent="0.2">
      <c r="E89"/>
      <c r="F89" s="49"/>
      <c r="G89" s="49"/>
      <c r="H89" s="18" t="str">
        <f t="shared" si="1"/>
        <v/>
      </c>
    </row>
    <row r="90" spans="5:8" ht="20.100000000000001" customHeight="1" x14ac:dyDescent="0.2">
      <c r="E90"/>
      <c r="F90" s="49"/>
      <c r="G90" s="49"/>
      <c r="H90" s="18" t="str">
        <f t="shared" si="1"/>
        <v/>
      </c>
    </row>
    <row r="91" spans="5:8" ht="20.100000000000001" customHeight="1" x14ac:dyDescent="0.2">
      <c r="E91"/>
      <c r="F91" s="49"/>
      <c r="G91" s="49"/>
      <c r="H91" s="18" t="str">
        <f t="shared" si="1"/>
        <v/>
      </c>
    </row>
    <row r="92" spans="5:8" ht="20.100000000000001" customHeight="1" x14ac:dyDescent="0.2">
      <c r="E92"/>
      <c r="F92" s="49"/>
      <c r="G92" s="49"/>
      <c r="H92" s="18" t="str">
        <f t="shared" si="1"/>
        <v/>
      </c>
    </row>
    <row r="93" spans="5:8" ht="20.100000000000001" customHeight="1" x14ac:dyDescent="0.2">
      <c r="E93"/>
      <c r="F93" s="49"/>
      <c r="G93" s="49"/>
      <c r="H93" s="18" t="str">
        <f t="shared" si="1"/>
        <v/>
      </c>
    </row>
    <row r="94" spans="5:8" ht="20.100000000000001" customHeight="1" x14ac:dyDescent="0.2">
      <c r="E94"/>
      <c r="F94" s="49"/>
      <c r="G94" s="49"/>
      <c r="H94" s="18" t="str">
        <f t="shared" si="1"/>
        <v/>
      </c>
    </row>
    <row r="95" spans="5:8" ht="20.100000000000001" customHeight="1" x14ac:dyDescent="0.2">
      <c r="E95"/>
      <c r="F95" s="49"/>
      <c r="G95" s="49"/>
      <c r="H95" s="18" t="str">
        <f t="shared" si="1"/>
        <v/>
      </c>
    </row>
    <row r="96" spans="5:8" ht="20.100000000000001" customHeight="1" x14ac:dyDescent="0.2">
      <c r="E96"/>
      <c r="F96" s="49"/>
      <c r="G96" s="49"/>
      <c r="H96" s="18" t="str">
        <f t="shared" si="1"/>
        <v/>
      </c>
    </row>
    <row r="97" spans="5:8" ht="20.100000000000001" customHeight="1" x14ac:dyDescent="0.2">
      <c r="E97"/>
      <c r="F97" s="49"/>
      <c r="G97" s="49"/>
      <c r="H97" s="18" t="str">
        <f t="shared" si="1"/>
        <v/>
      </c>
    </row>
    <row r="98" spans="5:8" ht="20.100000000000001" customHeight="1" x14ac:dyDescent="0.2">
      <c r="E98"/>
      <c r="F98" s="49"/>
      <c r="G98" s="49"/>
      <c r="H98" s="18" t="str">
        <f t="shared" si="1"/>
        <v/>
      </c>
    </row>
    <row r="99" spans="5:8" ht="20.100000000000001" customHeight="1" x14ac:dyDescent="0.2">
      <c r="E99"/>
      <c r="F99" s="49"/>
      <c r="G99" s="49"/>
      <c r="H99" s="18" t="str">
        <f t="shared" si="1"/>
        <v/>
      </c>
    </row>
    <row r="100" spans="5:8" ht="20.100000000000001" customHeight="1" x14ac:dyDescent="0.2">
      <c r="E100"/>
      <c r="F100" s="49"/>
      <c r="G100" s="49"/>
      <c r="H100" s="18" t="str">
        <f t="shared" si="1"/>
        <v/>
      </c>
    </row>
    <row r="101" spans="5:8" ht="20.100000000000001" customHeight="1" x14ac:dyDescent="0.2">
      <c r="E101"/>
      <c r="F101" s="49"/>
      <c r="G101" s="49"/>
      <c r="H101" s="18" t="str">
        <f t="shared" si="1"/>
        <v/>
      </c>
    </row>
    <row r="102" spans="5:8" ht="20.100000000000001" customHeight="1" x14ac:dyDescent="0.2">
      <c r="E102"/>
      <c r="F102" s="49"/>
      <c r="G102" s="49"/>
      <c r="H102" s="18" t="str">
        <f t="shared" si="1"/>
        <v/>
      </c>
    </row>
    <row r="103" spans="5:8" ht="20.100000000000001" customHeight="1" x14ac:dyDescent="0.2">
      <c r="E103"/>
      <c r="F103" s="49"/>
      <c r="G103" s="49"/>
      <c r="H103" s="18" t="str">
        <f t="shared" si="1"/>
        <v/>
      </c>
    </row>
    <row r="104" spans="5:8" ht="20.100000000000001" customHeight="1" x14ac:dyDescent="0.2">
      <c r="E104"/>
      <c r="F104" s="49"/>
      <c r="G104" s="49"/>
      <c r="H104" s="18" t="str">
        <f t="shared" si="1"/>
        <v/>
      </c>
    </row>
    <row r="105" spans="5:8" ht="20.100000000000001" customHeight="1" x14ac:dyDescent="0.2">
      <c r="E105"/>
      <c r="F105" s="49"/>
      <c r="G105" s="49"/>
      <c r="H105" s="18" t="str">
        <f t="shared" si="1"/>
        <v/>
      </c>
    </row>
    <row r="106" spans="5:8" ht="20.100000000000001" customHeight="1" x14ac:dyDescent="0.2">
      <c r="E106"/>
      <c r="F106" s="49"/>
      <c r="G106" s="49"/>
      <c r="H106" s="18" t="str">
        <f t="shared" si="1"/>
        <v/>
      </c>
    </row>
    <row r="107" spans="5:8" ht="20.100000000000001" customHeight="1" x14ac:dyDescent="0.2">
      <c r="E107"/>
      <c r="F107" s="49"/>
      <c r="G107" s="49"/>
      <c r="H107" s="18" t="str">
        <f t="shared" si="1"/>
        <v/>
      </c>
    </row>
    <row r="108" spans="5:8" ht="20.100000000000001" customHeight="1" x14ac:dyDescent="0.2">
      <c r="E108"/>
      <c r="F108" s="49"/>
      <c r="G108" s="49"/>
      <c r="H108" s="18" t="str">
        <f t="shared" si="1"/>
        <v/>
      </c>
    </row>
    <row r="109" spans="5:8" ht="20.100000000000001" customHeight="1" x14ac:dyDescent="0.2">
      <c r="E109"/>
      <c r="F109" s="49"/>
      <c r="G109" s="49"/>
      <c r="H109" s="18" t="str">
        <f t="shared" si="1"/>
        <v/>
      </c>
    </row>
    <row r="110" spans="5:8" ht="20.100000000000001" customHeight="1" x14ac:dyDescent="0.2">
      <c r="E110"/>
      <c r="F110" s="49"/>
      <c r="G110" s="49"/>
      <c r="H110" s="18" t="str">
        <f t="shared" si="1"/>
        <v/>
      </c>
    </row>
    <row r="111" spans="5:8" ht="20.100000000000001" customHeight="1" x14ac:dyDescent="0.2">
      <c r="E111"/>
      <c r="F111" s="49"/>
      <c r="G111" s="49"/>
      <c r="H111" s="18" t="str">
        <f t="shared" si="1"/>
        <v/>
      </c>
    </row>
    <row r="112" spans="5:8" ht="20.100000000000001" customHeight="1" x14ac:dyDescent="0.2">
      <c r="E112"/>
      <c r="F112" s="49"/>
      <c r="G112" s="49"/>
      <c r="H112" s="18" t="str">
        <f t="shared" si="1"/>
        <v/>
      </c>
    </row>
    <row r="113" spans="5:8" ht="20.100000000000001" customHeight="1" x14ac:dyDescent="0.2">
      <c r="E113"/>
      <c r="F113" s="49"/>
      <c r="G113" s="49"/>
      <c r="H113" s="18" t="str">
        <f t="shared" si="1"/>
        <v/>
      </c>
    </row>
    <row r="114" spans="5:8" ht="20.100000000000001" customHeight="1" x14ac:dyDescent="0.2">
      <c r="E114"/>
      <c r="F114" s="49"/>
      <c r="G114" s="49"/>
      <c r="H114" s="18" t="str">
        <f t="shared" si="1"/>
        <v/>
      </c>
    </row>
    <row r="115" spans="5:8" ht="20.100000000000001" customHeight="1" x14ac:dyDescent="0.2">
      <c r="E115"/>
      <c r="F115" s="49"/>
      <c r="G115" s="49"/>
      <c r="H115" s="18" t="str">
        <f t="shared" si="1"/>
        <v/>
      </c>
    </row>
    <row r="116" spans="5:8" ht="20.100000000000001" customHeight="1" x14ac:dyDescent="0.2">
      <c r="E116"/>
      <c r="F116" s="49"/>
      <c r="G116" s="49"/>
      <c r="H116" s="18" t="str">
        <f t="shared" si="1"/>
        <v/>
      </c>
    </row>
    <row r="117" spans="5:8" ht="20.100000000000001" customHeight="1" x14ac:dyDescent="0.2">
      <c r="E117"/>
      <c r="F117" s="49"/>
      <c r="G117" s="49"/>
      <c r="H117" s="18" t="str">
        <f t="shared" si="1"/>
        <v/>
      </c>
    </row>
    <row r="118" spans="5:8" ht="20.100000000000001" customHeight="1" x14ac:dyDescent="0.2">
      <c r="E118"/>
      <c r="F118" s="49"/>
      <c r="G118" s="49"/>
      <c r="H118" s="18" t="str">
        <f t="shared" si="1"/>
        <v/>
      </c>
    </row>
    <row r="119" spans="5:8" ht="20.100000000000001" customHeight="1" x14ac:dyDescent="0.2">
      <c r="E119"/>
      <c r="F119" s="49"/>
      <c r="G119" s="49"/>
      <c r="H119" s="18" t="str">
        <f t="shared" si="1"/>
        <v/>
      </c>
    </row>
    <row r="120" spans="5:8" ht="20.100000000000001" customHeight="1" x14ac:dyDescent="0.2">
      <c r="E120"/>
      <c r="F120" s="49"/>
      <c r="G120" s="49"/>
      <c r="H120" s="18" t="str">
        <f t="shared" si="1"/>
        <v/>
      </c>
    </row>
    <row r="121" spans="5:8" ht="20.100000000000001" customHeight="1" x14ac:dyDescent="0.2">
      <c r="E121"/>
      <c r="F121" s="49"/>
      <c r="G121" s="49"/>
      <c r="H121" s="18" t="str">
        <f t="shared" si="1"/>
        <v/>
      </c>
    </row>
    <row r="122" spans="5:8" ht="20.100000000000001" customHeight="1" x14ac:dyDescent="0.2">
      <c r="E122"/>
      <c r="F122" s="49"/>
      <c r="G122" s="49"/>
      <c r="H122" s="18" t="str">
        <f t="shared" si="1"/>
        <v/>
      </c>
    </row>
    <row r="123" spans="5:8" ht="20.100000000000001" customHeight="1" x14ac:dyDescent="0.2">
      <c r="E123"/>
      <c r="F123" s="49"/>
      <c r="G123" s="49"/>
      <c r="H123" s="18" t="str">
        <f t="shared" si="1"/>
        <v/>
      </c>
    </row>
    <row r="124" spans="5:8" ht="20.100000000000001" customHeight="1" x14ac:dyDescent="0.2">
      <c r="E124"/>
      <c r="F124" s="49"/>
      <c r="G124" s="49"/>
      <c r="H124" s="18" t="str">
        <f t="shared" si="1"/>
        <v/>
      </c>
    </row>
    <row r="125" spans="5:8" ht="20.100000000000001" customHeight="1" x14ac:dyDescent="0.2">
      <c r="E125"/>
      <c r="F125" s="49"/>
      <c r="G125" s="49"/>
      <c r="H125" s="18" t="str">
        <f t="shared" si="1"/>
        <v/>
      </c>
    </row>
    <row r="126" spans="5:8" ht="20.100000000000001" customHeight="1" x14ac:dyDescent="0.2">
      <c r="E126"/>
      <c r="F126" s="49"/>
      <c r="G126" s="49"/>
      <c r="H126" s="18" t="str">
        <f t="shared" si="1"/>
        <v/>
      </c>
    </row>
    <row r="127" spans="5:8" ht="20.100000000000001" customHeight="1" x14ac:dyDescent="0.2">
      <c r="E127"/>
      <c r="F127" s="49"/>
      <c r="G127" s="49"/>
      <c r="H127" s="18" t="str">
        <f t="shared" si="1"/>
        <v/>
      </c>
    </row>
    <row r="128" spans="5:8" ht="20.100000000000001" customHeight="1" x14ac:dyDescent="0.2">
      <c r="E128"/>
      <c r="F128" s="49"/>
      <c r="G128" s="49"/>
      <c r="H128" s="18" t="str">
        <f t="shared" si="1"/>
        <v/>
      </c>
    </row>
    <row r="129" spans="5:8" ht="20.100000000000001" customHeight="1" x14ac:dyDescent="0.2">
      <c r="E129"/>
      <c r="F129" s="49"/>
      <c r="G129" s="49"/>
      <c r="H129" s="18" t="str">
        <f t="shared" si="1"/>
        <v/>
      </c>
    </row>
    <row r="130" spans="5:8" ht="20.100000000000001" customHeight="1" x14ac:dyDescent="0.2">
      <c r="E130"/>
      <c r="F130" s="49"/>
      <c r="G130" s="49"/>
      <c r="H130" s="18" t="str">
        <f t="shared" si="1"/>
        <v/>
      </c>
    </row>
    <row r="131" spans="5:8" ht="20.100000000000001" customHeight="1" x14ac:dyDescent="0.2">
      <c r="E131"/>
      <c r="F131" s="49"/>
      <c r="G131" s="49"/>
      <c r="H131" s="18" t="str">
        <f t="shared" ref="H131:H194" si="2">+IF($A131&lt;&gt;"",4,"")</f>
        <v/>
      </c>
    </row>
    <row r="132" spans="5:8" ht="20.100000000000001" customHeight="1" x14ac:dyDescent="0.2">
      <c r="E132"/>
      <c r="F132" s="49"/>
      <c r="G132" s="49"/>
      <c r="H132" s="18" t="str">
        <f t="shared" si="2"/>
        <v/>
      </c>
    </row>
    <row r="133" spans="5:8" ht="20.100000000000001" customHeight="1" x14ac:dyDescent="0.2">
      <c r="E133"/>
      <c r="F133" s="49"/>
      <c r="G133" s="49"/>
      <c r="H133" s="18" t="str">
        <f t="shared" si="2"/>
        <v/>
      </c>
    </row>
    <row r="134" spans="5:8" ht="20.100000000000001" customHeight="1" x14ac:dyDescent="0.2">
      <c r="E134"/>
      <c r="F134" s="49"/>
      <c r="G134" s="49"/>
      <c r="H134" s="18" t="str">
        <f t="shared" si="2"/>
        <v/>
      </c>
    </row>
    <row r="135" spans="5:8" ht="20.100000000000001" customHeight="1" x14ac:dyDescent="0.2">
      <c r="E135"/>
      <c r="F135" s="49"/>
      <c r="G135" s="49"/>
      <c r="H135" s="18" t="str">
        <f t="shared" si="2"/>
        <v/>
      </c>
    </row>
    <row r="136" spans="5:8" ht="20.100000000000001" customHeight="1" x14ac:dyDescent="0.2">
      <c r="E136"/>
      <c r="F136" s="49"/>
      <c r="G136" s="49"/>
      <c r="H136" s="18" t="str">
        <f t="shared" si="2"/>
        <v/>
      </c>
    </row>
    <row r="137" spans="5:8" ht="20.100000000000001" customHeight="1" x14ac:dyDescent="0.2">
      <c r="E137"/>
      <c r="F137" s="49"/>
      <c r="G137" s="49"/>
      <c r="H137" s="18" t="str">
        <f t="shared" si="2"/>
        <v/>
      </c>
    </row>
    <row r="138" spans="5:8" ht="20.100000000000001" customHeight="1" x14ac:dyDescent="0.2">
      <c r="E138"/>
      <c r="F138" s="49"/>
      <c r="G138" s="49"/>
      <c r="H138" s="18" t="str">
        <f t="shared" si="2"/>
        <v/>
      </c>
    </row>
    <row r="139" spans="5:8" ht="20.100000000000001" customHeight="1" x14ac:dyDescent="0.2">
      <c r="E139"/>
      <c r="F139" s="49"/>
      <c r="G139" s="49"/>
      <c r="H139" s="18" t="str">
        <f t="shared" si="2"/>
        <v/>
      </c>
    </row>
    <row r="140" spans="5:8" ht="20.100000000000001" customHeight="1" x14ac:dyDescent="0.2">
      <c r="E140"/>
      <c r="F140" s="49"/>
      <c r="G140" s="49"/>
      <c r="H140" s="18" t="str">
        <f t="shared" si="2"/>
        <v/>
      </c>
    </row>
    <row r="141" spans="5:8" ht="20.100000000000001" customHeight="1" x14ac:dyDescent="0.2">
      <c r="E141"/>
      <c r="F141" s="49"/>
      <c r="G141" s="49"/>
      <c r="H141" s="18" t="str">
        <f t="shared" si="2"/>
        <v/>
      </c>
    </row>
    <row r="142" spans="5:8" ht="20.100000000000001" customHeight="1" x14ac:dyDescent="0.2">
      <c r="E142"/>
      <c r="F142" s="49"/>
      <c r="G142" s="49"/>
      <c r="H142" s="18" t="str">
        <f t="shared" si="2"/>
        <v/>
      </c>
    </row>
    <row r="143" spans="5:8" ht="20.100000000000001" customHeight="1" x14ac:dyDescent="0.2">
      <c r="E143"/>
      <c r="F143" s="49"/>
      <c r="G143" s="49"/>
      <c r="H143" s="18" t="str">
        <f t="shared" si="2"/>
        <v/>
      </c>
    </row>
    <row r="144" spans="5:8" ht="20.100000000000001" customHeight="1" x14ac:dyDescent="0.2">
      <c r="E144"/>
      <c r="F144" s="49"/>
      <c r="G144" s="49"/>
      <c r="H144" s="18" t="str">
        <f t="shared" si="2"/>
        <v/>
      </c>
    </row>
    <row r="145" spans="5:8" ht="20.100000000000001" customHeight="1" x14ac:dyDescent="0.2">
      <c r="E145"/>
      <c r="F145" s="49"/>
      <c r="G145" s="49"/>
      <c r="H145" s="18" t="str">
        <f t="shared" si="2"/>
        <v/>
      </c>
    </row>
    <row r="146" spans="5:8" ht="20.100000000000001" customHeight="1" x14ac:dyDescent="0.2">
      <c r="E146"/>
      <c r="F146" s="49"/>
      <c r="G146" s="49"/>
      <c r="H146" s="18" t="str">
        <f t="shared" si="2"/>
        <v/>
      </c>
    </row>
    <row r="147" spans="5:8" ht="20.100000000000001" customHeight="1" x14ac:dyDescent="0.2">
      <c r="E147"/>
      <c r="F147" s="49"/>
      <c r="G147" s="49"/>
      <c r="H147" s="18" t="str">
        <f t="shared" si="2"/>
        <v/>
      </c>
    </row>
    <row r="148" spans="5:8" ht="20.100000000000001" customHeight="1" x14ac:dyDescent="0.2">
      <c r="E148"/>
      <c r="F148" s="49"/>
      <c r="G148" s="49"/>
      <c r="H148" s="18" t="str">
        <f t="shared" si="2"/>
        <v/>
      </c>
    </row>
    <row r="149" spans="5:8" ht="20.100000000000001" customHeight="1" x14ac:dyDescent="0.2">
      <c r="E149"/>
      <c r="F149" s="49"/>
      <c r="G149" s="49"/>
      <c r="H149" s="18" t="str">
        <f t="shared" si="2"/>
        <v/>
      </c>
    </row>
    <row r="150" spans="5:8" ht="20.100000000000001" customHeight="1" x14ac:dyDescent="0.2">
      <c r="E150"/>
      <c r="F150" s="49"/>
      <c r="G150" s="49"/>
      <c r="H150" s="18" t="str">
        <f t="shared" si="2"/>
        <v/>
      </c>
    </row>
    <row r="151" spans="5:8" ht="20.100000000000001" customHeight="1" x14ac:dyDescent="0.2">
      <c r="E151"/>
      <c r="F151" s="49"/>
      <c r="G151" s="49"/>
      <c r="H151" s="18" t="str">
        <f t="shared" si="2"/>
        <v/>
      </c>
    </row>
    <row r="152" spans="5:8" ht="20.100000000000001" customHeight="1" x14ac:dyDescent="0.2">
      <c r="E152"/>
      <c r="F152" s="49"/>
      <c r="G152" s="49"/>
      <c r="H152" s="18" t="str">
        <f t="shared" si="2"/>
        <v/>
      </c>
    </row>
    <row r="153" spans="5:8" ht="20.100000000000001" customHeight="1" x14ac:dyDescent="0.2">
      <c r="E153"/>
      <c r="F153" s="49"/>
      <c r="G153" s="49"/>
      <c r="H153" s="18" t="str">
        <f t="shared" si="2"/>
        <v/>
      </c>
    </row>
    <row r="154" spans="5:8" ht="20.100000000000001" customHeight="1" x14ac:dyDescent="0.2">
      <c r="E154"/>
      <c r="F154" s="49"/>
      <c r="G154" s="49"/>
      <c r="H154" s="18" t="str">
        <f t="shared" si="2"/>
        <v/>
      </c>
    </row>
    <row r="155" spans="5:8" ht="20.100000000000001" customHeight="1" x14ac:dyDescent="0.2">
      <c r="E155"/>
      <c r="F155" s="49"/>
      <c r="G155" s="49"/>
      <c r="H155" s="18" t="str">
        <f t="shared" si="2"/>
        <v/>
      </c>
    </row>
    <row r="156" spans="5:8" ht="20.100000000000001" customHeight="1" x14ac:dyDescent="0.2">
      <c r="E156"/>
      <c r="F156" s="49"/>
      <c r="G156" s="49"/>
      <c r="H156" s="18" t="str">
        <f t="shared" si="2"/>
        <v/>
      </c>
    </row>
    <row r="157" spans="5:8" ht="20.100000000000001" customHeight="1" x14ac:dyDescent="0.2">
      <c r="E157"/>
      <c r="F157" s="49"/>
      <c r="G157" s="49"/>
      <c r="H157" s="18" t="str">
        <f t="shared" si="2"/>
        <v/>
      </c>
    </row>
    <row r="158" spans="5:8" ht="20.100000000000001" customHeight="1" x14ac:dyDescent="0.2">
      <c r="E158"/>
      <c r="F158" s="49"/>
      <c r="G158" s="49"/>
      <c r="H158" s="18" t="str">
        <f t="shared" si="2"/>
        <v/>
      </c>
    </row>
    <row r="159" spans="5:8" ht="20.100000000000001" customHeight="1" x14ac:dyDescent="0.2">
      <c r="E159"/>
      <c r="F159" s="49"/>
      <c r="G159" s="49"/>
      <c r="H159" s="18" t="str">
        <f t="shared" si="2"/>
        <v/>
      </c>
    </row>
    <row r="160" spans="5:8" ht="20.100000000000001" customHeight="1" x14ac:dyDescent="0.2">
      <c r="E160"/>
      <c r="F160" s="49"/>
      <c r="G160" s="49"/>
      <c r="H160" s="18" t="str">
        <f t="shared" si="2"/>
        <v/>
      </c>
    </row>
    <row r="161" spans="5:8" ht="20.100000000000001" customHeight="1" x14ac:dyDescent="0.2">
      <c r="E161"/>
      <c r="F161" s="49"/>
      <c r="G161" s="49"/>
      <c r="H161" s="18" t="str">
        <f t="shared" si="2"/>
        <v/>
      </c>
    </row>
    <row r="162" spans="5:8" ht="20.100000000000001" customHeight="1" x14ac:dyDescent="0.2">
      <c r="E162"/>
      <c r="F162" s="49"/>
      <c r="G162" s="49"/>
      <c r="H162" s="18" t="str">
        <f t="shared" si="2"/>
        <v/>
      </c>
    </row>
    <row r="163" spans="5:8" ht="20.100000000000001" customHeight="1" x14ac:dyDescent="0.2">
      <c r="E163"/>
      <c r="F163" s="49"/>
      <c r="G163" s="49"/>
      <c r="H163" s="18" t="str">
        <f t="shared" si="2"/>
        <v/>
      </c>
    </row>
    <row r="164" spans="5:8" ht="20.100000000000001" customHeight="1" x14ac:dyDescent="0.2">
      <c r="E164"/>
      <c r="F164" s="49"/>
      <c r="G164" s="49"/>
      <c r="H164" s="18" t="str">
        <f t="shared" si="2"/>
        <v/>
      </c>
    </row>
    <row r="165" spans="5:8" ht="20.100000000000001" customHeight="1" x14ac:dyDescent="0.2">
      <c r="E165"/>
      <c r="F165" s="49"/>
      <c r="G165" s="49"/>
      <c r="H165" s="18" t="str">
        <f t="shared" si="2"/>
        <v/>
      </c>
    </row>
    <row r="166" spans="5:8" ht="20.100000000000001" customHeight="1" x14ac:dyDescent="0.2">
      <c r="E166"/>
      <c r="F166" s="49"/>
      <c r="G166" s="49"/>
      <c r="H166" s="18" t="str">
        <f t="shared" si="2"/>
        <v/>
      </c>
    </row>
    <row r="167" spans="5:8" ht="20.100000000000001" customHeight="1" x14ac:dyDescent="0.2">
      <c r="E167"/>
      <c r="F167" s="49"/>
      <c r="G167" s="49"/>
      <c r="H167" s="18" t="str">
        <f t="shared" si="2"/>
        <v/>
      </c>
    </row>
    <row r="168" spans="5:8" ht="20.100000000000001" customHeight="1" x14ac:dyDescent="0.2">
      <c r="E168"/>
      <c r="F168" s="49"/>
      <c r="G168" s="49"/>
      <c r="H168" s="18" t="str">
        <f t="shared" si="2"/>
        <v/>
      </c>
    </row>
    <row r="169" spans="5:8" ht="20.100000000000001" customHeight="1" x14ac:dyDescent="0.2">
      <c r="E169"/>
      <c r="F169" s="49"/>
      <c r="G169" s="49"/>
      <c r="H169" s="18" t="str">
        <f t="shared" si="2"/>
        <v/>
      </c>
    </row>
    <row r="170" spans="5:8" ht="20.100000000000001" customHeight="1" x14ac:dyDescent="0.2">
      <c r="E170"/>
      <c r="F170" s="49"/>
      <c r="G170" s="49"/>
      <c r="H170" s="18" t="str">
        <f t="shared" si="2"/>
        <v/>
      </c>
    </row>
    <row r="171" spans="5:8" ht="20.100000000000001" customHeight="1" x14ac:dyDescent="0.2">
      <c r="E171"/>
      <c r="F171" s="49"/>
      <c r="G171" s="49"/>
      <c r="H171" s="18" t="str">
        <f t="shared" si="2"/>
        <v/>
      </c>
    </row>
    <row r="172" spans="5:8" ht="20.100000000000001" customHeight="1" x14ac:dyDescent="0.2">
      <c r="E172"/>
      <c r="F172" s="49"/>
      <c r="G172" s="49"/>
      <c r="H172" s="18" t="str">
        <f t="shared" si="2"/>
        <v/>
      </c>
    </row>
    <row r="173" spans="5:8" ht="20.100000000000001" customHeight="1" x14ac:dyDescent="0.2">
      <c r="E173"/>
      <c r="F173" s="49"/>
      <c r="G173" s="49"/>
      <c r="H173" s="18" t="str">
        <f t="shared" si="2"/>
        <v/>
      </c>
    </row>
    <row r="174" spans="5:8" ht="20.100000000000001" customHeight="1" x14ac:dyDescent="0.2">
      <c r="E174"/>
      <c r="F174" s="49"/>
      <c r="G174" s="49"/>
      <c r="H174" s="18" t="str">
        <f t="shared" si="2"/>
        <v/>
      </c>
    </row>
    <row r="175" spans="5:8" ht="20.100000000000001" customHeight="1" x14ac:dyDescent="0.2">
      <c r="E175"/>
      <c r="F175" s="49"/>
      <c r="G175" s="49"/>
      <c r="H175" s="18" t="str">
        <f t="shared" si="2"/>
        <v/>
      </c>
    </row>
    <row r="176" spans="5:8" ht="20.100000000000001" customHeight="1" x14ac:dyDescent="0.2">
      <c r="E176"/>
      <c r="F176" s="49"/>
      <c r="G176" s="49"/>
      <c r="H176" s="18" t="str">
        <f t="shared" si="2"/>
        <v/>
      </c>
    </row>
    <row r="177" spans="5:8" ht="20.100000000000001" customHeight="1" x14ac:dyDescent="0.2">
      <c r="E177"/>
      <c r="F177" s="49"/>
      <c r="G177" s="49"/>
      <c r="H177" s="18" t="str">
        <f t="shared" si="2"/>
        <v/>
      </c>
    </row>
    <row r="178" spans="5:8" ht="20.100000000000001" customHeight="1" x14ac:dyDescent="0.2">
      <c r="E178"/>
      <c r="F178" s="49"/>
      <c r="G178" s="49"/>
      <c r="H178" s="18" t="str">
        <f t="shared" si="2"/>
        <v/>
      </c>
    </row>
    <row r="179" spans="5:8" ht="20.100000000000001" customHeight="1" x14ac:dyDescent="0.2">
      <c r="E179"/>
      <c r="F179" s="49"/>
      <c r="G179" s="49"/>
      <c r="H179" s="18" t="str">
        <f t="shared" si="2"/>
        <v/>
      </c>
    </row>
    <row r="180" spans="5:8" ht="20.100000000000001" customHeight="1" x14ac:dyDescent="0.2">
      <c r="E180"/>
      <c r="F180" s="49"/>
      <c r="G180" s="49"/>
      <c r="H180" s="18" t="str">
        <f t="shared" si="2"/>
        <v/>
      </c>
    </row>
    <row r="181" spans="5:8" ht="20.100000000000001" customHeight="1" x14ac:dyDescent="0.2">
      <c r="E181"/>
      <c r="F181" s="49"/>
      <c r="G181" s="49"/>
      <c r="H181" s="18" t="str">
        <f t="shared" si="2"/>
        <v/>
      </c>
    </row>
    <row r="182" spans="5:8" ht="20.100000000000001" customHeight="1" x14ac:dyDescent="0.2">
      <c r="E182"/>
      <c r="F182" s="49"/>
      <c r="G182" s="49"/>
      <c r="H182" s="18" t="str">
        <f t="shared" si="2"/>
        <v/>
      </c>
    </row>
    <row r="183" spans="5:8" ht="20.100000000000001" customHeight="1" x14ac:dyDescent="0.2">
      <c r="E183"/>
      <c r="F183" s="49"/>
      <c r="G183" s="49"/>
      <c r="H183" s="18" t="str">
        <f t="shared" si="2"/>
        <v/>
      </c>
    </row>
    <row r="184" spans="5:8" ht="20.100000000000001" customHeight="1" x14ac:dyDescent="0.2">
      <c r="E184"/>
      <c r="F184" s="49"/>
      <c r="G184" s="49"/>
      <c r="H184" s="18" t="str">
        <f t="shared" si="2"/>
        <v/>
      </c>
    </row>
    <row r="185" spans="5:8" ht="20.100000000000001" customHeight="1" x14ac:dyDescent="0.2">
      <c r="E185"/>
      <c r="F185" s="49"/>
      <c r="G185" s="49"/>
      <c r="H185" s="18" t="str">
        <f t="shared" si="2"/>
        <v/>
      </c>
    </row>
    <row r="186" spans="5:8" ht="20.100000000000001" customHeight="1" x14ac:dyDescent="0.2">
      <c r="E186"/>
      <c r="F186" s="49"/>
      <c r="G186" s="49"/>
      <c r="H186" s="18" t="str">
        <f t="shared" si="2"/>
        <v/>
      </c>
    </row>
    <row r="187" spans="5:8" ht="20.100000000000001" customHeight="1" x14ac:dyDescent="0.2">
      <c r="E187"/>
      <c r="F187" s="49"/>
      <c r="G187" s="49"/>
      <c r="H187" s="18" t="str">
        <f t="shared" si="2"/>
        <v/>
      </c>
    </row>
    <row r="188" spans="5:8" ht="20.100000000000001" customHeight="1" x14ac:dyDescent="0.2">
      <c r="E188"/>
      <c r="F188" s="49"/>
      <c r="G188" s="49"/>
      <c r="H188" s="18" t="str">
        <f t="shared" si="2"/>
        <v/>
      </c>
    </row>
    <row r="189" spans="5:8" ht="20.100000000000001" customHeight="1" x14ac:dyDescent="0.2">
      <c r="E189"/>
      <c r="F189" s="49"/>
      <c r="G189" s="49"/>
      <c r="H189" s="18" t="str">
        <f t="shared" si="2"/>
        <v/>
      </c>
    </row>
    <row r="190" spans="5:8" ht="20.100000000000001" customHeight="1" x14ac:dyDescent="0.2">
      <c r="E190"/>
      <c r="F190" s="49"/>
      <c r="G190" s="49"/>
      <c r="H190" s="18" t="str">
        <f t="shared" si="2"/>
        <v/>
      </c>
    </row>
    <row r="191" spans="5:8" ht="20.100000000000001" customHeight="1" x14ac:dyDescent="0.2">
      <c r="E191"/>
      <c r="F191" s="49"/>
      <c r="G191" s="49"/>
      <c r="H191" s="18" t="str">
        <f t="shared" si="2"/>
        <v/>
      </c>
    </row>
    <row r="192" spans="5:8" ht="20.100000000000001" customHeight="1" x14ac:dyDescent="0.2">
      <c r="E192"/>
      <c r="F192" s="49"/>
      <c r="G192" s="49"/>
      <c r="H192" s="18" t="str">
        <f t="shared" si="2"/>
        <v/>
      </c>
    </row>
    <row r="193" spans="5:8" ht="20.100000000000001" customHeight="1" x14ac:dyDescent="0.2">
      <c r="E193"/>
      <c r="F193" s="49"/>
      <c r="G193" s="49"/>
      <c r="H193" s="18" t="str">
        <f t="shared" si="2"/>
        <v/>
      </c>
    </row>
    <row r="194" spans="5:8" ht="20.100000000000001" customHeight="1" x14ac:dyDescent="0.2">
      <c r="E194"/>
      <c r="F194" s="49"/>
      <c r="G194" s="49"/>
      <c r="H194" s="18" t="str">
        <f t="shared" si="2"/>
        <v/>
      </c>
    </row>
    <row r="195" spans="5:8" ht="20.100000000000001" customHeight="1" x14ac:dyDescent="0.2">
      <c r="E195"/>
      <c r="F195" s="49"/>
      <c r="G195" s="49"/>
      <c r="H195" s="18" t="str">
        <f t="shared" ref="H195:H258" si="3">+IF($A195&lt;&gt;"",4,"")</f>
        <v/>
      </c>
    </row>
    <row r="196" spans="5:8" ht="20.100000000000001" customHeight="1" x14ac:dyDescent="0.2">
      <c r="E196"/>
      <c r="F196" s="49"/>
      <c r="G196" s="49"/>
      <c r="H196" s="18" t="str">
        <f t="shared" si="3"/>
        <v/>
      </c>
    </row>
    <row r="197" spans="5:8" ht="20.100000000000001" customHeight="1" x14ac:dyDescent="0.2">
      <c r="E197"/>
      <c r="F197" s="49"/>
      <c r="G197" s="49"/>
      <c r="H197" s="18" t="str">
        <f t="shared" si="3"/>
        <v/>
      </c>
    </row>
    <row r="198" spans="5:8" ht="20.100000000000001" customHeight="1" x14ac:dyDescent="0.2">
      <c r="E198"/>
      <c r="F198" s="49"/>
      <c r="G198" s="49"/>
      <c r="H198" s="18" t="str">
        <f t="shared" si="3"/>
        <v/>
      </c>
    </row>
    <row r="199" spans="5:8" ht="20.100000000000001" customHeight="1" x14ac:dyDescent="0.2">
      <c r="E199"/>
      <c r="F199" s="49"/>
      <c r="G199" s="49"/>
      <c r="H199" s="18" t="str">
        <f t="shared" si="3"/>
        <v/>
      </c>
    </row>
    <row r="200" spans="5:8" ht="20.100000000000001" customHeight="1" x14ac:dyDescent="0.2">
      <c r="E200"/>
      <c r="F200" s="49"/>
      <c r="G200" s="49"/>
      <c r="H200" s="18" t="str">
        <f t="shared" si="3"/>
        <v/>
      </c>
    </row>
    <row r="201" spans="5:8" ht="20.100000000000001" customHeight="1" x14ac:dyDescent="0.2">
      <c r="E201"/>
      <c r="F201" s="49"/>
      <c r="G201" s="49"/>
      <c r="H201" s="18" t="str">
        <f t="shared" si="3"/>
        <v/>
      </c>
    </row>
    <row r="202" spans="5:8" ht="20.100000000000001" customHeight="1" x14ac:dyDescent="0.2">
      <c r="E202"/>
      <c r="F202" s="49"/>
      <c r="G202" s="49"/>
      <c r="H202" s="18" t="str">
        <f t="shared" si="3"/>
        <v/>
      </c>
    </row>
    <row r="203" spans="5:8" ht="20.100000000000001" customHeight="1" x14ac:dyDescent="0.2">
      <c r="E203"/>
      <c r="F203" s="49"/>
      <c r="G203" s="49"/>
      <c r="H203" s="18" t="str">
        <f t="shared" si="3"/>
        <v/>
      </c>
    </row>
    <row r="204" spans="5:8" ht="20.100000000000001" customHeight="1" x14ac:dyDescent="0.2">
      <c r="E204"/>
      <c r="F204" s="49"/>
      <c r="G204" s="49"/>
      <c r="H204" s="18" t="str">
        <f t="shared" si="3"/>
        <v/>
      </c>
    </row>
    <row r="205" spans="5:8" ht="20.100000000000001" customHeight="1" x14ac:dyDescent="0.2">
      <c r="E205"/>
      <c r="F205" s="49"/>
      <c r="G205" s="49"/>
      <c r="H205" s="18" t="str">
        <f t="shared" si="3"/>
        <v/>
      </c>
    </row>
    <row r="206" spans="5:8" ht="20.100000000000001" customHeight="1" x14ac:dyDescent="0.2">
      <c r="E206"/>
      <c r="F206" s="49"/>
      <c r="G206" s="49"/>
      <c r="H206" s="18" t="str">
        <f t="shared" si="3"/>
        <v/>
      </c>
    </row>
    <row r="207" spans="5:8" ht="20.100000000000001" customHeight="1" x14ac:dyDescent="0.2">
      <c r="E207"/>
      <c r="F207" s="49"/>
      <c r="G207" s="49"/>
      <c r="H207" s="18" t="str">
        <f t="shared" si="3"/>
        <v/>
      </c>
    </row>
    <row r="208" spans="5:8" ht="20.100000000000001" customHeight="1" x14ac:dyDescent="0.2">
      <c r="E208"/>
      <c r="F208" s="49"/>
      <c r="G208" s="49"/>
      <c r="H208" s="18" t="str">
        <f t="shared" si="3"/>
        <v/>
      </c>
    </row>
    <row r="209" spans="5:8" ht="20.100000000000001" customHeight="1" x14ac:dyDescent="0.2">
      <c r="E209"/>
      <c r="F209" s="49"/>
      <c r="G209" s="49"/>
      <c r="H209" s="18" t="str">
        <f t="shared" si="3"/>
        <v/>
      </c>
    </row>
    <row r="210" spans="5:8" ht="20.100000000000001" customHeight="1" x14ac:dyDescent="0.2">
      <c r="E210"/>
      <c r="F210" s="49"/>
      <c r="G210" s="49"/>
      <c r="H210" s="18" t="str">
        <f t="shared" si="3"/>
        <v/>
      </c>
    </row>
    <row r="211" spans="5:8" ht="20.100000000000001" customHeight="1" x14ac:dyDescent="0.2">
      <c r="E211"/>
      <c r="F211" s="49"/>
      <c r="G211" s="49"/>
      <c r="H211" s="18" t="str">
        <f t="shared" si="3"/>
        <v/>
      </c>
    </row>
    <row r="212" spans="5:8" ht="20.100000000000001" customHeight="1" x14ac:dyDescent="0.2">
      <c r="E212"/>
      <c r="F212" s="49"/>
      <c r="G212" s="49"/>
      <c r="H212" s="18" t="str">
        <f t="shared" si="3"/>
        <v/>
      </c>
    </row>
    <row r="213" spans="5:8" ht="20.100000000000001" customHeight="1" x14ac:dyDescent="0.2">
      <c r="E213"/>
      <c r="F213" s="49"/>
      <c r="G213" s="49"/>
      <c r="H213" s="18" t="str">
        <f t="shared" si="3"/>
        <v/>
      </c>
    </row>
    <row r="214" spans="5:8" ht="20.100000000000001" customHeight="1" x14ac:dyDescent="0.2">
      <c r="E214"/>
      <c r="F214" s="49"/>
      <c r="G214" s="49"/>
      <c r="H214" s="18" t="str">
        <f t="shared" si="3"/>
        <v/>
      </c>
    </row>
    <row r="215" spans="5:8" ht="20.100000000000001" customHeight="1" x14ac:dyDescent="0.2">
      <c r="E215"/>
      <c r="F215" s="49"/>
      <c r="G215" s="49"/>
      <c r="H215" s="18" t="str">
        <f t="shared" si="3"/>
        <v/>
      </c>
    </row>
    <row r="216" spans="5:8" ht="20.100000000000001" customHeight="1" x14ac:dyDescent="0.2">
      <c r="E216"/>
      <c r="F216" s="49"/>
      <c r="G216" s="49"/>
      <c r="H216" s="18" t="str">
        <f t="shared" si="3"/>
        <v/>
      </c>
    </row>
    <row r="217" spans="5:8" ht="20.100000000000001" customHeight="1" x14ac:dyDescent="0.2">
      <c r="E217"/>
      <c r="F217" s="49"/>
      <c r="G217" s="49"/>
      <c r="H217" s="18" t="str">
        <f t="shared" si="3"/>
        <v/>
      </c>
    </row>
    <row r="218" spans="5:8" ht="20.100000000000001" customHeight="1" x14ac:dyDescent="0.2">
      <c r="E218"/>
      <c r="F218" s="49"/>
      <c r="G218" s="49"/>
      <c r="H218" s="18" t="str">
        <f t="shared" si="3"/>
        <v/>
      </c>
    </row>
    <row r="219" spans="5:8" ht="20.100000000000001" customHeight="1" x14ac:dyDescent="0.2">
      <c r="E219"/>
      <c r="F219" s="49"/>
      <c r="G219" s="49"/>
      <c r="H219" s="18" t="str">
        <f t="shared" si="3"/>
        <v/>
      </c>
    </row>
    <row r="220" spans="5:8" ht="20.100000000000001" customHeight="1" x14ac:dyDescent="0.2">
      <c r="E220"/>
      <c r="F220" s="49"/>
      <c r="G220" s="49"/>
      <c r="H220" s="18" t="str">
        <f t="shared" si="3"/>
        <v/>
      </c>
    </row>
    <row r="221" spans="5:8" ht="20.100000000000001" customHeight="1" x14ac:dyDescent="0.2">
      <c r="E221"/>
      <c r="F221" s="49"/>
      <c r="G221" s="49"/>
      <c r="H221" s="18" t="str">
        <f t="shared" si="3"/>
        <v/>
      </c>
    </row>
    <row r="222" spans="5:8" ht="20.100000000000001" customHeight="1" x14ac:dyDescent="0.2">
      <c r="E222"/>
      <c r="F222" s="49"/>
      <c r="G222" s="49"/>
      <c r="H222" s="18" t="str">
        <f t="shared" si="3"/>
        <v/>
      </c>
    </row>
    <row r="223" spans="5:8" ht="20.100000000000001" customHeight="1" x14ac:dyDescent="0.2">
      <c r="E223"/>
      <c r="F223" s="49"/>
      <c r="G223" s="49"/>
      <c r="H223" s="18" t="str">
        <f t="shared" si="3"/>
        <v/>
      </c>
    </row>
    <row r="224" spans="5:8" ht="20.100000000000001" customHeight="1" x14ac:dyDescent="0.2">
      <c r="E224"/>
      <c r="F224" s="49"/>
      <c r="G224" s="49"/>
      <c r="H224" s="18" t="str">
        <f t="shared" si="3"/>
        <v/>
      </c>
    </row>
    <row r="225" spans="5:8" ht="20.100000000000001" customHeight="1" x14ac:dyDescent="0.2">
      <c r="E225"/>
      <c r="F225" s="49"/>
      <c r="G225" s="49"/>
      <c r="H225" s="18" t="str">
        <f t="shared" si="3"/>
        <v/>
      </c>
    </row>
    <row r="226" spans="5:8" ht="20.100000000000001" customHeight="1" x14ac:dyDescent="0.2">
      <c r="E226"/>
      <c r="F226" s="49"/>
      <c r="G226" s="49"/>
      <c r="H226" s="18" t="str">
        <f t="shared" si="3"/>
        <v/>
      </c>
    </row>
    <row r="227" spans="5:8" ht="20.100000000000001" customHeight="1" x14ac:dyDescent="0.2">
      <c r="E227"/>
      <c r="F227" s="49"/>
      <c r="G227" s="49"/>
      <c r="H227" s="18" t="str">
        <f t="shared" si="3"/>
        <v/>
      </c>
    </row>
    <row r="228" spans="5:8" ht="20.100000000000001" customHeight="1" x14ac:dyDescent="0.2">
      <c r="E228"/>
      <c r="F228" s="49"/>
      <c r="G228" s="49"/>
      <c r="H228" s="18" t="str">
        <f t="shared" si="3"/>
        <v/>
      </c>
    </row>
    <row r="229" spans="5:8" ht="20.100000000000001" customHeight="1" x14ac:dyDescent="0.2">
      <c r="E229"/>
      <c r="F229" s="49"/>
      <c r="G229" s="49"/>
      <c r="H229" s="18" t="str">
        <f t="shared" si="3"/>
        <v/>
      </c>
    </row>
    <row r="230" spans="5:8" ht="20.100000000000001" customHeight="1" x14ac:dyDescent="0.2">
      <c r="E230"/>
      <c r="F230" s="49"/>
      <c r="G230" s="49"/>
      <c r="H230" s="18" t="str">
        <f t="shared" si="3"/>
        <v/>
      </c>
    </row>
    <row r="231" spans="5:8" ht="20.100000000000001" customHeight="1" x14ac:dyDescent="0.2">
      <c r="E231"/>
      <c r="F231" s="49"/>
      <c r="G231" s="49"/>
      <c r="H231" s="18" t="str">
        <f t="shared" si="3"/>
        <v/>
      </c>
    </row>
    <row r="232" spans="5:8" ht="20.100000000000001" customHeight="1" x14ac:dyDescent="0.2">
      <c r="E232"/>
      <c r="F232" s="49"/>
      <c r="G232" s="49"/>
      <c r="H232" s="18" t="str">
        <f t="shared" si="3"/>
        <v/>
      </c>
    </row>
    <row r="233" spans="5:8" ht="20.100000000000001" customHeight="1" x14ac:dyDescent="0.2">
      <c r="E233"/>
      <c r="F233" s="49"/>
      <c r="G233" s="49"/>
      <c r="H233" s="18" t="str">
        <f t="shared" si="3"/>
        <v/>
      </c>
    </row>
    <row r="234" spans="5:8" ht="20.100000000000001" customHeight="1" x14ac:dyDescent="0.2">
      <c r="E234"/>
      <c r="F234" s="49"/>
      <c r="G234" s="49"/>
      <c r="H234" s="18" t="str">
        <f t="shared" si="3"/>
        <v/>
      </c>
    </row>
    <row r="235" spans="5:8" ht="20.100000000000001" customHeight="1" x14ac:dyDescent="0.2">
      <c r="E235"/>
      <c r="F235" s="49"/>
      <c r="G235" s="49"/>
      <c r="H235" s="18" t="str">
        <f t="shared" si="3"/>
        <v/>
      </c>
    </row>
    <row r="236" spans="5:8" ht="20.100000000000001" customHeight="1" x14ac:dyDescent="0.2">
      <c r="E236"/>
      <c r="F236" s="49"/>
      <c r="G236" s="49"/>
      <c r="H236" s="18" t="str">
        <f t="shared" si="3"/>
        <v/>
      </c>
    </row>
    <row r="237" spans="5:8" ht="20.100000000000001" customHeight="1" x14ac:dyDescent="0.2">
      <c r="E237"/>
      <c r="F237" s="49"/>
      <c r="G237" s="49"/>
      <c r="H237" s="18" t="str">
        <f t="shared" si="3"/>
        <v/>
      </c>
    </row>
    <row r="238" spans="5:8" ht="20.100000000000001" customHeight="1" x14ac:dyDescent="0.2">
      <c r="E238"/>
      <c r="F238" s="49"/>
      <c r="G238" s="49"/>
      <c r="H238" s="18" t="str">
        <f t="shared" si="3"/>
        <v/>
      </c>
    </row>
    <row r="239" spans="5:8" ht="20.100000000000001" customHeight="1" x14ac:dyDescent="0.2">
      <c r="E239"/>
      <c r="F239" s="49"/>
      <c r="G239" s="49"/>
      <c r="H239" s="18" t="str">
        <f t="shared" si="3"/>
        <v/>
      </c>
    </row>
    <row r="240" spans="5:8" ht="20.100000000000001" customHeight="1" x14ac:dyDescent="0.2">
      <c r="E240"/>
      <c r="F240" s="49"/>
      <c r="G240" s="49"/>
      <c r="H240" s="18" t="str">
        <f t="shared" si="3"/>
        <v/>
      </c>
    </row>
    <row r="241" spans="5:8" ht="20.100000000000001" customHeight="1" x14ac:dyDescent="0.2">
      <c r="E241"/>
      <c r="F241" s="49"/>
      <c r="G241" s="49"/>
      <c r="H241" s="18" t="str">
        <f t="shared" si="3"/>
        <v/>
      </c>
    </row>
    <row r="242" spans="5:8" ht="20.100000000000001" customHeight="1" x14ac:dyDescent="0.2">
      <c r="E242"/>
      <c r="F242" s="49"/>
      <c r="G242" s="49"/>
      <c r="H242" s="18" t="str">
        <f t="shared" si="3"/>
        <v/>
      </c>
    </row>
    <row r="243" spans="5:8" ht="20.100000000000001" customHeight="1" x14ac:dyDescent="0.2">
      <c r="E243"/>
      <c r="F243" s="49"/>
      <c r="G243" s="49"/>
      <c r="H243" s="18" t="str">
        <f t="shared" si="3"/>
        <v/>
      </c>
    </row>
    <row r="244" spans="5:8" ht="20.100000000000001" customHeight="1" x14ac:dyDescent="0.2">
      <c r="E244"/>
      <c r="F244" s="49"/>
      <c r="G244" s="49"/>
      <c r="H244" s="18" t="str">
        <f t="shared" si="3"/>
        <v/>
      </c>
    </row>
    <row r="245" spans="5:8" ht="20.100000000000001" customHeight="1" x14ac:dyDescent="0.2">
      <c r="E245"/>
      <c r="F245" s="49"/>
      <c r="G245" s="49"/>
      <c r="H245" s="18" t="str">
        <f t="shared" si="3"/>
        <v/>
      </c>
    </row>
    <row r="246" spans="5:8" ht="20.100000000000001" customHeight="1" x14ac:dyDescent="0.2">
      <c r="E246"/>
      <c r="F246" s="49"/>
      <c r="G246" s="49"/>
      <c r="H246" s="18" t="str">
        <f t="shared" si="3"/>
        <v/>
      </c>
    </row>
    <row r="247" spans="5:8" ht="20.100000000000001" customHeight="1" x14ac:dyDescent="0.2">
      <c r="E247"/>
      <c r="F247" s="49"/>
      <c r="G247" s="49"/>
      <c r="H247" s="18" t="str">
        <f t="shared" si="3"/>
        <v/>
      </c>
    </row>
    <row r="248" spans="5:8" ht="20.100000000000001" customHeight="1" x14ac:dyDescent="0.2">
      <c r="E248"/>
      <c r="F248" s="49"/>
      <c r="G248" s="49"/>
      <c r="H248" s="18" t="str">
        <f t="shared" si="3"/>
        <v/>
      </c>
    </row>
    <row r="249" spans="5:8" ht="20.100000000000001" customHeight="1" x14ac:dyDescent="0.2">
      <c r="E249"/>
      <c r="F249" s="49"/>
      <c r="G249" s="49"/>
      <c r="H249" s="18" t="str">
        <f t="shared" si="3"/>
        <v/>
      </c>
    </row>
    <row r="250" spans="5:8" ht="20.100000000000001" customHeight="1" x14ac:dyDescent="0.2">
      <c r="E250"/>
      <c r="F250" s="49"/>
      <c r="G250" s="49"/>
      <c r="H250" s="18" t="str">
        <f t="shared" si="3"/>
        <v/>
      </c>
    </row>
    <row r="251" spans="5:8" ht="20.100000000000001" customHeight="1" x14ac:dyDescent="0.2">
      <c r="E251"/>
      <c r="F251" s="49"/>
      <c r="G251" s="49"/>
      <c r="H251" s="18" t="str">
        <f t="shared" si="3"/>
        <v/>
      </c>
    </row>
    <row r="252" spans="5:8" ht="20.100000000000001" customHeight="1" x14ac:dyDescent="0.2">
      <c r="E252"/>
      <c r="F252" s="49"/>
      <c r="G252" s="49"/>
      <c r="H252" s="18" t="str">
        <f t="shared" si="3"/>
        <v/>
      </c>
    </row>
    <row r="253" spans="5:8" ht="20.100000000000001" customHeight="1" x14ac:dyDescent="0.2">
      <c r="E253"/>
      <c r="F253" s="49"/>
      <c r="G253" s="49"/>
      <c r="H253" s="18" t="str">
        <f t="shared" si="3"/>
        <v/>
      </c>
    </row>
    <row r="254" spans="5:8" ht="20.100000000000001" customHeight="1" x14ac:dyDescent="0.2">
      <c r="E254"/>
      <c r="F254" s="49"/>
      <c r="G254" s="49"/>
      <c r="H254" s="18" t="str">
        <f t="shared" si="3"/>
        <v/>
      </c>
    </row>
    <row r="255" spans="5:8" ht="20.100000000000001" customHeight="1" x14ac:dyDescent="0.2">
      <c r="E255"/>
      <c r="F255" s="49"/>
      <c r="G255" s="49"/>
      <c r="H255" s="18" t="str">
        <f t="shared" si="3"/>
        <v/>
      </c>
    </row>
    <row r="256" spans="5:8" ht="20.100000000000001" customHeight="1" x14ac:dyDescent="0.2">
      <c r="E256"/>
      <c r="F256" s="49"/>
      <c r="G256" s="49"/>
      <c r="H256" s="18" t="str">
        <f t="shared" si="3"/>
        <v/>
      </c>
    </row>
    <row r="257" spans="5:8" ht="20.100000000000001" customHeight="1" x14ac:dyDescent="0.2">
      <c r="E257"/>
      <c r="F257" s="49"/>
      <c r="G257" s="49"/>
      <c r="H257" s="18" t="str">
        <f t="shared" si="3"/>
        <v/>
      </c>
    </row>
    <row r="258" spans="5:8" ht="20.100000000000001" customHeight="1" x14ac:dyDescent="0.2">
      <c r="E258"/>
      <c r="F258" s="49"/>
      <c r="G258" s="49"/>
      <c r="H258" s="18" t="str">
        <f t="shared" si="3"/>
        <v/>
      </c>
    </row>
    <row r="259" spans="5:8" ht="20.100000000000001" customHeight="1" x14ac:dyDescent="0.2">
      <c r="E259"/>
      <c r="F259" s="49"/>
      <c r="G259" s="49"/>
      <c r="H259" s="18" t="str">
        <f t="shared" ref="H259:H322" si="4">+IF($A259&lt;&gt;"",4,"")</f>
        <v/>
      </c>
    </row>
    <row r="260" spans="5:8" ht="20.100000000000001" customHeight="1" x14ac:dyDescent="0.2">
      <c r="E260"/>
      <c r="F260" s="49"/>
      <c r="G260" s="49"/>
      <c r="H260" s="18" t="str">
        <f t="shared" si="4"/>
        <v/>
      </c>
    </row>
    <row r="261" spans="5:8" ht="20.100000000000001" customHeight="1" x14ac:dyDescent="0.2">
      <c r="E261"/>
      <c r="F261" s="49"/>
      <c r="G261" s="49"/>
      <c r="H261" s="18" t="str">
        <f t="shared" si="4"/>
        <v/>
      </c>
    </row>
    <row r="262" spans="5:8" ht="20.100000000000001" customHeight="1" x14ac:dyDescent="0.2">
      <c r="E262"/>
      <c r="F262" s="49"/>
      <c r="G262" s="49"/>
      <c r="H262" s="18" t="str">
        <f t="shared" si="4"/>
        <v/>
      </c>
    </row>
    <row r="263" spans="5:8" ht="20.100000000000001" customHeight="1" x14ac:dyDescent="0.2">
      <c r="E263"/>
      <c r="F263" s="49"/>
      <c r="G263" s="49"/>
      <c r="H263" s="18" t="str">
        <f t="shared" si="4"/>
        <v/>
      </c>
    </row>
    <row r="264" spans="5:8" ht="20.100000000000001" customHeight="1" x14ac:dyDescent="0.2">
      <c r="E264"/>
      <c r="F264" s="49"/>
      <c r="G264" s="49"/>
      <c r="H264" s="18" t="str">
        <f t="shared" si="4"/>
        <v/>
      </c>
    </row>
    <row r="265" spans="5:8" ht="20.100000000000001" customHeight="1" x14ac:dyDescent="0.2">
      <c r="E265"/>
      <c r="F265" s="49"/>
      <c r="G265" s="49"/>
      <c r="H265" s="18" t="str">
        <f t="shared" si="4"/>
        <v/>
      </c>
    </row>
    <row r="266" spans="5:8" ht="20.100000000000001" customHeight="1" x14ac:dyDescent="0.2">
      <c r="E266"/>
      <c r="F266" s="49"/>
      <c r="G266" s="49"/>
      <c r="H266" s="18" t="str">
        <f t="shared" si="4"/>
        <v/>
      </c>
    </row>
    <row r="267" spans="5:8" ht="20.100000000000001" customHeight="1" x14ac:dyDescent="0.2">
      <c r="E267"/>
      <c r="F267" s="49"/>
      <c r="G267" s="49"/>
      <c r="H267" s="18" t="str">
        <f t="shared" si="4"/>
        <v/>
      </c>
    </row>
    <row r="268" spans="5:8" ht="20.100000000000001" customHeight="1" x14ac:dyDescent="0.2">
      <c r="E268"/>
      <c r="F268" s="49"/>
      <c r="G268" s="49"/>
      <c r="H268" s="18" t="str">
        <f t="shared" si="4"/>
        <v/>
      </c>
    </row>
    <row r="269" spans="5:8" ht="20.100000000000001" customHeight="1" x14ac:dyDescent="0.2">
      <c r="E269"/>
      <c r="F269" s="49"/>
      <c r="G269" s="49"/>
      <c r="H269" s="18" t="str">
        <f t="shared" si="4"/>
        <v/>
      </c>
    </row>
    <row r="270" spans="5:8" ht="20.100000000000001" customHeight="1" x14ac:dyDescent="0.2">
      <c r="E270"/>
      <c r="F270" s="49"/>
      <c r="G270" s="49"/>
      <c r="H270" s="18" t="str">
        <f t="shared" si="4"/>
        <v/>
      </c>
    </row>
    <row r="271" spans="5:8" ht="20.100000000000001" customHeight="1" x14ac:dyDescent="0.2">
      <c r="E271"/>
      <c r="F271" s="49"/>
      <c r="G271" s="49"/>
      <c r="H271" s="18" t="str">
        <f t="shared" si="4"/>
        <v/>
      </c>
    </row>
    <row r="272" spans="5:8" ht="20.100000000000001" customHeight="1" x14ac:dyDescent="0.2">
      <c r="E272"/>
      <c r="F272" s="49"/>
      <c r="G272" s="49"/>
      <c r="H272" s="18" t="str">
        <f t="shared" si="4"/>
        <v/>
      </c>
    </row>
    <row r="273" spans="5:8" ht="20.100000000000001" customHeight="1" x14ac:dyDescent="0.2">
      <c r="E273"/>
      <c r="F273" s="49"/>
      <c r="G273" s="49"/>
      <c r="H273" s="18" t="str">
        <f t="shared" si="4"/>
        <v/>
      </c>
    </row>
    <row r="274" spans="5:8" ht="20.100000000000001" customHeight="1" x14ac:dyDescent="0.2">
      <c r="E274"/>
      <c r="F274" s="49"/>
      <c r="G274" s="49"/>
      <c r="H274" s="18" t="str">
        <f t="shared" si="4"/>
        <v/>
      </c>
    </row>
    <row r="275" spans="5:8" ht="20.100000000000001" customHeight="1" x14ac:dyDescent="0.2">
      <c r="E275"/>
      <c r="F275" s="49"/>
      <c r="G275" s="49"/>
      <c r="H275" s="18" t="str">
        <f t="shared" si="4"/>
        <v/>
      </c>
    </row>
    <row r="276" spans="5:8" ht="20.100000000000001" customHeight="1" x14ac:dyDescent="0.2">
      <c r="E276"/>
      <c r="F276" s="49"/>
      <c r="G276" s="49"/>
      <c r="H276" s="18" t="str">
        <f t="shared" si="4"/>
        <v/>
      </c>
    </row>
    <row r="277" spans="5:8" ht="20.100000000000001" customHeight="1" x14ac:dyDescent="0.2">
      <c r="E277"/>
      <c r="F277" s="49"/>
      <c r="G277" s="49"/>
      <c r="H277" s="18" t="str">
        <f t="shared" si="4"/>
        <v/>
      </c>
    </row>
    <row r="278" spans="5:8" ht="20.100000000000001" customHeight="1" x14ac:dyDescent="0.2">
      <c r="E278"/>
      <c r="F278" s="49"/>
      <c r="G278" s="49"/>
      <c r="H278" s="18" t="str">
        <f t="shared" si="4"/>
        <v/>
      </c>
    </row>
    <row r="279" spans="5:8" ht="20.100000000000001" customHeight="1" x14ac:dyDescent="0.2">
      <c r="E279"/>
      <c r="F279" s="49"/>
      <c r="G279" s="49"/>
      <c r="H279" s="18" t="str">
        <f t="shared" si="4"/>
        <v/>
      </c>
    </row>
    <row r="280" spans="5:8" ht="20.100000000000001" customHeight="1" x14ac:dyDescent="0.2">
      <c r="E280"/>
      <c r="F280" s="49"/>
      <c r="G280" s="49"/>
      <c r="H280" s="18" t="str">
        <f t="shared" si="4"/>
        <v/>
      </c>
    </row>
    <row r="281" spans="5:8" ht="20.100000000000001" customHeight="1" x14ac:dyDescent="0.2">
      <c r="E281"/>
      <c r="F281" s="49"/>
      <c r="G281" s="49"/>
      <c r="H281" s="18" t="str">
        <f t="shared" si="4"/>
        <v/>
      </c>
    </row>
    <row r="282" spans="5:8" ht="20.100000000000001" customHeight="1" x14ac:dyDescent="0.2">
      <c r="E282"/>
      <c r="F282" s="49"/>
      <c r="G282" s="49"/>
      <c r="H282" s="18" t="str">
        <f t="shared" si="4"/>
        <v/>
      </c>
    </row>
    <row r="283" spans="5:8" ht="20.100000000000001" customHeight="1" x14ac:dyDescent="0.2">
      <c r="E283"/>
      <c r="F283" s="49"/>
      <c r="G283" s="49"/>
      <c r="H283" s="18" t="str">
        <f t="shared" si="4"/>
        <v/>
      </c>
    </row>
    <row r="284" spans="5:8" ht="20.100000000000001" customHeight="1" x14ac:dyDescent="0.2">
      <c r="E284"/>
      <c r="F284" s="49"/>
      <c r="G284" s="49"/>
      <c r="H284" s="18" t="str">
        <f t="shared" si="4"/>
        <v/>
      </c>
    </row>
    <row r="285" spans="5:8" ht="20.100000000000001" customHeight="1" x14ac:dyDescent="0.2">
      <c r="E285"/>
      <c r="F285" s="49"/>
      <c r="G285" s="49"/>
      <c r="H285" s="18" t="str">
        <f t="shared" si="4"/>
        <v/>
      </c>
    </row>
    <row r="286" spans="5:8" ht="20.100000000000001" customHeight="1" x14ac:dyDescent="0.2">
      <c r="E286"/>
      <c r="F286" s="49"/>
      <c r="G286" s="49"/>
      <c r="H286" s="18" t="str">
        <f t="shared" si="4"/>
        <v/>
      </c>
    </row>
    <row r="287" spans="5:8" ht="20.100000000000001" customHeight="1" x14ac:dyDescent="0.2">
      <c r="E287"/>
      <c r="F287" s="49"/>
      <c r="G287" s="49"/>
      <c r="H287" s="18" t="str">
        <f t="shared" si="4"/>
        <v/>
      </c>
    </row>
    <row r="288" spans="5:8" ht="20.100000000000001" customHeight="1" x14ac:dyDescent="0.2">
      <c r="E288"/>
      <c r="F288" s="49"/>
      <c r="G288" s="49"/>
      <c r="H288" s="18" t="str">
        <f t="shared" si="4"/>
        <v/>
      </c>
    </row>
    <row r="289" spans="5:8" ht="20.100000000000001" customHeight="1" x14ac:dyDescent="0.2">
      <c r="E289"/>
      <c r="F289" s="49"/>
      <c r="G289" s="49"/>
      <c r="H289" s="18" t="str">
        <f t="shared" si="4"/>
        <v/>
      </c>
    </row>
    <row r="290" spans="5:8" ht="20.100000000000001" customHeight="1" x14ac:dyDescent="0.2">
      <c r="E290"/>
      <c r="F290" s="49"/>
      <c r="G290" s="49"/>
      <c r="H290" s="18" t="str">
        <f t="shared" si="4"/>
        <v/>
      </c>
    </row>
    <row r="291" spans="5:8" ht="20.100000000000001" customHeight="1" x14ac:dyDescent="0.2">
      <c r="E291"/>
      <c r="F291" s="49"/>
      <c r="G291" s="49"/>
      <c r="H291" s="18" t="str">
        <f t="shared" si="4"/>
        <v/>
      </c>
    </row>
    <row r="292" spans="5:8" ht="20.100000000000001" customHeight="1" x14ac:dyDescent="0.2">
      <c r="E292"/>
      <c r="F292" s="49"/>
      <c r="G292" s="49"/>
      <c r="H292" s="18" t="str">
        <f t="shared" si="4"/>
        <v/>
      </c>
    </row>
    <row r="293" spans="5:8" ht="20.100000000000001" customHeight="1" x14ac:dyDescent="0.2">
      <c r="E293"/>
      <c r="F293" s="49"/>
      <c r="G293" s="49"/>
      <c r="H293" s="18" t="str">
        <f t="shared" si="4"/>
        <v/>
      </c>
    </row>
    <row r="294" spans="5:8" ht="20.100000000000001" customHeight="1" x14ac:dyDescent="0.2">
      <c r="E294"/>
      <c r="F294" s="49"/>
      <c r="G294" s="49"/>
      <c r="H294" s="18" t="str">
        <f t="shared" si="4"/>
        <v/>
      </c>
    </row>
    <row r="295" spans="5:8" ht="20.100000000000001" customHeight="1" x14ac:dyDescent="0.2">
      <c r="E295"/>
      <c r="F295" s="49"/>
      <c r="G295" s="49"/>
      <c r="H295" s="18" t="str">
        <f t="shared" si="4"/>
        <v/>
      </c>
    </row>
    <row r="296" spans="5:8" ht="20.100000000000001" customHeight="1" x14ac:dyDescent="0.2">
      <c r="E296"/>
      <c r="F296" s="49"/>
      <c r="G296" s="49"/>
      <c r="H296" s="18" t="str">
        <f t="shared" si="4"/>
        <v/>
      </c>
    </row>
    <row r="297" spans="5:8" ht="20.100000000000001" customHeight="1" x14ac:dyDescent="0.2">
      <c r="E297"/>
      <c r="F297" s="49"/>
      <c r="G297" s="49"/>
      <c r="H297" s="18" t="str">
        <f t="shared" si="4"/>
        <v/>
      </c>
    </row>
    <row r="298" spans="5:8" ht="20.100000000000001" customHeight="1" x14ac:dyDescent="0.2">
      <c r="E298"/>
      <c r="F298" s="49"/>
      <c r="G298" s="49"/>
      <c r="H298" s="18" t="str">
        <f t="shared" si="4"/>
        <v/>
      </c>
    </row>
    <row r="299" spans="5:8" ht="20.100000000000001" customHeight="1" x14ac:dyDescent="0.2">
      <c r="E299"/>
      <c r="F299" s="49"/>
      <c r="G299" s="49"/>
      <c r="H299" s="18" t="str">
        <f t="shared" si="4"/>
        <v/>
      </c>
    </row>
    <row r="300" spans="5:8" ht="20.100000000000001" customHeight="1" x14ac:dyDescent="0.2">
      <c r="E300"/>
      <c r="F300" s="49"/>
      <c r="G300" s="49"/>
      <c r="H300" s="18" t="str">
        <f t="shared" si="4"/>
        <v/>
      </c>
    </row>
    <row r="301" spans="5:8" ht="20.100000000000001" customHeight="1" x14ac:dyDescent="0.2">
      <c r="E301"/>
      <c r="F301" s="49"/>
      <c r="G301" s="49"/>
      <c r="H301" s="18" t="str">
        <f t="shared" si="4"/>
        <v/>
      </c>
    </row>
    <row r="302" spans="5:8" ht="20.100000000000001" customHeight="1" x14ac:dyDescent="0.2">
      <c r="E302"/>
      <c r="F302" s="49"/>
      <c r="G302" s="49"/>
      <c r="H302" s="18" t="str">
        <f t="shared" si="4"/>
        <v/>
      </c>
    </row>
    <row r="303" spans="5:8" ht="20.100000000000001" customHeight="1" x14ac:dyDescent="0.2">
      <c r="E303"/>
      <c r="F303" s="49"/>
      <c r="G303" s="49"/>
      <c r="H303" s="18" t="str">
        <f t="shared" si="4"/>
        <v/>
      </c>
    </row>
    <row r="304" spans="5:8" ht="20.100000000000001" customHeight="1" x14ac:dyDescent="0.2">
      <c r="E304"/>
      <c r="F304" s="49"/>
      <c r="G304" s="49"/>
      <c r="H304" s="18" t="str">
        <f t="shared" si="4"/>
        <v/>
      </c>
    </row>
    <row r="305" spans="5:8" ht="20.100000000000001" customHeight="1" x14ac:dyDescent="0.2">
      <c r="E305"/>
      <c r="F305" s="49"/>
      <c r="G305" s="49"/>
      <c r="H305" s="18" t="str">
        <f t="shared" si="4"/>
        <v/>
      </c>
    </row>
    <row r="306" spans="5:8" ht="20.100000000000001" customHeight="1" x14ac:dyDescent="0.2">
      <c r="E306"/>
      <c r="F306" s="49"/>
      <c r="G306" s="49"/>
      <c r="H306" s="18" t="str">
        <f t="shared" si="4"/>
        <v/>
      </c>
    </row>
    <row r="307" spans="5:8" ht="20.100000000000001" customHeight="1" x14ac:dyDescent="0.2">
      <c r="E307"/>
      <c r="F307" s="49"/>
      <c r="G307" s="49"/>
      <c r="H307" s="18" t="str">
        <f t="shared" si="4"/>
        <v/>
      </c>
    </row>
    <row r="308" spans="5:8" ht="20.100000000000001" customHeight="1" x14ac:dyDescent="0.2">
      <c r="E308"/>
      <c r="F308" s="49"/>
      <c r="G308" s="49"/>
      <c r="H308" s="18" t="str">
        <f t="shared" si="4"/>
        <v/>
      </c>
    </row>
    <row r="309" spans="5:8" ht="20.100000000000001" customHeight="1" x14ac:dyDescent="0.2">
      <c r="E309"/>
      <c r="F309" s="49"/>
      <c r="G309" s="49"/>
      <c r="H309" s="18" t="str">
        <f t="shared" si="4"/>
        <v/>
      </c>
    </row>
    <row r="310" spans="5:8" ht="20.100000000000001" customHeight="1" x14ac:dyDescent="0.2">
      <c r="E310"/>
      <c r="F310" s="49"/>
      <c r="G310" s="49"/>
      <c r="H310" s="18" t="str">
        <f t="shared" si="4"/>
        <v/>
      </c>
    </row>
    <row r="311" spans="5:8" ht="20.100000000000001" customHeight="1" x14ac:dyDescent="0.2">
      <c r="E311"/>
      <c r="F311" s="49"/>
      <c r="G311" s="49"/>
      <c r="H311" s="18" t="str">
        <f t="shared" si="4"/>
        <v/>
      </c>
    </row>
    <row r="312" spans="5:8" ht="20.100000000000001" customHeight="1" x14ac:dyDescent="0.2">
      <c r="E312"/>
      <c r="F312" s="49"/>
      <c r="G312" s="49"/>
      <c r="H312" s="18" t="str">
        <f t="shared" si="4"/>
        <v/>
      </c>
    </row>
    <row r="313" spans="5:8" ht="20.100000000000001" customHeight="1" x14ac:dyDescent="0.2">
      <c r="E313"/>
      <c r="F313" s="49"/>
      <c r="G313" s="49"/>
      <c r="H313" s="18" t="str">
        <f t="shared" si="4"/>
        <v/>
      </c>
    </row>
    <row r="314" spans="5:8" ht="20.100000000000001" customHeight="1" x14ac:dyDescent="0.2">
      <c r="E314"/>
      <c r="F314" s="49"/>
      <c r="G314" s="49"/>
      <c r="H314" s="18" t="str">
        <f t="shared" si="4"/>
        <v/>
      </c>
    </row>
    <row r="315" spans="5:8" ht="20.100000000000001" customHeight="1" x14ac:dyDescent="0.2">
      <c r="E315"/>
      <c r="F315" s="49"/>
      <c r="G315" s="49"/>
      <c r="H315" s="18" t="str">
        <f t="shared" si="4"/>
        <v/>
      </c>
    </row>
    <row r="316" spans="5:8" ht="20.100000000000001" customHeight="1" x14ac:dyDescent="0.2">
      <c r="E316"/>
      <c r="F316" s="49"/>
      <c r="G316" s="49"/>
      <c r="H316" s="18" t="str">
        <f t="shared" si="4"/>
        <v/>
      </c>
    </row>
    <row r="317" spans="5:8" ht="20.100000000000001" customHeight="1" x14ac:dyDescent="0.2">
      <c r="E317"/>
      <c r="F317" s="49"/>
      <c r="G317" s="49"/>
      <c r="H317" s="18" t="str">
        <f t="shared" si="4"/>
        <v/>
      </c>
    </row>
    <row r="318" spans="5:8" ht="20.100000000000001" customHeight="1" x14ac:dyDescent="0.2">
      <c r="E318"/>
      <c r="F318" s="49"/>
      <c r="G318" s="49"/>
      <c r="H318" s="18" t="str">
        <f t="shared" si="4"/>
        <v/>
      </c>
    </row>
    <row r="319" spans="5:8" ht="20.100000000000001" customHeight="1" x14ac:dyDescent="0.2">
      <c r="E319"/>
      <c r="F319" s="49"/>
      <c r="G319" s="49"/>
      <c r="H319" s="18" t="str">
        <f t="shared" si="4"/>
        <v/>
      </c>
    </row>
    <row r="320" spans="5:8" ht="20.100000000000001" customHeight="1" x14ac:dyDescent="0.2">
      <c r="E320"/>
      <c r="F320" s="49"/>
      <c r="G320" s="49"/>
      <c r="H320" s="18" t="str">
        <f t="shared" si="4"/>
        <v/>
      </c>
    </row>
    <row r="321" spans="5:8" ht="20.100000000000001" customHeight="1" x14ac:dyDescent="0.2">
      <c r="E321"/>
      <c r="F321" s="49"/>
      <c r="G321" s="49"/>
      <c r="H321" s="18" t="str">
        <f t="shared" si="4"/>
        <v/>
      </c>
    </row>
    <row r="322" spans="5:8" ht="20.100000000000001" customHeight="1" x14ac:dyDescent="0.2">
      <c r="E322"/>
      <c r="F322" s="49"/>
      <c r="G322" s="49"/>
      <c r="H322" s="18" t="str">
        <f t="shared" si="4"/>
        <v/>
      </c>
    </row>
    <row r="323" spans="5:8" ht="20.100000000000001" customHeight="1" x14ac:dyDescent="0.2">
      <c r="E323"/>
      <c r="F323" s="49"/>
      <c r="G323" s="49"/>
      <c r="H323" s="18" t="str">
        <f t="shared" ref="H323:H354" si="5">+IF($A323&lt;&gt;"",4,"")</f>
        <v/>
      </c>
    </row>
    <row r="324" spans="5:8" ht="20.100000000000001" customHeight="1" x14ac:dyDescent="0.2">
      <c r="E324"/>
      <c r="F324" s="49"/>
      <c r="G324" s="49"/>
      <c r="H324" s="18" t="str">
        <f t="shared" si="5"/>
        <v/>
      </c>
    </row>
    <row r="325" spans="5:8" ht="20.100000000000001" customHeight="1" x14ac:dyDescent="0.2">
      <c r="E325"/>
      <c r="F325" s="49"/>
      <c r="G325" s="49"/>
      <c r="H325" s="18" t="str">
        <f t="shared" si="5"/>
        <v/>
      </c>
    </row>
    <row r="326" spans="5:8" ht="20.100000000000001" customHeight="1" x14ac:dyDescent="0.2">
      <c r="E326"/>
      <c r="F326" s="49"/>
      <c r="G326" s="49"/>
      <c r="H326" s="18" t="str">
        <f t="shared" si="5"/>
        <v/>
      </c>
    </row>
    <row r="327" spans="5:8" ht="20.100000000000001" customHeight="1" x14ac:dyDescent="0.2">
      <c r="E327"/>
      <c r="F327" s="49"/>
      <c r="G327" s="49"/>
      <c r="H327" s="18" t="str">
        <f t="shared" si="5"/>
        <v/>
      </c>
    </row>
    <row r="328" spans="5:8" ht="20.100000000000001" customHeight="1" x14ac:dyDescent="0.2">
      <c r="E328"/>
      <c r="F328" s="49"/>
      <c r="G328" s="49"/>
      <c r="H328" s="18" t="str">
        <f t="shared" si="5"/>
        <v/>
      </c>
    </row>
    <row r="329" spans="5:8" ht="20.100000000000001" customHeight="1" x14ac:dyDescent="0.2">
      <c r="E329"/>
      <c r="F329" s="49"/>
      <c r="G329" s="49"/>
      <c r="H329" s="18" t="str">
        <f t="shared" si="5"/>
        <v/>
      </c>
    </row>
    <row r="330" spans="5:8" ht="20.100000000000001" customHeight="1" x14ac:dyDescent="0.2">
      <c r="E330"/>
      <c r="F330" s="49"/>
      <c r="G330" s="49"/>
      <c r="H330" s="18" t="str">
        <f t="shared" si="5"/>
        <v/>
      </c>
    </row>
    <row r="331" spans="5:8" ht="20.100000000000001" customHeight="1" x14ac:dyDescent="0.2">
      <c r="E331"/>
      <c r="F331" s="49"/>
      <c r="G331" s="49"/>
      <c r="H331" s="18" t="str">
        <f t="shared" si="5"/>
        <v/>
      </c>
    </row>
    <row r="332" spans="5:8" ht="20.100000000000001" customHeight="1" x14ac:dyDescent="0.2">
      <c r="E332"/>
      <c r="F332" s="49"/>
      <c r="G332" s="49"/>
      <c r="H332" s="18" t="str">
        <f t="shared" si="5"/>
        <v/>
      </c>
    </row>
    <row r="333" spans="5:8" ht="20.100000000000001" customHeight="1" x14ac:dyDescent="0.2">
      <c r="E333"/>
      <c r="F333" s="49"/>
      <c r="G333" s="49"/>
      <c r="H333" s="18" t="str">
        <f t="shared" si="5"/>
        <v/>
      </c>
    </row>
    <row r="334" spans="5:8" ht="20.100000000000001" customHeight="1" x14ac:dyDescent="0.2">
      <c r="E334"/>
      <c r="F334" s="49"/>
      <c r="G334" s="49"/>
      <c r="H334" s="18" t="str">
        <f t="shared" si="5"/>
        <v/>
      </c>
    </row>
    <row r="335" spans="5:8" ht="20.100000000000001" customHeight="1" x14ac:dyDescent="0.2">
      <c r="E335"/>
      <c r="F335" s="49"/>
      <c r="G335" s="49"/>
      <c r="H335" s="18" t="str">
        <f t="shared" si="5"/>
        <v/>
      </c>
    </row>
    <row r="336" spans="5:8" ht="20.100000000000001" customHeight="1" x14ac:dyDescent="0.2">
      <c r="E336"/>
      <c r="F336" s="49"/>
      <c r="G336" s="49"/>
      <c r="H336" s="18" t="str">
        <f t="shared" si="5"/>
        <v/>
      </c>
    </row>
    <row r="337" spans="5:8" ht="20.100000000000001" customHeight="1" x14ac:dyDescent="0.2">
      <c r="E337"/>
      <c r="F337" s="49"/>
      <c r="G337" s="49"/>
      <c r="H337" s="18" t="str">
        <f t="shared" si="5"/>
        <v/>
      </c>
    </row>
    <row r="338" spans="5:8" ht="20.100000000000001" customHeight="1" x14ac:dyDescent="0.2">
      <c r="E338"/>
      <c r="F338" s="49"/>
      <c r="G338" s="49"/>
      <c r="H338" s="18" t="str">
        <f t="shared" si="5"/>
        <v/>
      </c>
    </row>
    <row r="339" spans="5:8" ht="20.100000000000001" customHeight="1" x14ac:dyDescent="0.2">
      <c r="E339"/>
      <c r="F339" s="49"/>
      <c r="G339" s="49"/>
      <c r="H339" s="18" t="str">
        <f t="shared" si="5"/>
        <v/>
      </c>
    </row>
    <row r="340" spans="5:8" ht="20.100000000000001" customHeight="1" x14ac:dyDescent="0.2">
      <c r="E340"/>
      <c r="F340" s="49"/>
      <c r="G340" s="49"/>
      <c r="H340" s="18" t="str">
        <f t="shared" si="5"/>
        <v/>
      </c>
    </row>
    <row r="341" spans="5:8" ht="20.100000000000001" customHeight="1" x14ac:dyDescent="0.2">
      <c r="E341"/>
      <c r="F341" s="49"/>
      <c r="G341" s="49"/>
      <c r="H341" s="18" t="str">
        <f t="shared" si="5"/>
        <v/>
      </c>
    </row>
    <row r="342" spans="5:8" ht="20.100000000000001" customHeight="1" x14ac:dyDescent="0.2">
      <c r="E342"/>
      <c r="F342" s="49"/>
      <c r="G342" s="49"/>
      <c r="H342" s="18" t="str">
        <f t="shared" si="5"/>
        <v/>
      </c>
    </row>
    <row r="343" spans="5:8" ht="20.100000000000001" customHeight="1" x14ac:dyDescent="0.2">
      <c r="E343"/>
      <c r="F343" s="49"/>
      <c r="G343" s="49"/>
      <c r="H343" s="18" t="str">
        <f t="shared" si="5"/>
        <v/>
      </c>
    </row>
    <row r="344" spans="5:8" ht="20.100000000000001" customHeight="1" x14ac:dyDescent="0.2">
      <c r="E344"/>
      <c r="F344" s="49"/>
      <c r="G344" s="49"/>
      <c r="H344" s="18" t="str">
        <f t="shared" si="5"/>
        <v/>
      </c>
    </row>
    <row r="345" spans="5:8" ht="20.100000000000001" customHeight="1" x14ac:dyDescent="0.2">
      <c r="E345"/>
      <c r="F345" s="49"/>
      <c r="G345" s="49"/>
      <c r="H345" s="18" t="str">
        <f t="shared" si="5"/>
        <v/>
      </c>
    </row>
    <row r="346" spans="5:8" ht="20.100000000000001" customHeight="1" x14ac:dyDescent="0.2">
      <c r="E346"/>
      <c r="F346" s="49"/>
      <c r="G346" s="49"/>
      <c r="H346" s="18" t="str">
        <f t="shared" si="5"/>
        <v/>
      </c>
    </row>
    <row r="347" spans="5:8" ht="20.100000000000001" customHeight="1" x14ac:dyDescent="0.2">
      <c r="E347"/>
      <c r="F347" s="49"/>
      <c r="G347" s="49"/>
      <c r="H347" s="18" t="str">
        <f t="shared" si="5"/>
        <v/>
      </c>
    </row>
    <row r="348" spans="5:8" ht="20.100000000000001" customHeight="1" x14ac:dyDescent="0.2">
      <c r="E348"/>
      <c r="F348" s="49"/>
      <c r="G348" s="49"/>
      <c r="H348" s="18" t="str">
        <f t="shared" si="5"/>
        <v/>
      </c>
    </row>
    <row r="349" spans="5:8" ht="20.100000000000001" customHeight="1" x14ac:dyDescent="0.2">
      <c r="E349"/>
      <c r="F349" s="49"/>
      <c r="G349" s="49"/>
      <c r="H349" s="18" t="str">
        <f t="shared" si="5"/>
        <v/>
      </c>
    </row>
    <row r="350" spans="5:8" ht="20.100000000000001" customHeight="1" x14ac:dyDescent="0.2">
      <c r="E350"/>
      <c r="F350" s="49"/>
      <c r="G350" s="49"/>
      <c r="H350" s="18" t="str">
        <f t="shared" si="5"/>
        <v/>
      </c>
    </row>
    <row r="351" spans="5:8" ht="20.100000000000001" customHeight="1" x14ac:dyDescent="0.2">
      <c r="E351"/>
      <c r="F351" s="49"/>
      <c r="G351" s="49"/>
      <c r="H351" s="18" t="str">
        <f t="shared" si="5"/>
        <v/>
      </c>
    </row>
    <row r="352" spans="5:8" ht="20.100000000000001" customHeight="1" x14ac:dyDescent="0.2">
      <c r="E352"/>
      <c r="F352" s="49"/>
      <c r="G352" s="49"/>
      <c r="H352" s="18" t="str">
        <f t="shared" si="5"/>
        <v/>
      </c>
    </row>
    <row r="353" spans="5:8" ht="20.100000000000001" customHeight="1" x14ac:dyDescent="0.2">
      <c r="E353"/>
      <c r="F353" s="49"/>
      <c r="G353" s="49"/>
      <c r="H353" s="18" t="str">
        <f t="shared" si="5"/>
        <v/>
      </c>
    </row>
    <row r="354" spans="5:8" ht="20.100000000000001" customHeight="1" x14ac:dyDescent="0.2">
      <c r="E354"/>
      <c r="F354" s="49"/>
      <c r="G354" s="49"/>
      <c r="H354" s="18" t="str">
        <f t="shared" si="5"/>
        <v/>
      </c>
    </row>
    <row r="355" spans="5:8" ht="20.100000000000001" customHeight="1" x14ac:dyDescent="0.2">
      <c r="E355"/>
      <c r="F355" s="49"/>
      <c r="G355" s="49"/>
    </row>
    <row r="356" spans="5:8" ht="20.100000000000001" customHeight="1" x14ac:dyDescent="0.2">
      <c r="E356"/>
      <c r="F356" s="49"/>
      <c r="G356" s="49"/>
    </row>
    <row r="357" spans="5:8" ht="20.100000000000001" customHeight="1" x14ac:dyDescent="0.2">
      <c r="E357"/>
      <c r="F357" s="49"/>
      <c r="G357" s="49"/>
    </row>
    <row r="358" spans="5:8" ht="20.100000000000001" customHeight="1" x14ac:dyDescent="0.2">
      <c r="E358"/>
      <c r="F358" s="49"/>
      <c r="G358" s="49"/>
    </row>
    <row r="359" spans="5:8" ht="20.100000000000001" customHeight="1" x14ac:dyDescent="0.2">
      <c r="E359"/>
      <c r="F359" s="49"/>
      <c r="G359" s="49"/>
    </row>
    <row r="360" spans="5:8" ht="20.100000000000001" customHeight="1" x14ac:dyDescent="0.2">
      <c r="E360"/>
      <c r="F360" s="49"/>
      <c r="G360" s="49"/>
    </row>
    <row r="361" spans="5:8" ht="20.100000000000001" customHeight="1" x14ac:dyDescent="0.2">
      <c r="E361"/>
      <c r="F361" s="49"/>
      <c r="G361" s="49"/>
    </row>
    <row r="362" spans="5:8" ht="20.100000000000001" customHeight="1" x14ac:dyDescent="0.2">
      <c r="E362"/>
      <c r="F362" s="49"/>
      <c r="G362" s="49"/>
    </row>
    <row r="363" spans="5:8" ht="20.100000000000001" customHeight="1" x14ac:dyDescent="0.2">
      <c r="E363"/>
      <c r="F363" s="49"/>
      <c r="G363" s="49"/>
    </row>
    <row r="364" spans="5:8" ht="20.100000000000001" customHeight="1" x14ac:dyDescent="0.2">
      <c r="E364"/>
      <c r="F364" s="49"/>
      <c r="G364" s="49"/>
    </row>
    <row r="365" spans="5:8" ht="20.100000000000001" customHeight="1" x14ac:dyDescent="0.2">
      <c r="E365"/>
      <c r="F365" s="49"/>
      <c r="G365" s="49"/>
    </row>
    <row r="366" spans="5:8" ht="20.100000000000001" customHeight="1" x14ac:dyDescent="0.2">
      <c r="E366"/>
      <c r="F366" s="49"/>
      <c r="G366" s="49"/>
    </row>
    <row r="367" spans="5:8" ht="20.100000000000001" customHeight="1" x14ac:dyDescent="0.2">
      <c r="E367"/>
      <c r="F367" s="49"/>
      <c r="G367" s="49"/>
    </row>
    <row r="368" spans="5:8" ht="20.100000000000001" customHeight="1" x14ac:dyDescent="0.2">
      <c r="E368"/>
      <c r="F368" s="49"/>
      <c r="G368" s="49"/>
    </row>
    <row r="369" spans="5:7" ht="20.100000000000001" customHeight="1" x14ac:dyDescent="0.2">
      <c r="E369"/>
      <c r="F369" s="49"/>
      <c r="G369" s="49"/>
    </row>
    <row r="370" spans="5:7" ht="20.100000000000001" customHeight="1" x14ac:dyDescent="0.2">
      <c r="E370"/>
      <c r="F370" s="49"/>
      <c r="G370" s="49"/>
    </row>
    <row r="371" spans="5:7" ht="20.100000000000001" customHeight="1" x14ac:dyDescent="0.2">
      <c r="E371"/>
      <c r="F371" s="49"/>
      <c r="G371" s="49"/>
    </row>
    <row r="372" spans="5:7" ht="20.100000000000001" customHeight="1" x14ac:dyDescent="0.2">
      <c r="E372"/>
      <c r="F372" s="49"/>
      <c r="G372" s="49"/>
    </row>
    <row r="373" spans="5:7" ht="20.100000000000001" customHeight="1" x14ac:dyDescent="0.2">
      <c r="E373"/>
      <c r="F373" s="49"/>
      <c r="G373" s="49"/>
    </row>
    <row r="374" spans="5:7" ht="20.100000000000001" customHeight="1" x14ac:dyDescent="0.2">
      <c r="E374"/>
      <c r="F374" s="49"/>
      <c r="G374" s="49"/>
    </row>
    <row r="375" spans="5:7" ht="20.100000000000001" customHeight="1" x14ac:dyDescent="0.2">
      <c r="E375"/>
      <c r="F375" s="49"/>
      <c r="G375" s="49"/>
    </row>
    <row r="376" spans="5:7" ht="20.100000000000001" customHeight="1" x14ac:dyDescent="0.2">
      <c r="E376"/>
      <c r="F376" s="49"/>
      <c r="G376" s="49"/>
    </row>
    <row r="377" spans="5:7" ht="20.100000000000001" customHeight="1" x14ac:dyDescent="0.2">
      <c r="E377"/>
      <c r="F377" s="49"/>
      <c r="G377" s="49"/>
    </row>
    <row r="378" spans="5:7" ht="20.100000000000001" customHeight="1" x14ac:dyDescent="0.2">
      <c r="E378"/>
      <c r="F378" s="49"/>
      <c r="G378" s="49"/>
    </row>
    <row r="379" spans="5:7" ht="20.100000000000001" customHeight="1" x14ac:dyDescent="0.2">
      <c r="E379"/>
      <c r="F379" s="49"/>
      <c r="G379" s="49"/>
    </row>
    <row r="380" spans="5:7" ht="20.100000000000001" customHeight="1" x14ac:dyDescent="0.2">
      <c r="E380"/>
      <c r="F380" s="49"/>
      <c r="G380" s="49"/>
    </row>
    <row r="381" spans="5:7" ht="20.100000000000001" customHeight="1" x14ac:dyDescent="0.2">
      <c r="E381"/>
      <c r="F381" s="49"/>
      <c r="G381" s="49"/>
    </row>
    <row r="382" spans="5:7" ht="20.100000000000001" customHeight="1" x14ac:dyDescent="0.2">
      <c r="E382"/>
      <c r="F382" s="49"/>
      <c r="G382" s="49"/>
    </row>
    <row r="383" spans="5:7" ht="20.100000000000001" customHeight="1" x14ac:dyDescent="0.2">
      <c r="E383"/>
      <c r="F383" s="49"/>
      <c r="G383" s="49"/>
    </row>
    <row r="384" spans="5:7" ht="20.100000000000001" customHeight="1" x14ac:dyDescent="0.2">
      <c r="E384"/>
      <c r="F384" s="49"/>
      <c r="G384" s="49"/>
    </row>
    <row r="385" spans="5:7" ht="20.100000000000001" customHeight="1" x14ac:dyDescent="0.2">
      <c r="E385"/>
      <c r="F385" s="49"/>
      <c r="G385" s="49"/>
    </row>
    <row r="386" spans="5:7" ht="20.100000000000001" customHeight="1" x14ac:dyDescent="0.2">
      <c r="E386"/>
      <c r="F386" s="49"/>
      <c r="G386" s="49"/>
    </row>
    <row r="387" spans="5:7" ht="20.100000000000001" customHeight="1" x14ac:dyDescent="0.2">
      <c r="E387"/>
      <c r="F387" s="49"/>
      <c r="G387" s="49"/>
    </row>
    <row r="388" spans="5:7" ht="20.100000000000001" customHeight="1" x14ac:dyDescent="0.2">
      <c r="E388"/>
      <c r="F388" s="49"/>
      <c r="G388" s="49"/>
    </row>
    <row r="389" spans="5:7" ht="20.100000000000001" customHeight="1" x14ac:dyDescent="0.2">
      <c r="E389"/>
      <c r="F389" s="49"/>
      <c r="G389" s="49"/>
    </row>
    <row r="390" spans="5:7" ht="20.100000000000001" customHeight="1" x14ac:dyDescent="0.2">
      <c r="E390"/>
      <c r="F390" s="49"/>
      <c r="G390" s="49"/>
    </row>
    <row r="391" spans="5:7" ht="20.100000000000001" customHeight="1" x14ac:dyDescent="0.2">
      <c r="E391"/>
      <c r="F391" s="49"/>
      <c r="G391" s="49"/>
    </row>
    <row r="392" spans="5:7" ht="20.100000000000001" customHeight="1" x14ac:dyDescent="0.2">
      <c r="E392"/>
      <c r="F392" s="49"/>
      <c r="G392" s="49"/>
    </row>
    <row r="393" spans="5:7" ht="20.100000000000001" customHeight="1" x14ac:dyDescent="0.2">
      <c r="E393"/>
      <c r="F393" s="49"/>
      <c r="G393" s="49"/>
    </row>
    <row r="394" spans="5:7" ht="20.100000000000001" customHeight="1" x14ac:dyDescent="0.2">
      <c r="E394"/>
      <c r="F394" s="49"/>
      <c r="G394" s="49"/>
    </row>
    <row r="395" spans="5:7" ht="20.100000000000001" customHeight="1" x14ac:dyDescent="0.2">
      <c r="E395"/>
      <c r="F395" s="49"/>
      <c r="G395" s="49"/>
    </row>
    <row r="396" spans="5:7" ht="20.100000000000001" customHeight="1" x14ac:dyDescent="0.2">
      <c r="E396"/>
      <c r="F396" s="49"/>
      <c r="G396" s="49"/>
    </row>
    <row r="397" spans="5:7" ht="20.100000000000001" customHeight="1" x14ac:dyDescent="0.2">
      <c r="E397"/>
      <c r="F397" s="49"/>
      <c r="G397" s="49"/>
    </row>
    <row r="398" spans="5:7" ht="20.100000000000001" customHeight="1" x14ac:dyDescent="0.2">
      <c r="E398"/>
      <c r="F398" s="49"/>
      <c r="G398" s="49"/>
    </row>
    <row r="399" spans="5:7" ht="20.100000000000001" customHeight="1" x14ac:dyDescent="0.2">
      <c r="E399"/>
      <c r="F399" s="49"/>
      <c r="G399" s="49"/>
    </row>
    <row r="400" spans="5:7" ht="20.100000000000001" customHeight="1" x14ac:dyDescent="0.2">
      <c r="E400"/>
      <c r="F400" s="49"/>
      <c r="G400" s="49"/>
    </row>
    <row r="401" spans="5:7" ht="20.100000000000001" customHeight="1" x14ac:dyDescent="0.2">
      <c r="E401"/>
      <c r="F401" s="49"/>
      <c r="G401" s="49"/>
    </row>
    <row r="402" spans="5:7" ht="20.100000000000001" customHeight="1" x14ac:dyDescent="0.2">
      <c r="E402"/>
      <c r="F402" s="49"/>
      <c r="G402" s="49"/>
    </row>
    <row r="403" spans="5:7" ht="20.100000000000001" customHeight="1" x14ac:dyDescent="0.2">
      <c r="E403"/>
      <c r="F403" s="49"/>
      <c r="G403" s="49"/>
    </row>
    <row r="404" spans="5:7" ht="20.100000000000001" customHeight="1" x14ac:dyDescent="0.2">
      <c r="E404"/>
      <c r="F404" s="49"/>
      <c r="G404" s="49"/>
    </row>
    <row r="405" spans="5:7" ht="20.100000000000001" customHeight="1" x14ac:dyDescent="0.2">
      <c r="E405"/>
      <c r="F405" s="49"/>
      <c r="G405" s="49"/>
    </row>
    <row r="406" spans="5:7" ht="20.100000000000001" customHeight="1" x14ac:dyDescent="0.2">
      <c r="E406"/>
      <c r="F406" s="49"/>
      <c r="G406" s="49"/>
    </row>
    <row r="407" spans="5:7" ht="20.100000000000001" customHeight="1" x14ac:dyDescent="0.2">
      <c r="E407"/>
      <c r="F407" s="49"/>
      <c r="G407" s="49"/>
    </row>
    <row r="408" spans="5:7" ht="20.100000000000001" customHeight="1" x14ac:dyDescent="0.2">
      <c r="E408"/>
      <c r="F408" s="49"/>
      <c r="G408" s="49"/>
    </row>
    <row r="409" spans="5:7" ht="20.100000000000001" customHeight="1" x14ac:dyDescent="0.2">
      <c r="E409"/>
      <c r="F409" s="49"/>
      <c r="G409" s="49"/>
    </row>
    <row r="410" spans="5:7" ht="20.100000000000001" customHeight="1" x14ac:dyDescent="0.2">
      <c r="E410"/>
      <c r="F410" s="49"/>
      <c r="G410" s="49"/>
    </row>
    <row r="411" spans="5:7" ht="20.100000000000001" customHeight="1" x14ac:dyDescent="0.2">
      <c r="E411"/>
      <c r="F411" s="49"/>
      <c r="G411" s="49"/>
    </row>
    <row r="412" spans="5:7" ht="20.100000000000001" customHeight="1" x14ac:dyDescent="0.2">
      <c r="E412"/>
      <c r="F412" s="49"/>
      <c r="G412" s="49"/>
    </row>
    <row r="413" spans="5:7" ht="20.100000000000001" customHeight="1" x14ac:dyDescent="0.2">
      <c r="E413"/>
      <c r="F413" s="49"/>
      <c r="G413" s="49"/>
    </row>
    <row r="414" spans="5:7" ht="20.100000000000001" customHeight="1" x14ac:dyDescent="0.2">
      <c r="E414"/>
      <c r="F414" s="49"/>
      <c r="G414" s="49"/>
    </row>
    <row r="415" spans="5:7" ht="20.100000000000001" customHeight="1" x14ac:dyDescent="0.2">
      <c r="E415"/>
      <c r="F415" s="49"/>
      <c r="G415" s="49"/>
    </row>
    <row r="416" spans="5:7" ht="20.100000000000001" customHeight="1" x14ac:dyDescent="0.2">
      <c r="E416"/>
      <c r="F416" s="49"/>
      <c r="G416" s="49"/>
    </row>
    <row r="417" spans="5:7" ht="20.100000000000001" customHeight="1" x14ac:dyDescent="0.2">
      <c r="E417"/>
      <c r="F417" s="49"/>
      <c r="G417" s="49"/>
    </row>
    <row r="418" spans="5:7" ht="20.100000000000001" customHeight="1" x14ac:dyDescent="0.2">
      <c r="E418"/>
      <c r="F418" s="49"/>
      <c r="G418" s="49"/>
    </row>
    <row r="419" spans="5:7" ht="20.100000000000001" customHeight="1" x14ac:dyDescent="0.2">
      <c r="E419"/>
      <c r="F419" s="49"/>
      <c r="G419" s="49"/>
    </row>
    <row r="420" spans="5:7" ht="20.100000000000001" customHeight="1" x14ac:dyDescent="0.2">
      <c r="E420"/>
      <c r="F420" s="49"/>
      <c r="G420" s="49"/>
    </row>
    <row r="421" spans="5:7" ht="20.100000000000001" customHeight="1" x14ac:dyDescent="0.2">
      <c r="E421"/>
      <c r="F421" s="49"/>
      <c r="G421" s="49"/>
    </row>
    <row r="422" spans="5:7" ht="20.100000000000001" customHeight="1" x14ac:dyDescent="0.2">
      <c r="E422"/>
      <c r="F422" s="49"/>
      <c r="G422" s="49"/>
    </row>
    <row r="423" spans="5:7" ht="20.100000000000001" customHeight="1" x14ac:dyDescent="0.2">
      <c r="E423"/>
      <c r="F423" s="49"/>
      <c r="G423" s="49"/>
    </row>
    <row r="424" spans="5:7" ht="20.100000000000001" customHeight="1" x14ac:dyDescent="0.2">
      <c r="E424"/>
      <c r="F424" s="49"/>
      <c r="G424" s="49"/>
    </row>
    <row r="425" spans="5:7" ht="20.100000000000001" customHeight="1" x14ac:dyDescent="0.2">
      <c r="E425"/>
      <c r="F425" s="49"/>
      <c r="G425" s="49"/>
    </row>
    <row r="426" spans="5:7" ht="20.100000000000001" customHeight="1" x14ac:dyDescent="0.2">
      <c r="E426"/>
      <c r="F426" s="49"/>
      <c r="G426" s="49"/>
    </row>
    <row r="427" spans="5:7" ht="20.100000000000001" customHeight="1" x14ac:dyDescent="0.2">
      <c r="E427"/>
      <c r="F427" s="49"/>
      <c r="G427" s="49"/>
    </row>
    <row r="428" spans="5:7" ht="20.100000000000001" customHeight="1" x14ac:dyDescent="0.2">
      <c r="E428"/>
      <c r="F428" s="49"/>
      <c r="G428" s="49"/>
    </row>
    <row r="429" spans="5:7" ht="20.100000000000001" customHeight="1" x14ac:dyDescent="0.2">
      <c r="E429"/>
      <c r="F429" s="49"/>
      <c r="G429" s="49"/>
    </row>
    <row r="430" spans="5:7" ht="20.100000000000001" customHeight="1" x14ac:dyDescent="0.2">
      <c r="E430"/>
      <c r="F430" s="49"/>
      <c r="G430" s="49"/>
    </row>
    <row r="431" spans="5:7" ht="20.100000000000001" customHeight="1" x14ac:dyDescent="0.2">
      <c r="E431"/>
      <c r="F431" s="49"/>
      <c r="G431" s="49"/>
    </row>
    <row r="432" spans="5:7" ht="20.100000000000001" customHeight="1" x14ac:dyDescent="0.2">
      <c r="E432"/>
      <c r="F432" s="49"/>
      <c r="G432" s="49"/>
    </row>
    <row r="433" spans="5:7" ht="20.100000000000001" customHeight="1" x14ac:dyDescent="0.2">
      <c r="E433"/>
      <c r="F433" s="49"/>
      <c r="G433" s="49"/>
    </row>
    <row r="434" spans="5:7" ht="20.100000000000001" customHeight="1" x14ac:dyDescent="0.2">
      <c r="E434"/>
      <c r="F434" s="49"/>
      <c r="G434" s="49"/>
    </row>
    <row r="435" spans="5:7" ht="20.100000000000001" customHeight="1" x14ac:dyDescent="0.2">
      <c r="E435"/>
      <c r="F435" s="49"/>
      <c r="G435" s="49"/>
    </row>
    <row r="436" spans="5:7" ht="20.100000000000001" customHeight="1" x14ac:dyDescent="0.2">
      <c r="E436"/>
      <c r="F436" s="49"/>
      <c r="G436" s="49"/>
    </row>
    <row r="437" spans="5:7" ht="20.100000000000001" customHeight="1" x14ac:dyDescent="0.2">
      <c r="E437"/>
      <c r="F437" s="49"/>
      <c r="G437" s="49"/>
    </row>
    <row r="438" spans="5:7" ht="20.100000000000001" customHeight="1" x14ac:dyDescent="0.2">
      <c r="E438"/>
      <c r="F438" s="49"/>
      <c r="G438" s="49"/>
    </row>
    <row r="439" spans="5:7" ht="20.100000000000001" customHeight="1" x14ac:dyDescent="0.2">
      <c r="E439"/>
      <c r="F439" s="49"/>
      <c r="G439" s="49"/>
    </row>
    <row r="440" spans="5:7" ht="20.100000000000001" customHeight="1" x14ac:dyDescent="0.2">
      <c r="E440"/>
      <c r="F440" s="49"/>
      <c r="G440" s="49"/>
    </row>
    <row r="441" spans="5:7" ht="20.100000000000001" customHeight="1" x14ac:dyDescent="0.2">
      <c r="E441"/>
      <c r="F441" s="49"/>
      <c r="G441" s="49"/>
    </row>
    <row r="442" spans="5:7" ht="20.100000000000001" customHeight="1" x14ac:dyDescent="0.2">
      <c r="E442"/>
      <c r="F442" s="49"/>
      <c r="G442" s="49"/>
    </row>
    <row r="443" spans="5:7" ht="20.100000000000001" customHeight="1" x14ac:dyDescent="0.2">
      <c r="E443"/>
      <c r="F443" s="49"/>
      <c r="G443" s="49"/>
    </row>
    <row r="444" spans="5:7" ht="20.100000000000001" customHeight="1" x14ac:dyDescent="0.2">
      <c r="E444"/>
      <c r="F444" s="49"/>
      <c r="G444" s="49"/>
    </row>
    <row r="445" spans="5:7" ht="20.100000000000001" customHeight="1" x14ac:dyDescent="0.2">
      <c r="E445"/>
      <c r="F445" s="49"/>
      <c r="G445" s="49"/>
    </row>
    <row r="446" spans="5:7" ht="20.100000000000001" customHeight="1" x14ac:dyDescent="0.2">
      <c r="E446"/>
      <c r="F446" s="49"/>
      <c r="G446" s="49"/>
    </row>
    <row r="447" spans="5:7" ht="20.100000000000001" customHeight="1" x14ac:dyDescent="0.2">
      <c r="E447"/>
      <c r="F447" s="49"/>
      <c r="G447" s="49"/>
    </row>
    <row r="448" spans="5:7" ht="20.100000000000001" customHeight="1" x14ac:dyDescent="0.2">
      <c r="E448"/>
      <c r="F448" s="49"/>
      <c r="G448" s="49"/>
    </row>
    <row r="449" spans="5:7" ht="20.100000000000001" customHeight="1" x14ac:dyDescent="0.2">
      <c r="E449"/>
      <c r="F449" s="49"/>
      <c r="G449" s="49"/>
    </row>
    <row r="450" spans="5:7" ht="20.100000000000001" customHeight="1" x14ac:dyDescent="0.2">
      <c r="E450"/>
      <c r="F450" s="49"/>
      <c r="G450" s="49"/>
    </row>
    <row r="451" spans="5:7" ht="20.100000000000001" customHeight="1" x14ac:dyDescent="0.2">
      <c r="E451"/>
      <c r="F451" s="49"/>
      <c r="G451" s="49"/>
    </row>
    <row r="452" spans="5:7" ht="20.100000000000001" customHeight="1" x14ac:dyDescent="0.2">
      <c r="E452"/>
      <c r="F452" s="49"/>
      <c r="G452" s="49"/>
    </row>
    <row r="453" spans="5:7" ht="20.100000000000001" customHeight="1" x14ac:dyDescent="0.2">
      <c r="E453"/>
      <c r="F453" s="49"/>
      <c r="G453" s="49"/>
    </row>
    <row r="454" spans="5:7" ht="20.100000000000001" customHeight="1" x14ac:dyDescent="0.2">
      <c r="E454"/>
      <c r="F454" s="49"/>
      <c r="G454" s="49"/>
    </row>
    <row r="455" spans="5:7" ht="20.100000000000001" customHeight="1" x14ac:dyDescent="0.2">
      <c r="E455"/>
      <c r="F455" s="49"/>
      <c r="G455" s="49"/>
    </row>
    <row r="456" spans="5:7" ht="20.100000000000001" customHeight="1" x14ac:dyDescent="0.2">
      <c r="E456"/>
      <c r="F456" s="49"/>
      <c r="G456" s="49"/>
    </row>
    <row r="457" spans="5:7" ht="20.100000000000001" customHeight="1" x14ac:dyDescent="0.2">
      <c r="E457"/>
      <c r="F457" s="49"/>
      <c r="G457" s="49"/>
    </row>
    <row r="458" spans="5:7" ht="20.100000000000001" customHeight="1" x14ac:dyDescent="0.2">
      <c r="E458"/>
      <c r="F458" s="49"/>
      <c r="G458" s="49"/>
    </row>
    <row r="459" spans="5:7" ht="20.100000000000001" customHeight="1" x14ac:dyDescent="0.2">
      <c r="E459"/>
      <c r="F459" s="49"/>
      <c r="G459" s="49"/>
    </row>
    <row r="460" spans="5:7" ht="20.100000000000001" customHeight="1" x14ac:dyDescent="0.2">
      <c r="E460"/>
      <c r="F460" s="49"/>
      <c r="G460" s="49"/>
    </row>
    <row r="461" spans="5:7" ht="20.100000000000001" customHeight="1" x14ac:dyDescent="0.2">
      <c r="E461"/>
      <c r="F461" s="49"/>
      <c r="G461" s="49"/>
    </row>
    <row r="462" spans="5:7" ht="20.100000000000001" customHeight="1" x14ac:dyDescent="0.2">
      <c r="E462"/>
      <c r="F462" s="49"/>
      <c r="G462" s="49"/>
    </row>
    <row r="463" spans="5:7" ht="20.100000000000001" customHeight="1" x14ac:dyDescent="0.2">
      <c r="E463"/>
      <c r="F463" s="49"/>
      <c r="G463" s="49"/>
    </row>
    <row r="464" spans="5:7" ht="20.100000000000001" customHeight="1" x14ac:dyDescent="0.2">
      <c r="E464"/>
      <c r="F464" s="49"/>
      <c r="G464" s="49"/>
    </row>
    <row r="465" spans="5:7" ht="20.100000000000001" customHeight="1" x14ac:dyDescent="0.2">
      <c r="E465"/>
      <c r="F465" s="49"/>
      <c r="G465" s="49"/>
    </row>
    <row r="466" spans="5:7" ht="20.100000000000001" customHeight="1" x14ac:dyDescent="0.2">
      <c r="E466"/>
      <c r="F466" s="49"/>
      <c r="G466" s="49"/>
    </row>
    <row r="467" spans="5:7" ht="20.100000000000001" customHeight="1" x14ac:dyDescent="0.2">
      <c r="E467"/>
      <c r="F467" s="49"/>
      <c r="G467" s="49"/>
    </row>
    <row r="468" spans="5:7" ht="20.100000000000001" customHeight="1" x14ac:dyDescent="0.2">
      <c r="E468"/>
      <c r="F468" s="49"/>
      <c r="G468" s="49"/>
    </row>
    <row r="469" spans="5:7" ht="20.100000000000001" customHeight="1" x14ac:dyDescent="0.2">
      <c r="E469"/>
      <c r="F469" s="49"/>
      <c r="G469" s="49"/>
    </row>
    <row r="470" spans="5:7" ht="20.100000000000001" customHeight="1" x14ac:dyDescent="0.2">
      <c r="E470"/>
      <c r="F470" s="49"/>
      <c r="G470" s="49"/>
    </row>
    <row r="471" spans="5:7" ht="20.100000000000001" customHeight="1" x14ac:dyDescent="0.2">
      <c r="E471"/>
      <c r="F471" s="49"/>
      <c r="G471" s="49"/>
    </row>
    <row r="472" spans="5:7" ht="20.100000000000001" customHeight="1" x14ac:dyDescent="0.2">
      <c r="E472"/>
      <c r="F472" s="49"/>
      <c r="G472" s="49"/>
    </row>
    <row r="473" spans="5:7" ht="20.100000000000001" customHeight="1" x14ac:dyDescent="0.2">
      <c r="E473"/>
      <c r="F473" s="49"/>
      <c r="G473" s="49"/>
    </row>
    <row r="474" spans="5:7" ht="20.100000000000001" customHeight="1" x14ac:dyDescent="0.2">
      <c r="E474"/>
      <c r="F474" s="49"/>
      <c r="G474" s="49"/>
    </row>
    <row r="475" spans="5:7" ht="20.100000000000001" customHeight="1" x14ac:dyDescent="0.2">
      <c r="E475"/>
      <c r="F475" s="49"/>
      <c r="G475" s="49"/>
    </row>
    <row r="476" spans="5:7" ht="20.100000000000001" customHeight="1" x14ac:dyDescent="0.2">
      <c r="E476"/>
      <c r="F476" s="49"/>
      <c r="G476" s="49"/>
    </row>
    <row r="477" spans="5:7" ht="20.100000000000001" customHeight="1" x14ac:dyDescent="0.2">
      <c r="E477"/>
      <c r="F477" s="49"/>
      <c r="G477" s="49"/>
    </row>
    <row r="478" spans="5:7" ht="20.100000000000001" customHeight="1" x14ac:dyDescent="0.2">
      <c r="E478"/>
      <c r="F478" s="49"/>
      <c r="G478" s="49"/>
    </row>
    <row r="479" spans="5:7" ht="20.100000000000001" customHeight="1" x14ac:dyDescent="0.2">
      <c r="E479"/>
      <c r="F479" s="49"/>
      <c r="G479" s="49"/>
    </row>
    <row r="480" spans="5:7" ht="20.100000000000001" customHeight="1" x14ac:dyDescent="0.2">
      <c r="E480"/>
      <c r="F480" s="49"/>
      <c r="G480" s="49"/>
    </row>
    <row r="481" spans="5:7" ht="20.100000000000001" customHeight="1" x14ac:dyDescent="0.2">
      <c r="E481"/>
      <c r="F481" s="49"/>
      <c r="G481" s="49"/>
    </row>
    <row r="482" spans="5:7" ht="20.100000000000001" customHeight="1" x14ac:dyDescent="0.2">
      <c r="E482"/>
      <c r="F482" s="49"/>
      <c r="G482" s="49"/>
    </row>
    <row r="483" spans="5:7" ht="20.100000000000001" customHeight="1" x14ac:dyDescent="0.2">
      <c r="E483"/>
      <c r="F483" s="49"/>
      <c r="G483" s="49"/>
    </row>
    <row r="484" spans="5:7" ht="20.100000000000001" customHeight="1" x14ac:dyDescent="0.2">
      <c r="E484"/>
      <c r="F484" s="49"/>
      <c r="G484" s="49"/>
    </row>
    <row r="485" spans="5:7" ht="20.100000000000001" customHeight="1" x14ac:dyDescent="0.2">
      <c r="E485"/>
      <c r="F485" s="49"/>
      <c r="G485" s="49"/>
    </row>
    <row r="486" spans="5:7" ht="20.100000000000001" customHeight="1" x14ac:dyDescent="0.2">
      <c r="E486"/>
      <c r="F486" s="49"/>
      <c r="G486" s="49"/>
    </row>
    <row r="487" spans="5:7" ht="20.100000000000001" customHeight="1" x14ac:dyDescent="0.2">
      <c r="E487"/>
      <c r="F487" s="49"/>
      <c r="G487" s="49"/>
    </row>
    <row r="488" spans="5:7" ht="20.100000000000001" customHeight="1" x14ac:dyDescent="0.2">
      <c r="E488"/>
      <c r="F488" s="49"/>
      <c r="G488" s="49"/>
    </row>
    <row r="489" spans="5:7" ht="20.100000000000001" customHeight="1" x14ac:dyDescent="0.2">
      <c r="E489"/>
      <c r="F489" s="49"/>
      <c r="G489" s="49"/>
    </row>
    <row r="490" spans="5:7" ht="20.100000000000001" customHeight="1" x14ac:dyDescent="0.2">
      <c r="E490"/>
      <c r="F490" s="49"/>
      <c r="G490" s="49"/>
    </row>
    <row r="491" spans="5:7" ht="20.100000000000001" customHeight="1" x14ac:dyDescent="0.2">
      <c r="E491"/>
      <c r="F491" s="49"/>
      <c r="G491" s="49"/>
    </row>
    <row r="492" spans="5:7" ht="20.100000000000001" customHeight="1" x14ac:dyDescent="0.2">
      <c r="E492"/>
      <c r="F492" s="49"/>
      <c r="G492" s="49"/>
    </row>
    <row r="493" spans="5:7" ht="20.100000000000001" customHeight="1" x14ac:dyDescent="0.2">
      <c r="E493"/>
      <c r="F493" s="49"/>
      <c r="G493" s="49"/>
    </row>
    <row r="494" spans="5:7" ht="20.100000000000001" customHeight="1" x14ac:dyDescent="0.2">
      <c r="E494"/>
      <c r="F494" s="49"/>
      <c r="G494" s="49"/>
    </row>
    <row r="495" spans="5:7" ht="20.100000000000001" customHeight="1" x14ac:dyDescent="0.2">
      <c r="E495"/>
      <c r="F495" s="49"/>
      <c r="G495" s="49"/>
    </row>
    <row r="496" spans="5:7" ht="20.100000000000001" customHeight="1" x14ac:dyDescent="0.2">
      <c r="E496"/>
      <c r="F496" s="49"/>
      <c r="G496" s="49"/>
    </row>
    <row r="497" spans="5:7" ht="20.100000000000001" customHeight="1" x14ac:dyDescent="0.2">
      <c r="E497"/>
      <c r="F497" s="49"/>
      <c r="G497" s="49"/>
    </row>
    <row r="498" spans="5:7" ht="20.100000000000001" customHeight="1" x14ac:dyDescent="0.2">
      <c r="E498"/>
      <c r="F498" s="49"/>
      <c r="G498" s="49"/>
    </row>
    <row r="499" spans="5:7" ht="20.100000000000001" customHeight="1" x14ac:dyDescent="0.2">
      <c r="E499"/>
      <c r="F499" s="49"/>
      <c r="G499" s="49"/>
    </row>
    <row r="500" spans="5:7" ht="20.100000000000001" customHeight="1" x14ac:dyDescent="0.2">
      <c r="E500"/>
      <c r="F500" s="49"/>
      <c r="G500" s="49"/>
    </row>
    <row r="501" spans="5:7" ht="20.100000000000001" customHeight="1" x14ac:dyDescent="0.2">
      <c r="E501"/>
      <c r="F501" s="49"/>
      <c r="G501" s="49"/>
    </row>
    <row r="502" spans="5:7" ht="20.100000000000001" customHeight="1" x14ac:dyDescent="0.2">
      <c r="E502"/>
      <c r="F502" s="49"/>
      <c r="G502" s="49"/>
    </row>
    <row r="503" spans="5:7" ht="20.100000000000001" customHeight="1" x14ac:dyDescent="0.2">
      <c r="E503"/>
      <c r="F503" s="49"/>
      <c r="G503" s="49"/>
    </row>
    <row r="504" spans="5:7" ht="20.100000000000001" customHeight="1" x14ac:dyDescent="0.2">
      <c r="E504"/>
      <c r="F504" s="49"/>
      <c r="G504" s="49"/>
    </row>
    <row r="505" spans="5:7" ht="20.100000000000001" customHeight="1" x14ac:dyDescent="0.2">
      <c r="E505"/>
      <c r="F505" s="49"/>
      <c r="G505" s="49"/>
    </row>
    <row r="506" spans="5:7" ht="20.100000000000001" customHeight="1" x14ac:dyDescent="0.2">
      <c r="E506"/>
      <c r="F506" s="49"/>
      <c r="G506" s="49"/>
    </row>
    <row r="507" spans="5:7" ht="20.100000000000001" customHeight="1" x14ac:dyDescent="0.2">
      <c r="E507"/>
      <c r="F507" s="49"/>
      <c r="G507" s="49"/>
    </row>
    <row r="508" spans="5:7" ht="20.100000000000001" customHeight="1" x14ac:dyDescent="0.2">
      <c r="E508"/>
      <c r="F508" s="49"/>
      <c r="G508" s="49"/>
    </row>
    <row r="509" spans="5:7" ht="20.100000000000001" customHeight="1" x14ac:dyDescent="0.2">
      <c r="E509"/>
      <c r="F509" s="49"/>
      <c r="G509" s="49"/>
    </row>
    <row r="510" spans="5:7" ht="20.100000000000001" customHeight="1" x14ac:dyDescent="0.2">
      <c r="E510"/>
      <c r="F510" s="49"/>
      <c r="G510" s="49"/>
    </row>
    <row r="511" spans="5:7" ht="20.100000000000001" customHeight="1" x14ac:dyDescent="0.2">
      <c r="E511"/>
      <c r="F511" s="49"/>
      <c r="G511" s="49"/>
    </row>
    <row r="512" spans="5:7" ht="20.100000000000001" customHeight="1" x14ac:dyDescent="0.2">
      <c r="E512"/>
      <c r="F512" s="49"/>
      <c r="G512" s="49"/>
    </row>
    <row r="513" spans="5:7" ht="20.100000000000001" customHeight="1" x14ac:dyDescent="0.2">
      <c r="E513"/>
      <c r="F513" s="49"/>
      <c r="G513" s="49"/>
    </row>
    <row r="514" spans="5:7" ht="20.100000000000001" customHeight="1" x14ac:dyDescent="0.2">
      <c r="E514"/>
      <c r="F514" s="49"/>
      <c r="G514" s="49"/>
    </row>
    <row r="515" spans="5:7" ht="20.100000000000001" customHeight="1" x14ac:dyDescent="0.2">
      <c r="E515"/>
      <c r="F515" s="49"/>
      <c r="G515" s="49"/>
    </row>
    <row r="516" spans="5:7" ht="20.100000000000001" customHeight="1" x14ac:dyDescent="0.2">
      <c r="E516"/>
      <c r="F516" s="49"/>
      <c r="G516" s="49"/>
    </row>
    <row r="517" spans="5:7" ht="20.100000000000001" customHeight="1" x14ac:dyDescent="0.2">
      <c r="E517"/>
      <c r="F517" s="49"/>
      <c r="G517" s="49"/>
    </row>
    <row r="518" spans="5:7" ht="20.100000000000001" customHeight="1" x14ac:dyDescent="0.2">
      <c r="E518"/>
      <c r="F518" s="49"/>
      <c r="G518" s="49"/>
    </row>
    <row r="519" spans="5:7" ht="20.100000000000001" customHeight="1" x14ac:dyDescent="0.2">
      <c r="E519"/>
      <c r="F519" s="49"/>
      <c r="G519" s="49"/>
    </row>
    <row r="520" spans="5:7" ht="20.100000000000001" customHeight="1" x14ac:dyDescent="0.2">
      <c r="E520"/>
      <c r="F520" s="49"/>
      <c r="G520" s="49"/>
    </row>
    <row r="521" spans="5:7" ht="20.100000000000001" customHeight="1" x14ac:dyDescent="0.2">
      <c r="E521"/>
      <c r="F521" s="49"/>
      <c r="G521" s="49"/>
    </row>
    <row r="522" spans="5:7" ht="20.100000000000001" customHeight="1" x14ac:dyDescent="0.2">
      <c r="E522"/>
      <c r="F522" s="49"/>
      <c r="G522" s="49"/>
    </row>
    <row r="523" spans="5:7" ht="20.100000000000001" customHeight="1" x14ac:dyDescent="0.2">
      <c r="E523"/>
      <c r="F523" s="49"/>
      <c r="G523" s="49"/>
    </row>
    <row r="524" spans="5:7" ht="20.100000000000001" customHeight="1" x14ac:dyDescent="0.2">
      <c r="E524"/>
      <c r="F524" s="49"/>
      <c r="G524" s="49"/>
    </row>
    <row r="525" spans="5:7" ht="20.100000000000001" customHeight="1" x14ac:dyDescent="0.2">
      <c r="E525"/>
      <c r="F525" s="49"/>
      <c r="G525" s="49"/>
    </row>
    <row r="526" spans="5:7" ht="20.100000000000001" customHeight="1" x14ac:dyDescent="0.2">
      <c r="E526"/>
      <c r="F526" s="49"/>
      <c r="G526" s="49"/>
    </row>
    <row r="527" spans="5:7" ht="20.100000000000001" customHeight="1" x14ac:dyDescent="0.2">
      <c r="E527"/>
      <c r="F527" s="49"/>
      <c r="G527" s="49"/>
    </row>
    <row r="528" spans="5:7" ht="20.100000000000001" customHeight="1" x14ac:dyDescent="0.2">
      <c r="E528"/>
      <c r="F528" s="49"/>
      <c r="G528" s="49"/>
    </row>
    <row r="529" spans="5:7" ht="20.100000000000001" customHeight="1" x14ac:dyDescent="0.2">
      <c r="E529"/>
      <c r="F529" s="49"/>
      <c r="G529" s="49"/>
    </row>
    <row r="530" spans="5:7" ht="20.100000000000001" customHeight="1" x14ac:dyDescent="0.2">
      <c r="E530"/>
      <c r="F530" s="49"/>
      <c r="G530" s="49"/>
    </row>
    <row r="531" spans="5:7" ht="20.100000000000001" customHeight="1" x14ac:dyDescent="0.2">
      <c r="E531"/>
      <c r="F531" s="49"/>
      <c r="G531" s="49"/>
    </row>
    <row r="532" spans="5:7" ht="20.100000000000001" customHeight="1" x14ac:dyDescent="0.2">
      <c r="E532"/>
      <c r="F532" s="49"/>
      <c r="G532" s="49"/>
    </row>
    <row r="533" spans="5:7" ht="20.100000000000001" customHeight="1" x14ac:dyDescent="0.2">
      <c r="E533"/>
      <c r="F533" s="49"/>
      <c r="G533" s="49"/>
    </row>
    <row r="534" spans="5:7" ht="20.100000000000001" customHeight="1" x14ac:dyDescent="0.2">
      <c r="E534"/>
      <c r="F534" s="49"/>
      <c r="G534" s="49"/>
    </row>
    <row r="535" spans="5:7" ht="20.100000000000001" customHeight="1" x14ac:dyDescent="0.2">
      <c r="E535"/>
      <c r="F535" s="49"/>
      <c r="G535" s="49"/>
    </row>
    <row r="536" spans="5:7" ht="20.100000000000001" customHeight="1" x14ac:dyDescent="0.2">
      <c r="E536"/>
      <c r="F536" s="49"/>
      <c r="G536" s="49"/>
    </row>
    <row r="537" spans="5:7" ht="20.100000000000001" customHeight="1" x14ac:dyDescent="0.2">
      <c r="E537"/>
      <c r="F537" s="49"/>
      <c r="G537" s="49"/>
    </row>
    <row r="538" spans="5:7" ht="20.100000000000001" customHeight="1" x14ac:dyDescent="0.2">
      <c r="E538"/>
      <c r="F538" s="49"/>
      <c r="G538" s="49"/>
    </row>
    <row r="539" spans="5:7" ht="20.100000000000001" customHeight="1" x14ac:dyDescent="0.2">
      <c r="E539"/>
      <c r="F539" s="49"/>
      <c r="G539" s="49"/>
    </row>
    <row r="540" spans="5:7" ht="20.100000000000001" customHeight="1" x14ac:dyDescent="0.2">
      <c r="E540"/>
      <c r="F540" s="49"/>
      <c r="G540" s="49"/>
    </row>
    <row r="541" spans="5:7" ht="20.100000000000001" customHeight="1" x14ac:dyDescent="0.2">
      <c r="E541"/>
      <c r="F541" s="49"/>
      <c r="G541" s="49"/>
    </row>
    <row r="542" spans="5:7" ht="20.100000000000001" customHeight="1" x14ac:dyDescent="0.2">
      <c r="E542"/>
      <c r="F542" s="49"/>
      <c r="G542" s="49"/>
    </row>
    <row r="543" spans="5:7" ht="20.100000000000001" customHeight="1" x14ac:dyDescent="0.2">
      <c r="E543"/>
      <c r="F543" s="49"/>
      <c r="G543" s="49"/>
    </row>
    <row r="544" spans="5:7" ht="20.100000000000001" customHeight="1" x14ac:dyDescent="0.2">
      <c r="E544"/>
      <c r="F544" s="49"/>
      <c r="G544" s="49"/>
    </row>
    <row r="545" spans="5:7" ht="20.100000000000001" customHeight="1" x14ac:dyDescent="0.2">
      <c r="E545"/>
      <c r="F545" s="49"/>
      <c r="G545" s="49"/>
    </row>
    <row r="546" spans="5:7" ht="20.100000000000001" customHeight="1" x14ac:dyDescent="0.2">
      <c r="E546"/>
      <c r="F546" s="49"/>
      <c r="G546" s="49"/>
    </row>
    <row r="547" spans="5:7" ht="20.100000000000001" customHeight="1" x14ac:dyDescent="0.2">
      <c r="E547"/>
      <c r="F547" s="49"/>
      <c r="G547" s="49"/>
    </row>
    <row r="548" spans="5:7" ht="20.100000000000001" customHeight="1" x14ac:dyDescent="0.2">
      <c r="E548"/>
      <c r="F548" s="49"/>
      <c r="G548" s="49"/>
    </row>
    <row r="549" spans="5:7" ht="20.100000000000001" customHeight="1" x14ac:dyDescent="0.2">
      <c r="E549"/>
      <c r="F549" s="49"/>
      <c r="G549" s="49"/>
    </row>
    <row r="550" spans="5:7" ht="20.100000000000001" customHeight="1" x14ac:dyDescent="0.2">
      <c r="E550"/>
      <c r="F550" s="49"/>
      <c r="G550" s="49"/>
    </row>
    <row r="551" spans="5:7" ht="20.100000000000001" customHeight="1" x14ac:dyDescent="0.2">
      <c r="E551"/>
      <c r="F551" s="49"/>
      <c r="G551" s="49"/>
    </row>
    <row r="552" spans="5:7" ht="20.100000000000001" customHeight="1" x14ac:dyDescent="0.2">
      <c r="E552"/>
      <c r="F552" s="49"/>
      <c r="G552" s="49"/>
    </row>
    <row r="553" spans="5:7" ht="20.100000000000001" customHeight="1" x14ac:dyDescent="0.2">
      <c r="E553"/>
      <c r="F553" s="49"/>
      <c r="G553" s="49"/>
    </row>
    <row r="554" spans="5:7" ht="20.100000000000001" customHeight="1" x14ac:dyDescent="0.2">
      <c r="E554"/>
      <c r="F554" s="49"/>
      <c r="G554" s="49"/>
    </row>
    <row r="555" spans="5:7" ht="20.100000000000001" customHeight="1" x14ac:dyDescent="0.2">
      <c r="E555"/>
      <c r="F555" s="49"/>
      <c r="G555" s="49"/>
    </row>
    <row r="556" spans="5:7" ht="20.100000000000001" customHeight="1" x14ac:dyDescent="0.2">
      <c r="E556"/>
      <c r="F556" s="49"/>
      <c r="G556" s="49"/>
    </row>
    <row r="557" spans="5:7" ht="20.100000000000001" customHeight="1" x14ac:dyDescent="0.2">
      <c r="E557"/>
      <c r="F557" s="49"/>
      <c r="G557" s="49"/>
    </row>
    <row r="558" spans="5:7" ht="20.100000000000001" customHeight="1" x14ac:dyDescent="0.2">
      <c r="E558"/>
      <c r="F558" s="49"/>
      <c r="G558" s="49"/>
    </row>
    <row r="559" spans="5:7" ht="20.100000000000001" customHeight="1" x14ac:dyDescent="0.2">
      <c r="E559"/>
      <c r="F559" s="49"/>
      <c r="G559" s="49"/>
    </row>
    <row r="560" spans="5:7" ht="20.100000000000001" customHeight="1" x14ac:dyDescent="0.2">
      <c r="E560"/>
      <c r="F560" s="49"/>
      <c r="G560" s="49"/>
    </row>
    <row r="561" spans="5:7" ht="20.100000000000001" customHeight="1" x14ac:dyDescent="0.2">
      <c r="E561"/>
      <c r="F561" s="49"/>
      <c r="G561" s="49"/>
    </row>
    <row r="562" spans="5:7" ht="20.100000000000001" customHeight="1" x14ac:dyDescent="0.2">
      <c r="E562"/>
      <c r="F562" s="49"/>
      <c r="G562" s="49"/>
    </row>
    <row r="563" spans="5:7" ht="20.100000000000001" customHeight="1" x14ac:dyDescent="0.2">
      <c r="E563"/>
      <c r="F563" s="49"/>
      <c r="G563" s="49"/>
    </row>
    <row r="564" spans="5:7" ht="20.100000000000001" customHeight="1" x14ac:dyDescent="0.2">
      <c r="E564"/>
      <c r="F564" s="49"/>
      <c r="G564" s="49"/>
    </row>
    <row r="565" spans="5:7" ht="20.100000000000001" customHeight="1" x14ac:dyDescent="0.2">
      <c r="E565"/>
      <c r="F565" s="49"/>
      <c r="G565" s="49"/>
    </row>
    <row r="566" spans="5:7" ht="20.100000000000001" customHeight="1" x14ac:dyDescent="0.2">
      <c r="E566"/>
      <c r="F566" s="49"/>
      <c r="G566" s="49"/>
    </row>
    <row r="567" spans="5:7" ht="20.100000000000001" customHeight="1" x14ac:dyDescent="0.2">
      <c r="E567"/>
      <c r="F567" s="49"/>
      <c r="G567" s="49"/>
    </row>
    <row r="568" spans="5:7" ht="20.100000000000001" customHeight="1" x14ac:dyDescent="0.2">
      <c r="E568"/>
      <c r="F568" s="49"/>
      <c r="G568" s="49"/>
    </row>
    <row r="569" spans="5:7" ht="20.100000000000001" customHeight="1" x14ac:dyDescent="0.2">
      <c r="E569"/>
      <c r="F569" s="49"/>
      <c r="G569" s="49"/>
    </row>
    <row r="570" spans="5:7" ht="20.100000000000001" customHeight="1" x14ac:dyDescent="0.2">
      <c r="E570"/>
      <c r="F570" s="49"/>
      <c r="G570" s="49"/>
    </row>
    <row r="571" spans="5:7" ht="20.100000000000001" customHeight="1" x14ac:dyDescent="0.2">
      <c r="E571"/>
      <c r="F571" s="49"/>
      <c r="G571" s="49"/>
    </row>
    <row r="572" spans="5:7" ht="20.100000000000001" customHeight="1" x14ac:dyDescent="0.2">
      <c r="E572"/>
      <c r="F572" s="49"/>
      <c r="G572" s="49"/>
    </row>
    <row r="573" spans="5:7" ht="20.100000000000001" customHeight="1" x14ac:dyDescent="0.2">
      <c r="E573"/>
      <c r="F573" s="49"/>
      <c r="G573" s="49"/>
    </row>
    <row r="574" spans="5:7" ht="20.100000000000001" customHeight="1" x14ac:dyDescent="0.2">
      <c r="E574"/>
      <c r="F574" s="49"/>
      <c r="G574" s="49"/>
    </row>
    <row r="575" spans="5:7" ht="20.100000000000001" customHeight="1" x14ac:dyDescent="0.2">
      <c r="E575"/>
      <c r="F575" s="49"/>
      <c r="G575" s="49"/>
    </row>
    <row r="576" spans="5:7" ht="20.100000000000001" customHeight="1" x14ac:dyDescent="0.2">
      <c r="E576"/>
      <c r="F576" s="49"/>
      <c r="G576" s="49"/>
    </row>
    <row r="577" spans="5:7" ht="20.100000000000001" customHeight="1" x14ac:dyDescent="0.2">
      <c r="E577"/>
      <c r="F577" s="49"/>
      <c r="G577" s="49"/>
    </row>
    <row r="578" spans="5:7" ht="20.100000000000001" customHeight="1" x14ac:dyDescent="0.2">
      <c r="E578"/>
      <c r="F578" s="49"/>
      <c r="G578" s="49"/>
    </row>
    <row r="579" spans="5:7" ht="20.100000000000001" customHeight="1" x14ac:dyDescent="0.2">
      <c r="E579"/>
      <c r="F579" s="49"/>
      <c r="G579" s="49"/>
    </row>
    <row r="580" spans="5:7" ht="20.100000000000001" customHeight="1" x14ac:dyDescent="0.2">
      <c r="E580"/>
      <c r="F580" s="49"/>
      <c r="G580" s="49"/>
    </row>
    <row r="581" spans="5:7" ht="20.100000000000001" customHeight="1" x14ac:dyDescent="0.2">
      <c r="E581"/>
      <c r="F581" s="49"/>
      <c r="G581" s="49"/>
    </row>
    <row r="582" spans="5:7" ht="20.100000000000001" customHeight="1" x14ac:dyDescent="0.2">
      <c r="E582"/>
      <c r="F582" s="49"/>
      <c r="G582" s="49"/>
    </row>
    <row r="583" spans="5:7" ht="20.100000000000001" customHeight="1" x14ac:dyDescent="0.2">
      <c r="E583"/>
      <c r="F583" s="49"/>
      <c r="G583" s="49"/>
    </row>
    <row r="584" spans="5:7" ht="20.100000000000001" customHeight="1" x14ac:dyDescent="0.2">
      <c r="E584"/>
      <c r="F584" s="49"/>
      <c r="G584" s="49"/>
    </row>
    <row r="585" spans="5:7" ht="20.100000000000001" customHeight="1" x14ac:dyDescent="0.2">
      <c r="E585"/>
      <c r="F585" s="49"/>
      <c r="G585" s="49"/>
    </row>
    <row r="586" spans="5:7" ht="20.100000000000001" customHeight="1" x14ac:dyDescent="0.2">
      <c r="E586"/>
      <c r="F586" s="49"/>
      <c r="G586" s="49"/>
    </row>
    <row r="587" spans="5:7" ht="20.100000000000001" customHeight="1" x14ac:dyDescent="0.2">
      <c r="E587"/>
      <c r="F587" s="49"/>
      <c r="G587" s="49"/>
    </row>
    <row r="588" spans="5:7" ht="20.100000000000001" customHeight="1" x14ac:dyDescent="0.2">
      <c r="E588"/>
      <c r="F588" s="49"/>
      <c r="G588" s="49"/>
    </row>
    <row r="589" spans="5:7" ht="20.100000000000001" customHeight="1" x14ac:dyDescent="0.2">
      <c r="E589"/>
      <c r="F589" s="49"/>
      <c r="G589" s="49"/>
    </row>
    <row r="590" spans="5:7" ht="20.100000000000001" customHeight="1" x14ac:dyDescent="0.2">
      <c r="E590"/>
      <c r="F590" s="49"/>
      <c r="G590" s="49"/>
    </row>
    <row r="591" spans="5:7" ht="20.100000000000001" customHeight="1" x14ac:dyDescent="0.2">
      <c r="E591"/>
      <c r="F591" s="49"/>
      <c r="G591" s="49"/>
    </row>
    <row r="592" spans="5:7" ht="20.100000000000001" customHeight="1" x14ac:dyDescent="0.2">
      <c r="E592"/>
      <c r="F592" s="49"/>
      <c r="G592" s="49"/>
    </row>
    <row r="593" spans="5:7" ht="20.100000000000001" customHeight="1" x14ac:dyDescent="0.2">
      <c r="E593"/>
      <c r="F593" s="49"/>
      <c r="G593" s="49"/>
    </row>
    <row r="594" spans="5:7" ht="20.100000000000001" customHeight="1" x14ac:dyDescent="0.2">
      <c r="E594"/>
      <c r="F594" s="49"/>
      <c r="G594" s="49"/>
    </row>
    <row r="595" spans="5:7" ht="20.100000000000001" customHeight="1" x14ac:dyDescent="0.2">
      <c r="E595"/>
      <c r="F595" s="49"/>
      <c r="G595" s="49"/>
    </row>
    <row r="596" spans="5:7" ht="20.100000000000001" customHeight="1" x14ac:dyDescent="0.2">
      <c r="E596"/>
      <c r="F596" s="49"/>
      <c r="G596" s="49"/>
    </row>
    <row r="597" spans="5:7" ht="20.100000000000001" customHeight="1" x14ac:dyDescent="0.2">
      <c r="E597"/>
      <c r="F597" s="49"/>
      <c r="G597" s="49"/>
    </row>
    <row r="598" spans="5:7" ht="20.100000000000001" customHeight="1" x14ac:dyDescent="0.2">
      <c r="E598"/>
      <c r="F598" s="49"/>
      <c r="G598" s="49"/>
    </row>
    <row r="599" spans="5:7" ht="20.100000000000001" customHeight="1" x14ac:dyDescent="0.2">
      <c r="E599"/>
      <c r="F599" s="49"/>
      <c r="G599" s="49"/>
    </row>
    <row r="600" spans="5:7" ht="20.100000000000001" customHeight="1" x14ac:dyDescent="0.2">
      <c r="E600"/>
      <c r="F600" s="49"/>
      <c r="G600" s="49"/>
    </row>
    <row r="601" spans="5:7" ht="20.100000000000001" customHeight="1" x14ac:dyDescent="0.2">
      <c r="E601"/>
      <c r="F601" s="49"/>
      <c r="G601" s="49"/>
    </row>
    <row r="602" spans="5:7" ht="20.100000000000001" customHeight="1" x14ac:dyDescent="0.2">
      <c r="E602"/>
      <c r="F602" s="49"/>
      <c r="G602" s="49"/>
    </row>
    <row r="603" spans="5:7" ht="20.100000000000001" customHeight="1" x14ac:dyDescent="0.2">
      <c r="E603"/>
      <c r="F603" s="49"/>
      <c r="G603" s="49"/>
    </row>
    <row r="604" spans="5:7" ht="20.100000000000001" customHeight="1" x14ac:dyDescent="0.2">
      <c r="E604"/>
      <c r="F604" s="49"/>
      <c r="G604" s="49"/>
    </row>
    <row r="605" spans="5:7" ht="20.100000000000001" customHeight="1" x14ac:dyDescent="0.2">
      <c r="E605"/>
      <c r="F605" s="49"/>
      <c r="G605" s="49"/>
    </row>
    <row r="606" spans="5:7" ht="20.100000000000001" customHeight="1" x14ac:dyDescent="0.2">
      <c r="E606"/>
      <c r="F606" s="49"/>
      <c r="G606" s="49"/>
    </row>
    <row r="607" spans="5:7" ht="20.100000000000001" customHeight="1" x14ac:dyDescent="0.2">
      <c r="E607"/>
      <c r="F607" s="49"/>
      <c r="G607" s="49"/>
    </row>
    <row r="608" spans="5:7" ht="20.100000000000001" customHeight="1" x14ac:dyDescent="0.2">
      <c r="E608"/>
      <c r="F608" s="49"/>
      <c r="G608" s="49"/>
    </row>
    <row r="609" spans="5:7" ht="20.100000000000001" customHeight="1" x14ac:dyDescent="0.2">
      <c r="E609"/>
      <c r="F609" s="49"/>
      <c r="G609" s="49"/>
    </row>
    <row r="610" spans="5:7" ht="20.100000000000001" customHeight="1" x14ac:dyDescent="0.2">
      <c r="E610"/>
      <c r="F610" s="49"/>
      <c r="G610" s="49"/>
    </row>
    <row r="611" spans="5:7" ht="20.100000000000001" customHeight="1" x14ac:dyDescent="0.2">
      <c r="E611"/>
      <c r="F611" s="49"/>
      <c r="G611" s="49"/>
    </row>
    <row r="612" spans="5:7" ht="20.100000000000001" customHeight="1" x14ac:dyDescent="0.2">
      <c r="E612"/>
      <c r="F612" s="49"/>
      <c r="G612" s="49"/>
    </row>
    <row r="613" spans="5:7" ht="20.100000000000001" customHeight="1" x14ac:dyDescent="0.2">
      <c r="E613"/>
      <c r="F613" s="49"/>
      <c r="G613" s="49"/>
    </row>
    <row r="614" spans="5:7" ht="20.100000000000001" customHeight="1" x14ac:dyDescent="0.2">
      <c r="E614"/>
      <c r="F614" s="49"/>
      <c r="G614" s="49"/>
    </row>
    <row r="615" spans="5:7" ht="20.100000000000001" customHeight="1" x14ac:dyDescent="0.2">
      <c r="E615"/>
      <c r="F615" s="49"/>
      <c r="G615" s="49"/>
    </row>
    <row r="616" spans="5:7" ht="20.100000000000001" customHeight="1" x14ac:dyDescent="0.2">
      <c r="E616"/>
      <c r="F616" s="49"/>
      <c r="G616" s="49"/>
    </row>
    <row r="617" spans="5:7" ht="20.100000000000001" customHeight="1" x14ac:dyDescent="0.2">
      <c r="E617"/>
      <c r="F617" s="49"/>
      <c r="G617" s="49"/>
    </row>
    <row r="618" spans="5:7" ht="20.100000000000001" customHeight="1" x14ac:dyDescent="0.2">
      <c r="E618"/>
      <c r="F618" s="49"/>
      <c r="G618" s="49"/>
    </row>
    <row r="619" spans="5:7" ht="20.100000000000001" customHeight="1" x14ac:dyDescent="0.2">
      <c r="E619"/>
      <c r="F619" s="49"/>
      <c r="G619" s="49"/>
    </row>
    <row r="620" spans="5:7" ht="20.100000000000001" customHeight="1" x14ac:dyDescent="0.2">
      <c r="E620"/>
      <c r="F620" s="49"/>
      <c r="G620" s="49"/>
    </row>
    <row r="621" spans="5:7" ht="20.100000000000001" customHeight="1" x14ac:dyDescent="0.2">
      <c r="E621"/>
      <c r="F621" s="49"/>
      <c r="G621" s="49"/>
    </row>
    <row r="622" spans="5:7" ht="20.100000000000001" customHeight="1" x14ac:dyDescent="0.2">
      <c r="E622"/>
      <c r="F622" s="49"/>
      <c r="G622" s="49"/>
    </row>
    <row r="623" spans="5:7" ht="20.100000000000001" customHeight="1" x14ac:dyDescent="0.2">
      <c r="E623"/>
      <c r="F623" s="49"/>
      <c r="G623" s="49"/>
    </row>
    <row r="624" spans="5:7" ht="20.100000000000001" customHeight="1" x14ac:dyDescent="0.2">
      <c r="E624"/>
      <c r="F624" s="49"/>
      <c r="G624" s="49"/>
    </row>
    <row r="625" spans="5:7" ht="20.100000000000001" customHeight="1" x14ac:dyDescent="0.2">
      <c r="E625"/>
      <c r="F625" s="49"/>
      <c r="G625" s="49"/>
    </row>
    <row r="626" spans="5:7" ht="20.100000000000001" customHeight="1" x14ac:dyDescent="0.2">
      <c r="E626"/>
      <c r="F626" s="49"/>
      <c r="G626" s="49"/>
    </row>
    <row r="627" spans="5:7" ht="20.100000000000001" customHeight="1" x14ac:dyDescent="0.2">
      <c r="E627"/>
      <c r="F627" s="49"/>
      <c r="G627" s="49"/>
    </row>
    <row r="628" spans="5:7" ht="20.100000000000001" customHeight="1" x14ac:dyDescent="0.2">
      <c r="E628"/>
      <c r="F628" s="49"/>
      <c r="G628" s="49"/>
    </row>
    <row r="629" spans="5:7" ht="20.100000000000001" customHeight="1" x14ac:dyDescent="0.2">
      <c r="E629"/>
      <c r="F629" s="49"/>
      <c r="G629" s="49"/>
    </row>
    <row r="630" spans="5:7" ht="20.100000000000001" customHeight="1" x14ac:dyDescent="0.2">
      <c r="E630"/>
      <c r="F630" s="49"/>
      <c r="G630" s="49"/>
    </row>
    <row r="631" spans="5:7" ht="20.100000000000001" customHeight="1" x14ac:dyDescent="0.2">
      <c r="E631"/>
      <c r="F631" s="49"/>
      <c r="G631" s="49"/>
    </row>
    <row r="632" spans="5:7" ht="20.100000000000001" customHeight="1" x14ac:dyDescent="0.2">
      <c r="E632"/>
      <c r="F632" s="49"/>
      <c r="G632" s="49"/>
    </row>
    <row r="633" spans="5:7" ht="20.100000000000001" customHeight="1" x14ac:dyDescent="0.2">
      <c r="E633"/>
      <c r="F633" s="49"/>
      <c r="G633" s="49"/>
    </row>
    <row r="634" spans="5:7" ht="20.100000000000001" customHeight="1" x14ac:dyDescent="0.2">
      <c r="E634"/>
      <c r="F634" s="49"/>
      <c r="G634" s="49"/>
    </row>
    <row r="635" spans="5:7" ht="20.100000000000001" customHeight="1" x14ac:dyDescent="0.2">
      <c r="E635"/>
      <c r="F635" s="49"/>
      <c r="G635" s="49"/>
    </row>
    <row r="636" spans="5:7" ht="20.100000000000001" customHeight="1" x14ac:dyDescent="0.2">
      <c r="E636"/>
      <c r="F636" s="49"/>
      <c r="G636" s="49"/>
    </row>
    <row r="637" spans="5:7" ht="20.100000000000001" customHeight="1" x14ac:dyDescent="0.2">
      <c r="E637"/>
      <c r="F637" s="49"/>
      <c r="G637" s="49"/>
    </row>
    <row r="638" spans="5:7" ht="20.100000000000001" customHeight="1" x14ac:dyDescent="0.2">
      <c r="E638"/>
      <c r="F638" s="49"/>
      <c r="G638" s="49"/>
    </row>
    <row r="639" spans="5:7" ht="20.100000000000001" customHeight="1" x14ac:dyDescent="0.2">
      <c r="E639"/>
      <c r="F639" s="49"/>
      <c r="G639" s="49"/>
    </row>
    <row r="640" spans="5:7" ht="20.100000000000001" customHeight="1" x14ac:dyDescent="0.2">
      <c r="E640"/>
      <c r="F640" s="49"/>
      <c r="G640" s="49"/>
    </row>
    <row r="641" spans="5:7" ht="20.100000000000001" customHeight="1" x14ac:dyDescent="0.2">
      <c r="E641"/>
      <c r="F641" s="49"/>
      <c r="G641" s="49"/>
    </row>
    <row r="642" spans="5:7" ht="20.100000000000001" customHeight="1" x14ac:dyDescent="0.2">
      <c r="E642"/>
      <c r="F642" s="49"/>
      <c r="G642" s="49"/>
    </row>
    <row r="643" spans="5:7" ht="20.100000000000001" customHeight="1" x14ac:dyDescent="0.2">
      <c r="E643"/>
      <c r="F643" s="49"/>
      <c r="G643" s="49"/>
    </row>
    <row r="644" spans="5:7" ht="20.100000000000001" customHeight="1" x14ac:dyDescent="0.2">
      <c r="E644"/>
      <c r="F644" s="49"/>
      <c r="G644" s="49"/>
    </row>
    <row r="645" spans="5:7" ht="20.100000000000001" customHeight="1" x14ac:dyDescent="0.2">
      <c r="E645"/>
      <c r="F645" s="49"/>
      <c r="G645" s="49"/>
    </row>
    <row r="646" spans="5:7" ht="20.100000000000001" customHeight="1" x14ac:dyDescent="0.2">
      <c r="E646"/>
      <c r="F646" s="49"/>
      <c r="G646" s="49"/>
    </row>
    <row r="647" spans="5:7" ht="20.100000000000001" customHeight="1" x14ac:dyDescent="0.2">
      <c r="E647"/>
      <c r="F647" s="49"/>
      <c r="G647" s="49"/>
    </row>
    <row r="648" spans="5:7" ht="20.100000000000001" customHeight="1" x14ac:dyDescent="0.2">
      <c r="E648"/>
      <c r="F648" s="49"/>
      <c r="G648" s="49"/>
    </row>
    <row r="649" spans="5:7" ht="20.100000000000001" customHeight="1" x14ac:dyDescent="0.2">
      <c r="E649"/>
      <c r="F649" s="49"/>
      <c r="G649" s="49"/>
    </row>
    <row r="650" spans="5:7" ht="20.100000000000001" customHeight="1" x14ac:dyDescent="0.2">
      <c r="E650"/>
      <c r="F650" s="49"/>
      <c r="G650" s="49"/>
    </row>
    <row r="651" spans="5:7" ht="20.100000000000001" customHeight="1" x14ac:dyDescent="0.2">
      <c r="E651"/>
      <c r="F651" s="49"/>
      <c r="G651" s="49"/>
    </row>
    <row r="652" spans="5:7" ht="20.100000000000001" customHeight="1" x14ac:dyDescent="0.2">
      <c r="E652"/>
      <c r="F652" s="49"/>
      <c r="G652" s="49"/>
    </row>
    <row r="653" spans="5:7" ht="20.100000000000001" customHeight="1" x14ac:dyDescent="0.2">
      <c r="E653"/>
      <c r="F653" s="49"/>
      <c r="G653" s="49"/>
    </row>
    <row r="654" spans="5:7" ht="20.100000000000001" customHeight="1" x14ac:dyDescent="0.2">
      <c r="E654"/>
      <c r="F654" s="49"/>
      <c r="G654" s="49"/>
    </row>
    <row r="655" spans="5:7" ht="20.100000000000001" customHeight="1" x14ac:dyDescent="0.2">
      <c r="E655"/>
      <c r="F655" s="49"/>
      <c r="G655" s="49"/>
    </row>
    <row r="656" spans="5:7" ht="20.100000000000001" customHeight="1" x14ac:dyDescent="0.2">
      <c r="E656"/>
      <c r="F656" s="49"/>
      <c r="G656" s="49"/>
    </row>
    <row r="657" spans="5:7" ht="20.100000000000001" customHeight="1" x14ac:dyDescent="0.2">
      <c r="E657"/>
      <c r="F657" s="49"/>
      <c r="G657" s="49"/>
    </row>
    <row r="658" spans="5:7" ht="20.100000000000001" customHeight="1" x14ac:dyDescent="0.2">
      <c r="E658"/>
      <c r="F658" s="49"/>
      <c r="G658" s="49"/>
    </row>
    <row r="659" spans="5:7" ht="20.100000000000001" customHeight="1" x14ac:dyDescent="0.2">
      <c r="E659"/>
      <c r="F659" s="49"/>
      <c r="G659" s="49"/>
    </row>
    <row r="660" spans="5:7" ht="20.100000000000001" customHeight="1" x14ac:dyDescent="0.2">
      <c r="E660"/>
      <c r="F660" s="49"/>
      <c r="G660" s="49"/>
    </row>
    <row r="661" spans="5:7" ht="20.100000000000001" customHeight="1" x14ac:dyDescent="0.2">
      <c r="E661"/>
      <c r="F661" s="49"/>
      <c r="G661" s="49"/>
    </row>
    <row r="662" spans="5:7" ht="20.100000000000001" customHeight="1" x14ac:dyDescent="0.2">
      <c r="E662"/>
      <c r="F662" s="49"/>
      <c r="G662" s="49"/>
    </row>
    <row r="663" spans="5:7" ht="20.100000000000001" customHeight="1" x14ac:dyDescent="0.2">
      <c r="E663"/>
      <c r="F663" s="49"/>
      <c r="G663" s="49"/>
    </row>
    <row r="664" spans="5:7" ht="20.100000000000001" customHeight="1" x14ac:dyDescent="0.2">
      <c r="E664"/>
      <c r="F664" s="49"/>
      <c r="G664" s="49"/>
    </row>
    <row r="665" spans="5:7" ht="20.100000000000001" customHeight="1" x14ac:dyDescent="0.2">
      <c r="E665"/>
      <c r="F665" s="49"/>
      <c r="G665" s="49"/>
    </row>
    <row r="666" spans="5:7" ht="20.100000000000001" customHeight="1" x14ac:dyDescent="0.2">
      <c r="E666"/>
      <c r="F666" s="49"/>
      <c r="G666" s="49"/>
    </row>
    <row r="667" spans="5:7" ht="20.100000000000001" customHeight="1" x14ac:dyDescent="0.2">
      <c r="E667"/>
      <c r="F667" s="49"/>
      <c r="G667" s="49"/>
    </row>
    <row r="668" spans="5:7" ht="20.100000000000001" customHeight="1" x14ac:dyDescent="0.2">
      <c r="E668"/>
      <c r="F668" s="49"/>
      <c r="G668" s="49"/>
    </row>
    <row r="669" spans="5:7" ht="20.100000000000001" customHeight="1" x14ac:dyDescent="0.2">
      <c r="E669"/>
      <c r="F669" s="49"/>
      <c r="G669" s="49"/>
    </row>
    <row r="670" spans="5:7" ht="20.100000000000001" customHeight="1" x14ac:dyDescent="0.2">
      <c r="E670"/>
      <c r="F670" s="49"/>
      <c r="G670" s="49"/>
    </row>
    <row r="671" spans="5:7" ht="20.100000000000001" customHeight="1" x14ac:dyDescent="0.2">
      <c r="E671"/>
      <c r="F671" s="49"/>
      <c r="G671" s="49"/>
    </row>
    <row r="672" spans="5:7" ht="20.100000000000001" customHeight="1" x14ac:dyDescent="0.2">
      <c r="E672"/>
      <c r="F672" s="49"/>
      <c r="G672" s="49"/>
    </row>
    <row r="673" spans="5:7" ht="20.100000000000001" customHeight="1" x14ac:dyDescent="0.2">
      <c r="E673"/>
      <c r="F673" s="49"/>
      <c r="G673" s="49"/>
    </row>
    <row r="674" spans="5:7" ht="20.100000000000001" customHeight="1" x14ac:dyDescent="0.2">
      <c r="E674"/>
      <c r="F674" s="49"/>
      <c r="G674" s="49"/>
    </row>
    <row r="675" spans="5:7" ht="20.100000000000001" customHeight="1" x14ac:dyDescent="0.2">
      <c r="E675"/>
      <c r="F675" s="49"/>
      <c r="G675" s="49"/>
    </row>
    <row r="676" spans="5:7" ht="20.100000000000001" customHeight="1" x14ac:dyDescent="0.2">
      <c r="E676"/>
      <c r="F676" s="49"/>
      <c r="G676" s="49"/>
    </row>
    <row r="677" spans="5:7" ht="20.100000000000001" customHeight="1" x14ac:dyDescent="0.2">
      <c r="E677"/>
      <c r="F677" s="49"/>
      <c r="G677" s="49"/>
    </row>
    <row r="678" spans="5:7" ht="20.100000000000001" customHeight="1" x14ac:dyDescent="0.2">
      <c r="E678"/>
      <c r="F678" s="49"/>
      <c r="G678" s="49"/>
    </row>
    <row r="679" spans="5:7" ht="20.100000000000001" customHeight="1" x14ac:dyDescent="0.2">
      <c r="E679"/>
      <c r="F679" s="49"/>
      <c r="G679" s="49"/>
    </row>
    <row r="680" spans="5:7" ht="20.100000000000001" customHeight="1" x14ac:dyDescent="0.2">
      <c r="E680"/>
      <c r="F680" s="49"/>
      <c r="G680" s="49"/>
    </row>
    <row r="681" spans="5:7" ht="20.100000000000001" customHeight="1" x14ac:dyDescent="0.2">
      <c r="E681"/>
      <c r="F681" s="49"/>
      <c r="G681" s="49"/>
    </row>
    <row r="682" spans="5:7" ht="20.100000000000001" customHeight="1" x14ac:dyDescent="0.2">
      <c r="E682"/>
      <c r="F682" s="49"/>
      <c r="G682" s="49"/>
    </row>
    <row r="683" spans="5:7" ht="20.100000000000001" customHeight="1" x14ac:dyDescent="0.2">
      <c r="E683"/>
      <c r="F683" s="49"/>
      <c r="G683" s="49"/>
    </row>
    <row r="684" spans="5:7" ht="20.100000000000001" customHeight="1" x14ac:dyDescent="0.2">
      <c r="E684"/>
      <c r="F684" s="49"/>
      <c r="G684" s="49"/>
    </row>
    <row r="685" spans="5:7" ht="20.100000000000001" customHeight="1" x14ac:dyDescent="0.2">
      <c r="E685"/>
      <c r="F685" s="49"/>
      <c r="G685" s="49"/>
    </row>
    <row r="686" spans="5:7" ht="20.100000000000001" customHeight="1" x14ac:dyDescent="0.2">
      <c r="E686"/>
      <c r="F686" s="49"/>
      <c r="G686" s="49"/>
    </row>
    <row r="687" spans="5:7" ht="20.100000000000001" customHeight="1" x14ac:dyDescent="0.2">
      <c r="E687"/>
      <c r="F687" s="49"/>
      <c r="G687" s="49"/>
    </row>
    <row r="688" spans="5:7" ht="20.100000000000001" customHeight="1" x14ac:dyDescent="0.2">
      <c r="E688"/>
      <c r="F688" s="49"/>
      <c r="G688" s="49"/>
    </row>
    <row r="689" spans="5:7" ht="20.100000000000001" customHeight="1" x14ac:dyDescent="0.2">
      <c r="E689"/>
      <c r="F689" s="49"/>
      <c r="G689" s="49"/>
    </row>
    <row r="690" spans="5:7" ht="20.100000000000001" customHeight="1" x14ac:dyDescent="0.2">
      <c r="E690"/>
      <c r="F690" s="49"/>
      <c r="G690" s="49"/>
    </row>
    <row r="691" spans="5:7" ht="20.100000000000001" customHeight="1" x14ac:dyDescent="0.2">
      <c r="E691"/>
      <c r="F691" s="49"/>
      <c r="G691" s="49"/>
    </row>
    <row r="692" spans="5:7" ht="20.100000000000001" customHeight="1" x14ac:dyDescent="0.2">
      <c r="E692"/>
      <c r="F692" s="49"/>
      <c r="G692" s="49"/>
    </row>
    <row r="693" spans="5:7" ht="20.100000000000001" customHeight="1" x14ac:dyDescent="0.2">
      <c r="E693"/>
      <c r="F693" s="49"/>
      <c r="G693" s="49"/>
    </row>
    <row r="694" spans="5:7" ht="20.100000000000001" customHeight="1" x14ac:dyDescent="0.2">
      <c r="E694"/>
      <c r="F694" s="49"/>
      <c r="G694" s="49"/>
    </row>
    <row r="695" spans="5:7" ht="20.100000000000001" customHeight="1" x14ac:dyDescent="0.2">
      <c r="E695"/>
      <c r="F695" s="49"/>
      <c r="G695" s="49"/>
    </row>
    <row r="696" spans="5:7" ht="20.100000000000001" customHeight="1" x14ac:dyDescent="0.2">
      <c r="E696"/>
      <c r="F696" s="49"/>
      <c r="G696" s="49"/>
    </row>
    <row r="697" spans="5:7" ht="20.100000000000001" customHeight="1" x14ac:dyDescent="0.2">
      <c r="E697"/>
      <c r="F697" s="49"/>
      <c r="G697" s="49"/>
    </row>
    <row r="698" spans="5:7" ht="20.100000000000001" customHeight="1" x14ac:dyDescent="0.2">
      <c r="E698"/>
      <c r="F698" s="49"/>
      <c r="G698" s="49"/>
    </row>
    <row r="699" spans="5:7" ht="20.100000000000001" customHeight="1" x14ac:dyDescent="0.2">
      <c r="E699"/>
      <c r="F699" s="49"/>
      <c r="G699" s="49"/>
    </row>
    <row r="700" spans="5:7" ht="20.100000000000001" customHeight="1" x14ac:dyDescent="0.2">
      <c r="E700"/>
      <c r="F700" s="49"/>
      <c r="G700" s="49"/>
    </row>
    <row r="701" spans="5:7" ht="20.100000000000001" customHeight="1" x14ac:dyDescent="0.2">
      <c r="E701"/>
      <c r="F701" s="49"/>
      <c r="G701" s="49"/>
    </row>
    <row r="702" spans="5:7" ht="20.100000000000001" customHeight="1" x14ac:dyDescent="0.2">
      <c r="E702"/>
      <c r="F702" s="49"/>
      <c r="G702" s="49"/>
    </row>
    <row r="703" spans="5:7" ht="20.100000000000001" customHeight="1" x14ac:dyDescent="0.2">
      <c r="E703"/>
      <c r="F703" s="49"/>
      <c r="G703" s="49"/>
    </row>
    <row r="704" spans="5:7" ht="20.100000000000001" customHeight="1" x14ac:dyDescent="0.2">
      <c r="E704"/>
      <c r="F704" s="49"/>
      <c r="G704" s="49"/>
    </row>
    <row r="705" spans="5:7" ht="20.100000000000001" customHeight="1" x14ac:dyDescent="0.2">
      <c r="E705"/>
      <c r="F705" s="49"/>
      <c r="G705" s="49"/>
    </row>
    <row r="706" spans="5:7" ht="20.100000000000001" customHeight="1" x14ac:dyDescent="0.2">
      <c r="E706"/>
      <c r="F706" s="49"/>
      <c r="G706" s="49"/>
    </row>
    <row r="707" spans="5:7" ht="20.100000000000001" customHeight="1" x14ac:dyDescent="0.2">
      <c r="E707"/>
      <c r="F707" s="49"/>
      <c r="G707" s="49"/>
    </row>
    <row r="708" spans="5:7" ht="20.100000000000001" customHeight="1" x14ac:dyDescent="0.2">
      <c r="E708"/>
      <c r="F708" s="49"/>
      <c r="G708" s="49"/>
    </row>
    <row r="709" spans="5:7" ht="20.100000000000001" customHeight="1" x14ac:dyDescent="0.2">
      <c r="E709"/>
      <c r="F709" s="49"/>
      <c r="G709" s="49"/>
    </row>
    <row r="710" spans="5:7" ht="20.100000000000001" customHeight="1" x14ac:dyDescent="0.2">
      <c r="E710"/>
      <c r="F710" s="49"/>
      <c r="G710" s="49"/>
    </row>
    <row r="711" spans="5:7" ht="20.100000000000001" customHeight="1" x14ac:dyDescent="0.2">
      <c r="E711"/>
      <c r="F711" s="49"/>
      <c r="G711" s="49"/>
    </row>
    <row r="712" spans="5:7" ht="20.100000000000001" customHeight="1" x14ac:dyDescent="0.2">
      <c r="E712"/>
      <c r="F712" s="49"/>
      <c r="G712" s="49"/>
    </row>
    <row r="713" spans="5:7" ht="20.100000000000001" customHeight="1" x14ac:dyDescent="0.2">
      <c r="E713"/>
      <c r="F713" s="49"/>
      <c r="G713" s="49"/>
    </row>
    <row r="714" spans="5:7" ht="20.100000000000001" customHeight="1" x14ac:dyDescent="0.2">
      <c r="E714"/>
      <c r="F714" s="49"/>
      <c r="G714" s="49"/>
    </row>
    <row r="715" spans="5:7" ht="20.100000000000001" customHeight="1" x14ac:dyDescent="0.2">
      <c r="E715"/>
      <c r="F715" s="49"/>
      <c r="G715" s="49"/>
    </row>
    <row r="716" spans="5:7" ht="20.100000000000001" customHeight="1" x14ac:dyDescent="0.2">
      <c r="E716"/>
      <c r="F716" s="49"/>
      <c r="G716" s="49"/>
    </row>
    <row r="717" spans="5:7" ht="20.100000000000001" customHeight="1" x14ac:dyDescent="0.2">
      <c r="E717"/>
      <c r="F717" s="49"/>
      <c r="G717" s="49"/>
    </row>
    <row r="718" spans="5:7" ht="20.100000000000001" customHeight="1" x14ac:dyDescent="0.2">
      <c r="E718"/>
      <c r="F718" s="49"/>
      <c r="G718" s="49"/>
    </row>
    <row r="719" spans="5:7" ht="20.100000000000001" customHeight="1" x14ac:dyDescent="0.2">
      <c r="E719"/>
      <c r="F719" s="49"/>
      <c r="G719" s="49"/>
    </row>
    <row r="720" spans="5:7" ht="20.100000000000001" customHeight="1" x14ac:dyDescent="0.2">
      <c r="E720"/>
      <c r="F720" s="49"/>
      <c r="G720" s="49"/>
    </row>
    <row r="721" spans="5:7" ht="20.100000000000001" customHeight="1" x14ac:dyDescent="0.2">
      <c r="E721"/>
      <c r="F721" s="49"/>
      <c r="G721" s="49"/>
    </row>
    <row r="722" spans="5:7" ht="20.100000000000001" customHeight="1" x14ac:dyDescent="0.2">
      <c r="E722"/>
      <c r="F722" s="49"/>
      <c r="G722" s="49"/>
    </row>
    <row r="723" spans="5:7" ht="20.100000000000001" customHeight="1" x14ac:dyDescent="0.2">
      <c r="E723"/>
      <c r="F723" s="49"/>
      <c r="G723" s="49"/>
    </row>
    <row r="724" spans="5:7" ht="20.100000000000001" customHeight="1" x14ac:dyDescent="0.2">
      <c r="E724"/>
      <c r="F724" s="49"/>
      <c r="G724" s="49"/>
    </row>
    <row r="725" spans="5:7" ht="20.100000000000001" customHeight="1" x14ac:dyDescent="0.2">
      <c r="E725"/>
      <c r="F725" s="49"/>
      <c r="G725" s="49"/>
    </row>
    <row r="726" spans="5:7" ht="20.100000000000001" customHeight="1" x14ac:dyDescent="0.2">
      <c r="E726"/>
      <c r="F726" s="49"/>
      <c r="G726" s="49"/>
    </row>
    <row r="727" spans="5:7" ht="20.100000000000001" customHeight="1" x14ac:dyDescent="0.2">
      <c r="E727"/>
      <c r="F727" s="49"/>
      <c r="G727" s="49"/>
    </row>
    <row r="728" spans="5:7" ht="20.100000000000001" customHeight="1" x14ac:dyDescent="0.2">
      <c r="E728"/>
      <c r="F728" s="49"/>
      <c r="G728" s="49"/>
    </row>
    <row r="729" spans="5:7" ht="20.100000000000001" customHeight="1" x14ac:dyDescent="0.2">
      <c r="E729"/>
      <c r="F729" s="49"/>
      <c r="G729" s="49"/>
    </row>
    <row r="730" spans="5:7" ht="20.100000000000001" customHeight="1" x14ac:dyDescent="0.2">
      <c r="E730"/>
      <c r="F730" s="49"/>
      <c r="G730" s="49"/>
    </row>
    <row r="731" spans="5:7" ht="20.100000000000001" customHeight="1" x14ac:dyDescent="0.2">
      <c r="E731"/>
      <c r="F731" s="49"/>
      <c r="G731" s="49"/>
    </row>
    <row r="732" spans="5:7" ht="20.100000000000001" customHeight="1" x14ac:dyDescent="0.2">
      <c r="E732"/>
      <c r="F732" s="49"/>
      <c r="G732" s="49"/>
    </row>
    <row r="733" spans="5:7" ht="20.100000000000001" customHeight="1" x14ac:dyDescent="0.2">
      <c r="E733"/>
      <c r="F733" s="49"/>
      <c r="G733" s="49"/>
    </row>
    <row r="734" spans="5:7" ht="20.100000000000001" customHeight="1" x14ac:dyDescent="0.2">
      <c r="E734"/>
      <c r="F734" s="49"/>
      <c r="G734" s="49"/>
    </row>
    <row r="735" spans="5:7" ht="20.100000000000001" customHeight="1" x14ac:dyDescent="0.2">
      <c r="E735"/>
      <c r="F735" s="49"/>
      <c r="G735" s="49"/>
    </row>
    <row r="736" spans="5:7" ht="20.100000000000001" customHeight="1" x14ac:dyDescent="0.2">
      <c r="E736"/>
      <c r="F736" s="49"/>
      <c r="G736" s="49"/>
    </row>
    <row r="737" spans="5:7" ht="20.100000000000001" customHeight="1" x14ac:dyDescent="0.2">
      <c r="E737"/>
      <c r="F737" s="49"/>
      <c r="G737" s="49"/>
    </row>
    <row r="738" spans="5:7" ht="20.100000000000001" customHeight="1" x14ac:dyDescent="0.2">
      <c r="E738"/>
      <c r="F738" s="49"/>
      <c r="G738" s="49"/>
    </row>
    <row r="739" spans="5:7" ht="20.100000000000001" customHeight="1" x14ac:dyDescent="0.2">
      <c r="E739"/>
      <c r="F739" s="49"/>
      <c r="G739" s="49"/>
    </row>
    <row r="740" spans="5:7" ht="20.100000000000001" customHeight="1" x14ac:dyDescent="0.2">
      <c r="E740"/>
      <c r="F740" s="49"/>
      <c r="G740" s="49"/>
    </row>
    <row r="741" spans="5:7" ht="20.100000000000001" customHeight="1" x14ac:dyDescent="0.2">
      <c r="E741"/>
      <c r="F741" s="49"/>
      <c r="G741" s="49"/>
    </row>
    <row r="742" spans="5:7" ht="20.100000000000001" customHeight="1" x14ac:dyDescent="0.2">
      <c r="E742"/>
      <c r="F742" s="49"/>
      <c r="G742" s="49"/>
    </row>
    <row r="743" spans="5:7" ht="20.100000000000001" customHeight="1" x14ac:dyDescent="0.2">
      <c r="E743"/>
      <c r="F743" s="49"/>
      <c r="G743" s="49"/>
    </row>
    <row r="744" spans="5:7" ht="20.100000000000001" customHeight="1" x14ac:dyDescent="0.2">
      <c r="E744"/>
      <c r="F744" s="49"/>
      <c r="G744" s="49"/>
    </row>
    <row r="745" spans="5:7" ht="20.100000000000001" customHeight="1" x14ac:dyDescent="0.2">
      <c r="E745"/>
      <c r="F745" s="49"/>
      <c r="G745" s="49"/>
    </row>
    <row r="746" spans="5:7" ht="20.100000000000001" customHeight="1" x14ac:dyDescent="0.2">
      <c r="E746"/>
      <c r="F746" s="49"/>
      <c r="G746" s="49"/>
    </row>
    <row r="747" spans="5:7" ht="20.100000000000001" customHeight="1" x14ac:dyDescent="0.2">
      <c r="E747"/>
      <c r="F747" s="49"/>
      <c r="G747" s="49"/>
    </row>
    <row r="748" spans="5:7" ht="20.100000000000001" customHeight="1" x14ac:dyDescent="0.2">
      <c r="E748"/>
      <c r="F748" s="49"/>
      <c r="G748" s="49"/>
    </row>
    <row r="749" spans="5:7" ht="20.100000000000001" customHeight="1" x14ac:dyDescent="0.2">
      <c r="E749"/>
      <c r="F749" s="49"/>
      <c r="G749" s="49"/>
    </row>
    <row r="750" spans="5:7" ht="20.100000000000001" customHeight="1" x14ac:dyDescent="0.2">
      <c r="E750"/>
      <c r="F750" s="49"/>
      <c r="G750" s="49"/>
    </row>
    <row r="751" spans="5:7" ht="20.100000000000001" customHeight="1" x14ac:dyDescent="0.2">
      <c r="E751"/>
      <c r="F751" s="49"/>
      <c r="G751" s="49"/>
    </row>
    <row r="752" spans="5:7" ht="20.100000000000001" customHeight="1" x14ac:dyDescent="0.2">
      <c r="E752"/>
      <c r="F752" s="49"/>
      <c r="G752" s="49"/>
    </row>
    <row r="753" spans="5:7" ht="20.100000000000001" customHeight="1" x14ac:dyDescent="0.2">
      <c r="E753"/>
      <c r="F753" s="49"/>
      <c r="G753" s="49"/>
    </row>
    <row r="754" spans="5:7" ht="20.100000000000001" customHeight="1" x14ac:dyDescent="0.2">
      <c r="E754"/>
      <c r="F754" s="49"/>
      <c r="G754" s="49"/>
    </row>
    <row r="755" spans="5:7" ht="20.100000000000001" customHeight="1" x14ac:dyDescent="0.2">
      <c r="E755"/>
      <c r="F755" s="49"/>
      <c r="G755" s="49"/>
    </row>
    <row r="756" spans="5:7" ht="20.100000000000001" customHeight="1" x14ac:dyDescent="0.2">
      <c r="E756"/>
      <c r="F756" s="49"/>
      <c r="G756" s="49"/>
    </row>
    <row r="757" spans="5:7" ht="20.100000000000001" customHeight="1" x14ac:dyDescent="0.2">
      <c r="E757"/>
      <c r="F757" s="49"/>
      <c r="G757" s="49"/>
    </row>
    <row r="758" spans="5:7" ht="20.100000000000001" customHeight="1" x14ac:dyDescent="0.2">
      <c r="E758"/>
      <c r="F758" s="49"/>
      <c r="G758" s="49"/>
    </row>
    <row r="759" spans="5:7" ht="20.100000000000001" customHeight="1" x14ac:dyDescent="0.2">
      <c r="E759"/>
      <c r="F759" s="49"/>
      <c r="G759" s="49"/>
    </row>
    <row r="760" spans="5:7" ht="20.100000000000001" customHeight="1" x14ac:dyDescent="0.2">
      <c r="E760"/>
      <c r="F760" s="49"/>
      <c r="G760" s="49"/>
    </row>
    <row r="761" spans="5:7" ht="20.100000000000001" customHeight="1" x14ac:dyDescent="0.2">
      <c r="E761"/>
      <c r="F761" s="49"/>
      <c r="G761" s="49"/>
    </row>
    <row r="762" spans="5:7" ht="20.100000000000001" customHeight="1" x14ac:dyDescent="0.2">
      <c r="E762"/>
      <c r="F762" s="49"/>
      <c r="G762" s="49"/>
    </row>
    <row r="763" spans="5:7" ht="20.100000000000001" customHeight="1" x14ac:dyDescent="0.2">
      <c r="E763"/>
      <c r="F763" s="49"/>
      <c r="G763" s="49"/>
    </row>
    <row r="764" spans="5:7" ht="20.100000000000001" customHeight="1" x14ac:dyDescent="0.2">
      <c r="E764"/>
      <c r="F764" s="49"/>
      <c r="G764" s="49"/>
    </row>
    <row r="765" spans="5:7" ht="20.100000000000001" customHeight="1" x14ac:dyDescent="0.2">
      <c r="E765"/>
      <c r="F765" s="49"/>
      <c r="G765" s="49"/>
    </row>
    <row r="766" spans="5:7" ht="20.100000000000001" customHeight="1" x14ac:dyDescent="0.2">
      <c r="E766"/>
      <c r="F766" s="49"/>
      <c r="G766" s="49"/>
    </row>
    <row r="767" spans="5:7" ht="20.100000000000001" customHeight="1" x14ac:dyDescent="0.2">
      <c r="E767"/>
      <c r="F767" s="49"/>
      <c r="G767" s="49"/>
    </row>
    <row r="768" spans="5:7" ht="20.100000000000001" customHeight="1" x14ac:dyDescent="0.2">
      <c r="E768"/>
      <c r="F768" s="49"/>
      <c r="G768" s="49"/>
    </row>
    <row r="769" spans="5:7" ht="20.100000000000001" customHeight="1" x14ac:dyDescent="0.2">
      <c r="E769"/>
      <c r="F769" s="49"/>
      <c r="G769" s="49"/>
    </row>
    <row r="770" spans="5:7" ht="20.100000000000001" customHeight="1" x14ac:dyDescent="0.2">
      <c r="E770"/>
      <c r="F770" s="49"/>
      <c r="G770" s="49"/>
    </row>
    <row r="771" spans="5:7" ht="20.100000000000001" customHeight="1" x14ac:dyDescent="0.2">
      <c r="E771"/>
      <c r="F771" s="49"/>
      <c r="G771" s="49"/>
    </row>
    <row r="772" spans="5:7" ht="20.100000000000001" customHeight="1" x14ac:dyDescent="0.2">
      <c r="E772"/>
      <c r="F772" s="49"/>
      <c r="G772" s="49"/>
    </row>
    <row r="773" spans="5:7" ht="20.100000000000001" customHeight="1" x14ac:dyDescent="0.2">
      <c r="E773"/>
      <c r="F773" s="49"/>
      <c r="G773" s="49"/>
    </row>
    <row r="774" spans="5:7" ht="20.100000000000001" customHeight="1" x14ac:dyDescent="0.2">
      <c r="E774"/>
      <c r="F774" s="49"/>
      <c r="G774" s="49"/>
    </row>
    <row r="775" spans="5:7" ht="20.100000000000001" customHeight="1" x14ac:dyDescent="0.2">
      <c r="E775"/>
      <c r="F775" s="49"/>
      <c r="G775" s="49"/>
    </row>
    <row r="776" spans="5:7" ht="20.100000000000001" customHeight="1" x14ac:dyDescent="0.2">
      <c r="E776"/>
      <c r="F776" s="49"/>
      <c r="G776" s="49"/>
    </row>
    <row r="777" spans="5:7" ht="20.100000000000001" customHeight="1" x14ac:dyDescent="0.2">
      <c r="E777"/>
      <c r="F777" s="49"/>
      <c r="G777" s="49"/>
    </row>
    <row r="778" spans="5:7" ht="20.100000000000001" customHeight="1" x14ac:dyDescent="0.2">
      <c r="E778"/>
      <c r="F778" s="49"/>
      <c r="G778" s="49"/>
    </row>
    <row r="779" spans="5:7" ht="20.100000000000001" customHeight="1" x14ac:dyDescent="0.2">
      <c r="E779"/>
      <c r="F779" s="49"/>
      <c r="G779" s="49"/>
    </row>
    <row r="780" spans="5:7" ht="20.100000000000001" customHeight="1" x14ac:dyDescent="0.2">
      <c r="E780"/>
      <c r="F780" s="49"/>
      <c r="G780" s="49"/>
    </row>
    <row r="781" spans="5:7" ht="20.100000000000001" customHeight="1" x14ac:dyDescent="0.2">
      <c r="E781"/>
      <c r="F781" s="49"/>
      <c r="G781" s="49"/>
    </row>
    <row r="782" spans="5:7" ht="20.100000000000001" customHeight="1" x14ac:dyDescent="0.2">
      <c r="E782"/>
      <c r="F782" s="49"/>
      <c r="G782" s="49"/>
    </row>
    <row r="783" spans="5:7" ht="20.100000000000001" customHeight="1" x14ac:dyDescent="0.2">
      <c r="E783"/>
      <c r="F783" s="49"/>
      <c r="G783" s="49"/>
    </row>
    <row r="784" spans="5:7" ht="20.100000000000001" customHeight="1" x14ac:dyDescent="0.2">
      <c r="E784"/>
      <c r="F784" s="49"/>
      <c r="G784" s="49"/>
    </row>
    <row r="785" spans="5:7" ht="20.100000000000001" customHeight="1" x14ac:dyDescent="0.2">
      <c r="E785"/>
      <c r="F785" s="49"/>
      <c r="G785" s="49"/>
    </row>
    <row r="786" spans="5:7" ht="20.100000000000001" customHeight="1" x14ac:dyDescent="0.2">
      <c r="E786"/>
      <c r="F786" s="49"/>
      <c r="G786" s="49"/>
    </row>
    <row r="787" spans="5:7" ht="20.100000000000001" customHeight="1" x14ac:dyDescent="0.2">
      <c r="E787"/>
      <c r="F787" s="49"/>
      <c r="G787" s="49"/>
    </row>
    <row r="788" spans="5:7" ht="20.100000000000001" customHeight="1" x14ac:dyDescent="0.2">
      <c r="E788"/>
      <c r="F788" s="49"/>
      <c r="G788" s="49"/>
    </row>
    <row r="789" spans="5:7" ht="20.100000000000001" customHeight="1" x14ac:dyDescent="0.2">
      <c r="E789"/>
      <c r="F789" s="49"/>
      <c r="G789" s="49"/>
    </row>
    <row r="790" spans="5:7" ht="20.100000000000001" customHeight="1" x14ac:dyDescent="0.2">
      <c r="E790"/>
      <c r="F790"/>
      <c r="G790"/>
    </row>
    <row r="791" spans="5:7" ht="20.100000000000001" customHeight="1" x14ac:dyDescent="0.2">
      <c r="E791"/>
      <c r="F791"/>
      <c r="G791"/>
    </row>
    <row r="792" spans="5:7" ht="20.100000000000001" customHeight="1" x14ac:dyDescent="0.2">
      <c r="E792"/>
      <c r="F792"/>
      <c r="G792"/>
    </row>
    <row r="793" spans="5:7" ht="20.100000000000001" customHeight="1" x14ac:dyDescent="0.2">
      <c r="E793"/>
      <c r="F793"/>
      <c r="G793"/>
    </row>
    <row r="794" spans="5:7" ht="20.100000000000001" customHeight="1" x14ac:dyDescent="0.2">
      <c r="E794"/>
      <c r="F794"/>
      <c r="G794"/>
    </row>
    <row r="795" spans="5:7" ht="20.100000000000001" customHeight="1" x14ac:dyDescent="0.2">
      <c r="E795"/>
      <c r="F795"/>
      <c r="G795"/>
    </row>
    <row r="796" spans="5:7" ht="20.100000000000001" customHeight="1" x14ac:dyDescent="0.2">
      <c r="E796"/>
      <c r="F796"/>
      <c r="G796"/>
    </row>
    <row r="797" spans="5:7" ht="20.100000000000001" customHeight="1" x14ac:dyDescent="0.2">
      <c r="E797"/>
      <c r="F797"/>
      <c r="G797"/>
    </row>
    <row r="798" spans="5:7" ht="20.100000000000001" customHeight="1" x14ac:dyDescent="0.2">
      <c r="E798"/>
      <c r="F798"/>
      <c r="G798"/>
    </row>
    <row r="799" spans="5:7" ht="20.100000000000001" customHeight="1" x14ac:dyDescent="0.2">
      <c r="E799"/>
      <c r="F799"/>
      <c r="G799"/>
    </row>
    <row r="800" spans="5:7" ht="20.100000000000001" customHeight="1" x14ac:dyDescent="0.2">
      <c r="E800"/>
      <c r="F800"/>
      <c r="G800"/>
    </row>
    <row r="801" customFormat="1" ht="20.100000000000001" customHeight="1" x14ac:dyDescent="0.2"/>
    <row r="802" customFormat="1" ht="20.100000000000001" customHeight="1" x14ac:dyDescent="0.2"/>
    <row r="803" customFormat="1" ht="20.100000000000001" customHeight="1" x14ac:dyDescent="0.2"/>
    <row r="804" customFormat="1" ht="20.100000000000001" customHeight="1" x14ac:dyDescent="0.2"/>
    <row r="805" customFormat="1" ht="20.100000000000001" customHeight="1" x14ac:dyDescent="0.2"/>
    <row r="806" customFormat="1" ht="20.100000000000001" customHeight="1" x14ac:dyDescent="0.2"/>
    <row r="807" customFormat="1" ht="20.100000000000001" customHeight="1" x14ac:dyDescent="0.2"/>
    <row r="808" customFormat="1" ht="20.100000000000001" customHeight="1" x14ac:dyDescent="0.2"/>
    <row r="809" customFormat="1" ht="20.100000000000001" customHeight="1" x14ac:dyDescent="0.2"/>
    <row r="810" customFormat="1" ht="20.100000000000001" customHeight="1" x14ac:dyDescent="0.2"/>
    <row r="811" customFormat="1" ht="20.100000000000001" customHeight="1" x14ac:dyDescent="0.2"/>
    <row r="812" customFormat="1" ht="20.100000000000001" customHeight="1" x14ac:dyDescent="0.2"/>
    <row r="813" customFormat="1" ht="20.100000000000001" customHeight="1" x14ac:dyDescent="0.2"/>
    <row r="814" customFormat="1" ht="20.100000000000001" customHeight="1" x14ac:dyDescent="0.2"/>
    <row r="815" customFormat="1" ht="20.100000000000001" customHeight="1" x14ac:dyDescent="0.2"/>
    <row r="816" customFormat="1" ht="20.100000000000001" customHeight="1" x14ac:dyDescent="0.2"/>
    <row r="817" customFormat="1" ht="20.100000000000001" customHeight="1" x14ac:dyDescent="0.2"/>
    <row r="818" customFormat="1" ht="20.100000000000001" customHeight="1" x14ac:dyDescent="0.2"/>
    <row r="819" customFormat="1" ht="20.100000000000001" customHeight="1" x14ac:dyDescent="0.2"/>
    <row r="820" customFormat="1" ht="20.100000000000001" customHeight="1" x14ac:dyDescent="0.2"/>
    <row r="821" customFormat="1" ht="20.100000000000001" customHeight="1" x14ac:dyDescent="0.2"/>
    <row r="822" customFormat="1" ht="20.100000000000001" customHeight="1" x14ac:dyDescent="0.2"/>
    <row r="823" customFormat="1" ht="20.100000000000001" customHeight="1" x14ac:dyDescent="0.2"/>
    <row r="824" customFormat="1" ht="20.100000000000001" customHeight="1" x14ac:dyDescent="0.2"/>
    <row r="825" customFormat="1" ht="20.100000000000001" customHeight="1" x14ac:dyDescent="0.2"/>
    <row r="826" customFormat="1" ht="20.100000000000001" customHeight="1" x14ac:dyDescent="0.2"/>
    <row r="827" customFormat="1" ht="20.100000000000001" customHeight="1" x14ac:dyDescent="0.2"/>
    <row r="828" customFormat="1" ht="20.100000000000001" customHeight="1" x14ac:dyDescent="0.2"/>
    <row r="829" customFormat="1" ht="20.100000000000001" customHeight="1" x14ac:dyDescent="0.2"/>
    <row r="830" customFormat="1" ht="20.100000000000001" customHeight="1" x14ac:dyDescent="0.2"/>
    <row r="831" customFormat="1" ht="20.100000000000001" customHeight="1" x14ac:dyDescent="0.2"/>
    <row r="832" customFormat="1" ht="20.100000000000001" customHeight="1" x14ac:dyDescent="0.2"/>
    <row r="833" customFormat="1" ht="20.100000000000001" customHeight="1" x14ac:dyDescent="0.2"/>
    <row r="834" customFormat="1" ht="20.100000000000001" customHeight="1" x14ac:dyDescent="0.2"/>
    <row r="835" customFormat="1" ht="20.100000000000001" customHeight="1" x14ac:dyDescent="0.2"/>
    <row r="836" customFormat="1" ht="20.100000000000001" customHeight="1" x14ac:dyDescent="0.2"/>
    <row r="837" customFormat="1" ht="20.100000000000001" customHeight="1" x14ac:dyDescent="0.2"/>
    <row r="838" customFormat="1" ht="20.100000000000001" customHeight="1" x14ac:dyDescent="0.2"/>
    <row r="839" customFormat="1" ht="20.100000000000001" customHeight="1" x14ac:dyDescent="0.2"/>
    <row r="840" customFormat="1" ht="20.100000000000001" customHeight="1" x14ac:dyDescent="0.2"/>
    <row r="841" customFormat="1" ht="20.100000000000001" customHeight="1" x14ac:dyDescent="0.2"/>
    <row r="842" customFormat="1" ht="20.100000000000001" customHeight="1" x14ac:dyDescent="0.2"/>
    <row r="843" customFormat="1" ht="20.100000000000001" customHeight="1" x14ac:dyDescent="0.2"/>
    <row r="844" customFormat="1" ht="20.100000000000001" customHeight="1" x14ac:dyDescent="0.2"/>
    <row r="845" customFormat="1" ht="20.100000000000001" customHeight="1" x14ac:dyDescent="0.2"/>
    <row r="846" customFormat="1" ht="20.100000000000001" customHeight="1" x14ac:dyDescent="0.2"/>
    <row r="847" customFormat="1" ht="20.100000000000001" customHeight="1" x14ac:dyDescent="0.2"/>
  </sheetData>
  <pageMargins left="0.70866141732283472" right="0.70866141732283472" top="0.74803149606299213" bottom="0.74803149606299213" header="0.31496062992125984" footer="0.31496062992125984"/>
  <pageSetup paperSize="9" scale="63" orientation="landscape" r:id="rId2"/>
  <headerFooter>
    <oddFooter>&amp;C&amp;A
&amp;P / &amp;N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IMPRIMIR">
                <anchor moveWithCells="1" sizeWithCells="1">
                  <from>
                    <xdr:col>8</xdr:col>
                    <xdr:colOff>28575</xdr:colOff>
                    <xdr:row>2</xdr:row>
                    <xdr:rowOff>19050</xdr:rowOff>
                  </from>
                  <to>
                    <xdr:col>9</xdr:col>
                    <xdr:colOff>1019175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EscribirSircreb">
                <anchor moveWithCells="1" sizeWithCells="1">
                  <from>
                    <xdr:col>11</xdr:col>
                    <xdr:colOff>438150</xdr:colOff>
                    <xdr:row>2</xdr:row>
                    <xdr:rowOff>66675</xdr:rowOff>
                  </from>
                  <to>
                    <xdr:col>13</xdr:col>
                    <xdr:colOff>1133475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>
    <tabColor rgb="FFFFC000"/>
    <pageSetUpPr fitToPage="1"/>
  </sheetPr>
  <dimension ref="A1:Q851"/>
  <sheetViews>
    <sheetView zoomScale="85" zoomScaleNormal="85" workbookViewId="0">
      <selection sqref="A1:G428"/>
    </sheetView>
  </sheetViews>
  <sheetFormatPr baseColWidth="10" defaultColWidth="11.42578125" defaultRowHeight="20.100000000000001" customHeight="1" x14ac:dyDescent="0.2"/>
  <cols>
    <col min="1" max="4" width="15.7109375" customWidth="1"/>
    <col min="5" max="5" width="26" style="5" bestFit="1" customWidth="1"/>
    <col min="6" max="7" width="15.7109375" style="5" customWidth="1"/>
    <col min="8" max="8" width="15.7109375" customWidth="1"/>
    <col min="9" max="9" width="20.7109375" customWidth="1"/>
    <col min="10" max="10" width="12.5703125" bestFit="1" customWidth="1"/>
    <col min="11" max="11" width="14.85546875" bestFit="1" customWidth="1"/>
    <col min="12" max="12" width="19.140625" bestFit="1" customWidth="1"/>
    <col min="13" max="13" width="9.85546875" bestFit="1" customWidth="1"/>
    <col min="14" max="14" width="27.42578125" customWidth="1"/>
    <col min="15" max="16" width="19.7109375" bestFit="1" customWidth="1"/>
    <col min="17" max="17" width="6.140625" bestFit="1" customWidth="1"/>
  </cols>
  <sheetData>
    <row r="1" spans="1:17" s="45" customFormat="1" ht="20.100000000000001" customHeight="1" thickBot="1" x14ac:dyDescent="0.25">
      <c r="A1" s="39" t="s">
        <v>489</v>
      </c>
      <c r="B1" s="40" t="s">
        <v>490</v>
      </c>
      <c r="C1" s="40" t="s">
        <v>491</v>
      </c>
      <c r="D1" s="40" t="s">
        <v>492</v>
      </c>
      <c r="E1" s="40" t="s">
        <v>493</v>
      </c>
      <c r="F1" s="48" t="s">
        <v>494</v>
      </c>
      <c r="G1" s="48" t="s">
        <v>495</v>
      </c>
      <c r="H1" s="46" t="s">
        <v>513</v>
      </c>
      <c r="I1" s="43">
        <f>+SUM(F:F)</f>
        <v>-6389285.4500000002</v>
      </c>
      <c r="J1" s="44" t="s">
        <v>514</v>
      </c>
      <c r="K1" s="100">
        <f>IF(ROUNDDOWN(SUM(O:O)-(-SUM(F:F)),2)=0,"OK",ROUNDDOWN(SUM(O:O)-(-SUM(F:F)),2))</f>
        <v>-588801.07999999996</v>
      </c>
    </row>
    <row r="2" spans="1:17" ht="20.100000000000001" customHeight="1" x14ac:dyDescent="0.2">
      <c r="A2" s="78">
        <v>34</v>
      </c>
      <c r="B2" s="158">
        <v>45341</v>
      </c>
      <c r="C2" s="62" t="s">
        <v>930</v>
      </c>
      <c r="D2" s="62" t="s">
        <v>931</v>
      </c>
      <c r="E2" s="62" t="s">
        <v>21</v>
      </c>
      <c r="F2" s="159">
        <v>-2520</v>
      </c>
      <c r="G2" s="159">
        <v>-2076418.09</v>
      </c>
      <c r="H2" s="18">
        <f>+IF($A2&lt;&gt;"",3,"")</f>
        <v>3</v>
      </c>
    </row>
    <row r="3" spans="1:17" ht="20.100000000000001" customHeight="1" x14ac:dyDescent="0.2">
      <c r="A3" s="78">
        <v>40</v>
      </c>
      <c r="B3" s="158">
        <v>45338</v>
      </c>
      <c r="C3" s="62" t="s">
        <v>937</v>
      </c>
      <c r="D3" s="62" t="s">
        <v>938</v>
      </c>
      <c r="E3" s="62" t="s">
        <v>4</v>
      </c>
      <c r="F3" s="159">
        <v>-510327</v>
      </c>
      <c r="G3" s="159">
        <v>-1422239.57</v>
      </c>
      <c r="H3" s="18">
        <f t="shared" ref="H3:H66" si="0">+IF($A3&lt;&gt;"",3,"")</f>
        <v>3</v>
      </c>
    </row>
    <row r="4" spans="1:17" ht="20.100000000000001" customHeight="1" x14ac:dyDescent="0.2">
      <c r="A4" s="78">
        <v>73</v>
      </c>
      <c r="B4" s="158">
        <v>45336</v>
      </c>
      <c r="C4" s="62" t="s">
        <v>984</v>
      </c>
      <c r="D4" s="62" t="s">
        <v>931</v>
      </c>
      <c r="E4" s="62" t="s">
        <v>21</v>
      </c>
      <c r="F4" s="159">
        <v>-5800484.3700000001</v>
      </c>
      <c r="G4" s="159">
        <v>-8822294.3300000001</v>
      </c>
      <c r="H4" s="18">
        <f t="shared" si="0"/>
        <v>3</v>
      </c>
    </row>
    <row r="5" spans="1:17" ht="20.100000000000001" customHeight="1" x14ac:dyDescent="0.2">
      <c r="A5" s="78">
        <v>120</v>
      </c>
      <c r="B5" s="158">
        <v>45329</v>
      </c>
      <c r="C5" s="62" t="s">
        <v>1035</v>
      </c>
      <c r="D5" s="62" t="s">
        <v>938</v>
      </c>
      <c r="E5" s="62" t="s">
        <v>4</v>
      </c>
      <c r="F5" s="159">
        <v>-37977.040000000001</v>
      </c>
      <c r="G5" s="159">
        <v>-101657.26</v>
      </c>
      <c r="H5" s="18">
        <f t="shared" si="0"/>
        <v>3</v>
      </c>
    </row>
    <row r="6" spans="1:17" ht="20.100000000000001" customHeight="1" x14ac:dyDescent="0.2">
      <c r="A6" s="78">
        <v>137</v>
      </c>
      <c r="B6" s="158">
        <v>45327</v>
      </c>
      <c r="C6" s="62" t="s">
        <v>1052</v>
      </c>
      <c r="D6" s="62" t="s">
        <v>938</v>
      </c>
      <c r="E6" s="62" t="s">
        <v>4</v>
      </c>
      <c r="F6" s="159">
        <v>-37977.040000000001</v>
      </c>
      <c r="G6" s="159">
        <v>-1405712.18</v>
      </c>
      <c r="H6" s="18">
        <f t="shared" si="0"/>
        <v>3</v>
      </c>
    </row>
    <row r="7" spans="1:17" ht="20.100000000000001" customHeight="1" x14ac:dyDescent="0.2">
      <c r="E7"/>
      <c r="F7" s="49"/>
      <c r="G7" s="49"/>
      <c r="H7" s="18" t="str">
        <f t="shared" si="0"/>
        <v/>
      </c>
    </row>
    <row r="8" spans="1:17" ht="12.75" x14ac:dyDescent="0.2">
      <c r="E8"/>
      <c r="F8" s="49"/>
      <c r="G8" s="49"/>
      <c r="H8" s="18" t="str">
        <f t="shared" si="0"/>
        <v/>
      </c>
      <c r="L8" s="103" t="s">
        <v>523</v>
      </c>
      <c r="M8" s="103" t="s">
        <v>524</v>
      </c>
      <c r="N8" s="103" t="s">
        <v>522</v>
      </c>
      <c r="O8" s="103" t="s">
        <v>525</v>
      </c>
      <c r="P8" s="103" t="s">
        <v>518</v>
      </c>
      <c r="Q8" s="103" t="s">
        <v>519</v>
      </c>
    </row>
    <row r="9" spans="1:17" ht="12.75" x14ac:dyDescent="0.2">
      <c r="E9"/>
      <c r="F9" s="49"/>
      <c r="G9" s="49"/>
      <c r="H9" s="18" t="str">
        <f t="shared" si="0"/>
        <v/>
      </c>
      <c r="L9">
        <v>12</v>
      </c>
      <c r="M9" t="s">
        <v>746</v>
      </c>
      <c r="N9" t="s">
        <v>1096</v>
      </c>
      <c r="O9">
        <v>5800484.3700000001</v>
      </c>
      <c r="P9" s="57">
        <v>45336</v>
      </c>
      <c r="Q9">
        <v>84217</v>
      </c>
    </row>
    <row r="10" spans="1:17" ht="12.75" x14ac:dyDescent="0.2">
      <c r="E10"/>
      <c r="F10" s="49"/>
      <c r="G10" s="49"/>
      <c r="H10" s="18" t="str">
        <f t="shared" si="0"/>
        <v/>
      </c>
    </row>
    <row r="11" spans="1:17" ht="12.75" x14ac:dyDescent="0.2">
      <c r="E11"/>
      <c r="F11" s="49"/>
      <c r="G11" s="49"/>
      <c r="H11" s="18" t="str">
        <f t="shared" si="0"/>
        <v/>
      </c>
    </row>
    <row r="12" spans="1:17" ht="12.75" x14ac:dyDescent="0.2">
      <c r="E12"/>
      <c r="F12" s="49"/>
      <c r="G12" s="49"/>
      <c r="H12" s="18" t="str">
        <f t="shared" si="0"/>
        <v/>
      </c>
    </row>
    <row r="13" spans="1:17" ht="15" x14ac:dyDescent="0.25">
      <c r="E13"/>
      <c r="F13" s="49"/>
      <c r="G13" s="49"/>
      <c r="H13" s="83"/>
      <c r="I13" s="83"/>
    </row>
    <row r="14" spans="1:17" ht="15" x14ac:dyDescent="0.25">
      <c r="E14"/>
      <c r="F14" s="49"/>
      <c r="G14" s="49"/>
      <c r="H14" s="84"/>
      <c r="I14" s="85"/>
    </row>
    <row r="15" spans="1:17" ht="15" x14ac:dyDescent="0.25">
      <c r="E15"/>
      <c r="F15" s="49"/>
      <c r="G15" s="49"/>
      <c r="H15" s="84"/>
      <c r="I15" s="83"/>
    </row>
    <row r="16" spans="1:17" ht="15" x14ac:dyDescent="0.25">
      <c r="E16"/>
      <c r="F16" s="49"/>
      <c r="G16" s="49"/>
      <c r="H16" s="84"/>
      <c r="I16" s="84"/>
    </row>
    <row r="17" spans="5:14" ht="15" x14ac:dyDescent="0.25">
      <c r="E17"/>
      <c r="F17" s="49"/>
      <c r="G17" s="49"/>
      <c r="H17" s="84"/>
      <c r="I17" s="84"/>
    </row>
    <row r="18" spans="5:14" ht="15" x14ac:dyDescent="0.25">
      <c r="E18"/>
      <c r="F18" s="49"/>
      <c r="G18" s="49"/>
      <c r="H18" s="84"/>
      <c r="I18" s="84"/>
      <c r="M18" s="86"/>
      <c r="N18" s="87"/>
    </row>
    <row r="19" spans="5:14" ht="15" x14ac:dyDescent="0.25">
      <c r="E19"/>
      <c r="F19" s="49"/>
      <c r="G19" s="49"/>
      <c r="H19" s="84"/>
      <c r="I19" s="84"/>
      <c r="M19" s="86"/>
      <c r="N19" s="87"/>
    </row>
    <row r="20" spans="5:14" ht="15" x14ac:dyDescent="0.25">
      <c r="E20"/>
      <c r="F20" s="49"/>
      <c r="G20" s="49"/>
      <c r="H20" s="87"/>
      <c r="I20" s="84"/>
      <c r="M20" s="86"/>
      <c r="N20" s="87"/>
    </row>
    <row r="21" spans="5:14" ht="15" x14ac:dyDescent="0.25">
      <c r="E21"/>
      <c r="F21" s="49"/>
      <c r="G21" s="49"/>
      <c r="H21" s="18" t="str">
        <f t="shared" si="0"/>
        <v/>
      </c>
      <c r="I21" s="84"/>
      <c r="M21" s="86"/>
      <c r="N21" s="87"/>
    </row>
    <row r="22" spans="5:14" ht="15" x14ac:dyDescent="0.25">
      <c r="E22"/>
      <c r="F22" s="49"/>
      <c r="G22" s="49"/>
      <c r="H22" s="18" t="str">
        <f t="shared" si="0"/>
        <v/>
      </c>
      <c r="I22" s="84"/>
      <c r="M22" s="86"/>
      <c r="N22" s="87"/>
    </row>
    <row r="23" spans="5:14" ht="15" x14ac:dyDescent="0.25">
      <c r="E23"/>
      <c r="F23" s="49"/>
      <c r="G23" s="49"/>
      <c r="H23" s="18" t="str">
        <f t="shared" si="0"/>
        <v/>
      </c>
      <c r="I23" s="84"/>
      <c r="M23" s="86"/>
      <c r="N23" s="87"/>
    </row>
    <row r="24" spans="5:14" ht="15" x14ac:dyDescent="0.25">
      <c r="E24"/>
      <c r="F24" s="49"/>
      <c r="G24" s="49"/>
      <c r="H24" s="18" t="str">
        <f t="shared" si="0"/>
        <v/>
      </c>
      <c r="I24" s="87"/>
      <c r="M24" s="87"/>
      <c r="N24" s="87"/>
    </row>
    <row r="25" spans="5:14" ht="20.100000000000001" customHeight="1" x14ac:dyDescent="0.2">
      <c r="E25"/>
      <c r="F25" s="49"/>
      <c r="G25" s="49"/>
      <c r="H25" s="18" t="str">
        <f t="shared" si="0"/>
        <v/>
      </c>
    </row>
    <row r="26" spans="5:14" ht="20.100000000000001" customHeight="1" x14ac:dyDescent="0.2">
      <c r="E26"/>
      <c r="F26" s="49"/>
      <c r="G26" s="49"/>
      <c r="H26" s="18" t="str">
        <f t="shared" si="0"/>
        <v/>
      </c>
    </row>
    <row r="27" spans="5:14" ht="20.100000000000001" customHeight="1" x14ac:dyDescent="0.2">
      <c r="E27"/>
      <c r="F27" s="49"/>
      <c r="G27" s="49"/>
      <c r="H27" s="18" t="str">
        <f t="shared" si="0"/>
        <v/>
      </c>
    </row>
    <row r="28" spans="5:14" ht="20.100000000000001" customHeight="1" x14ac:dyDescent="0.2">
      <c r="E28"/>
      <c r="F28" s="49"/>
      <c r="G28" s="49"/>
      <c r="H28" s="18" t="str">
        <f t="shared" si="0"/>
        <v/>
      </c>
    </row>
    <row r="29" spans="5:14" ht="20.100000000000001" customHeight="1" x14ac:dyDescent="0.2">
      <c r="E29"/>
      <c r="F29" s="49"/>
      <c r="G29" s="49"/>
      <c r="H29" s="18" t="str">
        <f t="shared" si="0"/>
        <v/>
      </c>
    </row>
    <row r="30" spans="5:14" ht="20.100000000000001" customHeight="1" x14ac:dyDescent="0.2">
      <c r="E30"/>
      <c r="F30" s="49"/>
      <c r="G30" s="49"/>
      <c r="H30" s="18" t="str">
        <f t="shared" si="0"/>
        <v/>
      </c>
    </row>
    <row r="31" spans="5:14" ht="20.100000000000001" customHeight="1" x14ac:dyDescent="0.2">
      <c r="E31"/>
      <c r="F31" s="49"/>
      <c r="G31" s="49"/>
      <c r="H31" s="18" t="str">
        <f t="shared" si="0"/>
        <v/>
      </c>
    </row>
    <row r="32" spans="5:14" ht="20.100000000000001" customHeight="1" x14ac:dyDescent="0.2">
      <c r="E32"/>
      <c r="F32" s="49"/>
      <c r="G32" s="49"/>
      <c r="H32" s="18" t="str">
        <f t="shared" si="0"/>
        <v/>
      </c>
    </row>
    <row r="33" spans="5:8" ht="20.100000000000001" customHeight="1" x14ac:dyDescent="0.2">
      <c r="E33"/>
      <c r="F33" s="49"/>
      <c r="G33" s="49"/>
      <c r="H33" s="18" t="str">
        <f t="shared" si="0"/>
        <v/>
      </c>
    </row>
    <row r="34" spans="5:8" ht="20.100000000000001" customHeight="1" x14ac:dyDescent="0.2">
      <c r="E34"/>
      <c r="F34" s="49"/>
      <c r="G34" s="49"/>
      <c r="H34" s="18" t="str">
        <f t="shared" si="0"/>
        <v/>
      </c>
    </row>
    <row r="35" spans="5:8" ht="20.100000000000001" customHeight="1" x14ac:dyDescent="0.2">
      <c r="E35"/>
      <c r="F35" s="49"/>
      <c r="G35" s="49"/>
      <c r="H35" s="18" t="str">
        <f t="shared" si="0"/>
        <v/>
      </c>
    </row>
    <row r="36" spans="5:8" ht="20.100000000000001" customHeight="1" x14ac:dyDescent="0.2">
      <c r="E36"/>
      <c r="F36" s="49"/>
      <c r="G36" s="49"/>
      <c r="H36" s="18" t="str">
        <f t="shared" si="0"/>
        <v/>
      </c>
    </row>
    <row r="37" spans="5:8" ht="20.100000000000001" customHeight="1" x14ac:dyDescent="0.2">
      <c r="E37"/>
      <c r="F37" s="49"/>
      <c r="G37" s="49"/>
      <c r="H37" s="18" t="str">
        <f t="shared" si="0"/>
        <v/>
      </c>
    </row>
    <row r="38" spans="5:8" ht="20.100000000000001" customHeight="1" x14ac:dyDescent="0.2">
      <c r="E38"/>
      <c r="F38" s="49"/>
      <c r="G38" s="49"/>
      <c r="H38" s="18" t="str">
        <f t="shared" si="0"/>
        <v/>
      </c>
    </row>
    <row r="39" spans="5:8" ht="20.100000000000001" customHeight="1" x14ac:dyDescent="0.2">
      <c r="E39"/>
      <c r="F39" s="49"/>
      <c r="G39" s="49"/>
      <c r="H39" s="18" t="str">
        <f t="shared" si="0"/>
        <v/>
      </c>
    </row>
    <row r="40" spans="5:8" ht="20.100000000000001" customHeight="1" x14ac:dyDescent="0.2">
      <c r="E40"/>
      <c r="F40" s="49"/>
      <c r="G40" s="49"/>
      <c r="H40" s="18" t="str">
        <f t="shared" si="0"/>
        <v/>
      </c>
    </row>
    <row r="41" spans="5:8" ht="20.100000000000001" customHeight="1" x14ac:dyDescent="0.2">
      <c r="E41"/>
      <c r="F41" s="49"/>
      <c r="G41" s="49"/>
      <c r="H41" s="18" t="str">
        <f t="shared" si="0"/>
        <v/>
      </c>
    </row>
    <row r="42" spans="5:8" ht="20.100000000000001" customHeight="1" x14ac:dyDescent="0.2">
      <c r="E42"/>
      <c r="F42" s="49"/>
      <c r="G42" s="49"/>
      <c r="H42" s="18" t="str">
        <f t="shared" si="0"/>
        <v/>
      </c>
    </row>
    <row r="43" spans="5:8" ht="20.100000000000001" customHeight="1" x14ac:dyDescent="0.2">
      <c r="E43"/>
      <c r="F43" s="49"/>
      <c r="G43" s="49"/>
      <c r="H43" s="18" t="str">
        <f t="shared" si="0"/>
        <v/>
      </c>
    </row>
    <row r="44" spans="5:8" ht="20.100000000000001" customHeight="1" x14ac:dyDescent="0.2">
      <c r="E44"/>
      <c r="F44" s="49"/>
      <c r="G44" s="49"/>
      <c r="H44" s="18" t="str">
        <f t="shared" si="0"/>
        <v/>
      </c>
    </row>
    <row r="45" spans="5:8" ht="20.100000000000001" customHeight="1" x14ac:dyDescent="0.2">
      <c r="E45"/>
      <c r="F45" s="49"/>
      <c r="G45" s="49"/>
      <c r="H45" s="18" t="str">
        <f t="shared" si="0"/>
        <v/>
      </c>
    </row>
    <row r="46" spans="5:8" ht="20.100000000000001" customHeight="1" x14ac:dyDescent="0.2">
      <c r="E46"/>
      <c r="F46" s="49"/>
      <c r="G46" s="49"/>
      <c r="H46" s="18" t="str">
        <f t="shared" si="0"/>
        <v/>
      </c>
    </row>
    <row r="47" spans="5:8" ht="20.100000000000001" customHeight="1" x14ac:dyDescent="0.2">
      <c r="E47"/>
      <c r="F47" s="49"/>
      <c r="G47" s="49"/>
      <c r="H47" s="18" t="str">
        <f t="shared" si="0"/>
        <v/>
      </c>
    </row>
    <row r="48" spans="5:8" ht="20.100000000000001" customHeight="1" x14ac:dyDescent="0.2">
      <c r="E48"/>
      <c r="F48" s="49"/>
      <c r="G48" s="49"/>
      <c r="H48" s="18" t="str">
        <f t="shared" si="0"/>
        <v/>
      </c>
    </row>
    <row r="49" spans="5:8" ht="20.100000000000001" customHeight="1" x14ac:dyDescent="0.2">
      <c r="E49"/>
      <c r="F49" s="49"/>
      <c r="G49" s="49"/>
      <c r="H49" s="18" t="str">
        <f t="shared" si="0"/>
        <v/>
      </c>
    </row>
    <row r="50" spans="5:8" ht="20.100000000000001" customHeight="1" x14ac:dyDescent="0.2">
      <c r="E50"/>
      <c r="F50" s="49"/>
      <c r="G50" s="49"/>
      <c r="H50" s="18" t="str">
        <f t="shared" si="0"/>
        <v/>
      </c>
    </row>
    <row r="51" spans="5:8" ht="20.100000000000001" customHeight="1" x14ac:dyDescent="0.2">
      <c r="E51"/>
      <c r="F51" s="49"/>
      <c r="G51" s="49"/>
      <c r="H51" s="18" t="str">
        <f t="shared" si="0"/>
        <v/>
      </c>
    </row>
    <row r="52" spans="5:8" ht="20.100000000000001" customHeight="1" x14ac:dyDescent="0.2">
      <c r="E52"/>
      <c r="F52" s="49"/>
      <c r="G52" s="49"/>
      <c r="H52" s="18" t="str">
        <f t="shared" si="0"/>
        <v/>
      </c>
    </row>
    <row r="53" spans="5:8" ht="20.100000000000001" customHeight="1" x14ac:dyDescent="0.2">
      <c r="E53"/>
      <c r="F53" s="49"/>
      <c r="G53" s="49"/>
      <c r="H53" s="18" t="str">
        <f t="shared" si="0"/>
        <v/>
      </c>
    </row>
    <row r="54" spans="5:8" ht="20.100000000000001" customHeight="1" x14ac:dyDescent="0.2">
      <c r="E54"/>
      <c r="F54" s="49"/>
      <c r="G54" s="49"/>
      <c r="H54" s="18" t="str">
        <f t="shared" si="0"/>
        <v/>
      </c>
    </row>
    <row r="55" spans="5:8" ht="20.100000000000001" customHeight="1" x14ac:dyDescent="0.2">
      <c r="E55"/>
      <c r="F55" s="49"/>
      <c r="G55" s="49"/>
      <c r="H55" s="18" t="str">
        <f t="shared" si="0"/>
        <v/>
      </c>
    </row>
    <row r="56" spans="5:8" ht="20.100000000000001" customHeight="1" x14ac:dyDescent="0.2">
      <c r="E56"/>
      <c r="F56" s="49"/>
      <c r="G56" s="49"/>
      <c r="H56" s="18" t="str">
        <f t="shared" si="0"/>
        <v/>
      </c>
    </row>
    <row r="57" spans="5:8" ht="20.100000000000001" customHeight="1" x14ac:dyDescent="0.2">
      <c r="E57"/>
      <c r="F57" s="49"/>
      <c r="G57" s="49"/>
      <c r="H57" s="18" t="str">
        <f t="shared" si="0"/>
        <v/>
      </c>
    </row>
    <row r="58" spans="5:8" ht="20.100000000000001" customHeight="1" x14ac:dyDescent="0.2">
      <c r="E58"/>
      <c r="F58" s="49"/>
      <c r="G58" s="49"/>
      <c r="H58" s="18" t="str">
        <f t="shared" si="0"/>
        <v/>
      </c>
    </row>
    <row r="59" spans="5:8" ht="20.100000000000001" customHeight="1" x14ac:dyDescent="0.2">
      <c r="E59"/>
      <c r="F59" s="49"/>
      <c r="G59" s="49"/>
      <c r="H59" s="18" t="str">
        <f t="shared" si="0"/>
        <v/>
      </c>
    </row>
    <row r="60" spans="5:8" ht="20.100000000000001" customHeight="1" x14ac:dyDescent="0.2">
      <c r="E60"/>
      <c r="F60" s="49"/>
      <c r="G60" s="49"/>
      <c r="H60" s="18" t="str">
        <f t="shared" si="0"/>
        <v/>
      </c>
    </row>
    <row r="61" spans="5:8" ht="20.100000000000001" customHeight="1" x14ac:dyDescent="0.2">
      <c r="E61"/>
      <c r="F61" s="49"/>
      <c r="G61" s="49"/>
      <c r="H61" s="18" t="str">
        <f t="shared" si="0"/>
        <v/>
      </c>
    </row>
    <row r="62" spans="5:8" ht="20.100000000000001" customHeight="1" x14ac:dyDescent="0.2">
      <c r="E62"/>
      <c r="F62" s="49"/>
      <c r="G62" s="49"/>
      <c r="H62" s="18" t="str">
        <f t="shared" si="0"/>
        <v/>
      </c>
    </row>
    <row r="63" spans="5:8" ht="20.100000000000001" customHeight="1" x14ac:dyDescent="0.2">
      <c r="E63"/>
      <c r="F63" s="49"/>
      <c r="G63" s="49"/>
      <c r="H63" s="18" t="str">
        <f t="shared" si="0"/>
        <v/>
      </c>
    </row>
    <row r="64" spans="5:8" ht="20.100000000000001" customHeight="1" x14ac:dyDescent="0.2">
      <c r="E64"/>
      <c r="F64" s="49"/>
      <c r="G64" s="49"/>
      <c r="H64" s="18" t="str">
        <f t="shared" si="0"/>
        <v/>
      </c>
    </row>
    <row r="65" spans="5:8" ht="20.100000000000001" customHeight="1" x14ac:dyDescent="0.2">
      <c r="E65"/>
      <c r="F65" s="49"/>
      <c r="G65" s="49"/>
      <c r="H65" s="18" t="str">
        <f t="shared" si="0"/>
        <v/>
      </c>
    </row>
    <row r="66" spans="5:8" ht="20.100000000000001" customHeight="1" x14ac:dyDescent="0.2">
      <c r="E66"/>
      <c r="F66" s="49"/>
      <c r="G66" s="49"/>
      <c r="H66" s="18" t="str">
        <f t="shared" si="0"/>
        <v/>
      </c>
    </row>
    <row r="67" spans="5:8" ht="20.100000000000001" customHeight="1" x14ac:dyDescent="0.2">
      <c r="E67"/>
      <c r="F67" s="49"/>
      <c r="G67" s="49"/>
      <c r="H67" s="18" t="str">
        <f t="shared" ref="H67:H101" si="1">+IF($A67&lt;&gt;"",3,"")</f>
        <v/>
      </c>
    </row>
    <row r="68" spans="5:8" ht="20.100000000000001" customHeight="1" x14ac:dyDescent="0.2">
      <c r="E68"/>
      <c r="F68" s="49"/>
      <c r="G68" s="49"/>
      <c r="H68" s="18" t="str">
        <f t="shared" si="1"/>
        <v/>
      </c>
    </row>
    <row r="69" spans="5:8" ht="20.100000000000001" customHeight="1" x14ac:dyDescent="0.2">
      <c r="E69"/>
      <c r="F69" s="49"/>
      <c r="G69" s="49"/>
      <c r="H69" s="18" t="str">
        <f t="shared" si="1"/>
        <v/>
      </c>
    </row>
    <row r="70" spans="5:8" ht="20.100000000000001" customHeight="1" x14ac:dyDescent="0.2">
      <c r="E70"/>
      <c r="F70" s="49"/>
      <c r="G70" s="49"/>
      <c r="H70" s="18" t="str">
        <f t="shared" si="1"/>
        <v/>
      </c>
    </row>
    <row r="71" spans="5:8" ht="20.100000000000001" customHeight="1" x14ac:dyDescent="0.2">
      <c r="E71"/>
      <c r="F71" s="49"/>
      <c r="G71" s="49"/>
      <c r="H71" s="18" t="str">
        <f t="shared" si="1"/>
        <v/>
      </c>
    </row>
    <row r="72" spans="5:8" ht="20.100000000000001" customHeight="1" x14ac:dyDescent="0.2">
      <c r="E72"/>
      <c r="F72" s="49"/>
      <c r="G72" s="49"/>
      <c r="H72" s="18" t="str">
        <f t="shared" si="1"/>
        <v/>
      </c>
    </row>
    <row r="73" spans="5:8" ht="20.100000000000001" customHeight="1" x14ac:dyDescent="0.2">
      <c r="E73"/>
      <c r="F73" s="49"/>
      <c r="G73" s="49"/>
      <c r="H73" s="18" t="str">
        <f t="shared" si="1"/>
        <v/>
      </c>
    </row>
    <row r="74" spans="5:8" ht="20.100000000000001" customHeight="1" x14ac:dyDescent="0.2">
      <c r="E74"/>
      <c r="F74" s="49"/>
      <c r="G74" s="49"/>
      <c r="H74" s="18" t="str">
        <f t="shared" si="1"/>
        <v/>
      </c>
    </row>
    <row r="75" spans="5:8" ht="20.100000000000001" customHeight="1" x14ac:dyDescent="0.2">
      <c r="E75"/>
      <c r="F75" s="49"/>
      <c r="G75" s="49"/>
      <c r="H75" s="18" t="str">
        <f t="shared" si="1"/>
        <v/>
      </c>
    </row>
    <row r="76" spans="5:8" ht="20.100000000000001" customHeight="1" x14ac:dyDescent="0.2">
      <c r="E76"/>
      <c r="F76" s="49"/>
      <c r="G76" s="49"/>
      <c r="H76" s="18" t="str">
        <f t="shared" si="1"/>
        <v/>
      </c>
    </row>
    <row r="77" spans="5:8" ht="20.100000000000001" customHeight="1" x14ac:dyDescent="0.2">
      <c r="E77"/>
      <c r="F77" s="49"/>
      <c r="G77" s="49"/>
      <c r="H77" s="18" t="str">
        <f t="shared" si="1"/>
        <v/>
      </c>
    </row>
    <row r="78" spans="5:8" ht="20.100000000000001" customHeight="1" x14ac:dyDescent="0.2">
      <c r="E78"/>
      <c r="F78" s="49"/>
      <c r="G78" s="49"/>
      <c r="H78" s="18" t="str">
        <f t="shared" si="1"/>
        <v/>
      </c>
    </row>
    <row r="79" spans="5:8" ht="20.100000000000001" customHeight="1" x14ac:dyDescent="0.2">
      <c r="E79"/>
      <c r="F79" s="49"/>
      <c r="G79" s="49"/>
      <c r="H79" s="18" t="str">
        <f t="shared" si="1"/>
        <v/>
      </c>
    </row>
    <row r="80" spans="5:8" ht="20.100000000000001" customHeight="1" x14ac:dyDescent="0.2">
      <c r="E80"/>
      <c r="F80" s="49"/>
      <c r="G80" s="49"/>
      <c r="H80" s="18" t="str">
        <f t="shared" si="1"/>
        <v/>
      </c>
    </row>
    <row r="81" spans="5:8" ht="20.100000000000001" customHeight="1" x14ac:dyDescent="0.2">
      <c r="E81"/>
      <c r="F81" s="49"/>
      <c r="G81" s="49"/>
      <c r="H81" s="18" t="str">
        <f t="shared" si="1"/>
        <v/>
      </c>
    </row>
    <row r="82" spans="5:8" ht="20.100000000000001" customHeight="1" x14ac:dyDescent="0.2">
      <c r="E82"/>
      <c r="F82" s="49"/>
      <c r="G82" s="49"/>
      <c r="H82" s="18" t="str">
        <f t="shared" si="1"/>
        <v/>
      </c>
    </row>
    <row r="83" spans="5:8" ht="20.100000000000001" customHeight="1" x14ac:dyDescent="0.2">
      <c r="E83"/>
      <c r="F83" s="49"/>
      <c r="G83" s="49"/>
      <c r="H83" s="18" t="str">
        <f t="shared" si="1"/>
        <v/>
      </c>
    </row>
    <row r="84" spans="5:8" ht="20.100000000000001" customHeight="1" x14ac:dyDescent="0.2">
      <c r="E84"/>
      <c r="F84" s="49"/>
      <c r="G84" s="49"/>
      <c r="H84" s="18" t="str">
        <f t="shared" si="1"/>
        <v/>
      </c>
    </row>
    <row r="85" spans="5:8" ht="20.100000000000001" customHeight="1" x14ac:dyDescent="0.2">
      <c r="E85"/>
      <c r="F85" s="49"/>
      <c r="G85" s="49"/>
      <c r="H85" s="18" t="str">
        <f t="shared" si="1"/>
        <v/>
      </c>
    </row>
    <row r="86" spans="5:8" ht="20.100000000000001" customHeight="1" x14ac:dyDescent="0.2">
      <c r="E86"/>
      <c r="F86" s="49"/>
      <c r="G86" s="49"/>
      <c r="H86" s="18" t="str">
        <f t="shared" si="1"/>
        <v/>
      </c>
    </row>
    <row r="87" spans="5:8" ht="20.100000000000001" customHeight="1" x14ac:dyDescent="0.2">
      <c r="E87"/>
      <c r="F87" s="49"/>
      <c r="G87" s="49"/>
      <c r="H87" s="18" t="str">
        <f t="shared" si="1"/>
        <v/>
      </c>
    </row>
    <row r="88" spans="5:8" ht="20.100000000000001" customHeight="1" x14ac:dyDescent="0.2">
      <c r="E88"/>
      <c r="F88" s="49"/>
      <c r="G88" s="49"/>
      <c r="H88" s="18" t="str">
        <f t="shared" si="1"/>
        <v/>
      </c>
    </row>
    <row r="89" spans="5:8" ht="20.100000000000001" customHeight="1" x14ac:dyDescent="0.2">
      <c r="E89"/>
      <c r="F89" s="49"/>
      <c r="G89" s="49"/>
      <c r="H89" s="18" t="str">
        <f t="shared" si="1"/>
        <v/>
      </c>
    </row>
    <row r="90" spans="5:8" ht="20.100000000000001" customHeight="1" x14ac:dyDescent="0.2">
      <c r="E90"/>
      <c r="F90" s="49"/>
      <c r="G90" s="49"/>
      <c r="H90" s="18" t="str">
        <f t="shared" si="1"/>
        <v/>
      </c>
    </row>
    <row r="91" spans="5:8" ht="20.100000000000001" customHeight="1" x14ac:dyDescent="0.2">
      <c r="E91"/>
      <c r="F91" s="49"/>
      <c r="G91" s="49"/>
      <c r="H91" s="18" t="str">
        <f t="shared" si="1"/>
        <v/>
      </c>
    </row>
    <row r="92" spans="5:8" ht="20.100000000000001" customHeight="1" x14ac:dyDescent="0.2">
      <c r="E92"/>
      <c r="F92" s="49"/>
      <c r="G92" s="49"/>
      <c r="H92" s="18" t="str">
        <f t="shared" si="1"/>
        <v/>
      </c>
    </row>
    <row r="93" spans="5:8" ht="20.100000000000001" customHeight="1" x14ac:dyDescent="0.2">
      <c r="E93"/>
      <c r="F93" s="49"/>
      <c r="G93" s="49"/>
      <c r="H93" s="18" t="str">
        <f t="shared" si="1"/>
        <v/>
      </c>
    </row>
    <row r="94" spans="5:8" ht="20.100000000000001" customHeight="1" x14ac:dyDescent="0.2">
      <c r="E94"/>
      <c r="F94" s="49"/>
      <c r="G94" s="49"/>
      <c r="H94" s="18" t="str">
        <f t="shared" si="1"/>
        <v/>
      </c>
    </row>
    <row r="95" spans="5:8" ht="20.100000000000001" customHeight="1" x14ac:dyDescent="0.2">
      <c r="E95"/>
      <c r="F95" s="49"/>
      <c r="G95" s="49"/>
      <c r="H95" s="18" t="str">
        <f t="shared" si="1"/>
        <v/>
      </c>
    </row>
    <row r="96" spans="5:8" ht="20.100000000000001" customHeight="1" x14ac:dyDescent="0.2">
      <c r="E96"/>
      <c r="F96" s="49"/>
      <c r="G96" s="49"/>
      <c r="H96" s="18" t="str">
        <f t="shared" si="1"/>
        <v/>
      </c>
    </row>
    <row r="97" spans="5:8" ht="20.100000000000001" customHeight="1" x14ac:dyDescent="0.2">
      <c r="E97"/>
      <c r="F97" s="49"/>
      <c r="G97" s="49"/>
      <c r="H97" s="18" t="str">
        <f t="shared" si="1"/>
        <v/>
      </c>
    </row>
    <row r="98" spans="5:8" ht="20.100000000000001" customHeight="1" x14ac:dyDescent="0.2">
      <c r="E98"/>
      <c r="F98" s="49"/>
      <c r="G98" s="49"/>
      <c r="H98" s="18" t="str">
        <f t="shared" si="1"/>
        <v/>
      </c>
    </row>
    <row r="99" spans="5:8" ht="20.100000000000001" customHeight="1" x14ac:dyDescent="0.2">
      <c r="E99"/>
      <c r="F99" s="49"/>
      <c r="G99" s="49"/>
      <c r="H99" s="18" t="str">
        <f t="shared" si="1"/>
        <v/>
      </c>
    </row>
    <row r="100" spans="5:8" ht="20.100000000000001" customHeight="1" x14ac:dyDescent="0.2">
      <c r="E100"/>
      <c r="F100" s="49"/>
      <c r="G100" s="49"/>
      <c r="H100" s="18" t="str">
        <f t="shared" si="1"/>
        <v/>
      </c>
    </row>
    <row r="101" spans="5:8" ht="20.100000000000001" customHeight="1" x14ac:dyDescent="0.2">
      <c r="E101"/>
      <c r="F101" s="49"/>
      <c r="G101" s="49"/>
      <c r="H101" s="18" t="str">
        <f t="shared" si="1"/>
        <v/>
      </c>
    </row>
    <row r="102" spans="5:8" ht="20.100000000000001" customHeight="1" x14ac:dyDescent="0.2">
      <c r="E102"/>
      <c r="F102" s="49"/>
      <c r="G102" s="49"/>
    </row>
    <row r="103" spans="5:8" ht="20.100000000000001" customHeight="1" x14ac:dyDescent="0.2">
      <c r="E103"/>
      <c r="F103" s="49"/>
      <c r="G103" s="49"/>
    </row>
    <row r="104" spans="5:8" ht="20.100000000000001" customHeight="1" x14ac:dyDescent="0.2">
      <c r="E104"/>
      <c r="F104" s="49"/>
      <c r="G104" s="49"/>
    </row>
    <row r="105" spans="5:8" ht="20.100000000000001" customHeight="1" x14ac:dyDescent="0.2">
      <c r="E105"/>
      <c r="F105" s="49"/>
      <c r="G105" s="49"/>
    </row>
    <row r="106" spans="5:8" ht="20.100000000000001" customHeight="1" x14ac:dyDescent="0.2">
      <c r="E106"/>
      <c r="F106" s="49"/>
      <c r="G106" s="49"/>
    </row>
    <row r="107" spans="5:8" ht="20.100000000000001" customHeight="1" x14ac:dyDescent="0.2">
      <c r="E107"/>
      <c r="F107" s="49"/>
      <c r="G107" s="49"/>
    </row>
    <row r="108" spans="5:8" ht="20.100000000000001" customHeight="1" x14ac:dyDescent="0.2">
      <c r="E108"/>
      <c r="F108" s="49"/>
      <c r="G108" s="49"/>
    </row>
    <row r="109" spans="5:8" ht="20.100000000000001" customHeight="1" x14ac:dyDescent="0.2">
      <c r="E109"/>
      <c r="F109" s="49"/>
      <c r="G109" s="49"/>
    </row>
    <row r="110" spans="5:8" ht="20.100000000000001" customHeight="1" x14ac:dyDescent="0.2">
      <c r="E110"/>
      <c r="F110" s="49"/>
      <c r="G110" s="49"/>
    </row>
    <row r="111" spans="5:8" ht="20.100000000000001" customHeight="1" x14ac:dyDescent="0.2">
      <c r="E111"/>
      <c r="F111" s="49"/>
      <c r="G111" s="49"/>
    </row>
    <row r="112" spans="5:8" ht="20.100000000000001" customHeight="1" x14ac:dyDescent="0.2">
      <c r="E112"/>
      <c r="F112" s="49"/>
      <c r="G112" s="49"/>
    </row>
    <row r="113" spans="5:7" ht="20.100000000000001" customHeight="1" x14ac:dyDescent="0.2">
      <c r="E113"/>
      <c r="F113" s="49"/>
      <c r="G113" s="49"/>
    </row>
    <row r="114" spans="5:7" ht="20.100000000000001" customHeight="1" x14ac:dyDescent="0.2">
      <c r="E114"/>
      <c r="F114" s="49"/>
      <c r="G114" s="49"/>
    </row>
    <row r="115" spans="5:7" ht="20.100000000000001" customHeight="1" x14ac:dyDescent="0.2">
      <c r="E115"/>
      <c r="F115" s="49"/>
      <c r="G115" s="49"/>
    </row>
    <row r="116" spans="5:7" ht="20.100000000000001" customHeight="1" x14ac:dyDescent="0.2">
      <c r="E116"/>
      <c r="F116" s="49"/>
      <c r="G116" s="49"/>
    </row>
    <row r="117" spans="5:7" ht="20.100000000000001" customHeight="1" x14ac:dyDescent="0.2">
      <c r="E117"/>
      <c r="F117" s="49"/>
      <c r="G117" s="49"/>
    </row>
    <row r="118" spans="5:7" ht="20.100000000000001" customHeight="1" x14ac:dyDescent="0.2">
      <c r="E118"/>
      <c r="F118" s="49"/>
      <c r="G118" s="49"/>
    </row>
    <row r="119" spans="5:7" ht="20.100000000000001" customHeight="1" x14ac:dyDescent="0.2">
      <c r="E119"/>
      <c r="F119" s="49"/>
      <c r="G119" s="49"/>
    </row>
    <row r="120" spans="5:7" ht="20.100000000000001" customHeight="1" x14ac:dyDescent="0.2">
      <c r="E120"/>
      <c r="F120" s="49"/>
      <c r="G120" s="49"/>
    </row>
    <row r="121" spans="5:7" ht="20.100000000000001" customHeight="1" x14ac:dyDescent="0.2">
      <c r="E121"/>
      <c r="F121" s="49"/>
      <c r="G121" s="49"/>
    </row>
    <row r="122" spans="5:7" ht="20.100000000000001" customHeight="1" x14ac:dyDescent="0.2">
      <c r="E122"/>
      <c r="F122" s="49"/>
      <c r="G122" s="49"/>
    </row>
    <row r="123" spans="5:7" ht="20.100000000000001" customHeight="1" x14ac:dyDescent="0.2">
      <c r="E123"/>
      <c r="F123" s="49"/>
      <c r="G123" s="49"/>
    </row>
    <row r="124" spans="5:7" ht="20.100000000000001" customHeight="1" x14ac:dyDescent="0.2">
      <c r="E124"/>
      <c r="F124" s="49"/>
      <c r="G124" s="49"/>
    </row>
    <row r="125" spans="5:7" ht="20.100000000000001" customHeight="1" x14ac:dyDescent="0.2">
      <c r="E125"/>
      <c r="F125" s="49"/>
      <c r="G125" s="49"/>
    </row>
    <row r="126" spans="5:7" ht="20.100000000000001" customHeight="1" x14ac:dyDescent="0.2">
      <c r="E126"/>
      <c r="F126" s="49"/>
      <c r="G126" s="49"/>
    </row>
    <row r="127" spans="5:7" ht="20.100000000000001" customHeight="1" x14ac:dyDescent="0.2">
      <c r="E127"/>
      <c r="F127" s="49"/>
      <c r="G127" s="49"/>
    </row>
    <row r="128" spans="5:7" ht="20.100000000000001" customHeight="1" x14ac:dyDescent="0.2">
      <c r="E128"/>
      <c r="F128" s="49"/>
      <c r="G128" s="49"/>
    </row>
    <row r="129" spans="5:7" ht="20.100000000000001" customHeight="1" x14ac:dyDescent="0.2">
      <c r="E129"/>
      <c r="F129" s="49"/>
      <c r="G129" s="49"/>
    </row>
    <row r="130" spans="5:7" ht="20.100000000000001" customHeight="1" x14ac:dyDescent="0.2">
      <c r="E130"/>
      <c r="F130" s="49"/>
      <c r="G130" s="49"/>
    </row>
    <row r="131" spans="5:7" ht="20.100000000000001" customHeight="1" x14ac:dyDescent="0.2">
      <c r="E131"/>
      <c r="F131" s="49"/>
      <c r="G131" s="49"/>
    </row>
    <row r="132" spans="5:7" ht="20.100000000000001" customHeight="1" x14ac:dyDescent="0.2">
      <c r="E132"/>
      <c r="F132" s="49"/>
      <c r="G132" s="49"/>
    </row>
    <row r="133" spans="5:7" ht="20.100000000000001" customHeight="1" x14ac:dyDescent="0.2">
      <c r="E133"/>
      <c r="F133" s="49"/>
      <c r="G133" s="49"/>
    </row>
    <row r="134" spans="5:7" ht="20.100000000000001" customHeight="1" x14ac:dyDescent="0.2">
      <c r="E134"/>
      <c r="F134" s="49"/>
      <c r="G134" s="49"/>
    </row>
    <row r="135" spans="5:7" ht="20.100000000000001" customHeight="1" x14ac:dyDescent="0.2">
      <c r="E135"/>
      <c r="F135" s="49"/>
      <c r="G135" s="49"/>
    </row>
    <row r="136" spans="5:7" ht="20.100000000000001" customHeight="1" x14ac:dyDescent="0.2">
      <c r="E136"/>
      <c r="F136" s="49"/>
      <c r="G136" s="49"/>
    </row>
    <row r="137" spans="5:7" ht="20.100000000000001" customHeight="1" x14ac:dyDescent="0.2">
      <c r="E137"/>
      <c r="F137" s="49"/>
      <c r="G137" s="49"/>
    </row>
    <row r="138" spans="5:7" ht="20.100000000000001" customHeight="1" x14ac:dyDescent="0.2">
      <c r="E138"/>
      <c r="F138" s="49"/>
      <c r="G138" s="49"/>
    </row>
    <row r="139" spans="5:7" ht="20.100000000000001" customHeight="1" x14ac:dyDescent="0.2">
      <c r="E139"/>
      <c r="F139" s="49"/>
      <c r="G139" s="49"/>
    </row>
    <row r="140" spans="5:7" ht="20.100000000000001" customHeight="1" x14ac:dyDescent="0.2">
      <c r="E140"/>
      <c r="F140" s="49"/>
      <c r="G140" s="49"/>
    </row>
    <row r="141" spans="5:7" ht="20.100000000000001" customHeight="1" x14ac:dyDescent="0.2">
      <c r="E141"/>
      <c r="F141" s="49"/>
      <c r="G141" s="49"/>
    </row>
    <row r="142" spans="5:7" ht="20.100000000000001" customHeight="1" x14ac:dyDescent="0.2">
      <c r="E142"/>
      <c r="F142" s="49"/>
      <c r="G142" s="49"/>
    </row>
    <row r="143" spans="5:7" ht="20.100000000000001" customHeight="1" x14ac:dyDescent="0.2">
      <c r="E143"/>
      <c r="F143" s="49"/>
      <c r="G143" s="49"/>
    </row>
    <row r="144" spans="5:7" ht="20.100000000000001" customHeight="1" x14ac:dyDescent="0.2">
      <c r="E144"/>
      <c r="F144" s="49"/>
      <c r="G144" s="49"/>
    </row>
    <row r="145" spans="5:7" ht="20.100000000000001" customHeight="1" x14ac:dyDescent="0.2">
      <c r="E145"/>
      <c r="F145" s="49"/>
      <c r="G145" s="49"/>
    </row>
    <row r="146" spans="5:7" ht="20.100000000000001" customHeight="1" x14ac:dyDescent="0.2">
      <c r="E146"/>
      <c r="F146" s="49"/>
      <c r="G146" s="49"/>
    </row>
    <row r="147" spans="5:7" ht="20.100000000000001" customHeight="1" x14ac:dyDescent="0.2">
      <c r="E147"/>
      <c r="F147" s="49"/>
      <c r="G147" s="49"/>
    </row>
    <row r="148" spans="5:7" ht="20.100000000000001" customHeight="1" x14ac:dyDescent="0.2">
      <c r="E148"/>
      <c r="F148" s="49"/>
      <c r="G148" s="49"/>
    </row>
    <row r="149" spans="5:7" ht="20.100000000000001" customHeight="1" x14ac:dyDescent="0.2">
      <c r="E149"/>
      <c r="F149" s="49"/>
      <c r="G149" s="49"/>
    </row>
    <row r="150" spans="5:7" ht="20.100000000000001" customHeight="1" x14ac:dyDescent="0.2">
      <c r="E150"/>
      <c r="F150" s="49"/>
      <c r="G150" s="49"/>
    </row>
    <row r="151" spans="5:7" ht="20.100000000000001" customHeight="1" x14ac:dyDescent="0.2">
      <c r="E151"/>
      <c r="F151" s="49"/>
      <c r="G151" s="49"/>
    </row>
    <row r="152" spans="5:7" ht="20.100000000000001" customHeight="1" x14ac:dyDescent="0.2">
      <c r="E152"/>
      <c r="F152" s="49"/>
      <c r="G152" s="49"/>
    </row>
    <row r="153" spans="5:7" ht="20.100000000000001" customHeight="1" x14ac:dyDescent="0.2">
      <c r="E153"/>
      <c r="F153" s="49"/>
      <c r="G153" s="49"/>
    </row>
    <row r="154" spans="5:7" ht="20.100000000000001" customHeight="1" x14ac:dyDescent="0.2">
      <c r="E154"/>
      <c r="F154" s="49"/>
      <c r="G154" s="49"/>
    </row>
    <row r="155" spans="5:7" ht="20.100000000000001" customHeight="1" x14ac:dyDescent="0.2">
      <c r="E155"/>
      <c r="F155" s="49"/>
      <c r="G155" s="49"/>
    </row>
    <row r="156" spans="5:7" ht="20.100000000000001" customHeight="1" x14ac:dyDescent="0.2">
      <c r="E156"/>
      <c r="F156" s="49"/>
      <c r="G156" s="49"/>
    </row>
    <row r="157" spans="5:7" ht="20.100000000000001" customHeight="1" x14ac:dyDescent="0.2">
      <c r="E157"/>
      <c r="F157" s="49"/>
      <c r="G157" s="49"/>
    </row>
    <row r="158" spans="5:7" ht="20.100000000000001" customHeight="1" x14ac:dyDescent="0.2">
      <c r="E158"/>
      <c r="F158" s="49"/>
      <c r="G158" s="49"/>
    </row>
    <row r="159" spans="5:7" ht="20.100000000000001" customHeight="1" x14ac:dyDescent="0.2">
      <c r="E159"/>
      <c r="F159" s="49"/>
      <c r="G159" s="49"/>
    </row>
    <row r="160" spans="5:7" ht="20.100000000000001" customHeight="1" x14ac:dyDescent="0.2">
      <c r="E160"/>
      <c r="F160" s="49"/>
      <c r="G160" s="49"/>
    </row>
    <row r="161" spans="5:7" ht="20.100000000000001" customHeight="1" x14ac:dyDescent="0.2">
      <c r="E161"/>
      <c r="F161" s="49"/>
      <c r="G161" s="49"/>
    </row>
    <row r="162" spans="5:7" ht="20.100000000000001" customHeight="1" x14ac:dyDescent="0.2">
      <c r="E162"/>
      <c r="F162" s="49"/>
      <c r="G162" s="49"/>
    </row>
    <row r="163" spans="5:7" ht="20.100000000000001" customHeight="1" x14ac:dyDescent="0.2">
      <c r="E163"/>
      <c r="F163" s="49"/>
      <c r="G163" s="49"/>
    </row>
    <row r="164" spans="5:7" ht="20.100000000000001" customHeight="1" x14ac:dyDescent="0.2">
      <c r="E164"/>
      <c r="F164" s="49"/>
      <c r="G164" s="49"/>
    </row>
    <row r="165" spans="5:7" ht="20.100000000000001" customHeight="1" x14ac:dyDescent="0.2">
      <c r="E165"/>
      <c r="F165" s="49"/>
      <c r="G165" s="49"/>
    </row>
    <row r="166" spans="5:7" ht="20.100000000000001" customHeight="1" x14ac:dyDescent="0.2">
      <c r="E166"/>
      <c r="F166" s="49"/>
      <c r="G166" s="49"/>
    </row>
    <row r="167" spans="5:7" ht="20.100000000000001" customHeight="1" x14ac:dyDescent="0.2">
      <c r="E167"/>
      <c r="F167" s="49"/>
      <c r="G167" s="49"/>
    </row>
    <row r="168" spans="5:7" ht="20.100000000000001" customHeight="1" x14ac:dyDescent="0.2">
      <c r="E168"/>
      <c r="F168" s="49"/>
      <c r="G168" s="49"/>
    </row>
    <row r="169" spans="5:7" ht="20.100000000000001" customHeight="1" x14ac:dyDescent="0.2">
      <c r="E169"/>
      <c r="F169" s="49"/>
      <c r="G169" s="49"/>
    </row>
    <row r="170" spans="5:7" ht="20.100000000000001" customHeight="1" x14ac:dyDescent="0.2">
      <c r="E170"/>
      <c r="F170" s="49"/>
      <c r="G170" s="49"/>
    </row>
    <row r="171" spans="5:7" ht="20.100000000000001" customHeight="1" x14ac:dyDescent="0.2">
      <c r="E171"/>
      <c r="F171" s="49"/>
      <c r="G171" s="49"/>
    </row>
    <row r="172" spans="5:7" ht="20.100000000000001" customHeight="1" x14ac:dyDescent="0.2">
      <c r="E172"/>
      <c r="F172" s="49"/>
      <c r="G172" s="49"/>
    </row>
    <row r="173" spans="5:7" ht="20.100000000000001" customHeight="1" x14ac:dyDescent="0.2">
      <c r="E173"/>
      <c r="F173" s="49"/>
      <c r="G173" s="49"/>
    </row>
    <row r="174" spans="5:7" ht="20.100000000000001" customHeight="1" x14ac:dyDescent="0.2">
      <c r="E174"/>
      <c r="F174" s="49"/>
      <c r="G174" s="49"/>
    </row>
    <row r="175" spans="5:7" ht="20.100000000000001" customHeight="1" x14ac:dyDescent="0.2">
      <c r="E175"/>
      <c r="F175" s="49"/>
      <c r="G175" s="49"/>
    </row>
    <row r="176" spans="5:7" ht="20.100000000000001" customHeight="1" x14ac:dyDescent="0.2">
      <c r="E176"/>
      <c r="F176" s="49"/>
      <c r="G176" s="49"/>
    </row>
    <row r="177" spans="5:7" ht="20.100000000000001" customHeight="1" x14ac:dyDescent="0.2">
      <c r="E177"/>
      <c r="F177" s="49"/>
      <c r="G177" s="49"/>
    </row>
    <row r="178" spans="5:7" ht="20.100000000000001" customHeight="1" x14ac:dyDescent="0.2">
      <c r="E178"/>
      <c r="F178" s="49"/>
      <c r="G178" s="49"/>
    </row>
    <row r="179" spans="5:7" ht="20.100000000000001" customHeight="1" x14ac:dyDescent="0.2">
      <c r="E179"/>
      <c r="F179" s="49"/>
      <c r="G179" s="49"/>
    </row>
    <row r="180" spans="5:7" ht="20.100000000000001" customHeight="1" x14ac:dyDescent="0.2">
      <c r="E180"/>
      <c r="F180" s="49"/>
      <c r="G180" s="49"/>
    </row>
    <row r="181" spans="5:7" ht="20.100000000000001" customHeight="1" x14ac:dyDescent="0.2">
      <c r="E181"/>
      <c r="F181" s="49"/>
      <c r="G181" s="49"/>
    </row>
    <row r="182" spans="5:7" ht="20.100000000000001" customHeight="1" x14ac:dyDescent="0.2">
      <c r="E182"/>
      <c r="F182" s="49"/>
      <c r="G182" s="49"/>
    </row>
    <row r="183" spans="5:7" ht="20.100000000000001" customHeight="1" x14ac:dyDescent="0.2">
      <c r="E183"/>
      <c r="F183" s="49"/>
      <c r="G183" s="49"/>
    </row>
    <row r="184" spans="5:7" ht="20.100000000000001" customHeight="1" x14ac:dyDescent="0.2">
      <c r="E184"/>
      <c r="F184" s="49"/>
      <c r="G184" s="49"/>
    </row>
    <row r="185" spans="5:7" ht="20.100000000000001" customHeight="1" x14ac:dyDescent="0.2">
      <c r="E185"/>
      <c r="F185" s="49"/>
      <c r="G185" s="49"/>
    </row>
    <row r="186" spans="5:7" ht="20.100000000000001" customHeight="1" x14ac:dyDescent="0.2">
      <c r="E186"/>
      <c r="F186" s="49"/>
      <c r="G186" s="49"/>
    </row>
    <row r="187" spans="5:7" ht="20.100000000000001" customHeight="1" x14ac:dyDescent="0.2">
      <c r="E187"/>
      <c r="F187" s="49"/>
      <c r="G187" s="49"/>
    </row>
    <row r="188" spans="5:7" ht="20.100000000000001" customHeight="1" x14ac:dyDescent="0.2">
      <c r="E188"/>
      <c r="F188" s="49"/>
      <c r="G188" s="49"/>
    </row>
    <row r="189" spans="5:7" ht="20.100000000000001" customHeight="1" x14ac:dyDescent="0.2">
      <c r="E189"/>
      <c r="F189" s="49"/>
      <c r="G189" s="49"/>
    </row>
    <row r="190" spans="5:7" ht="20.100000000000001" customHeight="1" x14ac:dyDescent="0.2">
      <c r="E190"/>
      <c r="F190" s="49"/>
      <c r="G190" s="49"/>
    </row>
    <row r="191" spans="5:7" ht="20.100000000000001" customHeight="1" x14ac:dyDescent="0.2">
      <c r="E191"/>
      <c r="F191" s="49"/>
      <c r="G191" s="49"/>
    </row>
    <row r="192" spans="5:7" ht="20.100000000000001" customHeight="1" x14ac:dyDescent="0.2">
      <c r="E192"/>
      <c r="F192" s="49"/>
      <c r="G192" s="49"/>
    </row>
    <row r="193" spans="5:7" ht="20.100000000000001" customHeight="1" x14ac:dyDescent="0.2">
      <c r="E193"/>
      <c r="F193" s="49"/>
      <c r="G193" s="49"/>
    </row>
    <row r="194" spans="5:7" ht="20.100000000000001" customHeight="1" x14ac:dyDescent="0.2">
      <c r="E194"/>
      <c r="F194" s="49"/>
      <c r="G194" s="49"/>
    </row>
    <row r="195" spans="5:7" ht="20.100000000000001" customHeight="1" x14ac:dyDescent="0.2">
      <c r="E195"/>
      <c r="F195" s="49"/>
      <c r="G195" s="49"/>
    </row>
    <row r="196" spans="5:7" ht="20.100000000000001" customHeight="1" x14ac:dyDescent="0.2">
      <c r="E196"/>
      <c r="F196" s="49"/>
      <c r="G196" s="49"/>
    </row>
    <row r="197" spans="5:7" ht="20.100000000000001" customHeight="1" x14ac:dyDescent="0.2">
      <c r="E197"/>
      <c r="F197" s="49"/>
      <c r="G197" s="49"/>
    </row>
    <row r="198" spans="5:7" ht="20.100000000000001" customHeight="1" x14ac:dyDescent="0.2">
      <c r="E198"/>
      <c r="F198" s="49"/>
      <c r="G198" s="49"/>
    </row>
    <row r="199" spans="5:7" ht="20.100000000000001" customHeight="1" x14ac:dyDescent="0.2">
      <c r="E199"/>
      <c r="F199" s="49"/>
      <c r="G199" s="49"/>
    </row>
    <row r="200" spans="5:7" ht="20.100000000000001" customHeight="1" x14ac:dyDescent="0.2">
      <c r="E200"/>
      <c r="F200" s="49"/>
      <c r="G200" s="49"/>
    </row>
    <row r="201" spans="5:7" ht="20.100000000000001" customHeight="1" x14ac:dyDescent="0.2">
      <c r="E201"/>
      <c r="F201" s="49"/>
      <c r="G201" s="49"/>
    </row>
    <row r="202" spans="5:7" ht="20.100000000000001" customHeight="1" x14ac:dyDescent="0.2">
      <c r="E202"/>
      <c r="F202" s="49"/>
      <c r="G202" s="49"/>
    </row>
    <row r="203" spans="5:7" ht="20.100000000000001" customHeight="1" x14ac:dyDescent="0.2">
      <c r="E203"/>
      <c r="F203" s="49"/>
      <c r="G203" s="49"/>
    </row>
    <row r="204" spans="5:7" ht="20.100000000000001" customHeight="1" x14ac:dyDescent="0.2">
      <c r="E204"/>
      <c r="F204" s="49"/>
      <c r="G204" s="49"/>
    </row>
    <row r="205" spans="5:7" ht="20.100000000000001" customHeight="1" x14ac:dyDescent="0.2">
      <c r="E205"/>
      <c r="F205" s="49"/>
      <c r="G205" s="49"/>
    </row>
    <row r="206" spans="5:7" ht="20.100000000000001" customHeight="1" x14ac:dyDescent="0.2">
      <c r="E206"/>
      <c r="F206" s="49"/>
      <c r="G206" s="49"/>
    </row>
    <row r="207" spans="5:7" ht="20.100000000000001" customHeight="1" x14ac:dyDescent="0.2">
      <c r="E207"/>
      <c r="F207" s="49"/>
      <c r="G207" s="49"/>
    </row>
    <row r="208" spans="5:7" ht="20.100000000000001" customHeight="1" x14ac:dyDescent="0.2">
      <c r="E208"/>
      <c r="F208" s="49"/>
      <c r="G208" s="49"/>
    </row>
    <row r="209" spans="5:7" ht="20.100000000000001" customHeight="1" x14ac:dyDescent="0.2">
      <c r="E209"/>
      <c r="F209" s="49"/>
      <c r="G209" s="49"/>
    </row>
    <row r="210" spans="5:7" ht="20.100000000000001" customHeight="1" x14ac:dyDescent="0.2">
      <c r="E210"/>
      <c r="F210" s="49"/>
      <c r="G210" s="49"/>
    </row>
    <row r="211" spans="5:7" ht="20.100000000000001" customHeight="1" x14ac:dyDescent="0.2">
      <c r="E211"/>
      <c r="F211" s="49"/>
      <c r="G211" s="49"/>
    </row>
    <row r="212" spans="5:7" ht="20.100000000000001" customHeight="1" x14ac:dyDescent="0.2">
      <c r="E212"/>
      <c r="F212" s="49"/>
      <c r="G212" s="49"/>
    </row>
    <row r="213" spans="5:7" ht="20.100000000000001" customHeight="1" x14ac:dyDescent="0.2">
      <c r="E213"/>
      <c r="F213" s="49"/>
      <c r="G213" s="49"/>
    </row>
    <row r="214" spans="5:7" ht="20.100000000000001" customHeight="1" x14ac:dyDescent="0.2">
      <c r="E214"/>
      <c r="F214" s="49"/>
      <c r="G214" s="49"/>
    </row>
    <row r="215" spans="5:7" ht="20.100000000000001" customHeight="1" x14ac:dyDescent="0.2">
      <c r="E215"/>
      <c r="F215" s="49"/>
      <c r="G215" s="49"/>
    </row>
    <row r="216" spans="5:7" ht="20.100000000000001" customHeight="1" x14ac:dyDescent="0.2">
      <c r="E216"/>
      <c r="F216" s="49"/>
      <c r="G216" s="49"/>
    </row>
    <row r="217" spans="5:7" ht="20.100000000000001" customHeight="1" x14ac:dyDescent="0.2">
      <c r="E217"/>
      <c r="F217" s="49"/>
      <c r="G217" s="49"/>
    </row>
    <row r="218" spans="5:7" ht="20.100000000000001" customHeight="1" x14ac:dyDescent="0.2">
      <c r="E218"/>
      <c r="F218" s="49"/>
      <c r="G218" s="49"/>
    </row>
    <row r="219" spans="5:7" ht="20.100000000000001" customHeight="1" x14ac:dyDescent="0.2">
      <c r="E219"/>
      <c r="F219" s="49"/>
      <c r="G219" s="49"/>
    </row>
    <row r="220" spans="5:7" ht="20.100000000000001" customHeight="1" x14ac:dyDescent="0.2">
      <c r="E220"/>
      <c r="F220" s="49"/>
      <c r="G220" s="49"/>
    </row>
    <row r="221" spans="5:7" ht="20.100000000000001" customHeight="1" x14ac:dyDescent="0.2">
      <c r="E221"/>
      <c r="F221" s="49"/>
      <c r="G221" s="49"/>
    </row>
    <row r="222" spans="5:7" ht="20.100000000000001" customHeight="1" x14ac:dyDescent="0.2">
      <c r="E222"/>
      <c r="F222" s="49"/>
      <c r="G222" s="49"/>
    </row>
    <row r="223" spans="5:7" ht="20.100000000000001" customHeight="1" x14ac:dyDescent="0.2">
      <c r="E223"/>
      <c r="F223" s="49"/>
      <c r="G223" s="49"/>
    </row>
    <row r="224" spans="5:7" ht="20.100000000000001" customHeight="1" x14ac:dyDescent="0.2">
      <c r="E224"/>
      <c r="F224" s="49"/>
      <c r="G224" s="49"/>
    </row>
    <row r="225" spans="5:7" ht="20.100000000000001" customHeight="1" x14ac:dyDescent="0.2">
      <c r="E225"/>
      <c r="F225" s="49"/>
      <c r="G225" s="49"/>
    </row>
    <row r="226" spans="5:7" ht="20.100000000000001" customHeight="1" x14ac:dyDescent="0.2">
      <c r="E226"/>
      <c r="F226" s="49"/>
      <c r="G226" s="49"/>
    </row>
    <row r="227" spans="5:7" ht="20.100000000000001" customHeight="1" x14ac:dyDescent="0.2">
      <c r="E227"/>
      <c r="F227" s="49"/>
      <c r="G227" s="49"/>
    </row>
    <row r="228" spans="5:7" ht="20.100000000000001" customHeight="1" x14ac:dyDescent="0.2">
      <c r="E228"/>
      <c r="F228" s="49"/>
      <c r="G228" s="49"/>
    </row>
    <row r="229" spans="5:7" ht="20.100000000000001" customHeight="1" x14ac:dyDescent="0.2">
      <c r="E229"/>
      <c r="F229" s="49"/>
      <c r="G229" s="49"/>
    </row>
    <row r="230" spans="5:7" ht="20.100000000000001" customHeight="1" x14ac:dyDescent="0.2">
      <c r="E230"/>
      <c r="F230" s="49"/>
      <c r="G230" s="49"/>
    </row>
    <row r="231" spans="5:7" ht="20.100000000000001" customHeight="1" x14ac:dyDescent="0.2">
      <c r="E231"/>
      <c r="F231" s="49"/>
      <c r="G231" s="49"/>
    </row>
    <row r="232" spans="5:7" ht="20.100000000000001" customHeight="1" x14ac:dyDescent="0.2">
      <c r="E232"/>
      <c r="F232" s="49"/>
      <c r="G232" s="49"/>
    </row>
    <row r="233" spans="5:7" ht="20.100000000000001" customHeight="1" x14ac:dyDescent="0.2">
      <c r="E233"/>
      <c r="F233" s="49"/>
      <c r="G233" s="49"/>
    </row>
    <row r="234" spans="5:7" ht="20.100000000000001" customHeight="1" x14ac:dyDescent="0.2">
      <c r="E234"/>
      <c r="F234" s="49"/>
      <c r="G234" s="49"/>
    </row>
    <row r="235" spans="5:7" ht="20.100000000000001" customHeight="1" x14ac:dyDescent="0.2">
      <c r="E235"/>
      <c r="F235" s="49"/>
      <c r="G235" s="49"/>
    </row>
    <row r="236" spans="5:7" ht="20.100000000000001" customHeight="1" x14ac:dyDescent="0.2">
      <c r="E236"/>
      <c r="F236" s="49"/>
      <c r="G236" s="49"/>
    </row>
    <row r="237" spans="5:7" ht="20.100000000000001" customHeight="1" x14ac:dyDescent="0.2">
      <c r="E237"/>
      <c r="F237" s="49"/>
      <c r="G237" s="49"/>
    </row>
    <row r="238" spans="5:7" ht="20.100000000000001" customHeight="1" x14ac:dyDescent="0.2">
      <c r="E238"/>
      <c r="F238" s="49"/>
      <c r="G238" s="49"/>
    </row>
    <row r="239" spans="5:7" ht="20.100000000000001" customHeight="1" x14ac:dyDescent="0.2">
      <c r="E239"/>
      <c r="F239" s="49"/>
      <c r="G239" s="49"/>
    </row>
    <row r="240" spans="5:7" ht="20.100000000000001" customHeight="1" x14ac:dyDescent="0.2">
      <c r="E240"/>
      <c r="F240" s="49"/>
      <c r="G240" s="49"/>
    </row>
    <row r="241" spans="5:7" ht="20.100000000000001" customHeight="1" x14ac:dyDescent="0.2">
      <c r="E241"/>
      <c r="F241" s="49"/>
      <c r="G241" s="49"/>
    </row>
    <row r="242" spans="5:7" ht="20.100000000000001" customHeight="1" x14ac:dyDescent="0.2">
      <c r="E242"/>
      <c r="F242" s="49"/>
      <c r="G242" s="49"/>
    </row>
    <row r="243" spans="5:7" ht="20.100000000000001" customHeight="1" x14ac:dyDescent="0.2">
      <c r="E243"/>
      <c r="F243" s="49"/>
      <c r="G243" s="49"/>
    </row>
    <row r="244" spans="5:7" ht="20.100000000000001" customHeight="1" x14ac:dyDescent="0.2">
      <c r="E244"/>
      <c r="F244" s="49"/>
      <c r="G244" s="49"/>
    </row>
    <row r="245" spans="5:7" ht="20.100000000000001" customHeight="1" x14ac:dyDescent="0.2">
      <c r="E245"/>
      <c r="F245" s="49"/>
      <c r="G245" s="49"/>
    </row>
    <row r="246" spans="5:7" ht="20.100000000000001" customHeight="1" x14ac:dyDescent="0.2">
      <c r="E246"/>
      <c r="F246" s="49"/>
      <c r="G246" s="49"/>
    </row>
    <row r="247" spans="5:7" ht="20.100000000000001" customHeight="1" x14ac:dyDescent="0.2">
      <c r="E247"/>
      <c r="F247" s="49"/>
      <c r="G247" s="49"/>
    </row>
    <row r="248" spans="5:7" ht="20.100000000000001" customHeight="1" x14ac:dyDescent="0.2">
      <c r="E248"/>
      <c r="F248" s="49"/>
      <c r="G248" s="49"/>
    </row>
    <row r="249" spans="5:7" ht="20.100000000000001" customHeight="1" x14ac:dyDescent="0.2">
      <c r="E249"/>
      <c r="F249" s="49"/>
      <c r="G249" s="49"/>
    </row>
    <row r="250" spans="5:7" ht="20.100000000000001" customHeight="1" x14ac:dyDescent="0.2">
      <c r="E250"/>
      <c r="F250" s="49"/>
      <c r="G250" s="49"/>
    </row>
    <row r="251" spans="5:7" ht="20.100000000000001" customHeight="1" x14ac:dyDescent="0.2">
      <c r="E251"/>
      <c r="F251" s="49"/>
      <c r="G251" s="49"/>
    </row>
    <row r="252" spans="5:7" ht="20.100000000000001" customHeight="1" x14ac:dyDescent="0.2">
      <c r="E252"/>
      <c r="F252" s="49"/>
      <c r="G252" s="49"/>
    </row>
    <row r="253" spans="5:7" ht="20.100000000000001" customHeight="1" x14ac:dyDescent="0.2">
      <c r="E253"/>
      <c r="F253" s="49"/>
      <c r="G253" s="49"/>
    </row>
    <row r="254" spans="5:7" ht="20.100000000000001" customHeight="1" x14ac:dyDescent="0.2">
      <c r="E254"/>
      <c r="F254" s="49"/>
      <c r="G254" s="49"/>
    </row>
    <row r="255" spans="5:7" ht="20.100000000000001" customHeight="1" x14ac:dyDescent="0.2">
      <c r="E255"/>
      <c r="F255" s="49"/>
      <c r="G255" s="49"/>
    </row>
    <row r="256" spans="5:7" ht="20.100000000000001" customHeight="1" x14ac:dyDescent="0.2">
      <c r="E256"/>
      <c r="F256" s="49"/>
      <c r="G256" s="49"/>
    </row>
    <row r="257" spans="5:7" ht="20.100000000000001" customHeight="1" x14ac:dyDescent="0.2">
      <c r="E257"/>
      <c r="F257" s="49"/>
      <c r="G257" s="49"/>
    </row>
    <row r="258" spans="5:7" ht="20.100000000000001" customHeight="1" x14ac:dyDescent="0.2">
      <c r="E258"/>
      <c r="F258" s="49"/>
      <c r="G258" s="49"/>
    </row>
    <row r="259" spans="5:7" ht="20.100000000000001" customHeight="1" x14ac:dyDescent="0.2">
      <c r="E259"/>
      <c r="F259" s="49"/>
      <c r="G259" s="49"/>
    </row>
    <row r="260" spans="5:7" ht="20.100000000000001" customHeight="1" x14ac:dyDescent="0.2">
      <c r="E260"/>
      <c r="F260" s="49"/>
      <c r="G260" s="49"/>
    </row>
    <row r="261" spans="5:7" ht="20.100000000000001" customHeight="1" x14ac:dyDescent="0.2">
      <c r="E261"/>
      <c r="F261" s="49"/>
      <c r="G261" s="49"/>
    </row>
    <row r="262" spans="5:7" ht="20.100000000000001" customHeight="1" x14ac:dyDescent="0.2">
      <c r="E262"/>
      <c r="F262" s="49"/>
      <c r="G262" s="49"/>
    </row>
    <row r="263" spans="5:7" ht="20.100000000000001" customHeight="1" x14ac:dyDescent="0.2">
      <c r="E263"/>
      <c r="F263" s="49"/>
      <c r="G263" s="49"/>
    </row>
    <row r="264" spans="5:7" ht="20.100000000000001" customHeight="1" x14ac:dyDescent="0.2">
      <c r="E264"/>
      <c r="F264" s="49"/>
      <c r="G264" s="49"/>
    </row>
    <row r="265" spans="5:7" ht="20.100000000000001" customHeight="1" x14ac:dyDescent="0.2">
      <c r="E265"/>
      <c r="F265" s="49"/>
      <c r="G265" s="49"/>
    </row>
    <row r="266" spans="5:7" ht="20.100000000000001" customHeight="1" x14ac:dyDescent="0.2">
      <c r="E266"/>
      <c r="F266" s="49"/>
      <c r="G266" s="49"/>
    </row>
    <row r="267" spans="5:7" ht="20.100000000000001" customHeight="1" x14ac:dyDescent="0.2">
      <c r="E267"/>
      <c r="F267" s="49"/>
      <c r="G267" s="49"/>
    </row>
    <row r="268" spans="5:7" ht="20.100000000000001" customHeight="1" x14ac:dyDescent="0.2">
      <c r="E268"/>
      <c r="F268" s="49"/>
      <c r="G268" s="49"/>
    </row>
    <row r="269" spans="5:7" ht="20.100000000000001" customHeight="1" x14ac:dyDescent="0.2">
      <c r="E269"/>
      <c r="F269" s="49"/>
      <c r="G269" s="49"/>
    </row>
    <row r="270" spans="5:7" ht="20.100000000000001" customHeight="1" x14ac:dyDescent="0.2">
      <c r="E270"/>
      <c r="F270" s="49"/>
      <c r="G270" s="49"/>
    </row>
    <row r="271" spans="5:7" ht="20.100000000000001" customHeight="1" x14ac:dyDescent="0.2">
      <c r="E271"/>
      <c r="F271" s="49"/>
      <c r="G271" s="49"/>
    </row>
    <row r="272" spans="5:7" ht="20.100000000000001" customHeight="1" x14ac:dyDescent="0.2">
      <c r="E272"/>
      <c r="F272" s="49"/>
      <c r="G272" s="49"/>
    </row>
    <row r="273" spans="5:7" ht="20.100000000000001" customHeight="1" x14ac:dyDescent="0.2">
      <c r="E273"/>
      <c r="F273" s="49"/>
      <c r="G273" s="49"/>
    </row>
    <row r="274" spans="5:7" ht="20.100000000000001" customHeight="1" x14ac:dyDescent="0.2">
      <c r="E274"/>
      <c r="F274" s="49"/>
      <c r="G274" s="49"/>
    </row>
    <row r="275" spans="5:7" ht="20.100000000000001" customHeight="1" x14ac:dyDescent="0.2">
      <c r="E275"/>
      <c r="F275" s="49"/>
      <c r="G275" s="49"/>
    </row>
    <row r="276" spans="5:7" ht="20.100000000000001" customHeight="1" x14ac:dyDescent="0.2">
      <c r="E276"/>
      <c r="F276" s="49"/>
      <c r="G276" s="49"/>
    </row>
    <row r="277" spans="5:7" ht="20.100000000000001" customHeight="1" x14ac:dyDescent="0.2">
      <c r="E277"/>
      <c r="F277" s="49"/>
      <c r="G277" s="49"/>
    </row>
    <row r="278" spans="5:7" ht="20.100000000000001" customHeight="1" x14ac:dyDescent="0.2">
      <c r="E278"/>
      <c r="F278" s="49"/>
      <c r="G278" s="49"/>
    </row>
    <row r="279" spans="5:7" ht="20.100000000000001" customHeight="1" x14ac:dyDescent="0.2">
      <c r="E279"/>
      <c r="F279" s="49"/>
      <c r="G279" s="49"/>
    </row>
    <row r="280" spans="5:7" ht="20.100000000000001" customHeight="1" x14ac:dyDescent="0.2">
      <c r="E280"/>
      <c r="F280" s="49"/>
      <c r="G280" s="49"/>
    </row>
    <row r="281" spans="5:7" ht="20.100000000000001" customHeight="1" x14ac:dyDescent="0.2">
      <c r="E281"/>
      <c r="F281" s="49"/>
      <c r="G281" s="49"/>
    </row>
    <row r="282" spans="5:7" ht="20.100000000000001" customHeight="1" x14ac:dyDescent="0.2">
      <c r="E282"/>
      <c r="F282" s="49"/>
      <c r="G282" s="49"/>
    </row>
    <row r="283" spans="5:7" ht="20.100000000000001" customHeight="1" x14ac:dyDescent="0.2">
      <c r="E283"/>
      <c r="F283" s="49"/>
      <c r="G283" s="49"/>
    </row>
    <row r="284" spans="5:7" ht="20.100000000000001" customHeight="1" x14ac:dyDescent="0.2">
      <c r="E284"/>
      <c r="F284" s="49"/>
      <c r="G284" s="49"/>
    </row>
    <row r="285" spans="5:7" ht="20.100000000000001" customHeight="1" x14ac:dyDescent="0.2">
      <c r="E285"/>
      <c r="F285" s="49"/>
      <c r="G285" s="49"/>
    </row>
    <row r="286" spans="5:7" ht="20.100000000000001" customHeight="1" x14ac:dyDescent="0.2">
      <c r="E286"/>
      <c r="F286" s="49"/>
      <c r="G286" s="49"/>
    </row>
    <row r="287" spans="5:7" ht="20.100000000000001" customHeight="1" x14ac:dyDescent="0.2">
      <c r="E287"/>
      <c r="F287" s="49"/>
      <c r="G287" s="49"/>
    </row>
    <row r="288" spans="5:7" ht="20.100000000000001" customHeight="1" x14ac:dyDescent="0.2">
      <c r="E288"/>
      <c r="F288" s="49"/>
      <c r="G288" s="49"/>
    </row>
    <row r="289" spans="5:7" ht="20.100000000000001" customHeight="1" x14ac:dyDescent="0.2">
      <c r="E289"/>
      <c r="F289" s="49"/>
      <c r="G289" s="49"/>
    </row>
    <row r="290" spans="5:7" ht="20.100000000000001" customHeight="1" x14ac:dyDescent="0.2">
      <c r="E290"/>
      <c r="F290" s="49"/>
      <c r="G290" s="49"/>
    </row>
    <row r="291" spans="5:7" ht="20.100000000000001" customHeight="1" x14ac:dyDescent="0.2">
      <c r="E291"/>
      <c r="F291" s="49"/>
      <c r="G291" s="49"/>
    </row>
    <row r="292" spans="5:7" ht="20.100000000000001" customHeight="1" x14ac:dyDescent="0.2">
      <c r="E292"/>
      <c r="F292" s="49"/>
      <c r="G292" s="49"/>
    </row>
    <row r="293" spans="5:7" ht="20.100000000000001" customHeight="1" x14ac:dyDescent="0.2">
      <c r="E293"/>
      <c r="F293" s="49"/>
      <c r="G293" s="49"/>
    </row>
    <row r="294" spans="5:7" ht="20.100000000000001" customHeight="1" x14ac:dyDescent="0.2">
      <c r="E294"/>
      <c r="F294" s="49"/>
      <c r="G294" s="49"/>
    </row>
    <row r="295" spans="5:7" ht="20.100000000000001" customHeight="1" x14ac:dyDescent="0.2">
      <c r="E295"/>
      <c r="F295" s="49"/>
      <c r="G295" s="49"/>
    </row>
    <row r="296" spans="5:7" ht="20.100000000000001" customHeight="1" x14ac:dyDescent="0.2">
      <c r="E296"/>
      <c r="F296" s="49"/>
      <c r="G296" s="49"/>
    </row>
    <row r="297" spans="5:7" ht="20.100000000000001" customHeight="1" x14ac:dyDescent="0.2">
      <c r="E297"/>
      <c r="F297" s="49"/>
      <c r="G297" s="49"/>
    </row>
    <row r="298" spans="5:7" ht="20.100000000000001" customHeight="1" x14ac:dyDescent="0.2">
      <c r="E298"/>
      <c r="F298" s="49"/>
      <c r="G298" s="49"/>
    </row>
    <row r="299" spans="5:7" ht="20.100000000000001" customHeight="1" x14ac:dyDescent="0.2">
      <c r="E299"/>
      <c r="F299" s="49"/>
      <c r="G299" s="49"/>
    </row>
    <row r="300" spans="5:7" ht="20.100000000000001" customHeight="1" x14ac:dyDescent="0.2">
      <c r="E300"/>
      <c r="F300" s="49"/>
      <c r="G300" s="49"/>
    </row>
    <row r="301" spans="5:7" ht="20.100000000000001" customHeight="1" x14ac:dyDescent="0.2">
      <c r="E301"/>
      <c r="F301" s="49"/>
      <c r="G301" s="49"/>
    </row>
    <row r="302" spans="5:7" ht="20.100000000000001" customHeight="1" x14ac:dyDescent="0.2">
      <c r="E302"/>
      <c r="F302" s="49"/>
      <c r="G302" s="49"/>
    </row>
    <row r="303" spans="5:7" ht="20.100000000000001" customHeight="1" x14ac:dyDescent="0.2">
      <c r="E303"/>
      <c r="F303" s="49"/>
      <c r="G303" s="49"/>
    </row>
    <row r="304" spans="5:7" ht="20.100000000000001" customHeight="1" x14ac:dyDescent="0.2">
      <c r="E304"/>
      <c r="F304" s="49"/>
      <c r="G304" s="49"/>
    </row>
    <row r="305" spans="5:7" ht="20.100000000000001" customHeight="1" x14ac:dyDescent="0.2">
      <c r="E305"/>
      <c r="F305" s="49"/>
      <c r="G305" s="49"/>
    </row>
    <row r="306" spans="5:7" ht="20.100000000000001" customHeight="1" x14ac:dyDescent="0.2">
      <c r="E306"/>
      <c r="F306" s="49"/>
      <c r="G306" s="49"/>
    </row>
    <row r="307" spans="5:7" ht="20.100000000000001" customHeight="1" x14ac:dyDescent="0.2">
      <c r="E307"/>
      <c r="F307" s="49"/>
      <c r="G307" s="49"/>
    </row>
    <row r="308" spans="5:7" ht="20.100000000000001" customHeight="1" x14ac:dyDescent="0.2">
      <c r="E308"/>
      <c r="F308" s="49"/>
      <c r="G308" s="49"/>
    </row>
    <row r="309" spans="5:7" ht="20.100000000000001" customHeight="1" x14ac:dyDescent="0.2">
      <c r="E309"/>
      <c r="F309" s="49"/>
      <c r="G309" s="49"/>
    </row>
    <row r="310" spans="5:7" ht="20.100000000000001" customHeight="1" x14ac:dyDescent="0.2">
      <c r="E310"/>
      <c r="F310" s="49"/>
      <c r="G310" s="49"/>
    </row>
    <row r="311" spans="5:7" ht="20.100000000000001" customHeight="1" x14ac:dyDescent="0.2">
      <c r="E311"/>
      <c r="F311" s="49"/>
      <c r="G311" s="49"/>
    </row>
    <row r="312" spans="5:7" ht="20.100000000000001" customHeight="1" x14ac:dyDescent="0.2">
      <c r="E312"/>
      <c r="F312" s="49"/>
      <c r="G312" s="49"/>
    </row>
    <row r="313" spans="5:7" ht="20.100000000000001" customHeight="1" x14ac:dyDescent="0.2">
      <c r="E313"/>
      <c r="F313" s="49"/>
      <c r="G313" s="49"/>
    </row>
    <row r="314" spans="5:7" ht="20.100000000000001" customHeight="1" x14ac:dyDescent="0.2">
      <c r="E314"/>
      <c r="F314" s="49"/>
      <c r="G314" s="49"/>
    </row>
    <row r="315" spans="5:7" ht="20.100000000000001" customHeight="1" x14ac:dyDescent="0.2">
      <c r="E315"/>
      <c r="F315" s="49"/>
      <c r="G315" s="49"/>
    </row>
    <row r="316" spans="5:7" ht="20.100000000000001" customHeight="1" x14ac:dyDescent="0.2">
      <c r="E316"/>
      <c r="F316" s="49"/>
      <c r="G316" s="49"/>
    </row>
    <row r="317" spans="5:7" ht="20.100000000000001" customHeight="1" x14ac:dyDescent="0.2">
      <c r="E317"/>
      <c r="F317" s="49"/>
      <c r="G317" s="49"/>
    </row>
    <row r="318" spans="5:7" ht="20.100000000000001" customHeight="1" x14ac:dyDescent="0.2">
      <c r="E318"/>
      <c r="F318" s="49"/>
      <c r="G318" s="49"/>
    </row>
    <row r="319" spans="5:7" ht="20.100000000000001" customHeight="1" x14ac:dyDescent="0.2">
      <c r="E319"/>
      <c r="F319" s="49"/>
      <c r="G319" s="49"/>
    </row>
    <row r="320" spans="5:7" ht="20.100000000000001" customHeight="1" x14ac:dyDescent="0.2">
      <c r="E320"/>
      <c r="F320" s="49"/>
      <c r="G320" s="49"/>
    </row>
    <row r="321" spans="5:7" ht="20.100000000000001" customHeight="1" x14ac:dyDescent="0.2">
      <c r="E321"/>
      <c r="F321" s="49"/>
      <c r="G321" s="49"/>
    </row>
    <row r="322" spans="5:7" ht="20.100000000000001" customHeight="1" x14ac:dyDescent="0.2">
      <c r="E322"/>
      <c r="F322" s="49"/>
      <c r="G322" s="49"/>
    </row>
    <row r="323" spans="5:7" ht="20.100000000000001" customHeight="1" x14ac:dyDescent="0.2">
      <c r="E323"/>
      <c r="F323" s="49"/>
      <c r="G323" s="49"/>
    </row>
    <row r="324" spans="5:7" ht="20.100000000000001" customHeight="1" x14ac:dyDescent="0.2">
      <c r="E324"/>
      <c r="F324" s="49"/>
      <c r="G324" s="49"/>
    </row>
    <row r="325" spans="5:7" ht="20.100000000000001" customHeight="1" x14ac:dyDescent="0.2">
      <c r="E325"/>
      <c r="F325" s="49"/>
      <c r="G325" s="49"/>
    </row>
    <row r="326" spans="5:7" ht="20.100000000000001" customHeight="1" x14ac:dyDescent="0.2">
      <c r="E326"/>
      <c r="F326" s="49"/>
      <c r="G326" s="49"/>
    </row>
    <row r="327" spans="5:7" ht="20.100000000000001" customHeight="1" x14ac:dyDescent="0.2">
      <c r="E327"/>
      <c r="F327" s="49"/>
      <c r="G327" s="49"/>
    </row>
    <row r="328" spans="5:7" ht="20.100000000000001" customHeight="1" x14ac:dyDescent="0.2">
      <c r="E328"/>
      <c r="F328" s="49"/>
      <c r="G328" s="49"/>
    </row>
    <row r="329" spans="5:7" ht="20.100000000000001" customHeight="1" x14ac:dyDescent="0.2">
      <c r="E329"/>
      <c r="F329" s="49"/>
      <c r="G329" s="49"/>
    </row>
    <row r="330" spans="5:7" ht="20.100000000000001" customHeight="1" x14ac:dyDescent="0.2">
      <c r="E330"/>
      <c r="F330" s="49"/>
      <c r="G330" s="49"/>
    </row>
    <row r="331" spans="5:7" ht="20.100000000000001" customHeight="1" x14ac:dyDescent="0.2">
      <c r="E331"/>
      <c r="F331" s="49"/>
      <c r="G331" s="49"/>
    </row>
    <row r="332" spans="5:7" ht="20.100000000000001" customHeight="1" x14ac:dyDescent="0.2">
      <c r="E332"/>
      <c r="F332" s="49"/>
      <c r="G332" s="49"/>
    </row>
    <row r="333" spans="5:7" ht="20.100000000000001" customHeight="1" x14ac:dyDescent="0.2">
      <c r="E333"/>
      <c r="F333" s="49"/>
      <c r="G333" s="49"/>
    </row>
    <row r="334" spans="5:7" ht="20.100000000000001" customHeight="1" x14ac:dyDescent="0.2">
      <c r="E334"/>
      <c r="F334" s="49"/>
      <c r="G334" s="49"/>
    </row>
    <row r="335" spans="5:7" ht="20.100000000000001" customHeight="1" x14ac:dyDescent="0.2">
      <c r="E335"/>
      <c r="F335" s="49"/>
      <c r="G335" s="49"/>
    </row>
    <row r="336" spans="5:7" ht="20.100000000000001" customHeight="1" x14ac:dyDescent="0.2">
      <c r="E336"/>
      <c r="F336" s="49"/>
      <c r="G336" s="49"/>
    </row>
    <row r="337" spans="5:7" ht="20.100000000000001" customHeight="1" x14ac:dyDescent="0.2">
      <c r="E337"/>
      <c r="F337" s="49"/>
      <c r="G337" s="49"/>
    </row>
    <row r="338" spans="5:7" ht="20.100000000000001" customHeight="1" x14ac:dyDescent="0.2">
      <c r="E338"/>
      <c r="F338" s="49"/>
      <c r="G338" s="49"/>
    </row>
    <row r="339" spans="5:7" ht="20.100000000000001" customHeight="1" x14ac:dyDescent="0.2">
      <c r="E339"/>
      <c r="F339" s="49"/>
      <c r="G339" s="49"/>
    </row>
    <row r="340" spans="5:7" ht="20.100000000000001" customHeight="1" x14ac:dyDescent="0.2">
      <c r="E340"/>
      <c r="F340" s="49"/>
      <c r="G340" s="49"/>
    </row>
    <row r="341" spans="5:7" ht="20.100000000000001" customHeight="1" x14ac:dyDescent="0.2">
      <c r="E341"/>
      <c r="F341" s="49"/>
      <c r="G341" s="49"/>
    </row>
    <row r="342" spans="5:7" ht="20.100000000000001" customHeight="1" x14ac:dyDescent="0.2">
      <c r="E342"/>
      <c r="F342" s="49"/>
      <c r="G342" s="49"/>
    </row>
    <row r="343" spans="5:7" ht="20.100000000000001" customHeight="1" x14ac:dyDescent="0.2">
      <c r="E343"/>
      <c r="F343" s="49"/>
      <c r="G343" s="49"/>
    </row>
    <row r="344" spans="5:7" ht="20.100000000000001" customHeight="1" x14ac:dyDescent="0.2">
      <c r="E344"/>
      <c r="F344" s="49"/>
      <c r="G344" s="49"/>
    </row>
    <row r="345" spans="5:7" ht="20.100000000000001" customHeight="1" x14ac:dyDescent="0.2">
      <c r="E345"/>
      <c r="F345" s="49"/>
      <c r="G345" s="49"/>
    </row>
    <row r="346" spans="5:7" ht="20.100000000000001" customHeight="1" x14ac:dyDescent="0.2">
      <c r="E346"/>
      <c r="F346" s="49"/>
      <c r="G346" s="49"/>
    </row>
    <row r="347" spans="5:7" ht="20.100000000000001" customHeight="1" x14ac:dyDescent="0.2">
      <c r="E347"/>
      <c r="F347" s="49"/>
      <c r="G347" s="49"/>
    </row>
    <row r="348" spans="5:7" ht="20.100000000000001" customHeight="1" x14ac:dyDescent="0.2">
      <c r="E348"/>
      <c r="F348" s="49"/>
      <c r="G348" s="49"/>
    </row>
    <row r="349" spans="5:7" ht="20.100000000000001" customHeight="1" x14ac:dyDescent="0.2">
      <c r="E349"/>
      <c r="F349" s="49"/>
      <c r="G349" s="49"/>
    </row>
    <row r="350" spans="5:7" ht="20.100000000000001" customHeight="1" x14ac:dyDescent="0.2">
      <c r="E350"/>
      <c r="F350" s="49"/>
      <c r="G350" s="49"/>
    </row>
    <row r="351" spans="5:7" ht="20.100000000000001" customHeight="1" x14ac:dyDescent="0.2">
      <c r="E351"/>
      <c r="F351" s="49"/>
      <c r="G351" s="49"/>
    </row>
    <row r="352" spans="5:7" ht="20.100000000000001" customHeight="1" x14ac:dyDescent="0.2">
      <c r="E352"/>
      <c r="F352" s="49"/>
      <c r="G352" s="49"/>
    </row>
    <row r="353" spans="5:7" ht="20.100000000000001" customHeight="1" x14ac:dyDescent="0.2">
      <c r="E353"/>
      <c r="F353" s="49"/>
      <c r="G353" s="49"/>
    </row>
    <row r="354" spans="5:7" ht="20.100000000000001" customHeight="1" x14ac:dyDescent="0.2">
      <c r="E354"/>
      <c r="F354" s="49"/>
      <c r="G354" s="49"/>
    </row>
    <row r="355" spans="5:7" ht="20.100000000000001" customHeight="1" x14ac:dyDescent="0.2">
      <c r="E355"/>
      <c r="F355" s="49"/>
      <c r="G355" s="49"/>
    </row>
    <row r="356" spans="5:7" ht="20.100000000000001" customHeight="1" x14ac:dyDescent="0.2">
      <c r="E356"/>
      <c r="F356" s="49"/>
      <c r="G356" s="49"/>
    </row>
    <row r="357" spans="5:7" ht="20.100000000000001" customHeight="1" x14ac:dyDescent="0.2">
      <c r="E357"/>
      <c r="F357" s="49"/>
      <c r="G357" s="49"/>
    </row>
    <row r="358" spans="5:7" ht="20.100000000000001" customHeight="1" x14ac:dyDescent="0.2">
      <c r="E358"/>
      <c r="F358" s="49"/>
      <c r="G358" s="49"/>
    </row>
    <row r="359" spans="5:7" ht="20.100000000000001" customHeight="1" x14ac:dyDescent="0.2">
      <c r="E359"/>
      <c r="F359" s="49"/>
      <c r="G359" s="49"/>
    </row>
    <row r="360" spans="5:7" ht="20.100000000000001" customHeight="1" x14ac:dyDescent="0.2">
      <c r="E360"/>
      <c r="F360" s="49"/>
      <c r="G360" s="49"/>
    </row>
    <row r="361" spans="5:7" ht="20.100000000000001" customHeight="1" x14ac:dyDescent="0.2">
      <c r="E361"/>
      <c r="F361" s="49"/>
      <c r="G361" s="49"/>
    </row>
    <row r="362" spans="5:7" ht="20.100000000000001" customHeight="1" x14ac:dyDescent="0.2">
      <c r="E362"/>
      <c r="F362" s="49"/>
      <c r="G362" s="49"/>
    </row>
    <row r="363" spans="5:7" ht="20.100000000000001" customHeight="1" x14ac:dyDescent="0.2">
      <c r="E363"/>
      <c r="F363" s="49"/>
      <c r="G363" s="49"/>
    </row>
    <row r="364" spans="5:7" ht="20.100000000000001" customHeight="1" x14ac:dyDescent="0.2">
      <c r="E364"/>
      <c r="F364" s="49"/>
      <c r="G364" s="49"/>
    </row>
    <row r="365" spans="5:7" ht="20.100000000000001" customHeight="1" x14ac:dyDescent="0.2">
      <c r="E365"/>
      <c r="F365" s="49"/>
      <c r="G365" s="49"/>
    </row>
    <row r="366" spans="5:7" ht="20.100000000000001" customHeight="1" x14ac:dyDescent="0.2">
      <c r="E366"/>
      <c r="F366" s="49"/>
      <c r="G366" s="49"/>
    </row>
    <row r="367" spans="5:7" ht="20.100000000000001" customHeight="1" x14ac:dyDescent="0.2">
      <c r="E367"/>
      <c r="F367" s="49"/>
      <c r="G367" s="49"/>
    </row>
    <row r="368" spans="5:7" ht="20.100000000000001" customHeight="1" x14ac:dyDescent="0.2">
      <c r="E368"/>
      <c r="F368" s="49"/>
      <c r="G368" s="49"/>
    </row>
    <row r="369" spans="5:7" ht="20.100000000000001" customHeight="1" x14ac:dyDescent="0.2">
      <c r="E369"/>
      <c r="F369" s="49"/>
      <c r="G369" s="49"/>
    </row>
    <row r="370" spans="5:7" ht="20.100000000000001" customHeight="1" x14ac:dyDescent="0.2">
      <c r="E370"/>
      <c r="F370" s="49"/>
      <c r="G370" s="49"/>
    </row>
    <row r="371" spans="5:7" ht="20.100000000000001" customHeight="1" x14ac:dyDescent="0.2">
      <c r="E371"/>
      <c r="F371" s="49"/>
      <c r="G371" s="49"/>
    </row>
    <row r="372" spans="5:7" ht="20.100000000000001" customHeight="1" x14ac:dyDescent="0.2">
      <c r="E372"/>
      <c r="F372" s="49"/>
      <c r="G372" s="49"/>
    </row>
    <row r="373" spans="5:7" ht="20.100000000000001" customHeight="1" x14ac:dyDescent="0.2">
      <c r="E373"/>
      <c r="F373" s="49"/>
      <c r="G373" s="49"/>
    </row>
    <row r="374" spans="5:7" ht="20.100000000000001" customHeight="1" x14ac:dyDescent="0.2">
      <c r="E374"/>
      <c r="F374" s="49"/>
      <c r="G374" s="49"/>
    </row>
    <row r="375" spans="5:7" ht="20.100000000000001" customHeight="1" x14ac:dyDescent="0.2">
      <c r="E375"/>
      <c r="F375" s="49"/>
      <c r="G375" s="49"/>
    </row>
    <row r="376" spans="5:7" ht="20.100000000000001" customHeight="1" x14ac:dyDescent="0.2">
      <c r="E376"/>
      <c r="F376" s="49"/>
      <c r="G376" s="49"/>
    </row>
    <row r="377" spans="5:7" ht="20.100000000000001" customHeight="1" x14ac:dyDescent="0.2">
      <c r="E377"/>
      <c r="F377" s="49"/>
      <c r="G377" s="49"/>
    </row>
    <row r="378" spans="5:7" ht="20.100000000000001" customHeight="1" x14ac:dyDescent="0.2">
      <c r="E378"/>
      <c r="F378" s="49"/>
      <c r="G378" s="49"/>
    </row>
    <row r="379" spans="5:7" ht="20.100000000000001" customHeight="1" x14ac:dyDescent="0.2">
      <c r="E379"/>
      <c r="F379" s="49"/>
      <c r="G379" s="49"/>
    </row>
    <row r="380" spans="5:7" ht="20.100000000000001" customHeight="1" x14ac:dyDescent="0.2">
      <c r="E380"/>
      <c r="F380" s="49"/>
      <c r="G380" s="49"/>
    </row>
    <row r="381" spans="5:7" ht="20.100000000000001" customHeight="1" x14ac:dyDescent="0.2">
      <c r="E381"/>
      <c r="F381" s="49"/>
      <c r="G381" s="49"/>
    </row>
    <row r="382" spans="5:7" ht="20.100000000000001" customHeight="1" x14ac:dyDescent="0.2">
      <c r="E382"/>
      <c r="F382" s="49"/>
      <c r="G382" s="49"/>
    </row>
    <row r="383" spans="5:7" ht="20.100000000000001" customHeight="1" x14ac:dyDescent="0.2">
      <c r="E383"/>
      <c r="F383" s="49"/>
      <c r="G383" s="49"/>
    </row>
    <row r="384" spans="5:7" ht="20.100000000000001" customHeight="1" x14ac:dyDescent="0.2">
      <c r="E384"/>
      <c r="F384" s="49"/>
      <c r="G384" s="49"/>
    </row>
    <row r="385" spans="5:7" ht="20.100000000000001" customHeight="1" x14ac:dyDescent="0.2">
      <c r="E385"/>
      <c r="F385" s="49"/>
      <c r="G385" s="49"/>
    </row>
    <row r="386" spans="5:7" ht="20.100000000000001" customHeight="1" x14ac:dyDescent="0.2">
      <c r="E386"/>
      <c r="F386" s="49"/>
      <c r="G386" s="49"/>
    </row>
    <row r="387" spans="5:7" ht="20.100000000000001" customHeight="1" x14ac:dyDescent="0.2">
      <c r="E387"/>
      <c r="F387" s="49"/>
      <c r="G387" s="49"/>
    </row>
    <row r="388" spans="5:7" ht="20.100000000000001" customHeight="1" x14ac:dyDescent="0.2">
      <c r="E388"/>
      <c r="F388" s="49"/>
      <c r="G388" s="49"/>
    </row>
    <row r="389" spans="5:7" ht="20.100000000000001" customHeight="1" x14ac:dyDescent="0.2">
      <c r="E389"/>
      <c r="F389" s="49"/>
      <c r="G389" s="49"/>
    </row>
    <row r="390" spans="5:7" ht="20.100000000000001" customHeight="1" x14ac:dyDescent="0.2">
      <c r="E390"/>
      <c r="F390" s="49"/>
      <c r="G390" s="49"/>
    </row>
    <row r="391" spans="5:7" ht="20.100000000000001" customHeight="1" x14ac:dyDescent="0.2">
      <c r="E391"/>
      <c r="F391" s="49"/>
      <c r="G391" s="49"/>
    </row>
    <row r="392" spans="5:7" ht="20.100000000000001" customHeight="1" x14ac:dyDescent="0.2">
      <c r="E392"/>
      <c r="F392" s="49"/>
      <c r="G392" s="49"/>
    </row>
    <row r="393" spans="5:7" ht="20.100000000000001" customHeight="1" x14ac:dyDescent="0.2">
      <c r="E393"/>
      <c r="F393" s="49"/>
      <c r="G393" s="49"/>
    </row>
    <row r="394" spans="5:7" ht="20.100000000000001" customHeight="1" x14ac:dyDescent="0.2">
      <c r="E394"/>
      <c r="F394" s="49"/>
      <c r="G394" s="49"/>
    </row>
    <row r="395" spans="5:7" ht="20.100000000000001" customHeight="1" x14ac:dyDescent="0.2">
      <c r="E395"/>
      <c r="F395" s="49"/>
      <c r="G395" s="49"/>
    </row>
    <row r="396" spans="5:7" ht="20.100000000000001" customHeight="1" x14ac:dyDescent="0.2">
      <c r="E396"/>
      <c r="F396" s="49"/>
      <c r="G396" s="49"/>
    </row>
    <row r="397" spans="5:7" ht="20.100000000000001" customHeight="1" x14ac:dyDescent="0.2">
      <c r="E397"/>
      <c r="F397" s="49"/>
      <c r="G397" s="49"/>
    </row>
    <row r="398" spans="5:7" ht="20.100000000000001" customHeight="1" x14ac:dyDescent="0.2">
      <c r="E398"/>
      <c r="F398" s="49"/>
      <c r="G398" s="49"/>
    </row>
    <row r="399" spans="5:7" ht="20.100000000000001" customHeight="1" x14ac:dyDescent="0.2">
      <c r="E399"/>
      <c r="F399" s="49"/>
      <c r="G399" s="49"/>
    </row>
    <row r="400" spans="5:7" ht="20.100000000000001" customHeight="1" x14ac:dyDescent="0.2">
      <c r="E400"/>
      <c r="F400" s="49"/>
      <c r="G400" s="49"/>
    </row>
    <row r="401" spans="5:7" ht="20.100000000000001" customHeight="1" x14ac:dyDescent="0.2">
      <c r="E401"/>
      <c r="F401" s="49"/>
      <c r="G401" s="49"/>
    </row>
    <row r="402" spans="5:7" ht="20.100000000000001" customHeight="1" x14ac:dyDescent="0.2">
      <c r="E402"/>
      <c r="F402" s="49"/>
      <c r="G402" s="49"/>
    </row>
    <row r="403" spans="5:7" ht="20.100000000000001" customHeight="1" x14ac:dyDescent="0.2">
      <c r="E403"/>
      <c r="F403" s="49"/>
      <c r="G403" s="49"/>
    </row>
    <row r="404" spans="5:7" ht="20.100000000000001" customHeight="1" x14ac:dyDescent="0.2">
      <c r="E404"/>
      <c r="F404" s="49"/>
      <c r="G404" s="49"/>
    </row>
    <row r="405" spans="5:7" ht="20.100000000000001" customHeight="1" x14ac:dyDescent="0.2">
      <c r="E405"/>
      <c r="F405" s="49"/>
      <c r="G405" s="49"/>
    </row>
    <row r="406" spans="5:7" ht="20.100000000000001" customHeight="1" x14ac:dyDescent="0.2">
      <c r="E406"/>
      <c r="F406" s="49"/>
      <c r="G406" s="49"/>
    </row>
    <row r="407" spans="5:7" ht="20.100000000000001" customHeight="1" x14ac:dyDescent="0.2">
      <c r="E407"/>
      <c r="F407" s="49"/>
      <c r="G407" s="49"/>
    </row>
    <row r="408" spans="5:7" ht="20.100000000000001" customHeight="1" x14ac:dyDescent="0.2">
      <c r="E408"/>
      <c r="F408" s="49"/>
      <c r="G408" s="49"/>
    </row>
    <row r="409" spans="5:7" ht="20.100000000000001" customHeight="1" x14ac:dyDescent="0.2">
      <c r="E409"/>
      <c r="F409" s="49"/>
      <c r="G409" s="49"/>
    </row>
    <row r="410" spans="5:7" ht="20.100000000000001" customHeight="1" x14ac:dyDescent="0.2">
      <c r="E410"/>
      <c r="F410" s="49"/>
      <c r="G410" s="49"/>
    </row>
    <row r="411" spans="5:7" ht="20.100000000000001" customHeight="1" x14ac:dyDescent="0.2">
      <c r="E411"/>
      <c r="F411" s="49"/>
      <c r="G411" s="49"/>
    </row>
    <row r="412" spans="5:7" ht="20.100000000000001" customHeight="1" x14ac:dyDescent="0.2">
      <c r="E412"/>
      <c r="F412" s="49"/>
      <c r="G412" s="49"/>
    </row>
    <row r="413" spans="5:7" ht="20.100000000000001" customHeight="1" x14ac:dyDescent="0.2">
      <c r="E413"/>
      <c r="F413" s="49"/>
      <c r="G413" s="49"/>
    </row>
    <row r="414" spans="5:7" ht="20.100000000000001" customHeight="1" x14ac:dyDescent="0.2">
      <c r="E414"/>
      <c r="F414" s="49"/>
      <c r="G414" s="49"/>
    </row>
    <row r="415" spans="5:7" ht="20.100000000000001" customHeight="1" x14ac:dyDescent="0.2">
      <c r="E415"/>
      <c r="F415" s="49"/>
      <c r="G415" s="49"/>
    </row>
    <row r="416" spans="5:7" ht="20.100000000000001" customHeight="1" x14ac:dyDescent="0.2">
      <c r="E416"/>
      <c r="F416" s="49"/>
      <c r="G416" s="49"/>
    </row>
    <row r="417" spans="5:7" ht="20.100000000000001" customHeight="1" x14ac:dyDescent="0.2">
      <c r="E417"/>
      <c r="F417" s="49"/>
      <c r="G417" s="49"/>
    </row>
    <row r="418" spans="5:7" ht="20.100000000000001" customHeight="1" x14ac:dyDescent="0.2">
      <c r="E418"/>
      <c r="F418" s="49"/>
      <c r="G418" s="49"/>
    </row>
    <row r="419" spans="5:7" ht="20.100000000000001" customHeight="1" x14ac:dyDescent="0.2">
      <c r="E419"/>
      <c r="F419" s="49"/>
      <c r="G419" s="49"/>
    </row>
    <row r="420" spans="5:7" ht="20.100000000000001" customHeight="1" x14ac:dyDescent="0.2">
      <c r="E420"/>
      <c r="F420" s="49"/>
      <c r="G420" s="49"/>
    </row>
    <row r="421" spans="5:7" ht="20.100000000000001" customHeight="1" x14ac:dyDescent="0.2">
      <c r="E421"/>
      <c r="F421" s="49"/>
      <c r="G421" s="49"/>
    </row>
    <row r="422" spans="5:7" ht="20.100000000000001" customHeight="1" x14ac:dyDescent="0.2">
      <c r="E422"/>
      <c r="F422" s="49"/>
      <c r="G422" s="49"/>
    </row>
    <row r="423" spans="5:7" ht="20.100000000000001" customHeight="1" x14ac:dyDescent="0.2">
      <c r="E423"/>
      <c r="F423" s="49"/>
      <c r="G423" s="49"/>
    </row>
    <row r="424" spans="5:7" ht="20.100000000000001" customHeight="1" x14ac:dyDescent="0.2">
      <c r="E424"/>
      <c r="F424" s="49"/>
      <c r="G424" s="49"/>
    </row>
    <row r="425" spans="5:7" ht="20.100000000000001" customHeight="1" x14ac:dyDescent="0.2">
      <c r="E425"/>
      <c r="F425" s="49"/>
      <c r="G425" s="49"/>
    </row>
    <row r="426" spans="5:7" ht="20.100000000000001" customHeight="1" x14ac:dyDescent="0.2">
      <c r="E426"/>
      <c r="F426" s="49"/>
      <c r="G426" s="49"/>
    </row>
    <row r="427" spans="5:7" ht="20.100000000000001" customHeight="1" x14ac:dyDescent="0.2">
      <c r="E427"/>
      <c r="F427" s="49"/>
      <c r="G427" s="49"/>
    </row>
    <row r="428" spans="5:7" ht="20.100000000000001" customHeight="1" x14ac:dyDescent="0.2">
      <c r="E428"/>
      <c r="F428" s="49"/>
      <c r="G428" s="49"/>
    </row>
    <row r="429" spans="5:7" ht="20.100000000000001" customHeight="1" x14ac:dyDescent="0.2">
      <c r="E429"/>
      <c r="F429" s="49"/>
      <c r="G429" s="49"/>
    </row>
    <row r="430" spans="5:7" ht="20.100000000000001" customHeight="1" x14ac:dyDescent="0.2">
      <c r="E430"/>
      <c r="F430" s="49"/>
      <c r="G430" s="49"/>
    </row>
    <row r="431" spans="5:7" ht="20.100000000000001" customHeight="1" x14ac:dyDescent="0.2">
      <c r="E431"/>
      <c r="F431" s="49"/>
      <c r="G431" s="49"/>
    </row>
    <row r="432" spans="5:7" ht="20.100000000000001" customHeight="1" x14ac:dyDescent="0.2">
      <c r="E432"/>
      <c r="F432" s="49"/>
      <c r="G432" s="49"/>
    </row>
    <row r="433" spans="5:7" ht="20.100000000000001" customHeight="1" x14ac:dyDescent="0.2">
      <c r="E433"/>
      <c r="F433" s="49"/>
      <c r="G433" s="49"/>
    </row>
    <row r="434" spans="5:7" ht="20.100000000000001" customHeight="1" x14ac:dyDescent="0.2">
      <c r="E434"/>
      <c r="F434" s="49"/>
      <c r="G434" s="49"/>
    </row>
    <row r="435" spans="5:7" ht="20.100000000000001" customHeight="1" x14ac:dyDescent="0.2">
      <c r="E435"/>
      <c r="F435" s="49"/>
      <c r="G435" s="49"/>
    </row>
    <row r="436" spans="5:7" ht="20.100000000000001" customHeight="1" x14ac:dyDescent="0.2">
      <c r="E436"/>
      <c r="F436" s="49"/>
      <c r="G436" s="49"/>
    </row>
    <row r="437" spans="5:7" ht="20.100000000000001" customHeight="1" x14ac:dyDescent="0.2">
      <c r="E437"/>
      <c r="F437" s="49"/>
      <c r="G437" s="49"/>
    </row>
    <row r="438" spans="5:7" ht="20.100000000000001" customHeight="1" x14ac:dyDescent="0.2">
      <c r="E438"/>
      <c r="F438" s="49"/>
      <c r="G438" s="49"/>
    </row>
    <row r="439" spans="5:7" ht="20.100000000000001" customHeight="1" x14ac:dyDescent="0.2">
      <c r="E439"/>
      <c r="F439" s="49"/>
      <c r="G439" s="49"/>
    </row>
    <row r="440" spans="5:7" ht="20.100000000000001" customHeight="1" x14ac:dyDescent="0.2">
      <c r="E440"/>
      <c r="F440" s="49"/>
      <c r="G440" s="49"/>
    </row>
    <row r="441" spans="5:7" ht="20.100000000000001" customHeight="1" x14ac:dyDescent="0.2">
      <c r="E441"/>
      <c r="F441" s="49"/>
      <c r="G441" s="49"/>
    </row>
    <row r="442" spans="5:7" ht="20.100000000000001" customHeight="1" x14ac:dyDescent="0.2">
      <c r="E442"/>
      <c r="F442" s="49"/>
      <c r="G442" s="49"/>
    </row>
    <row r="443" spans="5:7" ht="20.100000000000001" customHeight="1" x14ac:dyDescent="0.2">
      <c r="E443"/>
      <c r="F443" s="49"/>
      <c r="G443" s="49"/>
    </row>
    <row r="444" spans="5:7" ht="20.100000000000001" customHeight="1" x14ac:dyDescent="0.2">
      <c r="E444"/>
      <c r="F444" s="49"/>
      <c r="G444" s="49"/>
    </row>
    <row r="445" spans="5:7" ht="20.100000000000001" customHeight="1" x14ac:dyDescent="0.2">
      <c r="E445"/>
      <c r="F445" s="49"/>
      <c r="G445" s="49"/>
    </row>
    <row r="446" spans="5:7" ht="20.100000000000001" customHeight="1" x14ac:dyDescent="0.2">
      <c r="E446"/>
      <c r="F446" s="49"/>
      <c r="G446" s="49"/>
    </row>
    <row r="447" spans="5:7" ht="20.100000000000001" customHeight="1" x14ac:dyDescent="0.2">
      <c r="E447"/>
      <c r="F447" s="49"/>
      <c r="G447" s="49"/>
    </row>
    <row r="448" spans="5:7" ht="20.100000000000001" customHeight="1" x14ac:dyDescent="0.2">
      <c r="E448"/>
      <c r="F448" s="49"/>
      <c r="G448" s="49"/>
    </row>
    <row r="449" spans="5:7" ht="20.100000000000001" customHeight="1" x14ac:dyDescent="0.2">
      <c r="E449"/>
      <c r="F449" s="49"/>
      <c r="G449" s="49"/>
    </row>
    <row r="450" spans="5:7" ht="20.100000000000001" customHeight="1" x14ac:dyDescent="0.2">
      <c r="E450"/>
      <c r="F450" s="49"/>
      <c r="G450" s="49"/>
    </row>
    <row r="451" spans="5:7" ht="20.100000000000001" customHeight="1" x14ac:dyDescent="0.2">
      <c r="E451"/>
      <c r="F451" s="49"/>
      <c r="G451" s="49"/>
    </row>
    <row r="452" spans="5:7" ht="20.100000000000001" customHeight="1" x14ac:dyDescent="0.2">
      <c r="E452"/>
      <c r="F452" s="49"/>
      <c r="G452" s="49"/>
    </row>
    <row r="453" spans="5:7" ht="20.100000000000001" customHeight="1" x14ac:dyDescent="0.2">
      <c r="E453"/>
      <c r="F453" s="49"/>
      <c r="G453" s="49"/>
    </row>
    <row r="454" spans="5:7" ht="20.100000000000001" customHeight="1" x14ac:dyDescent="0.2">
      <c r="E454"/>
      <c r="F454" s="49"/>
      <c r="G454" s="49"/>
    </row>
    <row r="455" spans="5:7" ht="20.100000000000001" customHeight="1" x14ac:dyDescent="0.2">
      <c r="E455"/>
      <c r="F455" s="49"/>
      <c r="G455" s="49"/>
    </row>
    <row r="456" spans="5:7" ht="20.100000000000001" customHeight="1" x14ac:dyDescent="0.2">
      <c r="E456"/>
      <c r="F456" s="49"/>
      <c r="G456" s="49"/>
    </row>
    <row r="457" spans="5:7" ht="20.100000000000001" customHeight="1" x14ac:dyDescent="0.2">
      <c r="E457"/>
      <c r="F457" s="49"/>
      <c r="G457" s="49"/>
    </row>
    <row r="458" spans="5:7" ht="20.100000000000001" customHeight="1" x14ac:dyDescent="0.2">
      <c r="E458"/>
      <c r="F458" s="49"/>
      <c r="G458" s="49"/>
    </row>
    <row r="459" spans="5:7" ht="20.100000000000001" customHeight="1" x14ac:dyDescent="0.2">
      <c r="E459"/>
      <c r="F459" s="49"/>
      <c r="G459" s="49"/>
    </row>
    <row r="460" spans="5:7" ht="20.100000000000001" customHeight="1" x14ac:dyDescent="0.2">
      <c r="E460"/>
      <c r="F460" s="49"/>
      <c r="G460" s="49"/>
    </row>
    <row r="461" spans="5:7" ht="20.100000000000001" customHeight="1" x14ac:dyDescent="0.2">
      <c r="E461"/>
      <c r="F461" s="49"/>
      <c r="G461" s="49"/>
    </row>
    <row r="462" spans="5:7" ht="20.100000000000001" customHeight="1" x14ac:dyDescent="0.2">
      <c r="E462"/>
      <c r="F462" s="49"/>
      <c r="G462" s="49"/>
    </row>
    <row r="463" spans="5:7" ht="20.100000000000001" customHeight="1" x14ac:dyDescent="0.2">
      <c r="E463"/>
      <c r="F463" s="49"/>
      <c r="G463" s="49"/>
    </row>
    <row r="464" spans="5:7" ht="20.100000000000001" customHeight="1" x14ac:dyDescent="0.2">
      <c r="E464"/>
      <c r="F464" s="49"/>
      <c r="G464" s="49"/>
    </row>
    <row r="465" spans="5:7" ht="20.100000000000001" customHeight="1" x14ac:dyDescent="0.2">
      <c r="E465"/>
      <c r="F465" s="49"/>
      <c r="G465" s="49"/>
    </row>
    <row r="466" spans="5:7" ht="20.100000000000001" customHeight="1" x14ac:dyDescent="0.2">
      <c r="E466"/>
      <c r="F466" s="49"/>
      <c r="G466" s="49"/>
    </row>
    <row r="467" spans="5:7" ht="20.100000000000001" customHeight="1" x14ac:dyDescent="0.2">
      <c r="E467"/>
      <c r="F467" s="49"/>
      <c r="G467" s="49"/>
    </row>
    <row r="468" spans="5:7" ht="20.100000000000001" customHeight="1" x14ac:dyDescent="0.2">
      <c r="E468"/>
      <c r="F468" s="49"/>
      <c r="G468" s="49"/>
    </row>
    <row r="469" spans="5:7" ht="20.100000000000001" customHeight="1" x14ac:dyDescent="0.2">
      <c r="E469"/>
      <c r="F469" s="49"/>
      <c r="G469" s="49"/>
    </row>
    <row r="470" spans="5:7" ht="20.100000000000001" customHeight="1" x14ac:dyDescent="0.2">
      <c r="E470"/>
      <c r="F470" s="49"/>
      <c r="G470" s="49"/>
    </row>
    <row r="471" spans="5:7" ht="20.100000000000001" customHeight="1" x14ac:dyDescent="0.2">
      <c r="E471"/>
      <c r="F471" s="49"/>
      <c r="G471" s="49"/>
    </row>
    <row r="472" spans="5:7" ht="20.100000000000001" customHeight="1" x14ac:dyDescent="0.2">
      <c r="E472"/>
      <c r="F472" s="49"/>
      <c r="G472" s="49"/>
    </row>
    <row r="473" spans="5:7" ht="20.100000000000001" customHeight="1" x14ac:dyDescent="0.2">
      <c r="E473"/>
      <c r="F473" s="49"/>
      <c r="G473" s="49"/>
    </row>
    <row r="474" spans="5:7" ht="20.100000000000001" customHeight="1" x14ac:dyDescent="0.2">
      <c r="E474"/>
      <c r="F474" s="49"/>
      <c r="G474" s="49"/>
    </row>
    <row r="475" spans="5:7" ht="20.100000000000001" customHeight="1" x14ac:dyDescent="0.2">
      <c r="E475"/>
      <c r="F475" s="49"/>
      <c r="G475" s="49"/>
    </row>
    <row r="476" spans="5:7" ht="20.100000000000001" customHeight="1" x14ac:dyDescent="0.2">
      <c r="E476"/>
      <c r="F476" s="49"/>
      <c r="G476" s="49"/>
    </row>
    <row r="477" spans="5:7" ht="20.100000000000001" customHeight="1" x14ac:dyDescent="0.2">
      <c r="E477"/>
      <c r="F477" s="49"/>
      <c r="G477" s="49"/>
    </row>
    <row r="478" spans="5:7" ht="20.100000000000001" customHeight="1" x14ac:dyDescent="0.2">
      <c r="E478"/>
      <c r="F478" s="49"/>
      <c r="G478" s="49"/>
    </row>
    <row r="479" spans="5:7" ht="20.100000000000001" customHeight="1" x14ac:dyDescent="0.2">
      <c r="E479"/>
      <c r="F479" s="49"/>
      <c r="G479" s="49"/>
    </row>
    <row r="480" spans="5:7" ht="20.100000000000001" customHeight="1" x14ac:dyDescent="0.2">
      <c r="E480"/>
      <c r="F480" s="49"/>
      <c r="G480" s="49"/>
    </row>
    <row r="481" spans="5:7" ht="20.100000000000001" customHeight="1" x14ac:dyDescent="0.2">
      <c r="E481"/>
      <c r="F481" s="49"/>
      <c r="G481" s="49"/>
    </row>
    <row r="482" spans="5:7" ht="20.100000000000001" customHeight="1" x14ac:dyDescent="0.2">
      <c r="E482"/>
      <c r="F482" s="49"/>
      <c r="G482" s="49"/>
    </row>
    <row r="483" spans="5:7" ht="20.100000000000001" customHeight="1" x14ac:dyDescent="0.2">
      <c r="E483"/>
      <c r="F483" s="49"/>
      <c r="G483" s="49"/>
    </row>
    <row r="484" spans="5:7" ht="20.100000000000001" customHeight="1" x14ac:dyDescent="0.2">
      <c r="E484"/>
      <c r="F484" s="49"/>
      <c r="G484" s="49"/>
    </row>
    <row r="485" spans="5:7" ht="20.100000000000001" customHeight="1" x14ac:dyDescent="0.2">
      <c r="E485"/>
      <c r="F485" s="49"/>
      <c r="G485" s="49"/>
    </row>
    <row r="486" spans="5:7" ht="20.100000000000001" customHeight="1" x14ac:dyDescent="0.2">
      <c r="E486"/>
      <c r="F486" s="49"/>
      <c r="G486" s="49"/>
    </row>
    <row r="487" spans="5:7" ht="20.100000000000001" customHeight="1" x14ac:dyDescent="0.2">
      <c r="E487"/>
      <c r="F487" s="49"/>
      <c r="G487" s="49"/>
    </row>
    <row r="488" spans="5:7" ht="20.100000000000001" customHeight="1" x14ac:dyDescent="0.2">
      <c r="E488"/>
      <c r="F488" s="49"/>
      <c r="G488" s="49"/>
    </row>
    <row r="489" spans="5:7" ht="20.100000000000001" customHeight="1" x14ac:dyDescent="0.2">
      <c r="E489"/>
      <c r="F489" s="49"/>
      <c r="G489" s="49"/>
    </row>
    <row r="490" spans="5:7" ht="20.100000000000001" customHeight="1" x14ac:dyDescent="0.2">
      <c r="E490"/>
      <c r="F490" s="49"/>
      <c r="G490" s="49"/>
    </row>
    <row r="491" spans="5:7" ht="20.100000000000001" customHeight="1" x14ac:dyDescent="0.2">
      <c r="E491"/>
      <c r="F491" s="49"/>
      <c r="G491" s="49"/>
    </row>
    <row r="492" spans="5:7" ht="20.100000000000001" customHeight="1" x14ac:dyDescent="0.2">
      <c r="E492"/>
      <c r="F492" s="49"/>
      <c r="G492" s="49"/>
    </row>
    <row r="493" spans="5:7" ht="20.100000000000001" customHeight="1" x14ac:dyDescent="0.2">
      <c r="E493"/>
      <c r="F493" s="49"/>
      <c r="G493" s="49"/>
    </row>
    <row r="494" spans="5:7" ht="20.100000000000001" customHeight="1" x14ac:dyDescent="0.2">
      <c r="E494"/>
      <c r="F494" s="49"/>
      <c r="G494" s="49"/>
    </row>
    <row r="495" spans="5:7" ht="20.100000000000001" customHeight="1" x14ac:dyDescent="0.2">
      <c r="E495"/>
      <c r="F495" s="49"/>
      <c r="G495" s="49"/>
    </row>
    <row r="496" spans="5:7" ht="20.100000000000001" customHeight="1" x14ac:dyDescent="0.2">
      <c r="E496"/>
      <c r="F496" s="49"/>
      <c r="G496" s="49"/>
    </row>
    <row r="497" spans="5:7" ht="20.100000000000001" customHeight="1" x14ac:dyDescent="0.2">
      <c r="E497"/>
      <c r="F497" s="49"/>
      <c r="G497" s="49"/>
    </row>
    <row r="498" spans="5:7" ht="20.100000000000001" customHeight="1" x14ac:dyDescent="0.2">
      <c r="E498"/>
      <c r="F498" s="49"/>
      <c r="G498" s="49"/>
    </row>
    <row r="499" spans="5:7" ht="20.100000000000001" customHeight="1" x14ac:dyDescent="0.2">
      <c r="E499"/>
      <c r="F499" s="49"/>
      <c r="G499" s="49"/>
    </row>
    <row r="500" spans="5:7" ht="20.100000000000001" customHeight="1" x14ac:dyDescent="0.2">
      <c r="E500"/>
      <c r="F500" s="49"/>
      <c r="G500" s="49"/>
    </row>
    <row r="501" spans="5:7" ht="20.100000000000001" customHeight="1" x14ac:dyDescent="0.2">
      <c r="E501"/>
      <c r="F501" s="49"/>
      <c r="G501" s="49"/>
    </row>
    <row r="502" spans="5:7" ht="20.100000000000001" customHeight="1" x14ac:dyDescent="0.2">
      <c r="E502"/>
      <c r="F502" s="49"/>
      <c r="G502" s="49"/>
    </row>
    <row r="503" spans="5:7" ht="20.100000000000001" customHeight="1" x14ac:dyDescent="0.2">
      <c r="E503"/>
      <c r="F503" s="49"/>
      <c r="G503" s="49"/>
    </row>
    <row r="504" spans="5:7" ht="20.100000000000001" customHeight="1" x14ac:dyDescent="0.2">
      <c r="E504"/>
      <c r="F504" s="49"/>
      <c r="G504" s="49"/>
    </row>
    <row r="505" spans="5:7" ht="20.100000000000001" customHeight="1" x14ac:dyDescent="0.2">
      <c r="E505"/>
      <c r="F505" s="49"/>
      <c r="G505" s="49"/>
    </row>
    <row r="506" spans="5:7" ht="20.100000000000001" customHeight="1" x14ac:dyDescent="0.2">
      <c r="E506"/>
      <c r="F506" s="49"/>
      <c r="G506" s="49"/>
    </row>
    <row r="507" spans="5:7" ht="20.100000000000001" customHeight="1" x14ac:dyDescent="0.2">
      <c r="E507"/>
      <c r="F507" s="49"/>
      <c r="G507" s="49"/>
    </row>
    <row r="508" spans="5:7" ht="20.100000000000001" customHeight="1" x14ac:dyDescent="0.2">
      <c r="E508"/>
      <c r="F508" s="49"/>
      <c r="G508" s="49"/>
    </row>
    <row r="509" spans="5:7" ht="20.100000000000001" customHeight="1" x14ac:dyDescent="0.2">
      <c r="E509"/>
      <c r="F509" s="49"/>
      <c r="G509" s="49"/>
    </row>
    <row r="510" spans="5:7" ht="20.100000000000001" customHeight="1" x14ac:dyDescent="0.2">
      <c r="E510"/>
      <c r="F510" s="49"/>
      <c r="G510" s="49"/>
    </row>
    <row r="511" spans="5:7" ht="20.100000000000001" customHeight="1" x14ac:dyDescent="0.2">
      <c r="E511"/>
      <c r="F511" s="49"/>
      <c r="G511" s="49"/>
    </row>
    <row r="512" spans="5:7" ht="20.100000000000001" customHeight="1" x14ac:dyDescent="0.2">
      <c r="E512"/>
      <c r="F512" s="49"/>
      <c r="G512" s="49"/>
    </row>
    <row r="513" spans="5:7" ht="20.100000000000001" customHeight="1" x14ac:dyDescent="0.2">
      <c r="E513"/>
      <c r="F513" s="49"/>
      <c r="G513" s="49"/>
    </row>
    <row r="514" spans="5:7" ht="20.100000000000001" customHeight="1" x14ac:dyDescent="0.2">
      <c r="E514"/>
      <c r="F514" s="49"/>
      <c r="G514" s="49"/>
    </row>
    <row r="515" spans="5:7" ht="20.100000000000001" customHeight="1" x14ac:dyDescent="0.2">
      <c r="E515"/>
      <c r="F515" s="49"/>
      <c r="G515" s="49"/>
    </row>
    <row r="516" spans="5:7" ht="20.100000000000001" customHeight="1" x14ac:dyDescent="0.2">
      <c r="E516"/>
      <c r="F516" s="49"/>
      <c r="G516" s="49"/>
    </row>
    <row r="517" spans="5:7" ht="20.100000000000001" customHeight="1" x14ac:dyDescent="0.2">
      <c r="E517"/>
      <c r="F517" s="49"/>
      <c r="G517" s="49"/>
    </row>
    <row r="518" spans="5:7" ht="20.100000000000001" customHeight="1" x14ac:dyDescent="0.2">
      <c r="E518"/>
      <c r="F518" s="49"/>
      <c r="G518" s="49"/>
    </row>
    <row r="519" spans="5:7" ht="20.100000000000001" customHeight="1" x14ac:dyDescent="0.2">
      <c r="E519"/>
      <c r="F519" s="49"/>
      <c r="G519" s="49"/>
    </row>
    <row r="520" spans="5:7" ht="20.100000000000001" customHeight="1" x14ac:dyDescent="0.2">
      <c r="E520"/>
      <c r="F520" s="49"/>
      <c r="G520" s="49"/>
    </row>
    <row r="521" spans="5:7" ht="20.100000000000001" customHeight="1" x14ac:dyDescent="0.2">
      <c r="E521"/>
      <c r="F521" s="49"/>
      <c r="G521" s="49"/>
    </row>
    <row r="522" spans="5:7" ht="20.100000000000001" customHeight="1" x14ac:dyDescent="0.2">
      <c r="E522"/>
      <c r="F522" s="49"/>
      <c r="G522" s="49"/>
    </row>
    <row r="523" spans="5:7" ht="20.100000000000001" customHeight="1" x14ac:dyDescent="0.2">
      <c r="E523"/>
      <c r="F523" s="49"/>
      <c r="G523" s="49"/>
    </row>
    <row r="524" spans="5:7" ht="20.100000000000001" customHeight="1" x14ac:dyDescent="0.2">
      <c r="E524"/>
      <c r="F524" s="49"/>
      <c r="G524" s="49"/>
    </row>
    <row r="525" spans="5:7" ht="20.100000000000001" customHeight="1" x14ac:dyDescent="0.2">
      <c r="E525"/>
      <c r="F525" s="49"/>
      <c r="G525" s="49"/>
    </row>
    <row r="526" spans="5:7" ht="20.100000000000001" customHeight="1" x14ac:dyDescent="0.2">
      <c r="E526"/>
      <c r="F526" s="49"/>
      <c r="G526" s="49"/>
    </row>
    <row r="527" spans="5:7" ht="20.100000000000001" customHeight="1" x14ac:dyDescent="0.2">
      <c r="E527"/>
      <c r="F527" s="49"/>
      <c r="G527" s="49"/>
    </row>
    <row r="528" spans="5:7" ht="20.100000000000001" customHeight="1" x14ac:dyDescent="0.2">
      <c r="E528"/>
      <c r="F528" s="49"/>
      <c r="G528" s="49"/>
    </row>
    <row r="529" spans="5:7" ht="20.100000000000001" customHeight="1" x14ac:dyDescent="0.2">
      <c r="E529"/>
      <c r="F529" s="49"/>
      <c r="G529" s="49"/>
    </row>
    <row r="530" spans="5:7" ht="20.100000000000001" customHeight="1" x14ac:dyDescent="0.2">
      <c r="E530"/>
      <c r="F530" s="49"/>
      <c r="G530" s="49"/>
    </row>
    <row r="531" spans="5:7" ht="20.100000000000001" customHeight="1" x14ac:dyDescent="0.2">
      <c r="E531"/>
      <c r="F531" s="49"/>
      <c r="G531" s="49"/>
    </row>
    <row r="532" spans="5:7" ht="20.100000000000001" customHeight="1" x14ac:dyDescent="0.2">
      <c r="E532"/>
      <c r="F532" s="49"/>
      <c r="G532" s="49"/>
    </row>
    <row r="533" spans="5:7" ht="20.100000000000001" customHeight="1" x14ac:dyDescent="0.2">
      <c r="E533"/>
      <c r="F533" s="49"/>
      <c r="G533" s="49"/>
    </row>
    <row r="534" spans="5:7" ht="20.100000000000001" customHeight="1" x14ac:dyDescent="0.2">
      <c r="E534"/>
      <c r="F534" s="49"/>
      <c r="G534" s="49"/>
    </row>
    <row r="535" spans="5:7" ht="20.100000000000001" customHeight="1" x14ac:dyDescent="0.2">
      <c r="E535"/>
      <c r="F535" s="49"/>
      <c r="G535" s="49"/>
    </row>
    <row r="536" spans="5:7" ht="20.100000000000001" customHeight="1" x14ac:dyDescent="0.2">
      <c r="E536"/>
      <c r="F536" s="49"/>
      <c r="G536" s="49"/>
    </row>
    <row r="537" spans="5:7" ht="20.100000000000001" customHeight="1" x14ac:dyDescent="0.2">
      <c r="E537"/>
      <c r="F537" s="49"/>
      <c r="G537" s="49"/>
    </row>
    <row r="538" spans="5:7" ht="20.100000000000001" customHeight="1" x14ac:dyDescent="0.2">
      <c r="E538"/>
      <c r="F538" s="49"/>
      <c r="G538" s="49"/>
    </row>
    <row r="539" spans="5:7" ht="20.100000000000001" customHeight="1" x14ac:dyDescent="0.2">
      <c r="E539"/>
      <c r="F539" s="49"/>
      <c r="G539" s="49"/>
    </row>
    <row r="540" spans="5:7" ht="20.100000000000001" customHeight="1" x14ac:dyDescent="0.2">
      <c r="E540"/>
      <c r="F540" s="49"/>
      <c r="G540" s="49"/>
    </row>
    <row r="541" spans="5:7" ht="20.100000000000001" customHeight="1" x14ac:dyDescent="0.2">
      <c r="E541"/>
      <c r="F541" s="49"/>
      <c r="G541" s="49"/>
    </row>
    <row r="542" spans="5:7" ht="20.100000000000001" customHeight="1" x14ac:dyDescent="0.2">
      <c r="E542"/>
      <c r="F542" s="49"/>
      <c r="G542" s="49"/>
    </row>
    <row r="543" spans="5:7" ht="20.100000000000001" customHeight="1" x14ac:dyDescent="0.2">
      <c r="E543"/>
      <c r="F543" s="49"/>
      <c r="G543" s="49"/>
    </row>
    <row r="544" spans="5:7" ht="20.100000000000001" customHeight="1" x14ac:dyDescent="0.2">
      <c r="E544"/>
      <c r="F544" s="49"/>
      <c r="G544" s="49"/>
    </row>
    <row r="545" spans="5:7" ht="20.100000000000001" customHeight="1" x14ac:dyDescent="0.2">
      <c r="E545"/>
      <c r="F545" s="49"/>
      <c r="G545" s="49"/>
    </row>
    <row r="546" spans="5:7" ht="20.100000000000001" customHeight="1" x14ac:dyDescent="0.2">
      <c r="E546"/>
      <c r="F546" s="49"/>
      <c r="G546" s="49"/>
    </row>
    <row r="547" spans="5:7" ht="20.100000000000001" customHeight="1" x14ac:dyDescent="0.2">
      <c r="E547"/>
      <c r="F547" s="49"/>
      <c r="G547" s="49"/>
    </row>
    <row r="548" spans="5:7" ht="20.100000000000001" customHeight="1" x14ac:dyDescent="0.2">
      <c r="E548"/>
      <c r="F548" s="49"/>
      <c r="G548" s="49"/>
    </row>
    <row r="549" spans="5:7" ht="20.100000000000001" customHeight="1" x14ac:dyDescent="0.2">
      <c r="E549"/>
      <c r="F549" s="49"/>
      <c r="G549" s="49"/>
    </row>
    <row r="550" spans="5:7" ht="20.100000000000001" customHeight="1" x14ac:dyDescent="0.2">
      <c r="E550"/>
      <c r="F550" s="49"/>
      <c r="G550" s="49"/>
    </row>
    <row r="551" spans="5:7" ht="20.100000000000001" customHeight="1" x14ac:dyDescent="0.2">
      <c r="E551"/>
      <c r="F551" s="49"/>
      <c r="G551" s="49"/>
    </row>
    <row r="552" spans="5:7" ht="20.100000000000001" customHeight="1" x14ac:dyDescent="0.2">
      <c r="E552"/>
      <c r="F552" s="49"/>
      <c r="G552" s="49"/>
    </row>
    <row r="553" spans="5:7" ht="20.100000000000001" customHeight="1" x14ac:dyDescent="0.2">
      <c r="E553"/>
      <c r="F553" s="49"/>
      <c r="G553" s="49"/>
    </row>
    <row r="554" spans="5:7" ht="20.100000000000001" customHeight="1" x14ac:dyDescent="0.2">
      <c r="E554"/>
      <c r="F554" s="49"/>
      <c r="G554" s="49"/>
    </row>
    <row r="555" spans="5:7" ht="20.100000000000001" customHeight="1" x14ac:dyDescent="0.2">
      <c r="E555"/>
      <c r="F555" s="49"/>
      <c r="G555" s="49"/>
    </row>
    <row r="556" spans="5:7" ht="20.100000000000001" customHeight="1" x14ac:dyDescent="0.2">
      <c r="E556"/>
      <c r="F556" s="49"/>
      <c r="G556" s="49"/>
    </row>
    <row r="557" spans="5:7" ht="20.100000000000001" customHeight="1" x14ac:dyDescent="0.2">
      <c r="E557"/>
      <c r="F557" s="49"/>
      <c r="G557" s="49"/>
    </row>
    <row r="558" spans="5:7" ht="20.100000000000001" customHeight="1" x14ac:dyDescent="0.2">
      <c r="E558"/>
      <c r="F558" s="49"/>
      <c r="G558" s="49"/>
    </row>
    <row r="559" spans="5:7" ht="20.100000000000001" customHeight="1" x14ac:dyDescent="0.2">
      <c r="E559"/>
      <c r="F559" s="49"/>
      <c r="G559" s="49"/>
    </row>
    <row r="560" spans="5:7" ht="20.100000000000001" customHeight="1" x14ac:dyDescent="0.2">
      <c r="E560"/>
      <c r="F560" s="49"/>
      <c r="G560" s="49"/>
    </row>
    <row r="561" spans="5:7" ht="20.100000000000001" customHeight="1" x14ac:dyDescent="0.2">
      <c r="E561"/>
      <c r="F561" s="49"/>
      <c r="G561" s="49"/>
    </row>
    <row r="562" spans="5:7" ht="20.100000000000001" customHeight="1" x14ac:dyDescent="0.2">
      <c r="E562"/>
      <c r="F562" s="49"/>
      <c r="G562" s="49"/>
    </row>
    <row r="563" spans="5:7" ht="20.100000000000001" customHeight="1" x14ac:dyDescent="0.2">
      <c r="E563"/>
      <c r="F563" s="49"/>
      <c r="G563" s="49"/>
    </row>
    <row r="564" spans="5:7" ht="20.100000000000001" customHeight="1" x14ac:dyDescent="0.2">
      <c r="E564"/>
      <c r="F564" s="49"/>
      <c r="G564" s="49"/>
    </row>
    <row r="565" spans="5:7" ht="20.100000000000001" customHeight="1" x14ac:dyDescent="0.2">
      <c r="E565"/>
      <c r="F565" s="49"/>
      <c r="G565" s="49"/>
    </row>
    <row r="566" spans="5:7" ht="20.100000000000001" customHeight="1" x14ac:dyDescent="0.2">
      <c r="E566"/>
      <c r="F566" s="49"/>
      <c r="G566" s="49"/>
    </row>
    <row r="567" spans="5:7" ht="20.100000000000001" customHeight="1" x14ac:dyDescent="0.2">
      <c r="E567"/>
      <c r="F567" s="49"/>
      <c r="G567" s="49"/>
    </row>
    <row r="568" spans="5:7" ht="20.100000000000001" customHeight="1" x14ac:dyDescent="0.2">
      <c r="E568"/>
      <c r="F568" s="49"/>
      <c r="G568" s="49"/>
    </row>
    <row r="569" spans="5:7" ht="20.100000000000001" customHeight="1" x14ac:dyDescent="0.2">
      <c r="E569"/>
      <c r="F569" s="49"/>
      <c r="G569" s="49"/>
    </row>
    <row r="570" spans="5:7" ht="20.100000000000001" customHeight="1" x14ac:dyDescent="0.2">
      <c r="E570"/>
      <c r="F570" s="49"/>
      <c r="G570" s="49"/>
    </row>
    <row r="571" spans="5:7" ht="20.100000000000001" customHeight="1" x14ac:dyDescent="0.2">
      <c r="E571"/>
      <c r="F571" s="49"/>
      <c r="G571" s="49"/>
    </row>
    <row r="572" spans="5:7" ht="20.100000000000001" customHeight="1" x14ac:dyDescent="0.2">
      <c r="E572"/>
      <c r="F572" s="49"/>
      <c r="G572" s="49"/>
    </row>
    <row r="573" spans="5:7" ht="20.100000000000001" customHeight="1" x14ac:dyDescent="0.2">
      <c r="E573"/>
      <c r="F573" s="49"/>
      <c r="G573" s="49"/>
    </row>
    <row r="574" spans="5:7" ht="20.100000000000001" customHeight="1" x14ac:dyDescent="0.2">
      <c r="E574"/>
      <c r="F574" s="49"/>
      <c r="G574" s="49"/>
    </row>
    <row r="575" spans="5:7" ht="20.100000000000001" customHeight="1" x14ac:dyDescent="0.2">
      <c r="E575"/>
      <c r="F575" s="49"/>
      <c r="G575" s="49"/>
    </row>
    <row r="576" spans="5:7" ht="20.100000000000001" customHeight="1" x14ac:dyDescent="0.2">
      <c r="E576"/>
      <c r="F576" s="49"/>
      <c r="G576" s="49"/>
    </row>
    <row r="577" spans="5:7" ht="20.100000000000001" customHeight="1" x14ac:dyDescent="0.2">
      <c r="E577"/>
      <c r="F577" s="49"/>
      <c r="G577" s="49"/>
    </row>
    <row r="578" spans="5:7" ht="20.100000000000001" customHeight="1" x14ac:dyDescent="0.2">
      <c r="E578"/>
      <c r="F578" s="49"/>
      <c r="G578" s="49"/>
    </row>
    <row r="579" spans="5:7" ht="20.100000000000001" customHeight="1" x14ac:dyDescent="0.2">
      <c r="E579"/>
      <c r="F579" s="49"/>
      <c r="G579" s="49"/>
    </row>
    <row r="580" spans="5:7" ht="20.100000000000001" customHeight="1" x14ac:dyDescent="0.2">
      <c r="E580"/>
      <c r="F580" s="49"/>
      <c r="G580" s="49"/>
    </row>
    <row r="581" spans="5:7" ht="20.100000000000001" customHeight="1" x14ac:dyDescent="0.2">
      <c r="E581"/>
      <c r="F581" s="49"/>
      <c r="G581" s="49"/>
    </row>
    <row r="582" spans="5:7" ht="20.100000000000001" customHeight="1" x14ac:dyDescent="0.2">
      <c r="E582"/>
      <c r="F582" s="49"/>
      <c r="G582" s="49"/>
    </row>
    <row r="583" spans="5:7" ht="20.100000000000001" customHeight="1" x14ac:dyDescent="0.2">
      <c r="E583"/>
      <c r="F583" s="49"/>
      <c r="G583" s="49"/>
    </row>
    <row r="584" spans="5:7" ht="20.100000000000001" customHeight="1" x14ac:dyDescent="0.2">
      <c r="E584"/>
      <c r="F584" s="49"/>
      <c r="G584" s="49"/>
    </row>
    <row r="585" spans="5:7" ht="20.100000000000001" customHeight="1" x14ac:dyDescent="0.2">
      <c r="E585"/>
      <c r="F585" s="49"/>
      <c r="G585" s="49"/>
    </row>
    <row r="586" spans="5:7" ht="20.100000000000001" customHeight="1" x14ac:dyDescent="0.2">
      <c r="E586"/>
      <c r="F586" s="49"/>
      <c r="G586" s="49"/>
    </row>
    <row r="587" spans="5:7" ht="20.100000000000001" customHeight="1" x14ac:dyDescent="0.2">
      <c r="E587"/>
      <c r="F587" s="49"/>
      <c r="G587" s="49"/>
    </row>
    <row r="588" spans="5:7" ht="20.100000000000001" customHeight="1" x14ac:dyDescent="0.2">
      <c r="E588"/>
      <c r="F588" s="49"/>
      <c r="G588" s="49"/>
    </row>
    <row r="589" spans="5:7" ht="20.100000000000001" customHeight="1" x14ac:dyDescent="0.2">
      <c r="E589"/>
      <c r="F589" s="49"/>
      <c r="G589" s="49"/>
    </row>
    <row r="590" spans="5:7" ht="20.100000000000001" customHeight="1" x14ac:dyDescent="0.2">
      <c r="E590"/>
      <c r="F590" s="49"/>
      <c r="G590" s="49"/>
    </row>
    <row r="591" spans="5:7" ht="20.100000000000001" customHeight="1" x14ac:dyDescent="0.2">
      <c r="E591"/>
      <c r="F591" s="49"/>
      <c r="G591" s="49"/>
    </row>
    <row r="592" spans="5:7" ht="20.100000000000001" customHeight="1" x14ac:dyDescent="0.2">
      <c r="E592"/>
      <c r="F592" s="49"/>
      <c r="G592" s="49"/>
    </row>
    <row r="593" spans="5:7" ht="20.100000000000001" customHeight="1" x14ac:dyDescent="0.2">
      <c r="E593"/>
      <c r="F593" s="49"/>
      <c r="G593" s="49"/>
    </row>
    <row r="594" spans="5:7" ht="20.100000000000001" customHeight="1" x14ac:dyDescent="0.2">
      <c r="E594"/>
      <c r="F594" s="49"/>
      <c r="G594" s="49"/>
    </row>
    <row r="595" spans="5:7" ht="20.100000000000001" customHeight="1" x14ac:dyDescent="0.2">
      <c r="E595"/>
      <c r="F595" s="49"/>
      <c r="G595" s="49"/>
    </row>
    <row r="596" spans="5:7" ht="20.100000000000001" customHeight="1" x14ac:dyDescent="0.2">
      <c r="E596"/>
      <c r="F596" s="49"/>
      <c r="G596" s="49"/>
    </row>
    <row r="597" spans="5:7" ht="20.100000000000001" customHeight="1" x14ac:dyDescent="0.2">
      <c r="E597"/>
      <c r="F597" s="49"/>
      <c r="G597" s="49"/>
    </row>
    <row r="598" spans="5:7" ht="20.100000000000001" customHeight="1" x14ac:dyDescent="0.2">
      <c r="E598"/>
      <c r="F598" s="49"/>
      <c r="G598" s="49"/>
    </row>
    <row r="599" spans="5:7" ht="20.100000000000001" customHeight="1" x14ac:dyDescent="0.2">
      <c r="E599"/>
      <c r="F599" s="49"/>
      <c r="G599" s="49"/>
    </row>
    <row r="600" spans="5:7" ht="20.100000000000001" customHeight="1" x14ac:dyDescent="0.2">
      <c r="E600"/>
      <c r="F600" s="49"/>
      <c r="G600" s="49"/>
    </row>
    <row r="601" spans="5:7" ht="20.100000000000001" customHeight="1" x14ac:dyDescent="0.2">
      <c r="E601"/>
      <c r="F601" s="49"/>
      <c r="G601" s="49"/>
    </row>
    <row r="602" spans="5:7" ht="20.100000000000001" customHeight="1" x14ac:dyDescent="0.2">
      <c r="E602"/>
      <c r="F602" s="49"/>
      <c r="G602" s="49"/>
    </row>
    <row r="603" spans="5:7" ht="20.100000000000001" customHeight="1" x14ac:dyDescent="0.2">
      <c r="E603"/>
      <c r="F603" s="49"/>
      <c r="G603" s="49"/>
    </row>
    <row r="604" spans="5:7" ht="20.100000000000001" customHeight="1" x14ac:dyDescent="0.2">
      <c r="E604"/>
      <c r="F604" s="49"/>
      <c r="G604" s="49"/>
    </row>
    <row r="605" spans="5:7" ht="20.100000000000001" customHeight="1" x14ac:dyDescent="0.2">
      <c r="E605"/>
      <c r="F605" s="49"/>
      <c r="G605" s="49"/>
    </row>
    <row r="606" spans="5:7" ht="20.100000000000001" customHeight="1" x14ac:dyDescent="0.2">
      <c r="E606"/>
      <c r="F606" s="49"/>
      <c r="G606" s="49"/>
    </row>
    <row r="607" spans="5:7" ht="20.100000000000001" customHeight="1" x14ac:dyDescent="0.2">
      <c r="E607"/>
      <c r="F607" s="49"/>
      <c r="G607" s="49"/>
    </row>
    <row r="608" spans="5:7" ht="20.100000000000001" customHeight="1" x14ac:dyDescent="0.2">
      <c r="E608"/>
      <c r="F608" s="49"/>
      <c r="G608" s="49"/>
    </row>
    <row r="609" spans="5:7" ht="20.100000000000001" customHeight="1" x14ac:dyDescent="0.2">
      <c r="E609"/>
      <c r="F609" s="49"/>
      <c r="G609" s="49"/>
    </row>
    <row r="610" spans="5:7" ht="20.100000000000001" customHeight="1" x14ac:dyDescent="0.2">
      <c r="E610"/>
      <c r="F610" s="49"/>
      <c r="G610" s="49"/>
    </row>
    <row r="611" spans="5:7" ht="20.100000000000001" customHeight="1" x14ac:dyDescent="0.2">
      <c r="E611"/>
      <c r="F611" s="49"/>
      <c r="G611" s="49"/>
    </row>
    <row r="612" spans="5:7" ht="20.100000000000001" customHeight="1" x14ac:dyDescent="0.2">
      <c r="E612"/>
      <c r="F612" s="49"/>
      <c r="G612" s="49"/>
    </row>
    <row r="613" spans="5:7" ht="20.100000000000001" customHeight="1" x14ac:dyDescent="0.2">
      <c r="E613"/>
      <c r="F613" s="49"/>
      <c r="G613" s="49"/>
    </row>
    <row r="614" spans="5:7" ht="20.100000000000001" customHeight="1" x14ac:dyDescent="0.2">
      <c r="E614"/>
      <c r="F614" s="49"/>
      <c r="G614" s="49"/>
    </row>
    <row r="615" spans="5:7" ht="20.100000000000001" customHeight="1" x14ac:dyDescent="0.2">
      <c r="E615"/>
      <c r="F615" s="49"/>
      <c r="G615" s="49"/>
    </row>
    <row r="616" spans="5:7" ht="20.100000000000001" customHeight="1" x14ac:dyDescent="0.2">
      <c r="E616"/>
      <c r="F616" s="49"/>
      <c r="G616" s="49"/>
    </row>
    <row r="617" spans="5:7" ht="20.100000000000001" customHeight="1" x14ac:dyDescent="0.2">
      <c r="E617"/>
      <c r="F617" s="49"/>
      <c r="G617" s="49"/>
    </row>
    <row r="618" spans="5:7" ht="20.100000000000001" customHeight="1" x14ac:dyDescent="0.2">
      <c r="E618"/>
      <c r="F618" s="49"/>
      <c r="G618" s="49"/>
    </row>
    <row r="619" spans="5:7" ht="20.100000000000001" customHeight="1" x14ac:dyDescent="0.2">
      <c r="E619"/>
      <c r="F619" s="49"/>
      <c r="G619" s="49"/>
    </row>
    <row r="620" spans="5:7" ht="20.100000000000001" customHeight="1" x14ac:dyDescent="0.2">
      <c r="E620"/>
      <c r="F620" s="49"/>
      <c r="G620" s="49"/>
    </row>
    <row r="621" spans="5:7" ht="20.100000000000001" customHeight="1" x14ac:dyDescent="0.2">
      <c r="E621"/>
      <c r="F621" s="49"/>
      <c r="G621" s="49"/>
    </row>
    <row r="622" spans="5:7" ht="20.100000000000001" customHeight="1" x14ac:dyDescent="0.2">
      <c r="E622"/>
      <c r="F622" s="49"/>
      <c r="G622" s="49"/>
    </row>
    <row r="623" spans="5:7" ht="20.100000000000001" customHeight="1" x14ac:dyDescent="0.2">
      <c r="E623"/>
      <c r="F623" s="49"/>
      <c r="G623" s="49"/>
    </row>
    <row r="624" spans="5:7" ht="20.100000000000001" customHeight="1" x14ac:dyDescent="0.2">
      <c r="E624"/>
      <c r="F624" s="49"/>
      <c r="G624" s="49"/>
    </row>
    <row r="625" spans="5:7" ht="20.100000000000001" customHeight="1" x14ac:dyDescent="0.2">
      <c r="E625"/>
      <c r="F625" s="49"/>
      <c r="G625" s="49"/>
    </row>
    <row r="626" spans="5:7" ht="20.100000000000001" customHeight="1" x14ac:dyDescent="0.2">
      <c r="E626"/>
      <c r="F626" s="49"/>
      <c r="G626" s="49"/>
    </row>
    <row r="627" spans="5:7" ht="20.100000000000001" customHeight="1" x14ac:dyDescent="0.2">
      <c r="E627"/>
      <c r="F627" s="49"/>
      <c r="G627" s="49"/>
    </row>
    <row r="628" spans="5:7" ht="20.100000000000001" customHeight="1" x14ac:dyDescent="0.2">
      <c r="E628"/>
      <c r="F628" s="49"/>
      <c r="G628" s="49"/>
    </row>
    <row r="629" spans="5:7" ht="20.100000000000001" customHeight="1" x14ac:dyDescent="0.2">
      <c r="E629"/>
      <c r="F629" s="49"/>
      <c r="G629" s="49"/>
    </row>
    <row r="630" spans="5:7" ht="20.100000000000001" customHeight="1" x14ac:dyDescent="0.2">
      <c r="E630"/>
      <c r="F630" s="49"/>
      <c r="G630" s="49"/>
    </row>
    <row r="631" spans="5:7" ht="20.100000000000001" customHeight="1" x14ac:dyDescent="0.2">
      <c r="E631"/>
      <c r="F631" s="49"/>
      <c r="G631" s="49"/>
    </row>
    <row r="632" spans="5:7" ht="20.100000000000001" customHeight="1" x14ac:dyDescent="0.2">
      <c r="E632"/>
      <c r="F632" s="49"/>
      <c r="G632" s="49"/>
    </row>
    <row r="633" spans="5:7" ht="20.100000000000001" customHeight="1" x14ac:dyDescent="0.2">
      <c r="E633"/>
      <c r="F633" s="49"/>
      <c r="G633" s="49"/>
    </row>
    <row r="634" spans="5:7" ht="20.100000000000001" customHeight="1" x14ac:dyDescent="0.2">
      <c r="E634"/>
      <c r="F634" s="49"/>
      <c r="G634" s="49"/>
    </row>
    <row r="635" spans="5:7" ht="20.100000000000001" customHeight="1" x14ac:dyDescent="0.2">
      <c r="E635"/>
      <c r="F635" s="49"/>
      <c r="G635" s="49"/>
    </row>
    <row r="636" spans="5:7" ht="20.100000000000001" customHeight="1" x14ac:dyDescent="0.2">
      <c r="E636"/>
      <c r="F636" s="49"/>
      <c r="G636" s="49"/>
    </row>
    <row r="637" spans="5:7" ht="20.100000000000001" customHeight="1" x14ac:dyDescent="0.2">
      <c r="E637"/>
      <c r="F637" s="49"/>
      <c r="G637" s="49"/>
    </row>
    <row r="638" spans="5:7" ht="20.100000000000001" customHeight="1" x14ac:dyDescent="0.2">
      <c r="E638"/>
      <c r="F638" s="49"/>
      <c r="G638" s="49"/>
    </row>
    <row r="639" spans="5:7" ht="20.100000000000001" customHeight="1" x14ac:dyDescent="0.2">
      <c r="E639"/>
      <c r="F639" s="49"/>
      <c r="G639" s="49"/>
    </row>
    <row r="640" spans="5:7" ht="20.100000000000001" customHeight="1" x14ac:dyDescent="0.2">
      <c r="E640"/>
      <c r="F640" s="49"/>
      <c r="G640" s="49"/>
    </row>
    <row r="641" spans="5:7" ht="20.100000000000001" customHeight="1" x14ac:dyDescent="0.2">
      <c r="E641"/>
      <c r="F641" s="49"/>
      <c r="G641" s="49"/>
    </row>
    <row r="642" spans="5:7" ht="20.100000000000001" customHeight="1" x14ac:dyDescent="0.2">
      <c r="E642"/>
      <c r="F642" s="49"/>
      <c r="G642" s="49"/>
    </row>
    <row r="643" spans="5:7" ht="20.100000000000001" customHeight="1" x14ac:dyDescent="0.2">
      <c r="E643"/>
      <c r="F643" s="49"/>
      <c r="G643" s="49"/>
    </row>
    <row r="644" spans="5:7" ht="20.100000000000001" customHeight="1" x14ac:dyDescent="0.2">
      <c r="E644"/>
      <c r="F644" s="49"/>
      <c r="G644" s="49"/>
    </row>
    <row r="645" spans="5:7" ht="20.100000000000001" customHeight="1" x14ac:dyDescent="0.2">
      <c r="E645"/>
      <c r="F645" s="49"/>
      <c r="G645" s="49"/>
    </row>
    <row r="646" spans="5:7" ht="20.100000000000001" customHeight="1" x14ac:dyDescent="0.2">
      <c r="E646"/>
      <c r="F646" s="49"/>
      <c r="G646" s="49"/>
    </row>
    <row r="647" spans="5:7" ht="20.100000000000001" customHeight="1" x14ac:dyDescent="0.2">
      <c r="E647"/>
      <c r="F647" s="49"/>
      <c r="G647" s="49"/>
    </row>
    <row r="648" spans="5:7" ht="20.100000000000001" customHeight="1" x14ac:dyDescent="0.2">
      <c r="E648"/>
      <c r="F648" s="49"/>
      <c r="G648" s="49"/>
    </row>
    <row r="649" spans="5:7" ht="20.100000000000001" customHeight="1" x14ac:dyDescent="0.2">
      <c r="E649"/>
      <c r="F649" s="49"/>
      <c r="G649" s="49"/>
    </row>
    <row r="650" spans="5:7" ht="20.100000000000001" customHeight="1" x14ac:dyDescent="0.2">
      <c r="E650"/>
      <c r="F650" s="49"/>
      <c r="G650" s="49"/>
    </row>
    <row r="651" spans="5:7" ht="20.100000000000001" customHeight="1" x14ac:dyDescent="0.2">
      <c r="E651"/>
      <c r="F651" s="49"/>
      <c r="G651" s="49"/>
    </row>
    <row r="652" spans="5:7" ht="20.100000000000001" customHeight="1" x14ac:dyDescent="0.2">
      <c r="E652"/>
      <c r="F652" s="49"/>
      <c r="G652" s="49"/>
    </row>
    <row r="653" spans="5:7" ht="20.100000000000001" customHeight="1" x14ac:dyDescent="0.2">
      <c r="E653"/>
      <c r="F653" s="49"/>
      <c r="G653" s="49"/>
    </row>
    <row r="654" spans="5:7" ht="20.100000000000001" customHeight="1" x14ac:dyDescent="0.2">
      <c r="E654"/>
      <c r="F654" s="49"/>
      <c r="G654" s="49"/>
    </row>
    <row r="655" spans="5:7" ht="20.100000000000001" customHeight="1" x14ac:dyDescent="0.2">
      <c r="E655"/>
      <c r="F655" s="49"/>
      <c r="G655" s="49"/>
    </row>
    <row r="656" spans="5:7" ht="20.100000000000001" customHeight="1" x14ac:dyDescent="0.2">
      <c r="E656"/>
      <c r="F656" s="49"/>
      <c r="G656" s="49"/>
    </row>
    <row r="657" spans="5:7" ht="20.100000000000001" customHeight="1" x14ac:dyDescent="0.2">
      <c r="E657"/>
      <c r="F657" s="49"/>
      <c r="G657" s="49"/>
    </row>
    <row r="658" spans="5:7" ht="20.100000000000001" customHeight="1" x14ac:dyDescent="0.2">
      <c r="E658"/>
      <c r="F658" s="49"/>
      <c r="G658" s="49"/>
    </row>
    <row r="659" spans="5:7" ht="20.100000000000001" customHeight="1" x14ac:dyDescent="0.2">
      <c r="E659"/>
      <c r="F659" s="49"/>
      <c r="G659" s="49"/>
    </row>
    <row r="660" spans="5:7" ht="20.100000000000001" customHeight="1" x14ac:dyDescent="0.2">
      <c r="E660"/>
      <c r="F660" s="49"/>
      <c r="G660" s="49"/>
    </row>
    <row r="661" spans="5:7" ht="20.100000000000001" customHeight="1" x14ac:dyDescent="0.2">
      <c r="E661"/>
      <c r="F661" s="49"/>
      <c r="G661" s="49"/>
    </row>
    <row r="662" spans="5:7" ht="20.100000000000001" customHeight="1" x14ac:dyDescent="0.2">
      <c r="E662"/>
      <c r="F662" s="49"/>
      <c r="G662" s="49"/>
    </row>
    <row r="663" spans="5:7" ht="20.100000000000001" customHeight="1" x14ac:dyDescent="0.2">
      <c r="E663"/>
      <c r="F663" s="49"/>
      <c r="G663" s="49"/>
    </row>
    <row r="664" spans="5:7" ht="20.100000000000001" customHeight="1" x14ac:dyDescent="0.2">
      <c r="E664"/>
      <c r="F664" s="49"/>
      <c r="G664" s="49"/>
    </row>
    <row r="665" spans="5:7" ht="20.100000000000001" customHeight="1" x14ac:dyDescent="0.2">
      <c r="E665"/>
      <c r="F665" s="49"/>
      <c r="G665" s="49"/>
    </row>
    <row r="666" spans="5:7" ht="20.100000000000001" customHeight="1" x14ac:dyDescent="0.2">
      <c r="E666"/>
      <c r="F666" s="49"/>
      <c r="G666" s="49"/>
    </row>
    <row r="667" spans="5:7" ht="20.100000000000001" customHeight="1" x14ac:dyDescent="0.2">
      <c r="E667"/>
      <c r="F667" s="49"/>
      <c r="G667" s="49"/>
    </row>
    <row r="668" spans="5:7" ht="20.100000000000001" customHeight="1" x14ac:dyDescent="0.2">
      <c r="E668"/>
      <c r="F668" s="49"/>
      <c r="G668" s="49"/>
    </row>
    <row r="669" spans="5:7" ht="20.100000000000001" customHeight="1" x14ac:dyDescent="0.2">
      <c r="E669"/>
      <c r="F669" s="49"/>
      <c r="G669" s="49"/>
    </row>
    <row r="670" spans="5:7" ht="20.100000000000001" customHeight="1" x14ac:dyDescent="0.2">
      <c r="E670"/>
      <c r="F670" s="49"/>
      <c r="G670" s="49"/>
    </row>
    <row r="671" spans="5:7" ht="20.100000000000001" customHeight="1" x14ac:dyDescent="0.2">
      <c r="E671"/>
      <c r="F671" s="49"/>
      <c r="G671" s="49"/>
    </row>
    <row r="672" spans="5:7" ht="20.100000000000001" customHeight="1" x14ac:dyDescent="0.2">
      <c r="E672"/>
      <c r="F672" s="49"/>
      <c r="G672" s="49"/>
    </row>
    <row r="673" spans="5:7" ht="20.100000000000001" customHeight="1" x14ac:dyDescent="0.2">
      <c r="E673"/>
      <c r="F673" s="49"/>
      <c r="G673" s="49"/>
    </row>
    <row r="674" spans="5:7" ht="20.100000000000001" customHeight="1" x14ac:dyDescent="0.2">
      <c r="E674"/>
      <c r="F674" s="49"/>
      <c r="G674" s="49"/>
    </row>
    <row r="675" spans="5:7" ht="20.100000000000001" customHeight="1" x14ac:dyDescent="0.2">
      <c r="E675"/>
      <c r="F675" s="49"/>
      <c r="G675" s="49"/>
    </row>
    <row r="676" spans="5:7" ht="20.100000000000001" customHeight="1" x14ac:dyDescent="0.2">
      <c r="E676"/>
      <c r="F676" s="49"/>
      <c r="G676" s="49"/>
    </row>
    <row r="677" spans="5:7" ht="20.100000000000001" customHeight="1" x14ac:dyDescent="0.2">
      <c r="E677"/>
      <c r="F677" s="49"/>
      <c r="G677" s="49"/>
    </row>
    <row r="678" spans="5:7" ht="20.100000000000001" customHeight="1" x14ac:dyDescent="0.2">
      <c r="E678"/>
      <c r="F678" s="49"/>
      <c r="G678" s="49"/>
    </row>
    <row r="679" spans="5:7" ht="20.100000000000001" customHeight="1" x14ac:dyDescent="0.2">
      <c r="E679"/>
      <c r="F679" s="49"/>
      <c r="G679" s="49"/>
    </row>
    <row r="680" spans="5:7" ht="20.100000000000001" customHeight="1" x14ac:dyDescent="0.2">
      <c r="E680"/>
      <c r="F680" s="49"/>
      <c r="G680" s="49"/>
    </row>
    <row r="681" spans="5:7" ht="20.100000000000001" customHeight="1" x14ac:dyDescent="0.2">
      <c r="E681"/>
      <c r="F681" s="49"/>
      <c r="G681" s="49"/>
    </row>
    <row r="682" spans="5:7" ht="20.100000000000001" customHeight="1" x14ac:dyDescent="0.2">
      <c r="E682"/>
      <c r="F682" s="49"/>
      <c r="G682" s="49"/>
    </row>
    <row r="683" spans="5:7" ht="20.100000000000001" customHeight="1" x14ac:dyDescent="0.2">
      <c r="E683"/>
      <c r="F683" s="49"/>
      <c r="G683" s="49"/>
    </row>
    <row r="684" spans="5:7" ht="20.100000000000001" customHeight="1" x14ac:dyDescent="0.2">
      <c r="E684"/>
      <c r="F684" s="49"/>
      <c r="G684" s="49"/>
    </row>
    <row r="685" spans="5:7" ht="20.100000000000001" customHeight="1" x14ac:dyDescent="0.2">
      <c r="E685"/>
      <c r="F685" s="49"/>
      <c r="G685" s="49"/>
    </row>
    <row r="686" spans="5:7" ht="20.100000000000001" customHeight="1" x14ac:dyDescent="0.2">
      <c r="E686"/>
      <c r="F686" s="49"/>
      <c r="G686" s="49"/>
    </row>
    <row r="687" spans="5:7" ht="20.100000000000001" customHeight="1" x14ac:dyDescent="0.2">
      <c r="E687"/>
      <c r="F687" s="49"/>
      <c r="G687" s="49"/>
    </row>
    <row r="688" spans="5:7" ht="20.100000000000001" customHeight="1" x14ac:dyDescent="0.2">
      <c r="E688"/>
      <c r="F688" s="49"/>
      <c r="G688" s="49"/>
    </row>
    <row r="689" spans="5:7" ht="20.100000000000001" customHeight="1" x14ac:dyDescent="0.2">
      <c r="E689"/>
      <c r="F689" s="49"/>
      <c r="G689" s="49"/>
    </row>
    <row r="690" spans="5:7" ht="20.100000000000001" customHeight="1" x14ac:dyDescent="0.2">
      <c r="E690"/>
      <c r="F690" s="49"/>
      <c r="G690" s="49"/>
    </row>
    <row r="691" spans="5:7" ht="20.100000000000001" customHeight="1" x14ac:dyDescent="0.2">
      <c r="E691"/>
      <c r="F691" s="49"/>
      <c r="G691" s="49"/>
    </row>
    <row r="692" spans="5:7" ht="20.100000000000001" customHeight="1" x14ac:dyDescent="0.2">
      <c r="E692"/>
      <c r="F692" s="49"/>
      <c r="G692" s="49"/>
    </row>
    <row r="693" spans="5:7" ht="20.100000000000001" customHeight="1" x14ac:dyDescent="0.2">
      <c r="E693"/>
      <c r="F693" s="49"/>
      <c r="G693" s="49"/>
    </row>
    <row r="694" spans="5:7" ht="20.100000000000001" customHeight="1" x14ac:dyDescent="0.2">
      <c r="E694"/>
      <c r="F694" s="49"/>
      <c r="G694" s="49"/>
    </row>
    <row r="695" spans="5:7" ht="20.100000000000001" customHeight="1" x14ac:dyDescent="0.2">
      <c r="E695"/>
      <c r="F695" s="49"/>
      <c r="G695" s="49"/>
    </row>
    <row r="696" spans="5:7" ht="20.100000000000001" customHeight="1" x14ac:dyDescent="0.2">
      <c r="E696"/>
      <c r="F696" s="49"/>
      <c r="G696" s="49"/>
    </row>
    <row r="697" spans="5:7" ht="20.100000000000001" customHeight="1" x14ac:dyDescent="0.2">
      <c r="E697"/>
      <c r="F697" s="49"/>
      <c r="G697" s="49"/>
    </row>
    <row r="698" spans="5:7" ht="20.100000000000001" customHeight="1" x14ac:dyDescent="0.2">
      <c r="E698"/>
      <c r="F698" s="49"/>
      <c r="G698" s="49"/>
    </row>
    <row r="699" spans="5:7" ht="20.100000000000001" customHeight="1" x14ac:dyDescent="0.2">
      <c r="E699"/>
      <c r="F699" s="49"/>
      <c r="G699" s="49"/>
    </row>
    <row r="700" spans="5:7" ht="20.100000000000001" customHeight="1" x14ac:dyDescent="0.2">
      <c r="E700"/>
      <c r="F700" s="49"/>
      <c r="G700" s="49"/>
    </row>
    <row r="701" spans="5:7" ht="20.100000000000001" customHeight="1" x14ac:dyDescent="0.2">
      <c r="E701"/>
      <c r="F701" s="49"/>
      <c r="G701" s="49"/>
    </row>
    <row r="702" spans="5:7" ht="20.100000000000001" customHeight="1" x14ac:dyDescent="0.2">
      <c r="E702"/>
      <c r="F702" s="49"/>
      <c r="G702" s="49"/>
    </row>
    <row r="703" spans="5:7" ht="20.100000000000001" customHeight="1" x14ac:dyDescent="0.2">
      <c r="E703"/>
      <c r="F703" s="49"/>
      <c r="G703" s="49"/>
    </row>
    <row r="704" spans="5:7" ht="20.100000000000001" customHeight="1" x14ac:dyDescent="0.2">
      <c r="E704"/>
      <c r="F704" s="49"/>
      <c r="G704" s="49"/>
    </row>
    <row r="705" spans="5:7" ht="20.100000000000001" customHeight="1" x14ac:dyDescent="0.2">
      <c r="E705"/>
      <c r="F705" s="49"/>
      <c r="G705" s="49"/>
    </row>
    <row r="706" spans="5:7" ht="20.100000000000001" customHeight="1" x14ac:dyDescent="0.2">
      <c r="E706"/>
      <c r="F706" s="49"/>
      <c r="G706" s="49"/>
    </row>
    <row r="707" spans="5:7" ht="20.100000000000001" customHeight="1" x14ac:dyDescent="0.2">
      <c r="E707"/>
      <c r="F707" s="49"/>
      <c r="G707" s="49"/>
    </row>
    <row r="708" spans="5:7" ht="20.100000000000001" customHeight="1" x14ac:dyDescent="0.2">
      <c r="E708"/>
      <c r="F708" s="49"/>
      <c r="G708" s="49"/>
    </row>
    <row r="709" spans="5:7" ht="20.100000000000001" customHeight="1" x14ac:dyDescent="0.2">
      <c r="E709"/>
      <c r="F709" s="49"/>
      <c r="G709" s="49"/>
    </row>
    <row r="710" spans="5:7" ht="20.100000000000001" customHeight="1" x14ac:dyDescent="0.2">
      <c r="E710"/>
      <c r="F710" s="49"/>
      <c r="G710" s="49"/>
    </row>
    <row r="711" spans="5:7" ht="20.100000000000001" customHeight="1" x14ac:dyDescent="0.2">
      <c r="E711"/>
      <c r="F711" s="49"/>
      <c r="G711" s="49"/>
    </row>
    <row r="712" spans="5:7" ht="20.100000000000001" customHeight="1" x14ac:dyDescent="0.2">
      <c r="E712"/>
      <c r="F712" s="49"/>
      <c r="G712" s="49"/>
    </row>
    <row r="713" spans="5:7" ht="20.100000000000001" customHeight="1" x14ac:dyDescent="0.2">
      <c r="E713"/>
      <c r="F713" s="49"/>
      <c r="G713" s="49"/>
    </row>
    <row r="714" spans="5:7" ht="20.100000000000001" customHeight="1" x14ac:dyDescent="0.2">
      <c r="E714"/>
      <c r="F714" s="49"/>
      <c r="G714" s="49"/>
    </row>
    <row r="715" spans="5:7" ht="20.100000000000001" customHeight="1" x14ac:dyDescent="0.2">
      <c r="E715"/>
      <c r="F715" s="49"/>
      <c r="G715" s="49"/>
    </row>
    <row r="716" spans="5:7" ht="20.100000000000001" customHeight="1" x14ac:dyDescent="0.2">
      <c r="E716"/>
      <c r="F716" s="49"/>
      <c r="G716" s="49"/>
    </row>
    <row r="717" spans="5:7" ht="20.100000000000001" customHeight="1" x14ac:dyDescent="0.2">
      <c r="E717"/>
      <c r="F717" s="49"/>
      <c r="G717" s="49"/>
    </row>
    <row r="718" spans="5:7" ht="20.100000000000001" customHeight="1" x14ac:dyDescent="0.2">
      <c r="E718"/>
      <c r="F718" s="49"/>
      <c r="G718" s="49"/>
    </row>
    <row r="719" spans="5:7" ht="20.100000000000001" customHeight="1" x14ac:dyDescent="0.2">
      <c r="E719"/>
      <c r="F719" s="49"/>
      <c r="G719" s="49"/>
    </row>
    <row r="720" spans="5:7" ht="20.100000000000001" customHeight="1" x14ac:dyDescent="0.2">
      <c r="E720"/>
      <c r="F720" s="49"/>
      <c r="G720" s="49"/>
    </row>
    <row r="721" spans="5:7" ht="20.100000000000001" customHeight="1" x14ac:dyDescent="0.2">
      <c r="E721"/>
      <c r="F721" s="49"/>
      <c r="G721" s="49"/>
    </row>
    <row r="722" spans="5:7" ht="20.100000000000001" customHeight="1" x14ac:dyDescent="0.2">
      <c r="E722"/>
      <c r="F722" s="49"/>
      <c r="G722" s="49"/>
    </row>
    <row r="723" spans="5:7" ht="20.100000000000001" customHeight="1" x14ac:dyDescent="0.2">
      <c r="E723"/>
      <c r="F723" s="49"/>
      <c r="G723" s="49"/>
    </row>
    <row r="724" spans="5:7" ht="20.100000000000001" customHeight="1" x14ac:dyDescent="0.2">
      <c r="E724"/>
      <c r="F724" s="49"/>
      <c r="G724" s="49"/>
    </row>
    <row r="725" spans="5:7" ht="20.100000000000001" customHeight="1" x14ac:dyDescent="0.2">
      <c r="E725"/>
      <c r="F725" s="49"/>
      <c r="G725" s="49"/>
    </row>
    <row r="726" spans="5:7" ht="20.100000000000001" customHeight="1" x14ac:dyDescent="0.2">
      <c r="E726"/>
      <c r="F726" s="49"/>
      <c r="G726" s="49"/>
    </row>
    <row r="727" spans="5:7" ht="20.100000000000001" customHeight="1" x14ac:dyDescent="0.2">
      <c r="E727"/>
      <c r="F727" s="49"/>
      <c r="G727" s="49"/>
    </row>
    <row r="728" spans="5:7" ht="20.100000000000001" customHeight="1" x14ac:dyDescent="0.2">
      <c r="E728"/>
      <c r="F728" s="49"/>
      <c r="G728" s="49"/>
    </row>
    <row r="729" spans="5:7" ht="20.100000000000001" customHeight="1" x14ac:dyDescent="0.2">
      <c r="E729"/>
      <c r="F729" s="49"/>
      <c r="G729" s="49"/>
    </row>
    <row r="730" spans="5:7" ht="20.100000000000001" customHeight="1" x14ac:dyDescent="0.2">
      <c r="E730"/>
      <c r="F730" s="49"/>
      <c r="G730" s="49"/>
    </row>
    <row r="731" spans="5:7" ht="20.100000000000001" customHeight="1" x14ac:dyDescent="0.2">
      <c r="E731"/>
      <c r="F731" s="49"/>
      <c r="G731" s="49"/>
    </row>
    <row r="732" spans="5:7" ht="20.100000000000001" customHeight="1" x14ac:dyDescent="0.2">
      <c r="E732"/>
      <c r="F732" s="49"/>
      <c r="G732" s="49"/>
    </row>
    <row r="733" spans="5:7" ht="20.100000000000001" customHeight="1" x14ac:dyDescent="0.2">
      <c r="E733"/>
      <c r="F733" s="49"/>
      <c r="G733" s="49"/>
    </row>
    <row r="734" spans="5:7" ht="20.100000000000001" customHeight="1" x14ac:dyDescent="0.2">
      <c r="E734"/>
      <c r="F734" s="49"/>
      <c r="G734" s="49"/>
    </row>
    <row r="735" spans="5:7" ht="20.100000000000001" customHeight="1" x14ac:dyDescent="0.2">
      <c r="E735"/>
      <c r="F735" s="49"/>
      <c r="G735" s="49"/>
    </row>
    <row r="736" spans="5:7" ht="20.100000000000001" customHeight="1" x14ac:dyDescent="0.2">
      <c r="E736"/>
      <c r="F736" s="49"/>
      <c r="G736" s="49"/>
    </row>
    <row r="737" spans="5:7" ht="20.100000000000001" customHeight="1" x14ac:dyDescent="0.2">
      <c r="E737"/>
      <c r="F737" s="49"/>
      <c r="G737" s="49"/>
    </row>
    <row r="738" spans="5:7" ht="20.100000000000001" customHeight="1" x14ac:dyDescent="0.2">
      <c r="E738"/>
      <c r="F738" s="49"/>
      <c r="G738" s="49"/>
    </row>
    <row r="739" spans="5:7" ht="20.100000000000001" customHeight="1" x14ac:dyDescent="0.2">
      <c r="E739"/>
      <c r="F739" s="49"/>
      <c r="G739" s="49"/>
    </row>
    <row r="740" spans="5:7" ht="20.100000000000001" customHeight="1" x14ac:dyDescent="0.2">
      <c r="E740"/>
      <c r="F740" s="49"/>
      <c r="G740" s="49"/>
    </row>
    <row r="741" spans="5:7" ht="20.100000000000001" customHeight="1" x14ac:dyDescent="0.2">
      <c r="E741"/>
      <c r="F741" s="49"/>
      <c r="G741" s="49"/>
    </row>
    <row r="742" spans="5:7" ht="20.100000000000001" customHeight="1" x14ac:dyDescent="0.2">
      <c r="E742"/>
      <c r="F742" s="49"/>
      <c r="G742" s="49"/>
    </row>
    <row r="743" spans="5:7" ht="20.100000000000001" customHeight="1" x14ac:dyDescent="0.2">
      <c r="E743"/>
      <c r="F743" s="49"/>
      <c r="G743" s="49"/>
    </row>
    <row r="744" spans="5:7" ht="20.100000000000001" customHeight="1" x14ac:dyDescent="0.2">
      <c r="E744"/>
      <c r="F744" s="49"/>
      <c r="G744" s="49"/>
    </row>
    <row r="745" spans="5:7" ht="20.100000000000001" customHeight="1" x14ac:dyDescent="0.2">
      <c r="E745"/>
      <c r="F745" s="49"/>
      <c r="G745" s="49"/>
    </row>
    <row r="746" spans="5:7" ht="20.100000000000001" customHeight="1" x14ac:dyDescent="0.2">
      <c r="E746"/>
      <c r="F746" s="49"/>
      <c r="G746" s="49"/>
    </row>
    <row r="747" spans="5:7" ht="20.100000000000001" customHeight="1" x14ac:dyDescent="0.2">
      <c r="E747"/>
      <c r="F747" s="49"/>
      <c r="G747" s="49"/>
    </row>
    <row r="748" spans="5:7" ht="20.100000000000001" customHeight="1" x14ac:dyDescent="0.2">
      <c r="E748"/>
      <c r="F748" s="49"/>
      <c r="G748" s="49"/>
    </row>
    <row r="749" spans="5:7" ht="20.100000000000001" customHeight="1" x14ac:dyDescent="0.2">
      <c r="E749"/>
      <c r="F749" s="49"/>
      <c r="G749" s="49"/>
    </row>
    <row r="750" spans="5:7" ht="20.100000000000001" customHeight="1" x14ac:dyDescent="0.2">
      <c r="E750"/>
      <c r="F750" s="49"/>
      <c r="G750" s="49"/>
    </row>
    <row r="751" spans="5:7" ht="20.100000000000001" customHeight="1" x14ac:dyDescent="0.2">
      <c r="E751"/>
      <c r="F751" s="49"/>
      <c r="G751" s="49"/>
    </row>
    <row r="752" spans="5:7" ht="20.100000000000001" customHeight="1" x14ac:dyDescent="0.2">
      <c r="E752"/>
      <c r="F752" s="49"/>
      <c r="G752" s="49"/>
    </row>
    <row r="753" spans="5:7" ht="20.100000000000001" customHeight="1" x14ac:dyDescent="0.2">
      <c r="E753"/>
      <c r="F753" s="49"/>
      <c r="G753" s="49"/>
    </row>
    <row r="754" spans="5:7" ht="20.100000000000001" customHeight="1" x14ac:dyDescent="0.2">
      <c r="E754"/>
      <c r="F754" s="49"/>
      <c r="G754" s="49"/>
    </row>
    <row r="755" spans="5:7" ht="20.100000000000001" customHeight="1" x14ac:dyDescent="0.2">
      <c r="E755"/>
      <c r="F755" s="49"/>
      <c r="G755" s="49"/>
    </row>
    <row r="756" spans="5:7" ht="20.100000000000001" customHeight="1" x14ac:dyDescent="0.2">
      <c r="E756"/>
      <c r="F756" s="49"/>
      <c r="G756" s="49"/>
    </row>
    <row r="757" spans="5:7" ht="20.100000000000001" customHeight="1" x14ac:dyDescent="0.2">
      <c r="E757"/>
      <c r="F757" s="49"/>
      <c r="G757" s="49"/>
    </row>
    <row r="758" spans="5:7" ht="20.100000000000001" customHeight="1" x14ac:dyDescent="0.2">
      <c r="E758"/>
      <c r="F758" s="49"/>
      <c r="G758" s="49"/>
    </row>
    <row r="759" spans="5:7" ht="20.100000000000001" customHeight="1" x14ac:dyDescent="0.2">
      <c r="E759"/>
      <c r="F759" s="49"/>
      <c r="G759" s="49"/>
    </row>
    <row r="760" spans="5:7" ht="20.100000000000001" customHeight="1" x14ac:dyDescent="0.2">
      <c r="E760"/>
      <c r="F760" s="49"/>
      <c r="G760" s="49"/>
    </row>
    <row r="761" spans="5:7" ht="20.100000000000001" customHeight="1" x14ac:dyDescent="0.2">
      <c r="E761"/>
      <c r="F761" s="49"/>
      <c r="G761" s="49"/>
    </row>
    <row r="762" spans="5:7" ht="20.100000000000001" customHeight="1" x14ac:dyDescent="0.2">
      <c r="E762"/>
      <c r="F762" s="49"/>
      <c r="G762" s="49"/>
    </row>
    <row r="763" spans="5:7" ht="20.100000000000001" customHeight="1" x14ac:dyDescent="0.2">
      <c r="E763"/>
      <c r="F763" s="49"/>
      <c r="G763" s="49"/>
    </row>
    <row r="764" spans="5:7" ht="20.100000000000001" customHeight="1" x14ac:dyDescent="0.2">
      <c r="E764"/>
      <c r="F764" s="49"/>
      <c r="G764" s="49"/>
    </row>
    <row r="765" spans="5:7" ht="20.100000000000001" customHeight="1" x14ac:dyDescent="0.2">
      <c r="E765"/>
      <c r="F765" s="49"/>
      <c r="G765" s="49"/>
    </row>
    <row r="766" spans="5:7" ht="20.100000000000001" customHeight="1" x14ac:dyDescent="0.2">
      <c r="E766"/>
      <c r="F766" s="49"/>
      <c r="G766" s="49"/>
    </row>
    <row r="767" spans="5:7" ht="20.100000000000001" customHeight="1" x14ac:dyDescent="0.2">
      <c r="E767"/>
      <c r="F767" s="49"/>
      <c r="G767" s="49"/>
    </row>
    <row r="768" spans="5:7" ht="20.100000000000001" customHeight="1" x14ac:dyDescent="0.2">
      <c r="E768"/>
      <c r="F768" s="49"/>
      <c r="G768" s="49"/>
    </row>
    <row r="769" spans="5:7" ht="20.100000000000001" customHeight="1" x14ac:dyDescent="0.2">
      <c r="E769"/>
      <c r="F769" s="49"/>
      <c r="G769" s="49"/>
    </row>
    <row r="770" spans="5:7" ht="20.100000000000001" customHeight="1" x14ac:dyDescent="0.2">
      <c r="E770"/>
      <c r="F770" s="49"/>
      <c r="G770" s="49"/>
    </row>
    <row r="771" spans="5:7" ht="20.100000000000001" customHeight="1" x14ac:dyDescent="0.2">
      <c r="E771"/>
      <c r="F771" s="49"/>
      <c r="G771" s="49"/>
    </row>
    <row r="772" spans="5:7" ht="20.100000000000001" customHeight="1" x14ac:dyDescent="0.2">
      <c r="E772"/>
      <c r="F772" s="49"/>
      <c r="G772" s="49"/>
    </row>
    <row r="773" spans="5:7" ht="20.100000000000001" customHeight="1" x14ac:dyDescent="0.2">
      <c r="E773"/>
      <c r="F773" s="49"/>
      <c r="G773" s="49"/>
    </row>
    <row r="774" spans="5:7" ht="20.100000000000001" customHeight="1" x14ac:dyDescent="0.2">
      <c r="E774"/>
      <c r="F774" s="49"/>
      <c r="G774" s="49"/>
    </row>
    <row r="775" spans="5:7" ht="20.100000000000001" customHeight="1" x14ac:dyDescent="0.2">
      <c r="E775"/>
      <c r="F775" s="49"/>
      <c r="G775" s="49"/>
    </row>
    <row r="776" spans="5:7" ht="20.100000000000001" customHeight="1" x14ac:dyDescent="0.2">
      <c r="E776"/>
      <c r="F776" s="49"/>
      <c r="G776" s="49"/>
    </row>
    <row r="777" spans="5:7" ht="20.100000000000001" customHeight="1" x14ac:dyDescent="0.2">
      <c r="E777"/>
      <c r="F777" s="49"/>
      <c r="G777" s="49"/>
    </row>
    <row r="778" spans="5:7" ht="20.100000000000001" customHeight="1" x14ac:dyDescent="0.2">
      <c r="E778"/>
      <c r="F778" s="49"/>
      <c r="G778" s="49"/>
    </row>
    <row r="779" spans="5:7" ht="20.100000000000001" customHeight="1" x14ac:dyDescent="0.2">
      <c r="E779"/>
      <c r="F779" s="49"/>
      <c r="G779" s="49"/>
    </row>
    <row r="780" spans="5:7" ht="20.100000000000001" customHeight="1" x14ac:dyDescent="0.2">
      <c r="E780"/>
      <c r="F780" s="49"/>
      <c r="G780" s="49"/>
    </row>
    <row r="781" spans="5:7" ht="20.100000000000001" customHeight="1" x14ac:dyDescent="0.2">
      <c r="E781"/>
      <c r="F781" s="49"/>
      <c r="G781" s="49"/>
    </row>
    <row r="782" spans="5:7" ht="20.100000000000001" customHeight="1" x14ac:dyDescent="0.2">
      <c r="E782"/>
      <c r="F782" s="49"/>
      <c r="G782" s="49"/>
    </row>
    <row r="783" spans="5:7" ht="20.100000000000001" customHeight="1" x14ac:dyDescent="0.2">
      <c r="E783"/>
      <c r="F783" s="49"/>
      <c r="G783" s="49"/>
    </row>
    <row r="784" spans="5:7" ht="20.100000000000001" customHeight="1" x14ac:dyDescent="0.2">
      <c r="E784"/>
      <c r="F784" s="49"/>
      <c r="G784" s="49"/>
    </row>
    <row r="785" spans="5:7" ht="20.100000000000001" customHeight="1" x14ac:dyDescent="0.2">
      <c r="E785"/>
      <c r="F785" s="49"/>
      <c r="G785" s="49"/>
    </row>
    <row r="786" spans="5:7" ht="20.100000000000001" customHeight="1" x14ac:dyDescent="0.2">
      <c r="E786"/>
      <c r="F786" s="49"/>
      <c r="G786" s="49"/>
    </row>
    <row r="787" spans="5:7" ht="20.100000000000001" customHeight="1" x14ac:dyDescent="0.2">
      <c r="E787"/>
      <c r="F787" s="49"/>
      <c r="G787" s="49"/>
    </row>
    <row r="788" spans="5:7" ht="20.100000000000001" customHeight="1" x14ac:dyDescent="0.2">
      <c r="E788"/>
      <c r="F788" s="49"/>
      <c r="G788" s="49"/>
    </row>
    <row r="789" spans="5:7" ht="20.100000000000001" customHeight="1" x14ac:dyDescent="0.2">
      <c r="E789"/>
      <c r="F789" s="49"/>
      <c r="G789" s="49"/>
    </row>
    <row r="790" spans="5:7" ht="20.100000000000001" customHeight="1" x14ac:dyDescent="0.2">
      <c r="E790"/>
      <c r="F790" s="49"/>
      <c r="G790" s="49"/>
    </row>
    <row r="791" spans="5:7" ht="20.100000000000001" customHeight="1" x14ac:dyDescent="0.2">
      <c r="E791"/>
      <c r="F791" s="49"/>
      <c r="G791" s="49"/>
    </row>
    <row r="792" spans="5:7" ht="20.100000000000001" customHeight="1" x14ac:dyDescent="0.2">
      <c r="E792"/>
      <c r="F792" s="49"/>
      <c r="G792" s="49"/>
    </row>
    <row r="793" spans="5:7" ht="20.100000000000001" customHeight="1" x14ac:dyDescent="0.2">
      <c r="E793"/>
      <c r="F793" s="49"/>
      <c r="G793" s="49"/>
    </row>
    <row r="794" spans="5:7" ht="20.100000000000001" customHeight="1" x14ac:dyDescent="0.2">
      <c r="E794"/>
      <c r="F794"/>
      <c r="G794"/>
    </row>
    <row r="795" spans="5:7" ht="20.100000000000001" customHeight="1" x14ac:dyDescent="0.2">
      <c r="E795"/>
      <c r="F795"/>
      <c r="G795"/>
    </row>
    <row r="796" spans="5:7" ht="20.100000000000001" customHeight="1" x14ac:dyDescent="0.2">
      <c r="E796"/>
      <c r="F796"/>
      <c r="G796"/>
    </row>
    <row r="797" spans="5:7" ht="20.100000000000001" customHeight="1" x14ac:dyDescent="0.2">
      <c r="E797"/>
      <c r="F797"/>
      <c r="G797"/>
    </row>
    <row r="798" spans="5:7" ht="20.100000000000001" customHeight="1" x14ac:dyDescent="0.2">
      <c r="E798"/>
      <c r="F798"/>
      <c r="G798"/>
    </row>
    <row r="799" spans="5:7" ht="20.100000000000001" customHeight="1" x14ac:dyDescent="0.2">
      <c r="E799"/>
      <c r="F799"/>
      <c r="G799"/>
    </row>
    <row r="800" spans="5:7" ht="20.100000000000001" customHeight="1" x14ac:dyDescent="0.2">
      <c r="E800"/>
      <c r="F800"/>
      <c r="G800"/>
    </row>
    <row r="801" customFormat="1" ht="20.100000000000001" customHeight="1" x14ac:dyDescent="0.2"/>
    <row r="802" customFormat="1" ht="20.100000000000001" customHeight="1" x14ac:dyDescent="0.2"/>
    <row r="803" customFormat="1" ht="20.100000000000001" customHeight="1" x14ac:dyDescent="0.2"/>
    <row r="804" customFormat="1" ht="20.100000000000001" customHeight="1" x14ac:dyDescent="0.2"/>
    <row r="805" customFormat="1" ht="20.100000000000001" customHeight="1" x14ac:dyDescent="0.2"/>
    <row r="806" customFormat="1" ht="20.100000000000001" customHeight="1" x14ac:dyDescent="0.2"/>
    <row r="807" customFormat="1" ht="20.100000000000001" customHeight="1" x14ac:dyDescent="0.2"/>
    <row r="808" customFormat="1" ht="20.100000000000001" customHeight="1" x14ac:dyDescent="0.2"/>
    <row r="809" customFormat="1" ht="20.100000000000001" customHeight="1" x14ac:dyDescent="0.2"/>
    <row r="810" customFormat="1" ht="20.100000000000001" customHeight="1" x14ac:dyDescent="0.2"/>
    <row r="811" customFormat="1" ht="20.100000000000001" customHeight="1" x14ac:dyDescent="0.2"/>
    <row r="812" customFormat="1" ht="20.100000000000001" customHeight="1" x14ac:dyDescent="0.2"/>
    <row r="813" customFormat="1" ht="20.100000000000001" customHeight="1" x14ac:dyDescent="0.2"/>
    <row r="814" customFormat="1" ht="20.100000000000001" customHeight="1" x14ac:dyDescent="0.2"/>
    <row r="815" customFormat="1" ht="20.100000000000001" customHeight="1" x14ac:dyDescent="0.2"/>
    <row r="816" customFormat="1" ht="20.100000000000001" customHeight="1" x14ac:dyDescent="0.2"/>
    <row r="817" customFormat="1" ht="20.100000000000001" customHeight="1" x14ac:dyDescent="0.2"/>
    <row r="818" customFormat="1" ht="20.100000000000001" customHeight="1" x14ac:dyDescent="0.2"/>
    <row r="819" customFormat="1" ht="20.100000000000001" customHeight="1" x14ac:dyDescent="0.2"/>
    <row r="820" customFormat="1" ht="20.100000000000001" customHeight="1" x14ac:dyDescent="0.2"/>
    <row r="821" customFormat="1" ht="20.100000000000001" customHeight="1" x14ac:dyDescent="0.2"/>
    <row r="822" customFormat="1" ht="20.100000000000001" customHeight="1" x14ac:dyDescent="0.2"/>
    <row r="823" customFormat="1" ht="20.100000000000001" customHeight="1" x14ac:dyDescent="0.2"/>
    <row r="824" customFormat="1" ht="20.100000000000001" customHeight="1" x14ac:dyDescent="0.2"/>
    <row r="825" customFormat="1" ht="20.100000000000001" customHeight="1" x14ac:dyDescent="0.2"/>
    <row r="826" customFormat="1" ht="20.100000000000001" customHeight="1" x14ac:dyDescent="0.2"/>
    <row r="827" customFormat="1" ht="20.100000000000001" customHeight="1" x14ac:dyDescent="0.2"/>
    <row r="828" customFormat="1" ht="20.100000000000001" customHeight="1" x14ac:dyDescent="0.2"/>
    <row r="829" customFormat="1" ht="20.100000000000001" customHeight="1" x14ac:dyDescent="0.2"/>
    <row r="830" customFormat="1" ht="20.100000000000001" customHeight="1" x14ac:dyDescent="0.2"/>
    <row r="831" customFormat="1" ht="20.100000000000001" customHeight="1" x14ac:dyDescent="0.2"/>
    <row r="832" customFormat="1" ht="20.100000000000001" customHeight="1" x14ac:dyDescent="0.2"/>
    <row r="833" customFormat="1" ht="20.100000000000001" customHeight="1" x14ac:dyDescent="0.2"/>
    <row r="834" customFormat="1" ht="20.100000000000001" customHeight="1" x14ac:dyDescent="0.2"/>
    <row r="835" customFormat="1" ht="20.100000000000001" customHeight="1" x14ac:dyDescent="0.2"/>
    <row r="836" customFormat="1" ht="20.100000000000001" customHeight="1" x14ac:dyDescent="0.2"/>
    <row r="837" customFormat="1" ht="20.100000000000001" customHeight="1" x14ac:dyDescent="0.2"/>
    <row r="838" customFormat="1" ht="20.100000000000001" customHeight="1" x14ac:dyDescent="0.2"/>
    <row r="839" customFormat="1" ht="20.100000000000001" customHeight="1" x14ac:dyDescent="0.2"/>
    <row r="840" customFormat="1" ht="20.100000000000001" customHeight="1" x14ac:dyDescent="0.2"/>
    <row r="841" customFormat="1" ht="20.100000000000001" customHeight="1" x14ac:dyDescent="0.2"/>
    <row r="842" customFormat="1" ht="20.100000000000001" customHeight="1" x14ac:dyDescent="0.2"/>
    <row r="843" customFormat="1" ht="20.100000000000001" customHeight="1" x14ac:dyDescent="0.2"/>
    <row r="844" customFormat="1" ht="20.100000000000001" customHeight="1" x14ac:dyDescent="0.2"/>
    <row r="845" customFormat="1" ht="20.100000000000001" customHeight="1" x14ac:dyDescent="0.2"/>
    <row r="846" customFormat="1" ht="20.100000000000001" customHeight="1" x14ac:dyDescent="0.2"/>
    <row r="847" customFormat="1" ht="20.100000000000001" customHeight="1" x14ac:dyDescent="0.2"/>
    <row r="848" customFormat="1" ht="20.100000000000001" customHeight="1" x14ac:dyDescent="0.2"/>
    <row r="849" customFormat="1" ht="20.100000000000001" customHeight="1" x14ac:dyDescent="0.2"/>
    <row r="850" customFormat="1" ht="20.100000000000001" customHeight="1" x14ac:dyDescent="0.2"/>
    <row r="851" customFormat="1" ht="20.100000000000001" customHeight="1" x14ac:dyDescent="0.2"/>
  </sheetData>
  <pageMargins left="0.70866141732283472" right="0.70866141732283472" top="0.74803149606299213" bottom="0.74803149606299213" header="0.31496062992125984" footer="0.31496062992125984"/>
  <pageSetup paperSize="9" scale="67" fitToHeight="0" orientation="landscape" cellComments="atEnd" r:id="rId2"/>
  <headerFooter>
    <oddFooter>&amp;C&amp;A
&amp;P / &amp;L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IMPRIMIRHOR">
                <anchor moveWithCells="1" sizeWithCells="1">
                  <from>
                    <xdr:col>8</xdr:col>
                    <xdr:colOff>38100</xdr:colOff>
                    <xdr:row>2</xdr:row>
                    <xdr:rowOff>19050</xdr:rowOff>
                  </from>
                  <to>
                    <xdr:col>9</xdr:col>
                    <xdr:colOff>1019175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7">
    <tabColor rgb="FF92D050"/>
    <pageSetUpPr fitToPage="1"/>
  </sheetPr>
  <dimension ref="A1:U844"/>
  <sheetViews>
    <sheetView tabSelected="1" topLeftCell="B1" zoomScale="70" zoomScaleNormal="70" workbookViewId="0">
      <selection activeCell="K12" sqref="K12"/>
    </sheetView>
  </sheetViews>
  <sheetFormatPr baseColWidth="10" defaultColWidth="11.42578125" defaultRowHeight="20.100000000000001" customHeight="1" x14ac:dyDescent="0.2"/>
  <cols>
    <col min="1" max="4" width="15.7109375" customWidth="1"/>
    <col min="5" max="5" width="45.7109375" style="5" customWidth="1"/>
    <col min="6" max="6" width="17.7109375" style="5" bestFit="1" customWidth="1"/>
    <col min="7" max="7" width="17.28515625" style="5" bestFit="1" customWidth="1"/>
    <col min="8" max="8" width="15.7109375" customWidth="1"/>
    <col min="9" max="9" width="22.140625" style="5" bestFit="1" customWidth="1"/>
    <col min="10" max="10" width="20.7109375" customWidth="1"/>
    <col min="11" max="11" width="20.7109375" bestFit="1" customWidth="1"/>
    <col min="12" max="12" width="12.5703125" bestFit="1" customWidth="1"/>
    <col min="13" max="13" width="30.140625" bestFit="1" customWidth="1"/>
    <col min="14" max="14" width="12" style="5" customWidth="1"/>
    <col min="15" max="15" width="37.140625" bestFit="1" customWidth="1"/>
    <col min="16" max="16" width="7.140625" bestFit="1" customWidth="1"/>
    <col min="17" max="17" width="10.140625" bestFit="1" customWidth="1"/>
    <col min="18" max="18" width="22.42578125" style="130" bestFit="1" customWidth="1"/>
    <col min="19" max="19" width="15" style="5" bestFit="1" customWidth="1"/>
    <col min="21" max="21" width="15.7109375" style="5" bestFit="1" customWidth="1"/>
  </cols>
  <sheetData>
    <row r="1" spans="1:21" s="45" customFormat="1" ht="20.100000000000001" customHeight="1" thickBot="1" x14ac:dyDescent="0.25">
      <c r="A1" s="39" t="s">
        <v>489</v>
      </c>
      <c r="B1" s="40" t="s">
        <v>490</v>
      </c>
      <c r="C1" s="40" t="s">
        <v>491</v>
      </c>
      <c r="D1" s="40" t="s">
        <v>492</v>
      </c>
      <c r="E1" s="40" t="s">
        <v>493</v>
      </c>
      <c r="F1" s="48" t="s">
        <v>494</v>
      </c>
      <c r="G1" s="48" t="s">
        <v>495</v>
      </c>
      <c r="H1" s="42" t="s">
        <v>513</v>
      </c>
      <c r="I1" s="43">
        <f>+SUM(F:F)</f>
        <v>-9230363.7599999998</v>
      </c>
      <c r="J1" s="44" t="s">
        <v>514</v>
      </c>
      <c r="K1" s="101">
        <f>IF(ROUNDDOWN(SUM(N:N)-(-SUM(F:F)),2)=0,"OK",ROUNDDOWN(SUM(N:N)-(-SUM(F:F)),2))</f>
        <v>-9230363.7599999998</v>
      </c>
      <c r="L1" s="60"/>
      <c r="N1" s="177"/>
      <c r="R1" s="180"/>
      <c r="S1" s="177"/>
      <c r="U1" s="177"/>
    </row>
    <row r="2" spans="1:21" ht="20.100000000000001" customHeight="1" x14ac:dyDescent="0.25">
      <c r="A2" s="78">
        <v>43</v>
      </c>
      <c r="B2" s="158">
        <v>45338</v>
      </c>
      <c r="C2" s="62" t="s">
        <v>943</v>
      </c>
      <c r="D2" s="62" t="s">
        <v>944</v>
      </c>
      <c r="E2" s="62" t="s">
        <v>12</v>
      </c>
      <c r="F2" s="159">
        <v>-127160</v>
      </c>
      <c r="G2" s="159">
        <v>-911898.05</v>
      </c>
      <c r="H2" s="18"/>
      <c r="L2" s="99"/>
    </row>
    <row r="3" spans="1:21" ht="20.100000000000001" customHeight="1" x14ac:dyDescent="0.2">
      <c r="A3" s="78">
        <v>46</v>
      </c>
      <c r="B3" s="158">
        <v>45338</v>
      </c>
      <c r="C3" s="62" t="s">
        <v>947</v>
      </c>
      <c r="D3" s="62" t="s">
        <v>944</v>
      </c>
      <c r="E3" s="62" t="s">
        <v>12</v>
      </c>
      <c r="F3" s="159">
        <v>-3221510</v>
      </c>
      <c r="G3" s="159">
        <v>-784527.51</v>
      </c>
      <c r="H3" s="18"/>
      <c r="O3" s="57"/>
    </row>
    <row r="4" spans="1:21" ht="20.100000000000001" customHeight="1" x14ac:dyDescent="0.2">
      <c r="A4" s="78">
        <v>98</v>
      </c>
      <c r="B4" s="158">
        <v>45331</v>
      </c>
      <c r="C4" s="62" t="s">
        <v>1008</v>
      </c>
      <c r="D4" s="62" t="s">
        <v>944</v>
      </c>
      <c r="E4" s="62" t="s">
        <v>12</v>
      </c>
      <c r="F4" s="159">
        <v>-103570</v>
      </c>
      <c r="G4" s="159">
        <v>4920778.58</v>
      </c>
      <c r="H4" s="18"/>
      <c r="O4" s="57"/>
    </row>
    <row r="5" spans="1:21" ht="20.100000000000001" customHeight="1" x14ac:dyDescent="0.2">
      <c r="A5" s="78">
        <v>101</v>
      </c>
      <c r="B5" s="158">
        <v>45331</v>
      </c>
      <c r="C5" s="62" t="s">
        <v>1011</v>
      </c>
      <c r="D5" s="62" t="s">
        <v>944</v>
      </c>
      <c r="E5" s="62" t="s">
        <v>12</v>
      </c>
      <c r="F5" s="159">
        <v>-5670</v>
      </c>
      <c r="G5" s="159">
        <v>5024355.84</v>
      </c>
      <c r="H5" s="18"/>
      <c r="K5" s="52"/>
      <c r="L5" s="66"/>
      <c r="O5" s="57"/>
    </row>
    <row r="6" spans="1:21" ht="20.100000000000001" customHeight="1" thickBot="1" x14ac:dyDescent="0.25">
      <c r="A6" s="78">
        <v>111</v>
      </c>
      <c r="B6" s="158">
        <v>45330</v>
      </c>
      <c r="C6" s="62" t="s">
        <v>1022</v>
      </c>
      <c r="D6" s="62" t="s">
        <v>1023</v>
      </c>
      <c r="E6" s="62" t="s">
        <v>16</v>
      </c>
      <c r="F6" s="159">
        <v>-1056832.02</v>
      </c>
      <c r="G6" s="159">
        <v>-2015277.63</v>
      </c>
      <c r="H6" s="18"/>
      <c r="K6" s="52"/>
      <c r="O6" s="57"/>
    </row>
    <row r="7" spans="1:21" ht="20.100000000000001" customHeight="1" x14ac:dyDescent="0.2">
      <c r="A7" s="78">
        <v>150</v>
      </c>
      <c r="B7" s="158">
        <v>45324</v>
      </c>
      <c r="C7" s="62" t="s">
        <v>1072</v>
      </c>
      <c r="D7" s="62" t="s">
        <v>1023</v>
      </c>
      <c r="E7" s="62" t="s">
        <v>16</v>
      </c>
      <c r="F7" s="159">
        <v>-37781.74</v>
      </c>
      <c r="G7" s="159">
        <v>-3348502.61</v>
      </c>
      <c r="H7" s="18"/>
      <c r="K7" s="238" t="s">
        <v>879</v>
      </c>
      <c r="L7" s="239"/>
      <c r="M7" s="240"/>
      <c r="O7" s="57"/>
    </row>
    <row r="8" spans="1:21" ht="20.100000000000001" customHeight="1" x14ac:dyDescent="0.2">
      <c r="A8" s="78">
        <v>154</v>
      </c>
      <c r="B8" s="158">
        <v>45324</v>
      </c>
      <c r="C8" s="62" t="s">
        <v>1076</v>
      </c>
      <c r="D8" s="62" t="s">
        <v>944</v>
      </c>
      <c r="E8" s="62" t="s">
        <v>12</v>
      </c>
      <c r="F8" s="159">
        <v>-30260</v>
      </c>
      <c r="G8" s="159">
        <v>-3233653.68</v>
      </c>
      <c r="H8" s="18"/>
      <c r="K8" s="241"/>
      <c r="L8" s="242"/>
      <c r="M8" s="243"/>
    </row>
    <row r="9" spans="1:21" ht="20.100000000000001" customHeight="1" thickBot="1" x14ac:dyDescent="0.3">
      <c r="A9" s="78">
        <v>158</v>
      </c>
      <c r="B9" s="158">
        <v>45324</v>
      </c>
      <c r="C9" s="62" t="s">
        <v>1081</v>
      </c>
      <c r="D9" s="62" t="s">
        <v>944</v>
      </c>
      <c r="E9" s="62" t="s">
        <v>12</v>
      </c>
      <c r="F9" s="159">
        <v>-4360100</v>
      </c>
      <c r="G9" s="159">
        <v>-3157917.06</v>
      </c>
      <c r="H9" s="18"/>
      <c r="J9" s="96"/>
      <c r="K9" s="244"/>
      <c r="L9" s="245"/>
      <c r="M9" s="246"/>
      <c r="N9" s="178"/>
    </row>
    <row r="10" spans="1:21" ht="20.100000000000001" customHeight="1" x14ac:dyDescent="0.25">
      <c r="A10" s="78">
        <v>161</v>
      </c>
      <c r="B10" s="158">
        <v>45324</v>
      </c>
      <c r="C10" s="62" t="s">
        <v>1084</v>
      </c>
      <c r="D10" s="62" t="s">
        <v>944</v>
      </c>
      <c r="E10" s="62" t="s">
        <v>12</v>
      </c>
      <c r="F10" s="159">
        <v>-287480</v>
      </c>
      <c r="G10" s="159">
        <v>1202204.72</v>
      </c>
      <c r="H10" s="18"/>
      <c r="J10" s="98"/>
      <c r="K10" s="97"/>
      <c r="L10" s="99"/>
      <c r="M10" s="96"/>
      <c r="N10" s="178"/>
    </row>
    <row r="11" spans="1:21" ht="20.100000000000001" customHeight="1" x14ac:dyDescent="0.25">
      <c r="E11"/>
      <c r="F11" s="49"/>
      <c r="G11" s="49"/>
      <c r="H11" s="18"/>
      <c r="J11" s="98"/>
      <c r="K11" s="97"/>
      <c r="L11" s="99"/>
      <c r="M11" s="97"/>
      <c r="N11" s="179"/>
      <c r="S11" s="136" t="s">
        <v>748</v>
      </c>
      <c r="T11" s="66" t="s">
        <v>749</v>
      </c>
    </row>
    <row r="12" spans="1:21" ht="15" x14ac:dyDescent="0.25">
      <c r="E12"/>
      <c r="F12" s="49"/>
      <c r="G12" s="49"/>
      <c r="H12" s="18"/>
      <c r="J12" s="182"/>
      <c r="K12" s="103" t="s">
        <v>518</v>
      </c>
      <c r="L12" s="103" t="s">
        <v>523</v>
      </c>
      <c r="M12" s="103" t="s">
        <v>598</v>
      </c>
      <c r="N12" s="103" t="s">
        <v>525</v>
      </c>
      <c r="O12" s="103" t="s">
        <v>522</v>
      </c>
      <c r="P12" s="103" t="s">
        <v>519</v>
      </c>
      <c r="R12" s="130" cm="1">
        <f t="array" ref="R12:R16">+_xlfn.UNIQUE(B2:B17)</f>
        <v>45338</v>
      </c>
      <c r="S12" s="5">
        <f>+SUMIF(K:K,R12,N:N)</f>
        <v>0</v>
      </c>
      <c r="T12">
        <f>+SUMIF(B:B,R12,F:F)</f>
        <v>-3348670</v>
      </c>
      <c r="U12" s="5">
        <f>+S12+T12</f>
        <v>-3348670</v>
      </c>
    </row>
    <row r="13" spans="1:21" ht="15" x14ac:dyDescent="0.25">
      <c r="E13"/>
      <c r="F13" s="49"/>
      <c r="G13" s="49"/>
      <c r="H13" s="18"/>
      <c r="J13" s="183"/>
      <c r="N13"/>
      <c r="R13" s="181">
        <v>45331</v>
      </c>
      <c r="S13" s="5">
        <f t="shared" ref="S13:S20" si="0">+SUMIF(K:K,R13,N:N)</f>
        <v>0</v>
      </c>
      <c r="T13">
        <f t="shared" ref="T13:T20" si="1">+SUMIF(B:B,R13,F:F)</f>
        <v>-109240</v>
      </c>
      <c r="U13" s="5">
        <f t="shared" ref="U13:U20" si="2">+S13+T13</f>
        <v>-109240</v>
      </c>
    </row>
    <row r="14" spans="1:21" ht="15" x14ac:dyDescent="0.25">
      <c r="E14"/>
      <c r="F14" s="49"/>
      <c r="G14" s="49"/>
      <c r="H14" s="18"/>
      <c r="J14" s="96"/>
      <c r="N14"/>
      <c r="R14" s="130">
        <v>45330</v>
      </c>
      <c r="S14" s="5">
        <f t="shared" si="0"/>
        <v>0</v>
      </c>
      <c r="T14">
        <f t="shared" si="1"/>
        <v>-1056832.02</v>
      </c>
      <c r="U14" s="5">
        <f t="shared" si="2"/>
        <v>-1056832.02</v>
      </c>
    </row>
    <row r="15" spans="1:21" ht="15" x14ac:dyDescent="0.25">
      <c r="E15"/>
      <c r="F15" s="49"/>
      <c r="G15" s="49"/>
      <c r="H15" s="18"/>
      <c r="J15" s="96"/>
      <c r="N15"/>
      <c r="R15" s="130">
        <v>45324</v>
      </c>
      <c r="S15" s="5">
        <f t="shared" si="0"/>
        <v>0</v>
      </c>
      <c r="T15">
        <f t="shared" si="1"/>
        <v>-4715621.74</v>
      </c>
      <c r="U15" s="5">
        <f t="shared" si="2"/>
        <v>-4715621.74</v>
      </c>
    </row>
    <row r="16" spans="1:21" ht="15" x14ac:dyDescent="0.25">
      <c r="E16"/>
      <c r="F16" s="49"/>
      <c r="G16" s="49"/>
      <c r="H16" s="18"/>
      <c r="J16" s="98"/>
      <c r="N16"/>
      <c r="R16" s="130">
        <v>0</v>
      </c>
      <c r="S16" s="5">
        <f t="shared" si="0"/>
        <v>0</v>
      </c>
      <c r="T16">
        <f t="shared" si="1"/>
        <v>0</v>
      </c>
      <c r="U16" s="5">
        <f t="shared" si="2"/>
        <v>0</v>
      </c>
    </row>
    <row r="17" spans="5:21" ht="15" x14ac:dyDescent="0.25">
      <c r="E17"/>
      <c r="F17" s="49"/>
      <c r="G17" s="49"/>
      <c r="H17" s="18"/>
      <c r="J17" s="98"/>
      <c r="N17"/>
      <c r="S17" s="5">
        <f t="shared" si="0"/>
        <v>0</v>
      </c>
      <c r="T17">
        <f t="shared" si="1"/>
        <v>0</v>
      </c>
      <c r="U17" s="5">
        <f t="shared" si="2"/>
        <v>0</v>
      </c>
    </row>
    <row r="18" spans="5:21" ht="15" x14ac:dyDescent="0.25">
      <c r="E18"/>
      <c r="F18" s="49"/>
      <c r="G18" s="49"/>
      <c r="H18" s="18" t="str">
        <f t="shared" ref="H18:H19" si="3">+IF($A18&lt;&gt;"",5,"")</f>
        <v/>
      </c>
      <c r="J18" s="98"/>
      <c r="N18"/>
      <c r="S18" s="5">
        <f t="shared" si="0"/>
        <v>0</v>
      </c>
      <c r="T18">
        <f t="shared" si="1"/>
        <v>0</v>
      </c>
      <c r="U18" s="5">
        <f t="shared" si="2"/>
        <v>0</v>
      </c>
    </row>
    <row r="19" spans="5:21" ht="15" x14ac:dyDescent="0.25">
      <c r="E19"/>
      <c r="F19" s="49"/>
      <c r="G19" s="49"/>
      <c r="H19" s="18" t="str">
        <f t="shared" si="3"/>
        <v/>
      </c>
      <c r="J19" s="98"/>
      <c r="N19"/>
      <c r="S19" s="5">
        <f t="shared" si="0"/>
        <v>0</v>
      </c>
      <c r="T19">
        <f t="shared" si="1"/>
        <v>0</v>
      </c>
      <c r="U19" s="5">
        <f t="shared" si="2"/>
        <v>0</v>
      </c>
    </row>
    <row r="20" spans="5:21" ht="15" x14ac:dyDescent="0.25">
      <c r="E20"/>
      <c r="F20" s="49"/>
      <c r="G20" s="49"/>
      <c r="I20" s="105"/>
      <c r="J20" s="98"/>
      <c r="N20"/>
      <c r="S20" s="5">
        <f t="shared" si="0"/>
        <v>0</v>
      </c>
      <c r="T20">
        <f t="shared" si="1"/>
        <v>0</v>
      </c>
      <c r="U20" s="5">
        <f t="shared" si="2"/>
        <v>0</v>
      </c>
    </row>
    <row r="21" spans="5:21" ht="15" x14ac:dyDescent="0.25">
      <c r="E21"/>
      <c r="F21" s="49"/>
      <c r="G21" s="49"/>
      <c r="I21" s="105"/>
      <c r="J21" s="98"/>
      <c r="N21"/>
    </row>
    <row r="22" spans="5:21" ht="15" x14ac:dyDescent="0.25">
      <c r="E22"/>
      <c r="F22" s="49"/>
      <c r="G22" s="49"/>
      <c r="I22" s="105"/>
      <c r="J22" s="98"/>
      <c r="N22"/>
    </row>
    <row r="23" spans="5:21" ht="15" x14ac:dyDescent="0.25">
      <c r="E23"/>
      <c r="F23" s="49"/>
      <c r="G23" s="49"/>
      <c r="I23" s="105"/>
      <c r="J23" s="98"/>
      <c r="N23"/>
    </row>
    <row r="24" spans="5:21" ht="15" x14ac:dyDescent="0.25">
      <c r="E24"/>
      <c r="F24" s="49"/>
      <c r="G24" s="49"/>
      <c r="I24" s="105"/>
      <c r="J24" s="98"/>
      <c r="N24"/>
    </row>
    <row r="25" spans="5:21" ht="15" x14ac:dyDescent="0.25">
      <c r="E25"/>
      <c r="F25" s="49"/>
      <c r="G25" s="49"/>
      <c r="I25" s="105"/>
      <c r="J25" s="98"/>
      <c r="N25"/>
    </row>
    <row r="26" spans="5:21" ht="15" x14ac:dyDescent="0.25">
      <c r="E26"/>
      <c r="F26" s="49"/>
      <c r="G26" s="49"/>
      <c r="I26" s="105"/>
      <c r="J26" s="98"/>
      <c r="N26"/>
    </row>
    <row r="27" spans="5:21" ht="15" x14ac:dyDescent="0.25">
      <c r="E27"/>
      <c r="F27" s="49"/>
      <c r="G27" s="49"/>
      <c r="I27" s="105"/>
      <c r="J27" s="98"/>
      <c r="N27"/>
    </row>
    <row r="28" spans="5:21" ht="15" x14ac:dyDescent="0.25">
      <c r="E28"/>
      <c r="F28" s="49"/>
      <c r="G28" s="49"/>
      <c r="I28" s="105"/>
      <c r="J28" s="98"/>
      <c r="N28"/>
    </row>
    <row r="29" spans="5:21" ht="15" x14ac:dyDescent="0.25">
      <c r="E29"/>
      <c r="F29" s="49"/>
      <c r="G29" s="49"/>
      <c r="I29" s="105"/>
      <c r="J29" s="98"/>
      <c r="N29"/>
    </row>
    <row r="30" spans="5:21" ht="15" x14ac:dyDescent="0.25">
      <c r="E30"/>
      <c r="F30" s="49"/>
      <c r="G30" s="49"/>
      <c r="I30" s="105"/>
      <c r="J30" s="98"/>
      <c r="N30"/>
    </row>
    <row r="31" spans="5:21" ht="15" x14ac:dyDescent="0.25">
      <c r="E31"/>
      <c r="F31" s="49"/>
      <c r="G31" s="49"/>
      <c r="I31" s="105"/>
      <c r="J31" s="98"/>
      <c r="N31"/>
    </row>
    <row r="32" spans="5:21" ht="15" x14ac:dyDescent="0.25">
      <c r="E32"/>
      <c r="F32" s="49"/>
      <c r="G32" s="49"/>
      <c r="I32" s="105"/>
      <c r="J32" s="98"/>
      <c r="N32"/>
    </row>
    <row r="33" spans="5:14" ht="15" x14ac:dyDescent="0.25">
      <c r="E33"/>
      <c r="F33" s="49"/>
      <c r="G33" s="49"/>
      <c r="I33" s="105"/>
      <c r="J33" s="98"/>
      <c r="N33"/>
    </row>
    <row r="34" spans="5:14" ht="15" x14ac:dyDescent="0.25">
      <c r="E34"/>
      <c r="F34" s="49"/>
      <c r="G34" s="49"/>
      <c r="I34" s="105"/>
      <c r="J34" s="98"/>
      <c r="N34"/>
    </row>
    <row r="35" spans="5:14" ht="15" x14ac:dyDescent="0.25">
      <c r="E35"/>
      <c r="F35" s="49"/>
      <c r="G35" s="49"/>
      <c r="I35" s="105"/>
      <c r="J35" s="98"/>
      <c r="N35"/>
    </row>
    <row r="36" spans="5:14" ht="15" x14ac:dyDescent="0.25">
      <c r="E36"/>
      <c r="F36" s="49"/>
      <c r="G36" s="49"/>
      <c r="I36" s="105"/>
      <c r="J36" s="98"/>
      <c r="N36"/>
    </row>
    <row r="37" spans="5:14" ht="15" x14ac:dyDescent="0.25">
      <c r="E37"/>
      <c r="F37" s="49"/>
      <c r="G37" s="49"/>
      <c r="I37" s="105"/>
      <c r="J37" s="98"/>
      <c r="N37"/>
    </row>
    <row r="38" spans="5:14" ht="15" x14ac:dyDescent="0.25">
      <c r="E38"/>
      <c r="F38" s="49"/>
      <c r="G38" s="49"/>
      <c r="I38" s="105"/>
      <c r="J38" s="98"/>
      <c r="N38"/>
    </row>
    <row r="39" spans="5:14" ht="15" x14ac:dyDescent="0.25">
      <c r="E39"/>
      <c r="F39" s="49"/>
      <c r="G39" s="49"/>
      <c r="I39" s="105"/>
      <c r="J39" s="98"/>
      <c r="N39"/>
    </row>
    <row r="40" spans="5:14" ht="15" x14ac:dyDescent="0.25">
      <c r="E40"/>
      <c r="F40" s="49"/>
      <c r="G40" s="49"/>
      <c r="I40" s="105"/>
      <c r="J40" s="98"/>
      <c r="N40"/>
    </row>
    <row r="41" spans="5:14" ht="15" x14ac:dyDescent="0.25">
      <c r="E41"/>
      <c r="F41" s="49"/>
      <c r="G41" s="49"/>
      <c r="I41" s="105"/>
      <c r="J41" s="98"/>
      <c r="N41"/>
    </row>
    <row r="42" spans="5:14" ht="15" x14ac:dyDescent="0.25">
      <c r="E42"/>
      <c r="F42" s="49"/>
      <c r="G42" s="49"/>
      <c r="I42" s="105"/>
      <c r="J42" s="98"/>
      <c r="N42"/>
    </row>
    <row r="43" spans="5:14" ht="15" x14ac:dyDescent="0.25">
      <c r="E43"/>
      <c r="F43" s="49"/>
      <c r="G43" s="49"/>
      <c r="I43" s="105"/>
      <c r="J43" s="98"/>
      <c r="N43"/>
    </row>
    <row r="44" spans="5:14" ht="15" x14ac:dyDescent="0.25">
      <c r="E44"/>
      <c r="F44" s="49"/>
      <c r="G44" s="49"/>
      <c r="I44" s="105"/>
      <c r="J44" s="98"/>
      <c r="N44"/>
    </row>
    <row r="45" spans="5:14" ht="15" x14ac:dyDescent="0.25">
      <c r="E45"/>
      <c r="F45" s="49"/>
      <c r="G45" s="49"/>
      <c r="I45" s="105"/>
      <c r="J45" s="98"/>
      <c r="N45"/>
    </row>
    <row r="46" spans="5:14" ht="15" x14ac:dyDescent="0.25">
      <c r="E46"/>
      <c r="F46" s="49"/>
      <c r="G46" s="49"/>
      <c r="I46" s="105"/>
      <c r="J46" s="98"/>
      <c r="N46"/>
    </row>
    <row r="47" spans="5:14" ht="15" x14ac:dyDescent="0.25">
      <c r="E47"/>
      <c r="F47" s="49"/>
      <c r="G47" s="49"/>
      <c r="I47" s="105"/>
      <c r="J47" s="98"/>
      <c r="N47"/>
    </row>
    <row r="48" spans="5:14" ht="15" x14ac:dyDescent="0.25">
      <c r="E48"/>
      <c r="F48" s="49"/>
      <c r="G48" s="49"/>
      <c r="I48" s="105"/>
      <c r="J48" s="98"/>
      <c r="N48"/>
    </row>
    <row r="49" spans="5:14" ht="15" x14ac:dyDescent="0.25">
      <c r="E49"/>
      <c r="F49" s="49"/>
      <c r="G49" s="49"/>
      <c r="I49" s="105"/>
      <c r="J49" s="98"/>
      <c r="N49"/>
    </row>
    <row r="50" spans="5:14" ht="15" x14ac:dyDescent="0.25">
      <c r="E50"/>
      <c r="F50" s="49"/>
      <c r="G50" s="49"/>
      <c r="I50" s="105"/>
      <c r="J50" s="98"/>
      <c r="N50"/>
    </row>
    <row r="51" spans="5:14" ht="15" x14ac:dyDescent="0.25">
      <c r="E51"/>
      <c r="F51" s="49"/>
      <c r="G51" s="49"/>
      <c r="I51" s="105"/>
      <c r="J51" s="98"/>
      <c r="N51"/>
    </row>
    <row r="52" spans="5:14" ht="15" x14ac:dyDescent="0.25">
      <c r="E52"/>
      <c r="F52" s="49"/>
      <c r="G52" s="49"/>
      <c r="I52" s="105"/>
      <c r="J52" s="98"/>
      <c r="N52"/>
    </row>
    <row r="53" spans="5:14" ht="15" x14ac:dyDescent="0.25">
      <c r="E53"/>
      <c r="F53" s="49"/>
      <c r="G53" s="49"/>
      <c r="I53" s="105"/>
      <c r="J53" s="98"/>
      <c r="N53"/>
    </row>
    <row r="54" spans="5:14" ht="15" x14ac:dyDescent="0.25">
      <c r="E54"/>
      <c r="F54" s="49"/>
      <c r="G54" s="49"/>
      <c r="I54" s="105"/>
      <c r="J54" s="98"/>
      <c r="N54"/>
    </row>
    <row r="55" spans="5:14" ht="15" x14ac:dyDescent="0.25">
      <c r="E55"/>
      <c r="F55" s="49"/>
      <c r="G55" s="49"/>
      <c r="I55" s="105"/>
      <c r="J55" s="98"/>
      <c r="N55"/>
    </row>
    <row r="56" spans="5:14" ht="15" x14ac:dyDescent="0.25">
      <c r="E56"/>
      <c r="F56" s="49"/>
      <c r="G56" s="49"/>
      <c r="I56" s="105"/>
      <c r="J56" s="98"/>
      <c r="N56"/>
    </row>
    <row r="57" spans="5:14" ht="15" x14ac:dyDescent="0.25">
      <c r="E57"/>
      <c r="F57" s="49"/>
      <c r="G57" s="49"/>
      <c r="I57" s="105"/>
      <c r="J57" s="98"/>
      <c r="N57"/>
    </row>
    <row r="58" spans="5:14" ht="15" x14ac:dyDescent="0.25">
      <c r="E58"/>
      <c r="F58" s="49"/>
      <c r="G58" s="49"/>
      <c r="I58" s="105"/>
      <c r="J58" s="98"/>
      <c r="N58"/>
    </row>
    <row r="59" spans="5:14" ht="15" x14ac:dyDescent="0.25">
      <c r="E59"/>
      <c r="F59" s="49"/>
      <c r="G59" s="49"/>
      <c r="I59" s="105"/>
      <c r="J59" s="98"/>
      <c r="N59"/>
    </row>
    <row r="60" spans="5:14" ht="15" x14ac:dyDescent="0.25">
      <c r="E60"/>
      <c r="F60" s="49"/>
      <c r="G60" s="49"/>
      <c r="I60" s="105"/>
      <c r="J60" s="98"/>
      <c r="N60"/>
    </row>
    <row r="61" spans="5:14" ht="15" x14ac:dyDescent="0.25">
      <c r="E61"/>
      <c r="F61" s="49"/>
      <c r="G61" s="49"/>
      <c r="I61" s="105"/>
      <c r="J61" s="98"/>
      <c r="N61"/>
    </row>
    <row r="62" spans="5:14" ht="15" x14ac:dyDescent="0.25">
      <c r="E62"/>
      <c r="F62" s="49"/>
      <c r="G62" s="49"/>
      <c r="I62" s="105"/>
      <c r="J62" s="98"/>
      <c r="N62"/>
    </row>
    <row r="63" spans="5:14" ht="15" x14ac:dyDescent="0.25">
      <c r="E63"/>
      <c r="F63" s="49"/>
      <c r="G63" s="49"/>
      <c r="I63" s="105"/>
      <c r="J63" s="98"/>
      <c r="N63"/>
    </row>
    <row r="64" spans="5:14" ht="15" x14ac:dyDescent="0.25">
      <c r="E64"/>
      <c r="F64" s="49"/>
      <c r="G64" s="49"/>
      <c r="I64" s="105"/>
      <c r="J64" s="98"/>
      <c r="N64"/>
    </row>
    <row r="65" spans="5:14" ht="15" x14ac:dyDescent="0.25">
      <c r="E65"/>
      <c r="F65" s="49"/>
      <c r="G65" s="49"/>
      <c r="I65" s="105"/>
      <c r="J65" s="98"/>
      <c r="N65"/>
    </row>
    <row r="66" spans="5:14" ht="15" x14ac:dyDescent="0.25">
      <c r="E66"/>
      <c r="F66" s="49"/>
      <c r="G66" s="49"/>
      <c r="I66" s="105"/>
      <c r="J66" s="98"/>
      <c r="N66"/>
    </row>
    <row r="67" spans="5:14" ht="15" x14ac:dyDescent="0.25">
      <c r="E67"/>
      <c r="F67" s="49"/>
      <c r="G67" s="49"/>
      <c r="I67" s="105"/>
      <c r="J67" s="98"/>
      <c r="N67"/>
    </row>
    <row r="68" spans="5:14" ht="15" x14ac:dyDescent="0.25">
      <c r="E68"/>
      <c r="F68" s="49"/>
      <c r="G68" s="49"/>
      <c r="I68" s="105"/>
      <c r="J68" s="98"/>
      <c r="N68"/>
    </row>
    <row r="69" spans="5:14" ht="15" x14ac:dyDescent="0.25">
      <c r="E69"/>
      <c r="F69" s="49"/>
      <c r="G69" s="49"/>
      <c r="I69" s="105"/>
      <c r="J69" s="98"/>
      <c r="N69"/>
    </row>
    <row r="70" spans="5:14" ht="15" x14ac:dyDescent="0.25">
      <c r="E70"/>
      <c r="F70" s="49"/>
      <c r="G70" s="49"/>
      <c r="I70" s="105"/>
      <c r="J70" s="98"/>
      <c r="N70"/>
    </row>
    <row r="71" spans="5:14" ht="15" x14ac:dyDescent="0.25">
      <c r="E71"/>
      <c r="F71" s="49"/>
      <c r="G71" s="49"/>
      <c r="I71" s="105"/>
      <c r="J71" s="98"/>
      <c r="N71"/>
    </row>
    <row r="72" spans="5:14" ht="15" x14ac:dyDescent="0.25">
      <c r="E72"/>
      <c r="F72" s="49"/>
      <c r="G72" s="49"/>
      <c r="I72" s="105"/>
      <c r="J72" s="98"/>
      <c r="N72"/>
    </row>
    <row r="73" spans="5:14" ht="15" x14ac:dyDescent="0.25">
      <c r="E73"/>
      <c r="F73" s="49"/>
      <c r="G73" s="49"/>
      <c r="I73" s="105"/>
      <c r="J73" s="98"/>
      <c r="N73"/>
    </row>
    <row r="74" spans="5:14" ht="15" x14ac:dyDescent="0.25">
      <c r="E74"/>
      <c r="F74" s="49"/>
      <c r="G74" s="49"/>
      <c r="I74" s="105"/>
      <c r="J74" s="98"/>
      <c r="N74"/>
    </row>
    <row r="75" spans="5:14" ht="15" x14ac:dyDescent="0.25">
      <c r="E75"/>
      <c r="F75" s="49"/>
      <c r="G75" s="49"/>
      <c r="I75" s="105"/>
      <c r="J75" s="98"/>
      <c r="N75"/>
    </row>
    <row r="76" spans="5:14" ht="15" x14ac:dyDescent="0.25">
      <c r="E76"/>
      <c r="F76" s="49"/>
      <c r="G76" s="49"/>
      <c r="I76" s="105"/>
      <c r="J76" s="98"/>
      <c r="N76"/>
    </row>
    <row r="77" spans="5:14" ht="15" x14ac:dyDescent="0.25">
      <c r="E77"/>
      <c r="F77" s="49"/>
      <c r="G77" s="49"/>
      <c r="I77" s="105"/>
      <c r="J77" s="98"/>
      <c r="N77"/>
    </row>
    <row r="78" spans="5:14" ht="15" x14ac:dyDescent="0.25">
      <c r="E78"/>
      <c r="F78" s="49"/>
      <c r="G78" s="49"/>
      <c r="I78" s="105"/>
      <c r="J78" s="98"/>
      <c r="N78"/>
    </row>
    <row r="79" spans="5:14" ht="15" x14ac:dyDescent="0.25">
      <c r="E79"/>
      <c r="F79" s="49"/>
      <c r="G79" s="49"/>
      <c r="I79" s="105"/>
      <c r="J79" s="98"/>
      <c r="N79"/>
    </row>
    <row r="80" spans="5:14" ht="15" x14ac:dyDescent="0.25">
      <c r="E80"/>
      <c r="F80" s="49"/>
      <c r="G80" s="49"/>
      <c r="I80" s="105"/>
      <c r="J80" s="98"/>
      <c r="N80"/>
    </row>
    <row r="81" spans="5:14" ht="15" x14ac:dyDescent="0.25">
      <c r="E81"/>
      <c r="F81" s="49"/>
      <c r="G81" s="49"/>
      <c r="I81" s="105"/>
      <c r="J81" s="98"/>
      <c r="N81"/>
    </row>
    <row r="82" spans="5:14" ht="15" x14ac:dyDescent="0.25">
      <c r="E82"/>
      <c r="F82" s="49"/>
      <c r="G82" s="49"/>
      <c r="I82" s="105"/>
      <c r="J82" s="98"/>
      <c r="N82"/>
    </row>
    <row r="83" spans="5:14" ht="15" x14ac:dyDescent="0.25">
      <c r="E83"/>
      <c r="F83" s="49"/>
      <c r="G83" s="49"/>
      <c r="I83" s="105"/>
      <c r="J83" s="98"/>
      <c r="N83"/>
    </row>
    <row r="84" spans="5:14" ht="15" x14ac:dyDescent="0.25">
      <c r="E84"/>
      <c r="F84" s="49"/>
      <c r="G84" s="49"/>
      <c r="I84" s="105"/>
      <c r="J84" s="98"/>
      <c r="N84"/>
    </row>
    <row r="85" spans="5:14" ht="15" x14ac:dyDescent="0.25">
      <c r="E85"/>
      <c r="F85" s="49"/>
      <c r="G85" s="49"/>
      <c r="I85" s="105"/>
      <c r="J85" s="98"/>
      <c r="N85"/>
    </row>
    <row r="86" spans="5:14" ht="15" x14ac:dyDescent="0.25">
      <c r="E86"/>
      <c r="F86" s="49"/>
      <c r="G86" s="49"/>
      <c r="I86" s="105"/>
      <c r="J86" s="98"/>
      <c r="N86"/>
    </row>
    <row r="87" spans="5:14" ht="15" x14ac:dyDescent="0.25">
      <c r="E87"/>
      <c r="F87" s="49"/>
      <c r="G87" s="49"/>
      <c r="I87" s="105"/>
      <c r="J87" s="98"/>
      <c r="N87"/>
    </row>
    <row r="88" spans="5:14" ht="15" x14ac:dyDescent="0.25">
      <c r="E88"/>
      <c r="F88" s="49"/>
      <c r="G88" s="49"/>
      <c r="I88" s="105"/>
      <c r="J88" s="98"/>
      <c r="N88"/>
    </row>
    <row r="89" spans="5:14" ht="15" x14ac:dyDescent="0.25">
      <c r="E89"/>
      <c r="F89" s="49"/>
      <c r="G89" s="49"/>
      <c r="I89" s="105"/>
      <c r="J89" s="98"/>
      <c r="N89"/>
    </row>
    <row r="90" spans="5:14" ht="15" x14ac:dyDescent="0.25">
      <c r="E90"/>
      <c r="F90" s="49"/>
      <c r="G90" s="49"/>
      <c r="I90" s="105"/>
      <c r="J90" s="98"/>
      <c r="N90"/>
    </row>
    <row r="91" spans="5:14" ht="15" x14ac:dyDescent="0.25">
      <c r="E91"/>
      <c r="F91" s="49"/>
      <c r="G91" s="49"/>
      <c r="I91" s="105"/>
      <c r="J91" s="98"/>
      <c r="N91"/>
    </row>
    <row r="92" spans="5:14" ht="15" x14ac:dyDescent="0.25">
      <c r="E92"/>
      <c r="F92" s="49"/>
      <c r="G92" s="49"/>
      <c r="I92" s="105"/>
      <c r="J92" s="98"/>
      <c r="N92"/>
    </row>
    <row r="93" spans="5:14" ht="15" x14ac:dyDescent="0.25">
      <c r="E93"/>
      <c r="F93" s="49"/>
      <c r="G93" s="49"/>
      <c r="I93" s="105"/>
      <c r="J93" s="98"/>
      <c r="N93"/>
    </row>
    <row r="94" spans="5:14" ht="15" x14ac:dyDescent="0.25">
      <c r="E94"/>
      <c r="F94" s="49"/>
      <c r="G94" s="49"/>
      <c r="I94" s="105"/>
      <c r="J94" s="98"/>
      <c r="N94"/>
    </row>
    <row r="95" spans="5:14" ht="15" x14ac:dyDescent="0.25">
      <c r="E95"/>
      <c r="F95" s="49"/>
      <c r="G95" s="49"/>
      <c r="I95" s="105"/>
      <c r="J95" s="98"/>
      <c r="N95"/>
    </row>
    <row r="96" spans="5:14" ht="15" x14ac:dyDescent="0.25">
      <c r="E96"/>
      <c r="F96" s="49"/>
      <c r="G96" s="49"/>
      <c r="I96" s="105"/>
      <c r="J96" s="98"/>
      <c r="N96"/>
    </row>
    <row r="97" spans="5:14" ht="15" x14ac:dyDescent="0.25">
      <c r="E97"/>
      <c r="F97" s="49"/>
      <c r="G97" s="49"/>
      <c r="I97" s="105"/>
      <c r="J97" s="98"/>
      <c r="N97"/>
    </row>
    <row r="98" spans="5:14" ht="15" x14ac:dyDescent="0.25">
      <c r="E98"/>
      <c r="F98" s="49"/>
      <c r="G98" s="49"/>
      <c r="I98" s="105"/>
      <c r="J98" s="98"/>
      <c r="N98"/>
    </row>
    <row r="99" spans="5:14" ht="15" x14ac:dyDescent="0.25">
      <c r="E99"/>
      <c r="F99" s="49"/>
      <c r="G99" s="49"/>
      <c r="I99" s="105"/>
      <c r="J99" s="98"/>
      <c r="N99"/>
    </row>
    <row r="100" spans="5:14" ht="15" x14ac:dyDescent="0.25">
      <c r="E100"/>
      <c r="F100" s="49"/>
      <c r="G100" s="49"/>
      <c r="I100" s="105"/>
      <c r="J100" s="98"/>
      <c r="N100"/>
    </row>
    <row r="101" spans="5:14" ht="15" x14ac:dyDescent="0.25">
      <c r="E101"/>
      <c r="F101" s="49"/>
      <c r="G101" s="49"/>
      <c r="I101" s="105"/>
      <c r="J101" s="98"/>
      <c r="N101"/>
    </row>
    <row r="102" spans="5:14" ht="15" x14ac:dyDescent="0.25">
      <c r="E102"/>
      <c r="F102" s="49"/>
      <c r="G102" s="49"/>
      <c r="I102" s="105"/>
      <c r="J102" s="98"/>
      <c r="N102"/>
    </row>
    <row r="103" spans="5:14" ht="15" x14ac:dyDescent="0.25">
      <c r="E103"/>
      <c r="F103" s="49"/>
      <c r="G103" s="49"/>
      <c r="I103" s="105"/>
      <c r="J103" s="98"/>
      <c r="N103"/>
    </row>
    <row r="104" spans="5:14" ht="15" x14ac:dyDescent="0.25">
      <c r="E104"/>
      <c r="F104" s="49"/>
      <c r="G104" s="49"/>
      <c r="I104" s="105"/>
      <c r="J104" s="98"/>
      <c r="N104"/>
    </row>
    <row r="105" spans="5:14" ht="15" x14ac:dyDescent="0.25">
      <c r="E105"/>
      <c r="F105" s="49"/>
      <c r="G105" s="49"/>
      <c r="I105" s="105"/>
      <c r="J105" s="98"/>
      <c r="N105"/>
    </row>
    <row r="106" spans="5:14" ht="15" x14ac:dyDescent="0.25">
      <c r="E106"/>
      <c r="F106" s="49"/>
      <c r="G106" s="49"/>
      <c r="I106" s="105"/>
      <c r="J106" s="98"/>
      <c r="N106"/>
    </row>
    <row r="107" spans="5:14" ht="15" x14ac:dyDescent="0.25">
      <c r="E107"/>
      <c r="F107" s="49"/>
      <c r="G107" s="49"/>
      <c r="I107" s="105"/>
      <c r="J107" s="98"/>
      <c r="N107"/>
    </row>
    <row r="108" spans="5:14" ht="15" x14ac:dyDescent="0.25">
      <c r="E108"/>
      <c r="F108" s="49"/>
      <c r="G108" s="49"/>
      <c r="I108" s="105"/>
      <c r="J108" s="98"/>
      <c r="N108"/>
    </row>
    <row r="109" spans="5:14" ht="15" x14ac:dyDescent="0.25">
      <c r="E109"/>
      <c r="F109" s="49"/>
      <c r="G109" s="49"/>
      <c r="I109" s="105"/>
      <c r="J109" s="98"/>
      <c r="N109"/>
    </row>
    <row r="110" spans="5:14" ht="15" x14ac:dyDescent="0.25">
      <c r="E110"/>
      <c r="F110" s="49"/>
      <c r="G110" s="49"/>
      <c r="I110" s="105"/>
      <c r="J110" s="98"/>
      <c r="N110"/>
    </row>
    <row r="111" spans="5:14" ht="15" x14ac:dyDescent="0.25">
      <c r="E111"/>
      <c r="F111" s="49"/>
      <c r="G111" s="49"/>
      <c r="I111" s="105"/>
      <c r="J111" s="98"/>
      <c r="N111"/>
    </row>
    <row r="112" spans="5:14" ht="15" x14ac:dyDescent="0.25">
      <c r="E112"/>
      <c r="F112" s="49"/>
      <c r="G112" s="49"/>
      <c r="I112" s="105"/>
      <c r="J112" s="98"/>
      <c r="N112"/>
    </row>
    <row r="113" spans="5:14" ht="15" x14ac:dyDescent="0.25">
      <c r="E113"/>
      <c r="F113" s="49"/>
      <c r="G113" s="49"/>
      <c r="I113" s="105"/>
      <c r="J113" s="98"/>
      <c r="N113"/>
    </row>
    <row r="114" spans="5:14" ht="15" x14ac:dyDescent="0.25">
      <c r="E114"/>
      <c r="F114" s="49"/>
      <c r="G114" s="49"/>
      <c r="I114" s="105"/>
      <c r="J114" s="98"/>
      <c r="N114"/>
    </row>
    <row r="115" spans="5:14" ht="15" x14ac:dyDescent="0.25">
      <c r="E115"/>
      <c r="F115" s="49"/>
      <c r="G115" s="49"/>
      <c r="I115" s="105"/>
      <c r="J115" s="98"/>
      <c r="N115"/>
    </row>
    <row r="116" spans="5:14" ht="15" x14ac:dyDescent="0.25">
      <c r="E116"/>
      <c r="F116" s="49"/>
      <c r="G116" s="49"/>
      <c r="I116" s="105"/>
      <c r="J116" s="98"/>
      <c r="N116"/>
    </row>
    <row r="117" spans="5:14" ht="15" x14ac:dyDescent="0.25">
      <c r="E117"/>
      <c r="F117" s="49"/>
      <c r="G117" s="49"/>
      <c r="I117" s="105"/>
      <c r="J117" s="98"/>
      <c r="N117"/>
    </row>
    <row r="118" spans="5:14" ht="15" x14ac:dyDescent="0.25">
      <c r="E118"/>
      <c r="F118" s="49"/>
      <c r="G118" s="49"/>
      <c r="I118" s="105"/>
      <c r="J118" s="98"/>
      <c r="N118"/>
    </row>
    <row r="119" spans="5:14" ht="15" x14ac:dyDescent="0.25">
      <c r="E119"/>
      <c r="F119" s="49"/>
      <c r="G119" s="49"/>
      <c r="I119" s="105"/>
      <c r="J119" s="98"/>
      <c r="N119"/>
    </row>
    <row r="120" spans="5:14" ht="15" x14ac:dyDescent="0.25">
      <c r="E120"/>
      <c r="F120" s="49"/>
      <c r="G120" s="49"/>
      <c r="I120" s="105"/>
      <c r="J120" s="98"/>
      <c r="N120"/>
    </row>
    <row r="121" spans="5:14" ht="15" x14ac:dyDescent="0.25">
      <c r="E121"/>
      <c r="F121" s="49"/>
      <c r="G121" s="49"/>
      <c r="I121" s="105"/>
      <c r="J121" s="98"/>
      <c r="N121"/>
    </row>
    <row r="122" spans="5:14" ht="15" x14ac:dyDescent="0.25">
      <c r="E122"/>
      <c r="F122" s="49"/>
      <c r="G122" s="49"/>
      <c r="I122" s="105"/>
      <c r="J122" s="98"/>
      <c r="N122"/>
    </row>
    <row r="123" spans="5:14" ht="15" x14ac:dyDescent="0.25">
      <c r="E123"/>
      <c r="F123" s="49"/>
      <c r="G123" s="49"/>
      <c r="I123" s="105"/>
      <c r="J123" s="98"/>
      <c r="N123"/>
    </row>
    <row r="124" spans="5:14" ht="15" x14ac:dyDescent="0.25">
      <c r="E124"/>
      <c r="F124" s="49"/>
      <c r="G124" s="49"/>
      <c r="I124" s="105"/>
      <c r="J124" s="98"/>
      <c r="N124"/>
    </row>
    <row r="125" spans="5:14" ht="15" x14ac:dyDescent="0.25">
      <c r="E125"/>
      <c r="F125" s="49"/>
      <c r="G125" s="49"/>
      <c r="I125" s="105"/>
      <c r="J125" s="98"/>
      <c r="N125"/>
    </row>
    <row r="126" spans="5:14" ht="15" x14ac:dyDescent="0.25">
      <c r="E126"/>
      <c r="F126" s="49"/>
      <c r="G126" s="49"/>
      <c r="I126" s="105"/>
      <c r="J126" s="98"/>
      <c r="N126"/>
    </row>
    <row r="127" spans="5:14" ht="15" x14ac:dyDescent="0.25">
      <c r="E127"/>
      <c r="F127" s="49"/>
      <c r="G127" s="49"/>
      <c r="I127" s="105"/>
      <c r="J127" s="98"/>
      <c r="N127"/>
    </row>
    <row r="128" spans="5:14" ht="15" x14ac:dyDescent="0.25">
      <c r="E128"/>
      <c r="F128" s="49"/>
      <c r="G128" s="49"/>
      <c r="I128" s="105"/>
      <c r="J128" s="98"/>
      <c r="N128"/>
    </row>
    <row r="129" spans="5:14" ht="15" x14ac:dyDescent="0.25">
      <c r="E129"/>
      <c r="F129" s="49"/>
      <c r="G129" s="49"/>
      <c r="I129" s="105"/>
      <c r="J129" s="98"/>
      <c r="N129"/>
    </row>
    <row r="130" spans="5:14" ht="15" x14ac:dyDescent="0.25">
      <c r="E130"/>
      <c r="F130" s="49"/>
      <c r="G130" s="49"/>
      <c r="I130" s="106"/>
      <c r="J130" s="98"/>
      <c r="N130"/>
    </row>
    <row r="131" spans="5:14" ht="15" x14ac:dyDescent="0.25">
      <c r="E131"/>
      <c r="F131" s="49"/>
      <c r="G131" s="49"/>
      <c r="I131" s="104"/>
      <c r="J131" s="107"/>
      <c r="N131"/>
    </row>
    <row r="132" spans="5:14" ht="15" x14ac:dyDescent="0.25">
      <c r="E132"/>
      <c r="F132" s="49"/>
      <c r="G132" s="49"/>
      <c r="I132" s="104"/>
      <c r="J132" s="97"/>
      <c r="N132"/>
    </row>
    <row r="133" spans="5:14" ht="15" x14ac:dyDescent="0.25">
      <c r="E133"/>
      <c r="F133" s="49"/>
      <c r="G133" s="49"/>
      <c r="I133" s="104"/>
      <c r="J133" s="97"/>
      <c r="N133"/>
    </row>
    <row r="134" spans="5:14" ht="15" x14ac:dyDescent="0.25">
      <c r="E134"/>
      <c r="F134" s="49"/>
      <c r="G134" s="49"/>
      <c r="H134" s="97"/>
      <c r="I134" s="106"/>
      <c r="J134" s="97"/>
      <c r="N134"/>
    </row>
    <row r="135" spans="5:14" ht="15" x14ac:dyDescent="0.25">
      <c r="E135"/>
      <c r="F135" s="49"/>
      <c r="G135" s="49"/>
      <c r="H135" s="97"/>
      <c r="I135" s="106"/>
      <c r="J135" s="97"/>
      <c r="N135"/>
    </row>
    <row r="136" spans="5:14" ht="15" x14ac:dyDescent="0.25">
      <c r="E136"/>
      <c r="F136" s="49"/>
      <c r="G136" s="49"/>
      <c r="H136" s="97"/>
      <c r="I136" s="106"/>
      <c r="J136" s="97"/>
      <c r="N136"/>
    </row>
    <row r="137" spans="5:14" ht="15" x14ac:dyDescent="0.25">
      <c r="E137"/>
      <c r="F137" s="49"/>
      <c r="G137" s="49"/>
      <c r="H137" s="97"/>
      <c r="I137" s="106"/>
      <c r="J137" s="97"/>
      <c r="N137"/>
    </row>
    <row r="138" spans="5:14" ht="15" x14ac:dyDescent="0.25">
      <c r="E138"/>
      <c r="F138" s="49"/>
      <c r="G138" s="49"/>
      <c r="H138" s="97"/>
      <c r="I138" s="106"/>
      <c r="J138" s="97"/>
      <c r="N138"/>
    </row>
    <row r="139" spans="5:14" ht="15" x14ac:dyDescent="0.25">
      <c r="E139"/>
      <c r="F139" s="49"/>
      <c r="G139" s="49"/>
      <c r="H139" s="97"/>
      <c r="I139" s="106"/>
      <c r="J139" s="97"/>
      <c r="N139"/>
    </row>
    <row r="140" spans="5:14" ht="15" x14ac:dyDescent="0.25">
      <c r="E140"/>
      <c r="F140" s="49"/>
      <c r="G140" s="49"/>
      <c r="H140" s="97"/>
      <c r="I140" s="106"/>
      <c r="J140" s="97"/>
      <c r="N140"/>
    </row>
    <row r="141" spans="5:14" ht="15" x14ac:dyDescent="0.25">
      <c r="E141"/>
      <c r="F141" s="49"/>
      <c r="G141" s="49"/>
      <c r="H141" s="97"/>
      <c r="I141" s="106"/>
      <c r="J141" s="97"/>
      <c r="N141"/>
    </row>
    <row r="142" spans="5:14" ht="15" x14ac:dyDescent="0.25">
      <c r="E142"/>
      <c r="F142" s="49"/>
      <c r="G142" s="49"/>
      <c r="H142" s="97"/>
      <c r="I142" s="106"/>
      <c r="J142" s="97"/>
      <c r="N142"/>
    </row>
    <row r="143" spans="5:14" ht="15" x14ac:dyDescent="0.25">
      <c r="E143"/>
      <c r="F143" s="49"/>
      <c r="G143" s="49"/>
      <c r="H143" s="97"/>
      <c r="I143" s="106"/>
      <c r="J143" s="97"/>
      <c r="N143"/>
    </row>
    <row r="144" spans="5:14" ht="15" x14ac:dyDescent="0.25">
      <c r="E144"/>
      <c r="F144" s="49"/>
      <c r="G144" s="49"/>
      <c r="H144" s="97"/>
      <c r="I144" s="106"/>
      <c r="J144" s="97"/>
      <c r="N144"/>
    </row>
    <row r="145" spans="5:14" ht="15" x14ac:dyDescent="0.25">
      <c r="E145"/>
      <c r="F145" s="49"/>
      <c r="G145" s="49"/>
      <c r="H145" s="97"/>
      <c r="I145" s="106"/>
      <c r="J145" s="97"/>
      <c r="N145"/>
    </row>
    <row r="146" spans="5:14" ht="15" x14ac:dyDescent="0.25">
      <c r="E146"/>
      <c r="F146" s="49"/>
      <c r="G146" s="49"/>
      <c r="H146" s="97"/>
      <c r="I146" s="106"/>
      <c r="J146" s="97"/>
      <c r="N146"/>
    </row>
    <row r="147" spans="5:14" ht="15" x14ac:dyDescent="0.25">
      <c r="E147"/>
      <c r="F147" s="49"/>
      <c r="G147" s="49"/>
      <c r="H147" s="97"/>
      <c r="I147" s="106"/>
      <c r="J147" s="97"/>
      <c r="N147"/>
    </row>
    <row r="148" spans="5:14" ht="15" x14ac:dyDescent="0.25">
      <c r="E148"/>
      <c r="F148" s="49"/>
      <c r="G148" s="49"/>
      <c r="H148" s="97"/>
      <c r="I148" s="106"/>
      <c r="J148" s="97"/>
      <c r="N148"/>
    </row>
    <row r="149" spans="5:14" ht="15" x14ac:dyDescent="0.25">
      <c r="E149"/>
      <c r="F149" s="49"/>
      <c r="G149" s="49"/>
      <c r="H149" s="97"/>
      <c r="I149" s="106"/>
      <c r="J149" s="97"/>
      <c r="N149"/>
    </row>
    <row r="150" spans="5:14" ht="15" x14ac:dyDescent="0.25">
      <c r="E150"/>
      <c r="F150" s="49"/>
      <c r="G150" s="49"/>
      <c r="H150" s="97"/>
      <c r="I150" s="106"/>
      <c r="J150" s="97"/>
      <c r="N150"/>
    </row>
    <row r="151" spans="5:14" ht="15" x14ac:dyDescent="0.25">
      <c r="E151"/>
      <c r="F151" s="49"/>
      <c r="G151" s="49"/>
      <c r="H151" s="97"/>
      <c r="I151" s="106"/>
      <c r="J151" s="97"/>
      <c r="N151"/>
    </row>
    <row r="152" spans="5:14" ht="15" x14ac:dyDescent="0.25">
      <c r="E152"/>
      <c r="F152" s="49"/>
      <c r="G152" s="49"/>
      <c r="H152" s="97"/>
      <c r="I152" s="106"/>
      <c r="J152" s="97"/>
      <c r="N152"/>
    </row>
    <row r="153" spans="5:14" ht="15" x14ac:dyDescent="0.25">
      <c r="E153"/>
      <c r="F153" s="49"/>
      <c r="G153" s="49"/>
      <c r="H153" s="97"/>
      <c r="I153" s="106"/>
      <c r="J153" s="97"/>
      <c r="N153"/>
    </row>
    <row r="154" spans="5:14" ht="15" x14ac:dyDescent="0.25">
      <c r="E154"/>
      <c r="F154" s="49"/>
      <c r="G154" s="49"/>
      <c r="H154" s="97"/>
      <c r="I154" s="106"/>
      <c r="J154" s="97"/>
      <c r="N154"/>
    </row>
    <row r="155" spans="5:14" ht="15" x14ac:dyDescent="0.25">
      <c r="E155"/>
      <c r="F155" s="49"/>
      <c r="G155" s="49"/>
      <c r="H155" s="97"/>
      <c r="I155" s="106"/>
      <c r="J155" s="97"/>
      <c r="N155"/>
    </row>
    <row r="156" spans="5:14" ht="15" x14ac:dyDescent="0.25">
      <c r="E156"/>
      <c r="F156" s="49"/>
      <c r="G156" s="49"/>
      <c r="H156" s="97"/>
      <c r="I156" s="106"/>
      <c r="J156" s="97"/>
      <c r="N156"/>
    </row>
    <row r="157" spans="5:14" ht="15" x14ac:dyDescent="0.25">
      <c r="E157"/>
      <c r="F157" s="49"/>
      <c r="G157" s="49"/>
      <c r="H157" s="97"/>
      <c r="I157" s="106"/>
      <c r="J157" s="97"/>
      <c r="N157"/>
    </row>
    <row r="158" spans="5:14" ht="15" x14ac:dyDescent="0.25">
      <c r="E158"/>
      <c r="F158" s="49"/>
      <c r="G158" s="49"/>
      <c r="H158" s="97"/>
      <c r="I158" s="106"/>
      <c r="J158" s="97"/>
      <c r="N158"/>
    </row>
    <row r="159" spans="5:14" ht="15" x14ac:dyDescent="0.25">
      <c r="E159"/>
      <c r="F159" s="49"/>
      <c r="G159" s="49"/>
      <c r="H159" s="97"/>
      <c r="I159" s="106"/>
      <c r="J159" s="97"/>
      <c r="N159"/>
    </row>
    <row r="160" spans="5:14" ht="15" x14ac:dyDescent="0.25">
      <c r="E160"/>
      <c r="F160" s="49"/>
      <c r="G160" s="49"/>
      <c r="H160" s="97"/>
      <c r="I160" s="106"/>
      <c r="J160" s="97"/>
      <c r="N160"/>
    </row>
    <row r="161" spans="5:14" ht="15" x14ac:dyDescent="0.25">
      <c r="E161"/>
      <c r="F161" s="49"/>
      <c r="G161" s="49"/>
      <c r="H161" s="97"/>
      <c r="I161" s="106"/>
      <c r="J161" s="97"/>
      <c r="N161"/>
    </row>
    <row r="162" spans="5:14" ht="15" x14ac:dyDescent="0.25">
      <c r="E162"/>
      <c r="F162" s="49"/>
      <c r="G162" s="49"/>
      <c r="H162" s="97"/>
      <c r="I162" s="106"/>
      <c r="J162" s="97"/>
      <c r="N162"/>
    </row>
    <row r="163" spans="5:14" ht="15" x14ac:dyDescent="0.25">
      <c r="E163"/>
      <c r="F163" s="49"/>
      <c r="G163" s="49"/>
      <c r="H163" s="97"/>
      <c r="I163" s="106"/>
      <c r="J163" s="97"/>
      <c r="N163"/>
    </row>
    <row r="164" spans="5:14" ht="20.100000000000001" customHeight="1" x14ac:dyDescent="0.25">
      <c r="E164"/>
      <c r="F164" s="49"/>
      <c r="G164" s="49"/>
      <c r="H164" s="97"/>
      <c r="I164" s="106"/>
      <c r="J164" s="97"/>
      <c r="K164" s="98"/>
      <c r="L164" s="97"/>
      <c r="M164" s="99"/>
    </row>
    <row r="165" spans="5:14" ht="20.100000000000001" customHeight="1" x14ac:dyDescent="0.25">
      <c r="E165"/>
      <c r="F165" s="49"/>
      <c r="G165" s="49"/>
      <c r="H165" s="97"/>
      <c r="I165" s="106"/>
      <c r="J165" s="97"/>
      <c r="K165" s="98"/>
      <c r="L165" s="97"/>
      <c r="M165" s="99"/>
    </row>
    <row r="166" spans="5:14" ht="20.100000000000001" customHeight="1" x14ac:dyDescent="0.25">
      <c r="E166"/>
      <c r="F166" s="49"/>
      <c r="G166" s="49"/>
      <c r="H166" s="97"/>
      <c r="I166" s="106"/>
      <c r="J166" s="99"/>
      <c r="K166" s="99"/>
      <c r="L166" s="99"/>
      <c r="M166" s="99"/>
    </row>
    <row r="167" spans="5:14" ht="20.100000000000001" customHeight="1" x14ac:dyDescent="0.25">
      <c r="E167"/>
      <c r="F167" s="49"/>
      <c r="G167" s="49"/>
      <c r="H167" s="97"/>
      <c r="I167" s="106"/>
      <c r="J167" s="97"/>
      <c r="K167" s="99"/>
    </row>
    <row r="168" spans="5:14" ht="20.100000000000001" customHeight="1" x14ac:dyDescent="0.25">
      <c r="E168"/>
      <c r="F168" s="49"/>
      <c r="G168" s="49"/>
      <c r="H168" s="99"/>
      <c r="I168" s="106"/>
      <c r="J168" s="99"/>
      <c r="K168" s="99"/>
    </row>
    <row r="169" spans="5:14" ht="20.100000000000001" customHeight="1" x14ac:dyDescent="0.2">
      <c r="E169"/>
      <c r="F169" s="49"/>
      <c r="G169" s="49"/>
      <c r="H169" s="18"/>
      <c r="I169" s="104"/>
    </row>
    <row r="170" spans="5:14" ht="20.100000000000001" customHeight="1" x14ac:dyDescent="0.2">
      <c r="E170"/>
      <c r="F170" s="49"/>
      <c r="G170" s="49"/>
      <c r="H170" s="18"/>
      <c r="I170" s="104"/>
    </row>
    <row r="171" spans="5:14" ht="20.100000000000001" customHeight="1" x14ac:dyDescent="0.2">
      <c r="E171"/>
      <c r="F171" s="49"/>
      <c r="G171" s="49"/>
      <c r="H171" s="18"/>
      <c r="I171" s="104"/>
    </row>
    <row r="172" spans="5:14" ht="20.100000000000001" customHeight="1" x14ac:dyDescent="0.2">
      <c r="E172"/>
      <c r="F172" s="49"/>
      <c r="G172" s="49"/>
      <c r="H172" s="18"/>
      <c r="I172" s="104"/>
    </row>
    <row r="173" spans="5:14" ht="20.100000000000001" customHeight="1" x14ac:dyDescent="0.2">
      <c r="E173"/>
      <c r="F173" s="49"/>
      <c r="G173" s="49"/>
      <c r="H173" s="18"/>
      <c r="I173" s="104"/>
    </row>
    <row r="174" spans="5:14" ht="20.100000000000001" customHeight="1" x14ac:dyDescent="0.2">
      <c r="E174"/>
      <c r="F174" s="49"/>
      <c r="G174" s="49"/>
      <c r="H174" s="18"/>
      <c r="I174" s="104"/>
    </row>
    <row r="175" spans="5:14" ht="20.100000000000001" customHeight="1" x14ac:dyDescent="0.2">
      <c r="E175"/>
      <c r="F175" s="49"/>
      <c r="G175" s="49"/>
      <c r="H175" s="18"/>
      <c r="I175" s="104"/>
    </row>
    <row r="176" spans="5:14" ht="20.100000000000001" customHeight="1" x14ac:dyDescent="0.2">
      <c r="E176"/>
      <c r="F176" s="49"/>
      <c r="G176" s="49"/>
      <c r="H176" s="18"/>
      <c r="I176" s="104"/>
    </row>
    <row r="177" spans="5:9" ht="20.100000000000001" customHeight="1" x14ac:dyDescent="0.2">
      <c r="E177"/>
      <c r="F177" s="49"/>
      <c r="G177" s="49"/>
      <c r="H177" s="18"/>
      <c r="I177" s="104"/>
    </row>
    <row r="178" spans="5:9" ht="20.100000000000001" customHeight="1" x14ac:dyDescent="0.2">
      <c r="E178"/>
      <c r="F178" s="49"/>
      <c r="G178" s="49"/>
      <c r="H178" s="18"/>
      <c r="I178" s="104"/>
    </row>
    <row r="179" spans="5:9" ht="20.100000000000001" customHeight="1" x14ac:dyDescent="0.2">
      <c r="E179"/>
      <c r="F179" s="49"/>
      <c r="G179" s="49"/>
      <c r="H179" s="18"/>
      <c r="I179" s="104"/>
    </row>
    <row r="180" spans="5:9" ht="20.100000000000001" customHeight="1" x14ac:dyDescent="0.2">
      <c r="E180"/>
      <c r="F180" s="49"/>
      <c r="G180" s="49"/>
      <c r="H180" s="18"/>
      <c r="I180" s="104"/>
    </row>
    <row r="181" spans="5:9" ht="20.100000000000001" customHeight="1" x14ac:dyDescent="0.2">
      <c r="E181"/>
      <c r="F181" s="49"/>
      <c r="G181" s="49"/>
      <c r="H181" s="18"/>
      <c r="I181" s="104"/>
    </row>
    <row r="182" spans="5:9" ht="20.100000000000001" customHeight="1" x14ac:dyDescent="0.2">
      <c r="E182"/>
      <c r="F182" s="49"/>
      <c r="G182" s="49"/>
      <c r="H182" s="18"/>
      <c r="I182" s="104"/>
    </row>
    <row r="183" spans="5:9" ht="20.100000000000001" customHeight="1" x14ac:dyDescent="0.2">
      <c r="E183"/>
      <c r="F183" s="49"/>
      <c r="G183" s="49"/>
      <c r="H183" s="18"/>
      <c r="I183" s="104"/>
    </row>
    <row r="184" spans="5:9" ht="20.100000000000001" customHeight="1" x14ac:dyDescent="0.2">
      <c r="E184"/>
      <c r="F184" s="49"/>
      <c r="G184" s="49"/>
      <c r="H184" s="18"/>
      <c r="I184" s="104"/>
    </row>
    <row r="185" spans="5:9" ht="20.100000000000001" customHeight="1" x14ac:dyDescent="0.2">
      <c r="E185"/>
      <c r="F185" s="49"/>
      <c r="G185" s="49"/>
      <c r="H185" s="18"/>
      <c r="I185" s="104"/>
    </row>
    <row r="186" spans="5:9" ht="20.100000000000001" customHeight="1" x14ac:dyDescent="0.2">
      <c r="E186"/>
      <c r="F186" s="49"/>
      <c r="G186" s="49"/>
      <c r="H186" s="18"/>
      <c r="I186" s="104"/>
    </row>
    <row r="187" spans="5:9" ht="20.100000000000001" customHeight="1" x14ac:dyDescent="0.2">
      <c r="E187"/>
      <c r="F187" s="49"/>
      <c r="G187" s="49"/>
      <c r="H187" s="18"/>
      <c r="I187" s="104"/>
    </row>
    <row r="188" spans="5:9" ht="20.100000000000001" customHeight="1" x14ac:dyDescent="0.2">
      <c r="E188"/>
      <c r="F188" s="49"/>
      <c r="G188" s="49"/>
      <c r="H188" s="18"/>
      <c r="I188" s="104"/>
    </row>
    <row r="189" spans="5:9" ht="20.100000000000001" customHeight="1" x14ac:dyDescent="0.2">
      <c r="E189"/>
      <c r="F189" s="49"/>
      <c r="G189" s="49"/>
      <c r="H189" s="18"/>
      <c r="I189" s="104"/>
    </row>
    <row r="190" spans="5:9" ht="20.100000000000001" customHeight="1" x14ac:dyDescent="0.2">
      <c r="E190"/>
      <c r="F190" s="49"/>
      <c r="G190" s="49"/>
      <c r="H190" s="18"/>
      <c r="I190" s="104"/>
    </row>
    <row r="191" spans="5:9" ht="20.100000000000001" customHeight="1" x14ac:dyDescent="0.2">
      <c r="E191"/>
      <c r="F191" s="49"/>
      <c r="G191" s="49"/>
      <c r="H191" s="18"/>
      <c r="I191" s="104"/>
    </row>
    <row r="192" spans="5:9" ht="20.100000000000001" customHeight="1" x14ac:dyDescent="0.2">
      <c r="E192"/>
      <c r="F192" s="49"/>
      <c r="G192" s="49"/>
      <c r="H192" s="18"/>
      <c r="I192" s="104"/>
    </row>
    <row r="193" spans="5:9" ht="20.100000000000001" customHeight="1" x14ac:dyDescent="0.2">
      <c r="E193"/>
      <c r="F193" s="49"/>
      <c r="G193" s="49"/>
      <c r="H193" s="18"/>
      <c r="I193" s="104"/>
    </row>
    <row r="194" spans="5:9" ht="20.100000000000001" customHeight="1" x14ac:dyDescent="0.2">
      <c r="E194"/>
      <c r="F194" s="49"/>
      <c r="G194" s="49"/>
      <c r="H194" s="18"/>
      <c r="I194" s="104"/>
    </row>
    <row r="195" spans="5:9" ht="20.100000000000001" customHeight="1" x14ac:dyDescent="0.2">
      <c r="E195"/>
      <c r="F195" s="49"/>
      <c r="G195" s="49"/>
      <c r="H195" s="18"/>
      <c r="I195" s="104"/>
    </row>
    <row r="196" spans="5:9" ht="20.100000000000001" customHeight="1" x14ac:dyDescent="0.2">
      <c r="E196"/>
      <c r="F196" s="49"/>
      <c r="G196" s="49"/>
      <c r="H196" s="18"/>
      <c r="I196" s="104"/>
    </row>
    <row r="197" spans="5:9" ht="20.100000000000001" customHeight="1" x14ac:dyDescent="0.2">
      <c r="E197"/>
      <c r="F197" s="49"/>
      <c r="G197" s="49"/>
      <c r="H197" s="18"/>
      <c r="I197" s="104"/>
    </row>
    <row r="198" spans="5:9" ht="20.100000000000001" customHeight="1" x14ac:dyDescent="0.2">
      <c r="E198"/>
      <c r="F198" s="49"/>
      <c r="G198" s="49"/>
      <c r="H198" s="18"/>
      <c r="I198" s="104"/>
    </row>
    <row r="199" spans="5:9" ht="20.100000000000001" customHeight="1" x14ac:dyDescent="0.2">
      <c r="E199"/>
      <c r="F199" s="49"/>
      <c r="G199" s="49"/>
      <c r="H199" s="18"/>
      <c r="I199" s="104"/>
    </row>
    <row r="200" spans="5:9" ht="20.100000000000001" customHeight="1" x14ac:dyDescent="0.2">
      <c r="E200"/>
      <c r="F200" s="49"/>
      <c r="G200" s="49"/>
      <c r="H200" s="18"/>
      <c r="I200" s="104"/>
    </row>
    <row r="201" spans="5:9" ht="20.100000000000001" customHeight="1" x14ac:dyDescent="0.2">
      <c r="E201"/>
      <c r="F201" s="49"/>
      <c r="G201" s="49"/>
      <c r="H201" s="18"/>
      <c r="I201" s="104"/>
    </row>
    <row r="202" spans="5:9" ht="20.100000000000001" customHeight="1" x14ac:dyDescent="0.2">
      <c r="E202"/>
      <c r="F202" s="49"/>
      <c r="G202" s="49"/>
      <c r="H202" s="18"/>
      <c r="I202" s="104"/>
    </row>
    <row r="203" spans="5:9" ht="20.100000000000001" customHeight="1" x14ac:dyDescent="0.2">
      <c r="E203"/>
      <c r="F203" s="49"/>
      <c r="G203" s="49"/>
      <c r="H203" s="18"/>
      <c r="I203" s="104"/>
    </row>
    <row r="204" spans="5:9" ht="20.100000000000001" customHeight="1" x14ac:dyDescent="0.2">
      <c r="E204"/>
      <c r="F204" s="49"/>
      <c r="G204" s="49"/>
      <c r="H204" s="18"/>
      <c r="I204" s="104"/>
    </row>
    <row r="205" spans="5:9" ht="20.100000000000001" customHeight="1" x14ac:dyDescent="0.2">
      <c r="E205"/>
      <c r="F205" s="49"/>
      <c r="G205" s="49"/>
      <c r="H205" s="18"/>
      <c r="I205" s="104"/>
    </row>
    <row r="206" spans="5:9" ht="20.100000000000001" customHeight="1" x14ac:dyDescent="0.2">
      <c r="E206"/>
      <c r="F206" s="49"/>
      <c r="G206" s="49"/>
      <c r="H206" s="18"/>
      <c r="I206" s="104"/>
    </row>
    <row r="207" spans="5:9" ht="20.100000000000001" customHeight="1" x14ac:dyDescent="0.2">
      <c r="E207"/>
      <c r="F207" s="49"/>
      <c r="G207" s="49"/>
      <c r="H207" s="18"/>
      <c r="I207" s="104"/>
    </row>
    <row r="208" spans="5:9" ht="20.100000000000001" customHeight="1" x14ac:dyDescent="0.2">
      <c r="E208"/>
      <c r="F208" s="49"/>
      <c r="G208" s="49"/>
      <c r="H208" s="18"/>
      <c r="I208" s="104"/>
    </row>
    <row r="209" spans="5:9" ht="20.100000000000001" customHeight="1" x14ac:dyDescent="0.2">
      <c r="E209"/>
      <c r="F209" s="49"/>
      <c r="G209" s="49"/>
      <c r="H209" s="18"/>
      <c r="I209" s="104"/>
    </row>
    <row r="210" spans="5:9" ht="20.100000000000001" customHeight="1" x14ac:dyDescent="0.2">
      <c r="E210"/>
      <c r="F210" s="49"/>
      <c r="G210" s="49"/>
      <c r="H210" s="18"/>
      <c r="I210" s="104"/>
    </row>
    <row r="211" spans="5:9" ht="20.100000000000001" customHeight="1" x14ac:dyDescent="0.2">
      <c r="E211"/>
      <c r="F211" s="49"/>
      <c r="G211" s="49"/>
      <c r="H211" s="18"/>
      <c r="I211" s="104"/>
    </row>
    <row r="212" spans="5:9" ht="20.100000000000001" customHeight="1" x14ac:dyDescent="0.2">
      <c r="E212"/>
      <c r="F212" s="49"/>
      <c r="G212" s="49"/>
      <c r="H212" s="18"/>
      <c r="I212" s="104"/>
    </row>
    <row r="213" spans="5:9" ht="20.100000000000001" customHeight="1" x14ac:dyDescent="0.2">
      <c r="E213"/>
      <c r="F213" s="49"/>
      <c r="G213" s="49"/>
      <c r="H213" s="18"/>
      <c r="I213" s="104"/>
    </row>
    <row r="214" spans="5:9" ht="20.100000000000001" customHeight="1" x14ac:dyDescent="0.2">
      <c r="E214"/>
      <c r="F214" s="49"/>
      <c r="G214" s="49"/>
      <c r="H214" s="18"/>
      <c r="I214" s="104"/>
    </row>
    <row r="215" spans="5:9" ht="20.100000000000001" customHeight="1" x14ac:dyDescent="0.2">
      <c r="E215"/>
      <c r="F215" s="49"/>
      <c r="G215" s="49"/>
      <c r="H215" s="18"/>
      <c r="I215" s="104"/>
    </row>
    <row r="216" spans="5:9" ht="20.100000000000001" customHeight="1" x14ac:dyDescent="0.2">
      <c r="E216"/>
      <c r="F216" s="49"/>
      <c r="G216" s="49"/>
      <c r="H216" s="18"/>
      <c r="I216" s="104"/>
    </row>
    <row r="217" spans="5:9" ht="20.100000000000001" customHeight="1" x14ac:dyDescent="0.2">
      <c r="E217"/>
      <c r="F217" s="49"/>
      <c r="G217" s="49"/>
      <c r="H217" s="18"/>
      <c r="I217" s="104"/>
    </row>
    <row r="218" spans="5:9" ht="20.100000000000001" customHeight="1" x14ac:dyDescent="0.2">
      <c r="E218"/>
      <c r="F218" s="49"/>
      <c r="G218" s="49"/>
      <c r="H218" s="18"/>
      <c r="I218" s="104"/>
    </row>
    <row r="219" spans="5:9" ht="20.100000000000001" customHeight="1" x14ac:dyDescent="0.2">
      <c r="E219"/>
      <c r="F219" s="49"/>
      <c r="G219" s="49"/>
      <c r="H219" s="18"/>
      <c r="I219" s="104"/>
    </row>
    <row r="220" spans="5:9" ht="20.100000000000001" customHeight="1" x14ac:dyDescent="0.2">
      <c r="E220"/>
      <c r="F220" s="49"/>
      <c r="G220" s="49"/>
      <c r="H220" s="18"/>
      <c r="I220" s="104"/>
    </row>
    <row r="221" spans="5:9" ht="20.100000000000001" customHeight="1" x14ac:dyDescent="0.2">
      <c r="E221"/>
      <c r="F221" s="49"/>
      <c r="G221" s="49"/>
      <c r="H221" s="18"/>
      <c r="I221" s="104"/>
    </row>
    <row r="222" spans="5:9" ht="20.100000000000001" customHeight="1" x14ac:dyDescent="0.2">
      <c r="E222"/>
      <c r="F222" s="49"/>
      <c r="G222" s="49"/>
      <c r="H222" s="18"/>
      <c r="I222" s="104"/>
    </row>
    <row r="223" spans="5:9" ht="20.100000000000001" customHeight="1" x14ac:dyDescent="0.2">
      <c r="E223"/>
      <c r="F223" s="49"/>
      <c r="G223" s="49"/>
      <c r="H223" s="18"/>
      <c r="I223" s="104"/>
    </row>
    <row r="224" spans="5:9" ht="20.100000000000001" customHeight="1" x14ac:dyDescent="0.2">
      <c r="E224"/>
      <c r="F224" s="49"/>
      <c r="G224" s="49"/>
      <c r="H224" s="18"/>
      <c r="I224" s="104"/>
    </row>
    <row r="225" spans="5:9" ht="20.100000000000001" customHeight="1" x14ac:dyDescent="0.2">
      <c r="E225"/>
      <c r="F225" s="49"/>
      <c r="G225" s="49"/>
      <c r="H225" s="18"/>
      <c r="I225" s="104"/>
    </row>
    <row r="226" spans="5:9" ht="20.100000000000001" customHeight="1" x14ac:dyDescent="0.2">
      <c r="E226"/>
      <c r="F226" s="49"/>
      <c r="G226" s="49"/>
      <c r="H226" s="18"/>
      <c r="I226" s="104"/>
    </row>
    <row r="227" spans="5:9" ht="20.100000000000001" customHeight="1" x14ac:dyDescent="0.2">
      <c r="E227"/>
      <c r="F227" s="49"/>
      <c r="G227" s="49"/>
      <c r="H227" s="18"/>
      <c r="I227" s="104"/>
    </row>
    <row r="228" spans="5:9" ht="20.100000000000001" customHeight="1" x14ac:dyDescent="0.2">
      <c r="E228"/>
      <c r="F228" s="49"/>
      <c r="G228" s="49"/>
      <c r="H228" s="18"/>
      <c r="I228" s="104"/>
    </row>
    <row r="229" spans="5:9" ht="20.100000000000001" customHeight="1" x14ac:dyDescent="0.2">
      <c r="E229"/>
      <c r="F229" s="49"/>
      <c r="G229" s="49"/>
      <c r="H229" s="18"/>
      <c r="I229" s="104"/>
    </row>
    <row r="230" spans="5:9" ht="20.100000000000001" customHeight="1" x14ac:dyDescent="0.2">
      <c r="E230"/>
      <c r="F230" s="49"/>
      <c r="G230" s="49"/>
      <c r="H230" s="18"/>
      <c r="I230" s="104"/>
    </row>
    <row r="231" spans="5:9" ht="20.100000000000001" customHeight="1" x14ac:dyDescent="0.2">
      <c r="E231"/>
      <c r="F231" s="49"/>
      <c r="G231" s="49"/>
      <c r="H231" s="18"/>
      <c r="I231" s="104"/>
    </row>
    <row r="232" spans="5:9" ht="20.100000000000001" customHeight="1" x14ac:dyDescent="0.2">
      <c r="E232"/>
      <c r="F232" s="49"/>
      <c r="G232" s="49"/>
      <c r="H232" s="18"/>
      <c r="I232" s="104"/>
    </row>
    <row r="233" spans="5:9" ht="20.100000000000001" customHeight="1" x14ac:dyDescent="0.2">
      <c r="E233"/>
      <c r="F233" s="49"/>
      <c r="G233" s="49"/>
      <c r="H233" s="18"/>
      <c r="I233" s="104"/>
    </row>
    <row r="234" spans="5:9" ht="20.100000000000001" customHeight="1" x14ac:dyDescent="0.2">
      <c r="E234"/>
      <c r="F234" s="49"/>
      <c r="G234" s="49"/>
      <c r="H234" s="18"/>
      <c r="I234" s="104"/>
    </row>
    <row r="235" spans="5:9" ht="20.100000000000001" customHeight="1" x14ac:dyDescent="0.2">
      <c r="E235"/>
      <c r="F235" s="49"/>
      <c r="G235" s="49"/>
      <c r="H235" s="18"/>
      <c r="I235" s="104"/>
    </row>
    <row r="236" spans="5:9" ht="20.100000000000001" customHeight="1" x14ac:dyDescent="0.2">
      <c r="E236"/>
      <c r="F236" s="49"/>
      <c r="G236" s="49"/>
      <c r="H236" s="18"/>
      <c r="I236" s="104"/>
    </row>
    <row r="237" spans="5:9" ht="20.100000000000001" customHeight="1" x14ac:dyDescent="0.2">
      <c r="E237"/>
      <c r="F237" s="49"/>
      <c r="G237" s="49"/>
      <c r="H237" s="18"/>
      <c r="I237" s="104"/>
    </row>
    <row r="238" spans="5:9" ht="20.100000000000001" customHeight="1" x14ac:dyDescent="0.2">
      <c r="E238"/>
      <c r="F238" s="49"/>
      <c r="G238" s="49"/>
      <c r="H238" s="18"/>
      <c r="I238" s="104"/>
    </row>
    <row r="239" spans="5:9" ht="20.100000000000001" customHeight="1" x14ac:dyDescent="0.2">
      <c r="E239"/>
      <c r="F239" s="49"/>
      <c r="G239" s="49"/>
      <c r="H239" s="18"/>
      <c r="I239" s="104"/>
    </row>
    <row r="240" spans="5:9" ht="20.100000000000001" customHeight="1" x14ac:dyDescent="0.2">
      <c r="E240"/>
      <c r="F240" s="49"/>
      <c r="G240" s="49"/>
      <c r="H240" s="18"/>
      <c r="I240" s="104"/>
    </row>
    <row r="241" spans="5:9" ht="20.100000000000001" customHeight="1" x14ac:dyDescent="0.2">
      <c r="E241"/>
      <c r="F241" s="49"/>
      <c r="G241" s="49"/>
      <c r="H241" s="18"/>
      <c r="I241" s="104"/>
    </row>
    <row r="242" spans="5:9" ht="20.100000000000001" customHeight="1" x14ac:dyDescent="0.2">
      <c r="E242"/>
      <c r="F242" s="49"/>
      <c r="G242" s="49"/>
      <c r="H242" s="18"/>
    </row>
    <row r="243" spans="5:9" ht="20.100000000000001" customHeight="1" x14ac:dyDescent="0.2">
      <c r="E243"/>
      <c r="F243" s="49"/>
      <c r="G243" s="49"/>
      <c r="H243" s="18"/>
    </row>
    <row r="244" spans="5:9" ht="20.100000000000001" customHeight="1" x14ac:dyDescent="0.2">
      <c r="E244"/>
      <c r="F244" s="49"/>
      <c r="G244" s="49"/>
      <c r="H244" s="18"/>
    </row>
    <row r="245" spans="5:9" ht="20.100000000000001" customHeight="1" x14ac:dyDescent="0.2">
      <c r="E245"/>
      <c r="F245" s="49"/>
      <c r="G245" s="49"/>
      <c r="H245" s="18"/>
    </row>
    <row r="246" spans="5:9" ht="20.100000000000001" customHeight="1" x14ac:dyDescent="0.2">
      <c r="E246"/>
      <c r="F246" s="49"/>
      <c r="G246" s="49"/>
      <c r="H246" s="18"/>
    </row>
    <row r="247" spans="5:9" ht="20.100000000000001" customHeight="1" x14ac:dyDescent="0.2">
      <c r="E247"/>
      <c r="F247" s="49"/>
      <c r="G247" s="49"/>
      <c r="H247" s="18"/>
    </row>
    <row r="248" spans="5:9" ht="20.100000000000001" customHeight="1" x14ac:dyDescent="0.2">
      <c r="E248"/>
      <c r="F248" s="49"/>
      <c r="G248" s="49"/>
      <c r="H248" s="18"/>
    </row>
    <row r="249" spans="5:9" ht="20.100000000000001" customHeight="1" x14ac:dyDescent="0.2">
      <c r="E249"/>
      <c r="F249" s="49"/>
      <c r="G249" s="49"/>
      <c r="H249" s="18"/>
    </row>
    <row r="250" spans="5:9" ht="20.100000000000001" customHeight="1" x14ac:dyDescent="0.2">
      <c r="E250"/>
      <c r="F250" s="49"/>
      <c r="G250" s="49"/>
      <c r="H250" s="18"/>
    </row>
    <row r="251" spans="5:9" ht="20.100000000000001" customHeight="1" x14ac:dyDescent="0.2">
      <c r="E251"/>
      <c r="F251" s="49"/>
      <c r="G251" s="49"/>
      <c r="H251" s="18"/>
    </row>
    <row r="252" spans="5:9" ht="20.100000000000001" customHeight="1" x14ac:dyDescent="0.2">
      <c r="E252"/>
      <c r="F252" s="49"/>
      <c r="G252" s="49"/>
      <c r="H252" s="18"/>
    </row>
    <row r="253" spans="5:9" ht="20.100000000000001" customHeight="1" x14ac:dyDescent="0.2">
      <c r="E253"/>
      <c r="F253" s="49"/>
      <c r="G253" s="49"/>
      <c r="H253" s="18"/>
    </row>
    <row r="254" spans="5:9" ht="20.100000000000001" customHeight="1" x14ac:dyDescent="0.2">
      <c r="E254"/>
      <c r="F254" s="49"/>
      <c r="G254" s="49"/>
      <c r="H254" s="18"/>
    </row>
    <row r="255" spans="5:9" ht="20.100000000000001" customHeight="1" x14ac:dyDescent="0.2">
      <c r="E255"/>
      <c r="F255" s="49"/>
      <c r="G255" s="49"/>
      <c r="H255" s="18"/>
    </row>
    <row r="256" spans="5:9" ht="20.100000000000001" customHeight="1" x14ac:dyDescent="0.2">
      <c r="E256"/>
      <c r="F256" s="49"/>
      <c r="G256" s="49"/>
      <c r="H256" s="18"/>
    </row>
    <row r="257" spans="5:8" ht="20.100000000000001" customHeight="1" x14ac:dyDescent="0.2">
      <c r="E257"/>
      <c r="F257" s="49"/>
      <c r="G257" s="49"/>
      <c r="H257" s="18"/>
    </row>
    <row r="258" spans="5:8" ht="20.100000000000001" customHeight="1" x14ac:dyDescent="0.2">
      <c r="E258"/>
      <c r="F258" s="49"/>
      <c r="G258" s="49"/>
      <c r="H258" s="18"/>
    </row>
    <row r="259" spans="5:8" ht="20.100000000000001" customHeight="1" x14ac:dyDescent="0.2">
      <c r="E259"/>
      <c r="F259" s="49"/>
      <c r="G259" s="49"/>
      <c r="H259" s="18"/>
    </row>
    <row r="260" spans="5:8" ht="20.100000000000001" customHeight="1" x14ac:dyDescent="0.2">
      <c r="E260"/>
      <c r="F260" s="49"/>
      <c r="G260" s="49"/>
      <c r="H260" s="18"/>
    </row>
    <row r="261" spans="5:8" ht="20.100000000000001" customHeight="1" x14ac:dyDescent="0.2">
      <c r="E261"/>
      <c r="F261" s="49"/>
      <c r="G261" s="49"/>
      <c r="H261" s="18"/>
    </row>
    <row r="262" spans="5:8" ht="20.100000000000001" customHeight="1" x14ac:dyDescent="0.2">
      <c r="E262"/>
      <c r="F262" s="49"/>
      <c r="G262" s="49"/>
      <c r="H262" s="18"/>
    </row>
    <row r="263" spans="5:8" ht="20.100000000000001" customHeight="1" x14ac:dyDescent="0.2">
      <c r="E263"/>
      <c r="F263" s="49"/>
      <c r="G263" s="49"/>
      <c r="H263" s="18"/>
    </row>
    <row r="264" spans="5:8" ht="20.100000000000001" customHeight="1" x14ac:dyDescent="0.2">
      <c r="E264"/>
      <c r="F264" s="49"/>
      <c r="G264" s="49"/>
      <c r="H264" s="18"/>
    </row>
    <row r="265" spans="5:8" ht="20.100000000000001" customHeight="1" x14ac:dyDescent="0.2">
      <c r="E265"/>
      <c r="F265" s="49"/>
      <c r="G265" s="49"/>
      <c r="H265" s="18"/>
    </row>
    <row r="266" spans="5:8" ht="20.100000000000001" customHeight="1" x14ac:dyDescent="0.2">
      <c r="E266"/>
      <c r="F266" s="49"/>
      <c r="G266" s="49"/>
      <c r="H266" s="18"/>
    </row>
    <row r="267" spans="5:8" ht="20.100000000000001" customHeight="1" x14ac:dyDescent="0.2">
      <c r="E267"/>
      <c r="F267" s="49"/>
      <c r="G267" s="49"/>
      <c r="H267" s="18"/>
    </row>
    <row r="268" spans="5:8" ht="20.100000000000001" customHeight="1" x14ac:dyDescent="0.2">
      <c r="E268"/>
      <c r="F268" s="49"/>
      <c r="G268" s="49"/>
      <c r="H268" s="18"/>
    </row>
    <row r="269" spans="5:8" ht="20.100000000000001" customHeight="1" x14ac:dyDescent="0.2">
      <c r="E269"/>
      <c r="F269" s="49"/>
      <c r="G269" s="49"/>
      <c r="H269" s="18"/>
    </row>
    <row r="270" spans="5:8" ht="20.100000000000001" customHeight="1" x14ac:dyDescent="0.2">
      <c r="E270"/>
      <c r="F270" s="49"/>
      <c r="G270" s="49"/>
      <c r="H270" s="18"/>
    </row>
    <row r="271" spans="5:8" ht="20.100000000000001" customHeight="1" x14ac:dyDescent="0.2">
      <c r="E271"/>
      <c r="F271" s="49"/>
      <c r="G271" s="49"/>
      <c r="H271" s="18"/>
    </row>
    <row r="272" spans="5:8" ht="20.100000000000001" customHeight="1" x14ac:dyDescent="0.2">
      <c r="E272"/>
      <c r="F272" s="49"/>
      <c r="G272" s="49"/>
      <c r="H272" s="18"/>
    </row>
    <row r="273" spans="5:8" ht="20.100000000000001" customHeight="1" x14ac:dyDescent="0.2">
      <c r="E273"/>
      <c r="F273" s="49"/>
      <c r="G273" s="49"/>
      <c r="H273" s="18"/>
    </row>
    <row r="274" spans="5:8" ht="20.100000000000001" customHeight="1" x14ac:dyDescent="0.2">
      <c r="E274"/>
      <c r="F274" s="49"/>
      <c r="G274" s="49"/>
      <c r="H274" s="18"/>
    </row>
    <row r="275" spans="5:8" ht="20.100000000000001" customHeight="1" x14ac:dyDescent="0.2">
      <c r="E275"/>
      <c r="F275" s="49"/>
      <c r="G275" s="49"/>
      <c r="H275" s="18"/>
    </row>
    <row r="276" spans="5:8" ht="20.100000000000001" customHeight="1" x14ac:dyDescent="0.2">
      <c r="E276"/>
      <c r="F276" s="49"/>
      <c r="G276" s="49"/>
      <c r="H276" s="18"/>
    </row>
    <row r="277" spans="5:8" ht="20.100000000000001" customHeight="1" x14ac:dyDescent="0.2">
      <c r="E277"/>
      <c r="F277" s="49"/>
      <c r="G277" s="49"/>
      <c r="H277" s="18"/>
    </row>
    <row r="278" spans="5:8" ht="20.100000000000001" customHeight="1" x14ac:dyDescent="0.2">
      <c r="E278"/>
      <c r="F278" s="49"/>
      <c r="G278" s="49"/>
      <c r="H278" s="18"/>
    </row>
    <row r="279" spans="5:8" ht="20.100000000000001" customHeight="1" x14ac:dyDescent="0.2">
      <c r="E279"/>
      <c r="F279" s="49"/>
      <c r="G279" s="49"/>
      <c r="H279" s="18"/>
    </row>
    <row r="280" spans="5:8" ht="20.100000000000001" customHeight="1" x14ac:dyDescent="0.2">
      <c r="E280"/>
      <c r="F280" s="49"/>
      <c r="G280" s="49"/>
      <c r="H280" s="18"/>
    </row>
    <row r="281" spans="5:8" ht="20.100000000000001" customHeight="1" x14ac:dyDescent="0.2">
      <c r="E281"/>
      <c r="F281" s="49"/>
      <c r="G281" s="49"/>
      <c r="H281" s="18"/>
    </row>
    <row r="282" spans="5:8" ht="20.100000000000001" customHeight="1" x14ac:dyDescent="0.2">
      <c r="E282"/>
      <c r="F282" s="49"/>
      <c r="G282" s="49"/>
      <c r="H282" s="18"/>
    </row>
    <row r="283" spans="5:8" ht="20.100000000000001" customHeight="1" x14ac:dyDescent="0.2">
      <c r="E283"/>
      <c r="F283" s="49"/>
      <c r="G283" s="49"/>
      <c r="H283" s="18"/>
    </row>
    <row r="284" spans="5:8" ht="20.100000000000001" customHeight="1" x14ac:dyDescent="0.2">
      <c r="E284"/>
      <c r="F284" s="49"/>
      <c r="G284" s="49"/>
      <c r="H284" s="18"/>
    </row>
    <row r="285" spans="5:8" ht="20.100000000000001" customHeight="1" x14ac:dyDescent="0.2">
      <c r="E285"/>
      <c r="F285" s="49"/>
      <c r="G285" s="49"/>
      <c r="H285" s="18"/>
    </row>
    <row r="286" spans="5:8" ht="20.100000000000001" customHeight="1" x14ac:dyDescent="0.2">
      <c r="E286"/>
      <c r="F286" s="49"/>
      <c r="G286" s="49"/>
      <c r="H286" s="18"/>
    </row>
    <row r="287" spans="5:8" ht="20.100000000000001" customHeight="1" x14ac:dyDescent="0.2">
      <c r="E287"/>
      <c r="F287" s="49"/>
      <c r="G287" s="49"/>
      <c r="H287" s="18"/>
    </row>
    <row r="288" spans="5:8" ht="20.100000000000001" customHeight="1" x14ac:dyDescent="0.2">
      <c r="E288"/>
      <c r="F288" s="49"/>
      <c r="G288" s="49"/>
      <c r="H288" s="18"/>
    </row>
    <row r="289" spans="5:8" ht="20.100000000000001" customHeight="1" x14ac:dyDescent="0.2">
      <c r="E289"/>
      <c r="F289" s="49"/>
      <c r="G289" s="49"/>
      <c r="H289" s="18"/>
    </row>
    <row r="290" spans="5:8" ht="20.100000000000001" customHeight="1" x14ac:dyDescent="0.2">
      <c r="E290"/>
      <c r="F290" s="49"/>
      <c r="G290" s="49"/>
      <c r="H290" s="18"/>
    </row>
    <row r="291" spans="5:8" ht="20.100000000000001" customHeight="1" x14ac:dyDescent="0.2">
      <c r="E291"/>
      <c r="F291" s="49"/>
      <c r="G291" s="49"/>
      <c r="H291" s="18"/>
    </row>
    <row r="292" spans="5:8" ht="20.100000000000001" customHeight="1" x14ac:dyDescent="0.2">
      <c r="E292"/>
      <c r="F292" s="49"/>
      <c r="G292" s="49"/>
      <c r="H292" s="18"/>
    </row>
    <row r="293" spans="5:8" ht="20.100000000000001" customHeight="1" x14ac:dyDescent="0.2">
      <c r="E293"/>
      <c r="F293" s="49"/>
      <c r="G293" s="49"/>
      <c r="H293" s="18"/>
    </row>
    <row r="294" spans="5:8" ht="20.100000000000001" customHeight="1" x14ac:dyDescent="0.2">
      <c r="E294"/>
      <c r="F294" s="49"/>
      <c r="G294" s="49"/>
      <c r="H294" s="18"/>
    </row>
    <row r="295" spans="5:8" ht="20.100000000000001" customHeight="1" x14ac:dyDescent="0.2">
      <c r="E295"/>
      <c r="F295" s="49"/>
      <c r="G295" s="49"/>
      <c r="H295" s="18"/>
    </row>
    <row r="296" spans="5:8" ht="20.100000000000001" customHeight="1" x14ac:dyDescent="0.2">
      <c r="E296"/>
      <c r="F296" s="49"/>
      <c r="G296" s="49"/>
      <c r="H296" s="18"/>
    </row>
    <row r="297" spans="5:8" ht="20.100000000000001" customHeight="1" x14ac:dyDescent="0.2">
      <c r="E297"/>
      <c r="F297" s="49"/>
      <c r="G297" s="49"/>
      <c r="H297" s="18"/>
    </row>
    <row r="298" spans="5:8" ht="20.100000000000001" customHeight="1" x14ac:dyDescent="0.2">
      <c r="E298"/>
      <c r="F298" s="49"/>
      <c r="G298" s="49"/>
      <c r="H298" s="18"/>
    </row>
    <row r="299" spans="5:8" ht="20.100000000000001" customHeight="1" x14ac:dyDescent="0.2">
      <c r="E299"/>
      <c r="F299" s="49"/>
      <c r="G299" s="49"/>
      <c r="H299" s="18"/>
    </row>
    <row r="300" spans="5:8" ht="20.100000000000001" customHeight="1" x14ac:dyDescent="0.2">
      <c r="E300"/>
      <c r="F300" s="49"/>
      <c r="G300" s="49"/>
      <c r="H300" s="18"/>
    </row>
    <row r="301" spans="5:8" ht="20.100000000000001" customHeight="1" x14ac:dyDescent="0.2">
      <c r="E301"/>
      <c r="F301" s="49"/>
      <c r="G301" s="49"/>
      <c r="H301" s="18"/>
    </row>
    <row r="302" spans="5:8" ht="20.100000000000001" customHeight="1" x14ac:dyDescent="0.2">
      <c r="E302"/>
      <c r="F302" s="49"/>
      <c r="G302" s="49"/>
      <c r="H302" s="18"/>
    </row>
    <row r="303" spans="5:8" ht="20.100000000000001" customHeight="1" x14ac:dyDescent="0.2">
      <c r="E303"/>
      <c r="F303" s="49"/>
      <c r="G303" s="49"/>
      <c r="H303" s="18"/>
    </row>
    <row r="304" spans="5:8" ht="20.100000000000001" customHeight="1" x14ac:dyDescent="0.2">
      <c r="E304"/>
      <c r="F304" s="49"/>
      <c r="G304" s="49"/>
      <c r="H304" s="18"/>
    </row>
    <row r="305" spans="5:8" ht="20.100000000000001" customHeight="1" x14ac:dyDescent="0.2">
      <c r="E305"/>
      <c r="F305" s="49"/>
      <c r="G305" s="49"/>
      <c r="H305" s="18"/>
    </row>
    <row r="306" spans="5:8" ht="20.100000000000001" customHeight="1" x14ac:dyDescent="0.2">
      <c r="E306"/>
      <c r="F306" s="49"/>
      <c r="G306" s="49"/>
      <c r="H306" s="18"/>
    </row>
    <row r="307" spans="5:8" ht="20.100000000000001" customHeight="1" x14ac:dyDescent="0.2">
      <c r="E307"/>
      <c r="F307" s="49"/>
      <c r="G307" s="49"/>
      <c r="H307" s="18"/>
    </row>
    <row r="308" spans="5:8" ht="20.100000000000001" customHeight="1" x14ac:dyDescent="0.2">
      <c r="E308"/>
      <c r="F308" s="49"/>
      <c r="G308" s="49"/>
      <c r="H308" s="18"/>
    </row>
    <row r="309" spans="5:8" ht="20.100000000000001" customHeight="1" x14ac:dyDescent="0.2">
      <c r="E309"/>
      <c r="F309" s="49"/>
      <c r="G309" s="49"/>
      <c r="H309" s="18"/>
    </row>
    <row r="310" spans="5:8" ht="20.100000000000001" customHeight="1" x14ac:dyDescent="0.2">
      <c r="E310"/>
      <c r="F310" s="49"/>
      <c r="G310" s="49"/>
      <c r="H310" s="18"/>
    </row>
    <row r="311" spans="5:8" ht="20.100000000000001" customHeight="1" x14ac:dyDescent="0.2">
      <c r="E311"/>
      <c r="F311" s="49"/>
      <c r="G311" s="49"/>
      <c r="H311" s="18"/>
    </row>
    <row r="312" spans="5:8" ht="20.100000000000001" customHeight="1" x14ac:dyDescent="0.2">
      <c r="E312"/>
      <c r="F312" s="49"/>
      <c r="G312" s="49"/>
      <c r="H312" s="18"/>
    </row>
    <row r="313" spans="5:8" ht="20.100000000000001" customHeight="1" x14ac:dyDescent="0.2">
      <c r="E313"/>
      <c r="F313" s="49"/>
      <c r="G313" s="49"/>
      <c r="H313" s="18"/>
    </row>
    <row r="314" spans="5:8" ht="20.100000000000001" customHeight="1" x14ac:dyDescent="0.2">
      <c r="E314"/>
      <c r="F314" s="49"/>
      <c r="G314" s="49"/>
      <c r="H314" s="18"/>
    </row>
    <row r="315" spans="5:8" ht="20.100000000000001" customHeight="1" x14ac:dyDescent="0.2">
      <c r="E315"/>
      <c r="F315" s="49"/>
      <c r="G315" s="49"/>
      <c r="H315" s="18"/>
    </row>
    <row r="316" spans="5:8" ht="20.100000000000001" customHeight="1" x14ac:dyDescent="0.2">
      <c r="E316"/>
      <c r="F316" s="49"/>
      <c r="G316" s="49"/>
      <c r="H316" s="18"/>
    </row>
    <row r="317" spans="5:8" ht="20.100000000000001" customHeight="1" x14ac:dyDescent="0.2">
      <c r="E317"/>
      <c r="F317" s="49"/>
      <c r="G317" s="49"/>
      <c r="H317" s="18"/>
    </row>
    <row r="318" spans="5:8" ht="20.100000000000001" customHeight="1" x14ac:dyDescent="0.2">
      <c r="E318"/>
      <c r="F318" s="49"/>
      <c r="G318" s="49"/>
      <c r="H318" s="18"/>
    </row>
    <row r="319" spans="5:8" ht="20.100000000000001" customHeight="1" x14ac:dyDescent="0.2">
      <c r="E319"/>
      <c r="F319" s="49"/>
      <c r="G319" s="49"/>
      <c r="H319" s="18"/>
    </row>
    <row r="320" spans="5:8" ht="20.100000000000001" customHeight="1" x14ac:dyDescent="0.2">
      <c r="E320"/>
      <c r="F320" s="49"/>
      <c r="G320" s="49"/>
      <c r="H320" s="18"/>
    </row>
    <row r="321" spans="5:8" ht="20.100000000000001" customHeight="1" x14ac:dyDescent="0.2">
      <c r="E321"/>
      <c r="F321" s="49"/>
      <c r="G321" s="49"/>
      <c r="H321" s="18" t="str">
        <f t="shared" ref="H321:H328" si="4">+IF($A321&lt;&gt;"",5,"")</f>
        <v/>
      </c>
    </row>
    <row r="322" spans="5:8" ht="20.100000000000001" customHeight="1" x14ac:dyDescent="0.2">
      <c r="E322"/>
      <c r="F322" s="49"/>
      <c r="G322" s="49"/>
      <c r="H322" s="18" t="str">
        <f t="shared" si="4"/>
        <v/>
      </c>
    </row>
    <row r="323" spans="5:8" ht="20.100000000000001" customHeight="1" x14ac:dyDescent="0.2">
      <c r="E323"/>
      <c r="F323" s="49"/>
      <c r="G323" s="49"/>
      <c r="H323" s="18" t="str">
        <f t="shared" si="4"/>
        <v/>
      </c>
    </row>
    <row r="324" spans="5:8" ht="20.100000000000001" customHeight="1" x14ac:dyDescent="0.2">
      <c r="E324"/>
      <c r="F324" s="49"/>
      <c r="G324" s="49"/>
      <c r="H324" s="18" t="str">
        <f t="shared" si="4"/>
        <v/>
      </c>
    </row>
    <row r="325" spans="5:8" ht="20.100000000000001" customHeight="1" x14ac:dyDescent="0.2">
      <c r="E325"/>
      <c r="F325" s="49"/>
      <c r="G325" s="49"/>
      <c r="H325" s="18" t="str">
        <f t="shared" si="4"/>
        <v/>
      </c>
    </row>
    <row r="326" spans="5:8" ht="20.100000000000001" customHeight="1" x14ac:dyDescent="0.2">
      <c r="E326"/>
      <c r="F326" s="49"/>
      <c r="G326" s="49"/>
      <c r="H326" s="18" t="str">
        <f t="shared" si="4"/>
        <v/>
      </c>
    </row>
    <row r="327" spans="5:8" ht="20.100000000000001" customHeight="1" x14ac:dyDescent="0.2">
      <c r="E327"/>
      <c r="F327" s="49"/>
      <c r="G327" s="49"/>
      <c r="H327" s="18" t="str">
        <f t="shared" si="4"/>
        <v/>
      </c>
    </row>
    <row r="328" spans="5:8" ht="20.100000000000001" customHeight="1" x14ac:dyDescent="0.2">
      <c r="E328"/>
      <c r="F328" s="49"/>
      <c r="G328" s="49"/>
      <c r="H328" s="18" t="str">
        <f t="shared" si="4"/>
        <v/>
      </c>
    </row>
    <row r="329" spans="5:8" ht="20.100000000000001" customHeight="1" x14ac:dyDescent="0.2">
      <c r="E329"/>
      <c r="F329" s="49"/>
      <c r="G329" s="49"/>
      <c r="H329" s="88"/>
    </row>
    <row r="330" spans="5:8" ht="20.100000000000001" customHeight="1" x14ac:dyDescent="0.2">
      <c r="E330"/>
      <c r="F330" s="49"/>
      <c r="G330" s="49"/>
    </row>
    <row r="331" spans="5:8" ht="20.100000000000001" customHeight="1" x14ac:dyDescent="0.2">
      <c r="E331"/>
      <c r="F331" s="49"/>
      <c r="G331" s="49"/>
    </row>
    <row r="332" spans="5:8" ht="20.100000000000001" customHeight="1" x14ac:dyDescent="0.2">
      <c r="E332"/>
      <c r="F332" s="49"/>
      <c r="G332" s="49"/>
    </row>
    <row r="333" spans="5:8" ht="20.100000000000001" customHeight="1" x14ac:dyDescent="0.2">
      <c r="E333"/>
      <c r="F333" s="49"/>
      <c r="G333" s="49"/>
    </row>
    <row r="334" spans="5:8" ht="20.100000000000001" customHeight="1" x14ac:dyDescent="0.2">
      <c r="E334"/>
      <c r="F334" s="49"/>
      <c r="G334" s="49"/>
    </row>
    <row r="335" spans="5:8" ht="20.100000000000001" customHeight="1" x14ac:dyDescent="0.2">
      <c r="E335"/>
      <c r="F335" s="49"/>
      <c r="G335" s="49"/>
    </row>
    <row r="336" spans="5:8" ht="20.100000000000001" customHeight="1" x14ac:dyDescent="0.2">
      <c r="E336"/>
      <c r="F336" s="49"/>
      <c r="G336" s="49"/>
    </row>
    <row r="337" spans="5:7" ht="20.100000000000001" customHeight="1" x14ac:dyDescent="0.2">
      <c r="E337"/>
      <c r="F337" s="49"/>
      <c r="G337" s="49"/>
    </row>
    <row r="338" spans="5:7" ht="20.100000000000001" customHeight="1" x14ac:dyDescent="0.2">
      <c r="E338"/>
      <c r="F338" s="49"/>
      <c r="G338" s="49"/>
    </row>
    <row r="339" spans="5:7" ht="20.100000000000001" customHeight="1" x14ac:dyDescent="0.2">
      <c r="E339"/>
      <c r="F339" s="49"/>
      <c r="G339" s="49"/>
    </row>
    <row r="340" spans="5:7" ht="20.100000000000001" customHeight="1" x14ac:dyDescent="0.2">
      <c r="E340"/>
      <c r="F340" s="49"/>
      <c r="G340" s="49"/>
    </row>
    <row r="341" spans="5:7" ht="20.100000000000001" customHeight="1" x14ac:dyDescent="0.2">
      <c r="E341"/>
      <c r="F341" s="49"/>
      <c r="G341" s="49"/>
    </row>
    <row r="342" spans="5:7" ht="20.100000000000001" customHeight="1" x14ac:dyDescent="0.2">
      <c r="E342"/>
      <c r="F342" s="49"/>
      <c r="G342" s="49"/>
    </row>
    <row r="343" spans="5:7" ht="20.100000000000001" customHeight="1" x14ac:dyDescent="0.2">
      <c r="E343"/>
      <c r="F343" s="49"/>
      <c r="G343" s="49"/>
    </row>
    <row r="344" spans="5:7" ht="20.100000000000001" customHeight="1" x14ac:dyDescent="0.2">
      <c r="E344"/>
      <c r="F344" s="49"/>
      <c r="G344" s="49"/>
    </row>
    <row r="345" spans="5:7" ht="20.100000000000001" customHeight="1" x14ac:dyDescent="0.2">
      <c r="E345"/>
      <c r="F345" s="49"/>
      <c r="G345" s="49"/>
    </row>
    <row r="346" spans="5:7" ht="20.100000000000001" customHeight="1" x14ac:dyDescent="0.2">
      <c r="E346"/>
      <c r="F346" s="49"/>
      <c r="G346" s="49"/>
    </row>
    <row r="347" spans="5:7" ht="20.100000000000001" customHeight="1" x14ac:dyDescent="0.2">
      <c r="E347"/>
      <c r="F347" s="49"/>
      <c r="G347" s="49"/>
    </row>
    <row r="348" spans="5:7" ht="20.100000000000001" customHeight="1" x14ac:dyDescent="0.2">
      <c r="E348"/>
      <c r="F348" s="49"/>
      <c r="G348" s="49"/>
    </row>
    <row r="349" spans="5:7" ht="20.100000000000001" customHeight="1" x14ac:dyDescent="0.2">
      <c r="E349"/>
      <c r="F349" s="49"/>
      <c r="G349" s="49"/>
    </row>
    <row r="350" spans="5:7" ht="20.100000000000001" customHeight="1" x14ac:dyDescent="0.2">
      <c r="E350"/>
      <c r="F350" s="49"/>
      <c r="G350" s="49"/>
    </row>
    <row r="351" spans="5:7" ht="20.100000000000001" customHeight="1" x14ac:dyDescent="0.2">
      <c r="E351"/>
      <c r="F351" s="49"/>
      <c r="G351" s="49"/>
    </row>
    <row r="352" spans="5:7" ht="20.100000000000001" customHeight="1" x14ac:dyDescent="0.2">
      <c r="E352"/>
      <c r="F352" s="49"/>
      <c r="G352" s="49"/>
    </row>
    <row r="353" spans="5:7" ht="20.100000000000001" customHeight="1" x14ac:dyDescent="0.2">
      <c r="E353"/>
      <c r="F353" s="49"/>
      <c r="G353" s="49"/>
    </row>
    <row r="354" spans="5:7" ht="20.100000000000001" customHeight="1" x14ac:dyDescent="0.2">
      <c r="E354"/>
      <c r="F354" s="49"/>
      <c r="G354" s="49"/>
    </row>
    <row r="355" spans="5:7" ht="20.100000000000001" customHeight="1" x14ac:dyDescent="0.2">
      <c r="E355"/>
      <c r="F355" s="49"/>
      <c r="G355" s="49"/>
    </row>
    <row r="356" spans="5:7" ht="20.100000000000001" customHeight="1" x14ac:dyDescent="0.2">
      <c r="E356"/>
      <c r="F356" s="49"/>
      <c r="G356" s="49"/>
    </row>
    <row r="357" spans="5:7" ht="20.100000000000001" customHeight="1" x14ac:dyDescent="0.2">
      <c r="E357"/>
      <c r="F357" s="49"/>
      <c r="G357" s="49"/>
    </row>
    <row r="358" spans="5:7" ht="20.100000000000001" customHeight="1" x14ac:dyDescent="0.2">
      <c r="E358"/>
      <c r="F358" s="49"/>
      <c r="G358" s="49"/>
    </row>
    <row r="359" spans="5:7" ht="20.100000000000001" customHeight="1" x14ac:dyDescent="0.2">
      <c r="E359"/>
      <c r="F359" s="49"/>
      <c r="G359" s="49"/>
    </row>
    <row r="360" spans="5:7" ht="20.100000000000001" customHeight="1" x14ac:dyDescent="0.2">
      <c r="E360"/>
      <c r="F360" s="49"/>
      <c r="G360" s="49"/>
    </row>
    <row r="361" spans="5:7" ht="20.100000000000001" customHeight="1" x14ac:dyDescent="0.2">
      <c r="E361"/>
      <c r="F361" s="49"/>
      <c r="G361" s="49"/>
    </row>
    <row r="362" spans="5:7" ht="20.100000000000001" customHeight="1" x14ac:dyDescent="0.2">
      <c r="E362"/>
      <c r="F362" s="49"/>
      <c r="G362" s="49"/>
    </row>
    <row r="363" spans="5:7" ht="20.100000000000001" customHeight="1" x14ac:dyDescent="0.2">
      <c r="E363"/>
      <c r="F363" s="49"/>
      <c r="G363" s="49"/>
    </row>
    <row r="364" spans="5:7" ht="20.100000000000001" customHeight="1" x14ac:dyDescent="0.2">
      <c r="E364"/>
      <c r="F364" s="49"/>
      <c r="G364" s="49"/>
    </row>
    <row r="365" spans="5:7" ht="20.100000000000001" customHeight="1" x14ac:dyDescent="0.2">
      <c r="E365"/>
      <c r="F365" s="49"/>
      <c r="G365" s="49"/>
    </row>
    <row r="366" spans="5:7" ht="20.100000000000001" customHeight="1" x14ac:dyDescent="0.2">
      <c r="E366"/>
      <c r="F366" s="49"/>
      <c r="G366" s="49"/>
    </row>
    <row r="367" spans="5:7" ht="20.100000000000001" customHeight="1" x14ac:dyDescent="0.2">
      <c r="E367"/>
      <c r="F367" s="49"/>
      <c r="G367" s="49"/>
    </row>
    <row r="368" spans="5:7" ht="20.100000000000001" customHeight="1" x14ac:dyDescent="0.2">
      <c r="E368"/>
      <c r="F368" s="49"/>
      <c r="G368" s="49"/>
    </row>
    <row r="369" spans="5:7" ht="20.100000000000001" customHeight="1" x14ac:dyDescent="0.2">
      <c r="E369"/>
      <c r="F369" s="49"/>
      <c r="G369" s="49"/>
    </row>
    <row r="370" spans="5:7" ht="20.100000000000001" customHeight="1" x14ac:dyDescent="0.2">
      <c r="E370"/>
      <c r="F370" s="49"/>
      <c r="G370" s="49"/>
    </row>
    <row r="371" spans="5:7" ht="20.100000000000001" customHeight="1" x14ac:dyDescent="0.2">
      <c r="E371"/>
      <c r="F371" s="49"/>
      <c r="G371" s="49"/>
    </row>
    <row r="372" spans="5:7" ht="20.100000000000001" customHeight="1" x14ac:dyDescent="0.2">
      <c r="E372"/>
      <c r="F372" s="49"/>
      <c r="G372" s="49"/>
    </row>
    <row r="373" spans="5:7" ht="20.100000000000001" customHeight="1" x14ac:dyDescent="0.2">
      <c r="E373"/>
      <c r="F373" s="49"/>
      <c r="G373" s="49"/>
    </row>
    <row r="374" spans="5:7" ht="20.100000000000001" customHeight="1" x14ac:dyDescent="0.2">
      <c r="E374"/>
      <c r="F374" s="49"/>
      <c r="G374" s="49"/>
    </row>
    <row r="375" spans="5:7" ht="20.100000000000001" customHeight="1" x14ac:dyDescent="0.2">
      <c r="E375"/>
      <c r="F375" s="49"/>
      <c r="G375" s="49"/>
    </row>
    <row r="376" spans="5:7" ht="20.100000000000001" customHeight="1" x14ac:dyDescent="0.2">
      <c r="E376"/>
      <c r="F376" s="49"/>
      <c r="G376" s="49"/>
    </row>
    <row r="377" spans="5:7" ht="20.100000000000001" customHeight="1" x14ac:dyDescent="0.2">
      <c r="E377"/>
      <c r="F377" s="49"/>
      <c r="G377" s="49"/>
    </row>
    <row r="378" spans="5:7" ht="20.100000000000001" customHeight="1" x14ac:dyDescent="0.2">
      <c r="E378"/>
      <c r="F378" s="49"/>
      <c r="G378" s="49"/>
    </row>
    <row r="379" spans="5:7" ht="20.100000000000001" customHeight="1" x14ac:dyDescent="0.2">
      <c r="E379"/>
      <c r="F379" s="49"/>
      <c r="G379" s="49"/>
    </row>
    <row r="380" spans="5:7" ht="20.100000000000001" customHeight="1" x14ac:dyDescent="0.2">
      <c r="E380"/>
      <c r="F380" s="49"/>
      <c r="G380" s="49"/>
    </row>
    <row r="381" spans="5:7" ht="20.100000000000001" customHeight="1" x14ac:dyDescent="0.2">
      <c r="E381"/>
      <c r="F381" s="49"/>
      <c r="G381" s="49"/>
    </row>
    <row r="382" spans="5:7" ht="20.100000000000001" customHeight="1" x14ac:dyDescent="0.2">
      <c r="E382"/>
      <c r="F382" s="49"/>
      <c r="G382" s="49"/>
    </row>
    <row r="383" spans="5:7" ht="20.100000000000001" customHeight="1" x14ac:dyDescent="0.2">
      <c r="E383"/>
      <c r="F383" s="49"/>
      <c r="G383" s="49"/>
    </row>
    <row r="384" spans="5:7" ht="20.100000000000001" customHeight="1" x14ac:dyDescent="0.2">
      <c r="E384"/>
      <c r="F384" s="49"/>
      <c r="G384" s="49"/>
    </row>
    <row r="385" spans="5:7" ht="20.100000000000001" customHeight="1" x14ac:dyDescent="0.2">
      <c r="E385"/>
      <c r="F385" s="49"/>
      <c r="G385" s="49"/>
    </row>
    <row r="386" spans="5:7" ht="20.100000000000001" customHeight="1" x14ac:dyDescent="0.2">
      <c r="E386"/>
      <c r="F386" s="49"/>
      <c r="G386" s="49"/>
    </row>
    <row r="387" spans="5:7" ht="20.100000000000001" customHeight="1" x14ac:dyDescent="0.2">
      <c r="E387"/>
      <c r="F387" s="49"/>
      <c r="G387" s="49"/>
    </row>
    <row r="388" spans="5:7" ht="20.100000000000001" customHeight="1" x14ac:dyDescent="0.2">
      <c r="E388"/>
      <c r="F388" s="49"/>
      <c r="G388" s="49"/>
    </row>
    <row r="389" spans="5:7" ht="20.100000000000001" customHeight="1" x14ac:dyDescent="0.2">
      <c r="E389"/>
      <c r="F389" s="49"/>
      <c r="G389" s="49"/>
    </row>
    <row r="390" spans="5:7" ht="20.100000000000001" customHeight="1" x14ac:dyDescent="0.2">
      <c r="E390"/>
      <c r="F390" s="49"/>
      <c r="G390" s="49"/>
    </row>
    <row r="391" spans="5:7" ht="20.100000000000001" customHeight="1" x14ac:dyDescent="0.2">
      <c r="E391"/>
      <c r="F391" s="49"/>
      <c r="G391" s="49"/>
    </row>
    <row r="392" spans="5:7" ht="20.100000000000001" customHeight="1" x14ac:dyDescent="0.2">
      <c r="E392"/>
      <c r="F392" s="49"/>
      <c r="G392" s="49"/>
    </row>
    <row r="393" spans="5:7" ht="20.100000000000001" customHeight="1" x14ac:dyDescent="0.2">
      <c r="E393"/>
      <c r="F393" s="49"/>
      <c r="G393" s="49"/>
    </row>
    <row r="394" spans="5:7" ht="20.100000000000001" customHeight="1" x14ac:dyDescent="0.2">
      <c r="E394"/>
      <c r="F394" s="49"/>
      <c r="G394" s="49"/>
    </row>
    <row r="395" spans="5:7" ht="20.100000000000001" customHeight="1" x14ac:dyDescent="0.2">
      <c r="E395"/>
      <c r="F395" s="49"/>
      <c r="G395" s="49"/>
    </row>
    <row r="396" spans="5:7" ht="20.100000000000001" customHeight="1" x14ac:dyDescent="0.2">
      <c r="E396"/>
      <c r="F396" s="49"/>
      <c r="G396" s="49"/>
    </row>
    <row r="397" spans="5:7" ht="20.100000000000001" customHeight="1" x14ac:dyDescent="0.2">
      <c r="E397"/>
      <c r="F397" s="49"/>
      <c r="G397" s="49"/>
    </row>
    <row r="398" spans="5:7" ht="20.100000000000001" customHeight="1" x14ac:dyDescent="0.2">
      <c r="E398"/>
      <c r="F398" s="49"/>
      <c r="G398" s="49"/>
    </row>
    <row r="399" spans="5:7" ht="20.100000000000001" customHeight="1" x14ac:dyDescent="0.2">
      <c r="E399"/>
      <c r="F399" s="49"/>
      <c r="G399" s="49"/>
    </row>
    <row r="400" spans="5:7" ht="20.100000000000001" customHeight="1" x14ac:dyDescent="0.2">
      <c r="E400"/>
      <c r="F400" s="49"/>
      <c r="G400" s="49"/>
    </row>
    <row r="401" spans="5:7" ht="20.100000000000001" customHeight="1" x14ac:dyDescent="0.2">
      <c r="E401"/>
      <c r="F401" s="49"/>
      <c r="G401" s="49"/>
    </row>
    <row r="402" spans="5:7" ht="20.100000000000001" customHeight="1" x14ac:dyDescent="0.2">
      <c r="E402"/>
      <c r="F402" s="49"/>
      <c r="G402" s="49"/>
    </row>
    <row r="403" spans="5:7" ht="20.100000000000001" customHeight="1" x14ac:dyDescent="0.2">
      <c r="E403"/>
      <c r="F403" s="49"/>
      <c r="G403" s="49"/>
    </row>
    <row r="404" spans="5:7" ht="20.100000000000001" customHeight="1" x14ac:dyDescent="0.2">
      <c r="E404"/>
      <c r="F404" s="49"/>
      <c r="G404" s="49"/>
    </row>
    <row r="405" spans="5:7" ht="20.100000000000001" customHeight="1" x14ac:dyDescent="0.2">
      <c r="E405"/>
      <c r="F405" s="49"/>
      <c r="G405" s="49"/>
    </row>
    <row r="406" spans="5:7" ht="20.100000000000001" customHeight="1" x14ac:dyDescent="0.2">
      <c r="E406"/>
      <c r="F406" s="49"/>
      <c r="G406" s="49"/>
    </row>
    <row r="407" spans="5:7" ht="20.100000000000001" customHeight="1" x14ac:dyDescent="0.2">
      <c r="E407"/>
      <c r="F407" s="49"/>
      <c r="G407" s="49"/>
    </row>
    <row r="408" spans="5:7" ht="20.100000000000001" customHeight="1" x14ac:dyDescent="0.2">
      <c r="E408"/>
      <c r="F408" s="49"/>
      <c r="G408" s="49"/>
    </row>
    <row r="409" spans="5:7" ht="20.100000000000001" customHeight="1" x14ac:dyDescent="0.2">
      <c r="E409"/>
      <c r="F409" s="49"/>
      <c r="G409" s="49"/>
    </row>
    <row r="410" spans="5:7" ht="20.100000000000001" customHeight="1" x14ac:dyDescent="0.2">
      <c r="E410"/>
      <c r="F410" s="49"/>
      <c r="G410" s="49"/>
    </row>
    <row r="411" spans="5:7" ht="20.100000000000001" customHeight="1" x14ac:dyDescent="0.2">
      <c r="E411"/>
      <c r="F411" s="49"/>
      <c r="G411" s="49"/>
    </row>
    <row r="412" spans="5:7" ht="20.100000000000001" customHeight="1" x14ac:dyDescent="0.2">
      <c r="E412"/>
      <c r="F412" s="49"/>
      <c r="G412" s="49"/>
    </row>
    <row r="413" spans="5:7" ht="20.100000000000001" customHeight="1" x14ac:dyDescent="0.2">
      <c r="E413"/>
      <c r="F413" s="49"/>
      <c r="G413" s="49"/>
    </row>
    <row r="414" spans="5:7" ht="20.100000000000001" customHeight="1" x14ac:dyDescent="0.2">
      <c r="E414"/>
      <c r="F414" s="49"/>
      <c r="G414" s="49"/>
    </row>
    <row r="415" spans="5:7" ht="20.100000000000001" customHeight="1" x14ac:dyDescent="0.2">
      <c r="E415"/>
      <c r="F415" s="49"/>
      <c r="G415" s="49"/>
    </row>
    <row r="416" spans="5:7" ht="20.100000000000001" customHeight="1" x14ac:dyDescent="0.2">
      <c r="E416"/>
      <c r="F416" s="49"/>
      <c r="G416" s="49"/>
    </row>
    <row r="417" spans="5:7" ht="20.100000000000001" customHeight="1" x14ac:dyDescent="0.2">
      <c r="E417"/>
      <c r="F417" s="49"/>
      <c r="G417" s="49"/>
    </row>
    <row r="418" spans="5:7" ht="20.100000000000001" customHeight="1" x14ac:dyDescent="0.2">
      <c r="E418"/>
      <c r="F418" s="49"/>
      <c r="G418" s="49"/>
    </row>
    <row r="419" spans="5:7" ht="20.100000000000001" customHeight="1" x14ac:dyDescent="0.2">
      <c r="E419"/>
      <c r="F419" s="49"/>
      <c r="G419" s="49"/>
    </row>
    <row r="420" spans="5:7" ht="20.100000000000001" customHeight="1" x14ac:dyDescent="0.2">
      <c r="E420"/>
      <c r="F420" s="49"/>
      <c r="G420" s="49"/>
    </row>
    <row r="421" spans="5:7" ht="20.100000000000001" customHeight="1" x14ac:dyDescent="0.2">
      <c r="E421"/>
      <c r="F421" s="49"/>
      <c r="G421" s="49"/>
    </row>
    <row r="422" spans="5:7" ht="20.100000000000001" customHeight="1" x14ac:dyDescent="0.2">
      <c r="E422"/>
      <c r="F422" s="49"/>
      <c r="G422" s="49"/>
    </row>
    <row r="423" spans="5:7" ht="20.100000000000001" customHeight="1" x14ac:dyDescent="0.2">
      <c r="E423"/>
      <c r="F423" s="49"/>
      <c r="G423" s="49"/>
    </row>
    <row r="424" spans="5:7" ht="20.100000000000001" customHeight="1" x14ac:dyDescent="0.2">
      <c r="E424"/>
      <c r="F424" s="49"/>
      <c r="G424" s="49"/>
    </row>
    <row r="425" spans="5:7" ht="20.100000000000001" customHeight="1" x14ac:dyDescent="0.2">
      <c r="E425"/>
      <c r="F425" s="49"/>
      <c r="G425" s="49"/>
    </row>
    <row r="426" spans="5:7" ht="20.100000000000001" customHeight="1" x14ac:dyDescent="0.2">
      <c r="E426"/>
      <c r="F426" s="49"/>
      <c r="G426" s="49"/>
    </row>
    <row r="427" spans="5:7" ht="20.100000000000001" customHeight="1" x14ac:dyDescent="0.2">
      <c r="E427"/>
      <c r="F427" s="49"/>
      <c r="G427" s="49"/>
    </row>
    <row r="428" spans="5:7" ht="20.100000000000001" customHeight="1" x14ac:dyDescent="0.2">
      <c r="E428"/>
      <c r="F428" s="49"/>
      <c r="G428" s="49"/>
    </row>
    <row r="429" spans="5:7" ht="20.100000000000001" customHeight="1" x14ac:dyDescent="0.2">
      <c r="E429"/>
      <c r="F429" s="49"/>
      <c r="G429" s="49"/>
    </row>
    <row r="430" spans="5:7" ht="20.100000000000001" customHeight="1" x14ac:dyDescent="0.2">
      <c r="E430"/>
      <c r="F430" s="49"/>
      <c r="G430" s="49"/>
    </row>
    <row r="431" spans="5:7" ht="20.100000000000001" customHeight="1" x14ac:dyDescent="0.2">
      <c r="E431"/>
      <c r="F431" s="49"/>
      <c r="G431" s="49"/>
    </row>
    <row r="432" spans="5:7" ht="20.100000000000001" customHeight="1" x14ac:dyDescent="0.2">
      <c r="E432"/>
      <c r="F432" s="49"/>
      <c r="G432" s="49"/>
    </row>
    <row r="433" spans="5:7" ht="20.100000000000001" customHeight="1" x14ac:dyDescent="0.2">
      <c r="E433"/>
      <c r="F433" s="49"/>
      <c r="G433" s="49"/>
    </row>
    <row r="434" spans="5:7" ht="20.100000000000001" customHeight="1" x14ac:dyDescent="0.2">
      <c r="E434"/>
      <c r="F434" s="49"/>
      <c r="G434" s="49"/>
    </row>
    <row r="435" spans="5:7" ht="20.100000000000001" customHeight="1" x14ac:dyDescent="0.2">
      <c r="E435"/>
      <c r="F435" s="49"/>
      <c r="G435" s="49"/>
    </row>
    <row r="436" spans="5:7" ht="20.100000000000001" customHeight="1" x14ac:dyDescent="0.2">
      <c r="E436"/>
      <c r="F436" s="49"/>
      <c r="G436" s="49"/>
    </row>
    <row r="437" spans="5:7" ht="20.100000000000001" customHeight="1" x14ac:dyDescent="0.2">
      <c r="E437"/>
      <c r="F437" s="49"/>
      <c r="G437" s="49"/>
    </row>
    <row r="438" spans="5:7" ht="20.100000000000001" customHeight="1" x14ac:dyDescent="0.2">
      <c r="E438"/>
      <c r="F438" s="49"/>
      <c r="G438" s="49"/>
    </row>
    <row r="439" spans="5:7" ht="20.100000000000001" customHeight="1" x14ac:dyDescent="0.2">
      <c r="E439"/>
      <c r="F439" s="49"/>
      <c r="G439" s="49"/>
    </row>
    <row r="440" spans="5:7" ht="20.100000000000001" customHeight="1" x14ac:dyDescent="0.2">
      <c r="E440"/>
      <c r="F440" s="49"/>
      <c r="G440" s="49"/>
    </row>
    <row r="441" spans="5:7" ht="20.100000000000001" customHeight="1" x14ac:dyDescent="0.2">
      <c r="E441"/>
      <c r="F441" s="49"/>
      <c r="G441" s="49"/>
    </row>
    <row r="442" spans="5:7" ht="20.100000000000001" customHeight="1" x14ac:dyDescent="0.2">
      <c r="E442"/>
      <c r="F442" s="49"/>
      <c r="G442" s="49"/>
    </row>
    <row r="443" spans="5:7" ht="20.100000000000001" customHeight="1" x14ac:dyDescent="0.2">
      <c r="E443"/>
      <c r="F443" s="49"/>
      <c r="G443" s="49"/>
    </row>
    <row r="444" spans="5:7" ht="20.100000000000001" customHeight="1" x14ac:dyDescent="0.2">
      <c r="E444"/>
      <c r="F444" s="49"/>
      <c r="G444" s="49"/>
    </row>
    <row r="445" spans="5:7" ht="20.100000000000001" customHeight="1" x14ac:dyDescent="0.2">
      <c r="E445"/>
      <c r="F445" s="49"/>
      <c r="G445" s="49"/>
    </row>
    <row r="446" spans="5:7" ht="20.100000000000001" customHeight="1" x14ac:dyDescent="0.2">
      <c r="E446"/>
      <c r="F446" s="49"/>
      <c r="G446" s="49"/>
    </row>
    <row r="447" spans="5:7" ht="20.100000000000001" customHeight="1" x14ac:dyDescent="0.2">
      <c r="E447"/>
      <c r="F447" s="49"/>
      <c r="G447" s="49"/>
    </row>
    <row r="448" spans="5:7" ht="20.100000000000001" customHeight="1" x14ac:dyDescent="0.2">
      <c r="E448"/>
      <c r="F448" s="49"/>
      <c r="G448" s="49"/>
    </row>
    <row r="449" spans="5:7" ht="20.100000000000001" customHeight="1" x14ac:dyDescent="0.2">
      <c r="E449"/>
      <c r="F449" s="49"/>
      <c r="G449" s="49"/>
    </row>
    <row r="450" spans="5:7" ht="20.100000000000001" customHeight="1" x14ac:dyDescent="0.2">
      <c r="E450"/>
      <c r="F450" s="49"/>
      <c r="G450" s="49"/>
    </row>
    <row r="451" spans="5:7" ht="20.100000000000001" customHeight="1" x14ac:dyDescent="0.2">
      <c r="E451"/>
      <c r="F451" s="49"/>
      <c r="G451" s="49"/>
    </row>
    <row r="452" spans="5:7" ht="20.100000000000001" customHeight="1" x14ac:dyDescent="0.2">
      <c r="E452"/>
      <c r="F452" s="49"/>
      <c r="G452" s="49"/>
    </row>
    <row r="453" spans="5:7" ht="20.100000000000001" customHeight="1" x14ac:dyDescent="0.2">
      <c r="E453"/>
      <c r="F453" s="49"/>
      <c r="G453" s="49"/>
    </row>
    <row r="454" spans="5:7" ht="20.100000000000001" customHeight="1" x14ac:dyDescent="0.2">
      <c r="E454"/>
      <c r="F454" s="49"/>
      <c r="G454" s="49"/>
    </row>
    <row r="455" spans="5:7" ht="20.100000000000001" customHeight="1" x14ac:dyDescent="0.2">
      <c r="E455"/>
      <c r="F455" s="49"/>
      <c r="G455" s="49"/>
    </row>
    <row r="456" spans="5:7" ht="20.100000000000001" customHeight="1" x14ac:dyDescent="0.2">
      <c r="E456"/>
      <c r="F456" s="49"/>
      <c r="G456" s="49"/>
    </row>
    <row r="457" spans="5:7" ht="20.100000000000001" customHeight="1" x14ac:dyDescent="0.2">
      <c r="E457"/>
      <c r="F457" s="49"/>
      <c r="G457" s="49"/>
    </row>
    <row r="458" spans="5:7" ht="20.100000000000001" customHeight="1" x14ac:dyDescent="0.2">
      <c r="E458"/>
      <c r="F458" s="49"/>
      <c r="G458" s="49"/>
    </row>
    <row r="459" spans="5:7" ht="20.100000000000001" customHeight="1" x14ac:dyDescent="0.2">
      <c r="E459"/>
      <c r="F459" s="49"/>
      <c r="G459" s="49"/>
    </row>
    <row r="460" spans="5:7" ht="20.100000000000001" customHeight="1" x14ac:dyDescent="0.2">
      <c r="E460"/>
      <c r="F460" s="49"/>
      <c r="G460" s="49"/>
    </row>
    <row r="461" spans="5:7" ht="20.100000000000001" customHeight="1" x14ac:dyDescent="0.2">
      <c r="E461"/>
      <c r="F461" s="49"/>
      <c r="G461" s="49"/>
    </row>
    <row r="462" spans="5:7" ht="20.100000000000001" customHeight="1" x14ac:dyDescent="0.2">
      <c r="E462"/>
      <c r="F462" s="49"/>
      <c r="G462" s="49"/>
    </row>
    <row r="463" spans="5:7" ht="20.100000000000001" customHeight="1" x14ac:dyDescent="0.2">
      <c r="E463"/>
      <c r="F463" s="49"/>
      <c r="G463" s="49"/>
    </row>
    <row r="464" spans="5:7" ht="20.100000000000001" customHeight="1" x14ac:dyDescent="0.2">
      <c r="E464"/>
      <c r="F464" s="49"/>
      <c r="G464" s="49"/>
    </row>
    <row r="465" spans="5:7" ht="20.100000000000001" customHeight="1" x14ac:dyDescent="0.2">
      <c r="E465"/>
      <c r="F465" s="49"/>
      <c r="G465" s="49"/>
    </row>
    <row r="466" spans="5:7" ht="20.100000000000001" customHeight="1" x14ac:dyDescent="0.2">
      <c r="E466"/>
      <c r="F466" s="49"/>
      <c r="G466" s="49"/>
    </row>
    <row r="467" spans="5:7" ht="20.100000000000001" customHeight="1" x14ac:dyDescent="0.2">
      <c r="E467"/>
      <c r="F467" s="49"/>
      <c r="G467" s="49"/>
    </row>
    <row r="468" spans="5:7" ht="20.100000000000001" customHeight="1" x14ac:dyDescent="0.2">
      <c r="E468"/>
      <c r="F468" s="49"/>
      <c r="G468" s="49"/>
    </row>
    <row r="469" spans="5:7" ht="20.100000000000001" customHeight="1" x14ac:dyDescent="0.2">
      <c r="E469"/>
      <c r="F469" s="49"/>
      <c r="G469" s="49"/>
    </row>
    <row r="470" spans="5:7" ht="20.100000000000001" customHeight="1" x14ac:dyDescent="0.2">
      <c r="E470"/>
      <c r="F470" s="49"/>
      <c r="G470" s="49"/>
    </row>
    <row r="471" spans="5:7" ht="20.100000000000001" customHeight="1" x14ac:dyDescent="0.2">
      <c r="E471"/>
      <c r="F471" s="49"/>
      <c r="G471" s="49"/>
    </row>
    <row r="472" spans="5:7" ht="20.100000000000001" customHeight="1" x14ac:dyDescent="0.2">
      <c r="E472"/>
      <c r="F472" s="49"/>
      <c r="G472" s="49"/>
    </row>
    <row r="473" spans="5:7" ht="20.100000000000001" customHeight="1" x14ac:dyDescent="0.2">
      <c r="E473"/>
      <c r="F473" s="49"/>
      <c r="G473" s="49"/>
    </row>
    <row r="474" spans="5:7" ht="20.100000000000001" customHeight="1" x14ac:dyDescent="0.2">
      <c r="E474"/>
      <c r="F474" s="49"/>
      <c r="G474" s="49"/>
    </row>
    <row r="475" spans="5:7" ht="20.100000000000001" customHeight="1" x14ac:dyDescent="0.2">
      <c r="E475"/>
      <c r="F475" s="49"/>
      <c r="G475" s="49"/>
    </row>
    <row r="476" spans="5:7" ht="20.100000000000001" customHeight="1" x14ac:dyDescent="0.2">
      <c r="E476"/>
      <c r="F476" s="49"/>
      <c r="G476" s="49"/>
    </row>
    <row r="477" spans="5:7" ht="20.100000000000001" customHeight="1" x14ac:dyDescent="0.2">
      <c r="E477"/>
      <c r="F477" s="49"/>
      <c r="G477" s="49"/>
    </row>
    <row r="478" spans="5:7" ht="20.100000000000001" customHeight="1" x14ac:dyDescent="0.2">
      <c r="E478"/>
      <c r="F478" s="49"/>
      <c r="G478" s="49"/>
    </row>
    <row r="479" spans="5:7" ht="20.100000000000001" customHeight="1" x14ac:dyDescent="0.2">
      <c r="E479"/>
      <c r="F479" s="49"/>
      <c r="G479" s="49"/>
    </row>
    <row r="480" spans="5:7" ht="20.100000000000001" customHeight="1" x14ac:dyDescent="0.2">
      <c r="E480"/>
      <c r="F480" s="49"/>
      <c r="G480" s="49"/>
    </row>
    <row r="481" spans="5:7" ht="20.100000000000001" customHeight="1" x14ac:dyDescent="0.2">
      <c r="E481"/>
      <c r="F481" s="49"/>
      <c r="G481" s="49"/>
    </row>
    <row r="482" spans="5:7" ht="20.100000000000001" customHeight="1" x14ac:dyDescent="0.2">
      <c r="E482"/>
      <c r="F482" s="49"/>
      <c r="G482" s="49"/>
    </row>
    <row r="483" spans="5:7" ht="20.100000000000001" customHeight="1" x14ac:dyDescent="0.2">
      <c r="E483"/>
      <c r="F483" s="49"/>
      <c r="G483" s="49"/>
    </row>
    <row r="484" spans="5:7" ht="20.100000000000001" customHeight="1" x14ac:dyDescent="0.2">
      <c r="E484"/>
      <c r="F484" s="49"/>
      <c r="G484" s="49"/>
    </row>
    <row r="485" spans="5:7" ht="20.100000000000001" customHeight="1" x14ac:dyDescent="0.2">
      <c r="E485"/>
      <c r="F485" s="49"/>
      <c r="G485" s="49"/>
    </row>
    <row r="486" spans="5:7" ht="20.100000000000001" customHeight="1" x14ac:dyDescent="0.2">
      <c r="E486"/>
      <c r="F486" s="49"/>
      <c r="G486" s="49"/>
    </row>
    <row r="487" spans="5:7" ht="20.100000000000001" customHeight="1" x14ac:dyDescent="0.2">
      <c r="E487"/>
      <c r="F487" s="49"/>
      <c r="G487" s="49"/>
    </row>
    <row r="488" spans="5:7" ht="20.100000000000001" customHeight="1" x14ac:dyDescent="0.2">
      <c r="E488"/>
      <c r="F488" s="49"/>
      <c r="G488" s="49"/>
    </row>
    <row r="489" spans="5:7" ht="20.100000000000001" customHeight="1" x14ac:dyDescent="0.2">
      <c r="E489"/>
      <c r="F489" s="49"/>
      <c r="G489" s="49"/>
    </row>
    <row r="490" spans="5:7" ht="20.100000000000001" customHeight="1" x14ac:dyDescent="0.2">
      <c r="E490"/>
      <c r="F490" s="49"/>
      <c r="G490" s="49"/>
    </row>
    <row r="491" spans="5:7" ht="20.100000000000001" customHeight="1" x14ac:dyDescent="0.2">
      <c r="E491"/>
      <c r="F491" s="49"/>
      <c r="G491" s="49"/>
    </row>
    <row r="492" spans="5:7" ht="20.100000000000001" customHeight="1" x14ac:dyDescent="0.2">
      <c r="E492"/>
      <c r="F492" s="49"/>
      <c r="G492" s="49"/>
    </row>
    <row r="493" spans="5:7" ht="20.100000000000001" customHeight="1" x14ac:dyDescent="0.2">
      <c r="E493"/>
      <c r="F493" s="49"/>
      <c r="G493" s="49"/>
    </row>
    <row r="494" spans="5:7" ht="20.100000000000001" customHeight="1" x14ac:dyDescent="0.2">
      <c r="E494"/>
      <c r="F494" s="49"/>
      <c r="G494" s="49"/>
    </row>
    <row r="495" spans="5:7" ht="20.100000000000001" customHeight="1" x14ac:dyDescent="0.2">
      <c r="E495"/>
      <c r="F495" s="49"/>
      <c r="G495" s="49"/>
    </row>
    <row r="496" spans="5:7" ht="20.100000000000001" customHeight="1" x14ac:dyDescent="0.2">
      <c r="E496"/>
      <c r="F496" s="49"/>
      <c r="G496" s="49"/>
    </row>
    <row r="497" spans="5:7" ht="20.100000000000001" customHeight="1" x14ac:dyDescent="0.2">
      <c r="E497"/>
      <c r="F497" s="49"/>
      <c r="G497" s="49"/>
    </row>
    <row r="498" spans="5:7" ht="20.100000000000001" customHeight="1" x14ac:dyDescent="0.2">
      <c r="E498"/>
      <c r="F498" s="49"/>
      <c r="G498" s="49"/>
    </row>
    <row r="499" spans="5:7" ht="20.100000000000001" customHeight="1" x14ac:dyDescent="0.2">
      <c r="E499"/>
      <c r="F499" s="49"/>
      <c r="G499" s="49"/>
    </row>
    <row r="500" spans="5:7" ht="20.100000000000001" customHeight="1" x14ac:dyDescent="0.2">
      <c r="E500"/>
      <c r="F500" s="49"/>
      <c r="G500" s="49"/>
    </row>
    <row r="501" spans="5:7" ht="20.100000000000001" customHeight="1" x14ac:dyDescent="0.2">
      <c r="E501"/>
      <c r="F501" s="49"/>
      <c r="G501" s="49"/>
    </row>
    <row r="502" spans="5:7" ht="20.100000000000001" customHeight="1" x14ac:dyDescent="0.2">
      <c r="E502"/>
      <c r="F502" s="49"/>
      <c r="G502" s="49"/>
    </row>
    <row r="503" spans="5:7" ht="20.100000000000001" customHeight="1" x14ac:dyDescent="0.2">
      <c r="E503"/>
      <c r="F503" s="49"/>
      <c r="G503" s="49"/>
    </row>
    <row r="504" spans="5:7" ht="20.100000000000001" customHeight="1" x14ac:dyDescent="0.2">
      <c r="E504"/>
      <c r="F504" s="49"/>
      <c r="G504" s="49"/>
    </row>
    <row r="505" spans="5:7" ht="20.100000000000001" customHeight="1" x14ac:dyDescent="0.2">
      <c r="E505"/>
      <c r="F505" s="49"/>
      <c r="G505" s="49"/>
    </row>
    <row r="506" spans="5:7" ht="20.100000000000001" customHeight="1" x14ac:dyDescent="0.2">
      <c r="E506"/>
      <c r="F506" s="49"/>
      <c r="G506" s="49"/>
    </row>
    <row r="507" spans="5:7" ht="20.100000000000001" customHeight="1" x14ac:dyDescent="0.2">
      <c r="E507"/>
      <c r="F507" s="49"/>
      <c r="G507" s="49"/>
    </row>
    <row r="508" spans="5:7" ht="20.100000000000001" customHeight="1" x14ac:dyDescent="0.2">
      <c r="E508"/>
      <c r="F508" s="49"/>
      <c r="G508" s="49"/>
    </row>
    <row r="509" spans="5:7" ht="20.100000000000001" customHeight="1" x14ac:dyDescent="0.2">
      <c r="E509"/>
      <c r="F509" s="49"/>
      <c r="G509" s="49"/>
    </row>
    <row r="510" spans="5:7" ht="20.100000000000001" customHeight="1" x14ac:dyDescent="0.2">
      <c r="E510"/>
      <c r="F510" s="49"/>
      <c r="G510" s="49"/>
    </row>
    <row r="511" spans="5:7" ht="20.100000000000001" customHeight="1" x14ac:dyDescent="0.2">
      <c r="E511"/>
      <c r="F511" s="49"/>
      <c r="G511" s="49"/>
    </row>
    <row r="512" spans="5:7" ht="20.100000000000001" customHeight="1" x14ac:dyDescent="0.2">
      <c r="E512"/>
      <c r="F512" s="49"/>
      <c r="G512" s="49"/>
    </row>
    <row r="513" spans="5:7" ht="20.100000000000001" customHeight="1" x14ac:dyDescent="0.2">
      <c r="E513"/>
      <c r="F513" s="49"/>
      <c r="G513" s="49"/>
    </row>
    <row r="514" spans="5:7" ht="20.100000000000001" customHeight="1" x14ac:dyDescent="0.2">
      <c r="E514"/>
      <c r="F514" s="49"/>
      <c r="G514" s="49"/>
    </row>
    <row r="515" spans="5:7" ht="20.100000000000001" customHeight="1" x14ac:dyDescent="0.2">
      <c r="E515"/>
      <c r="F515" s="49"/>
      <c r="G515" s="49"/>
    </row>
    <row r="516" spans="5:7" ht="20.100000000000001" customHeight="1" x14ac:dyDescent="0.2">
      <c r="E516"/>
      <c r="F516" s="49"/>
      <c r="G516" s="49"/>
    </row>
    <row r="517" spans="5:7" ht="20.100000000000001" customHeight="1" x14ac:dyDescent="0.2">
      <c r="E517"/>
      <c r="F517" s="49"/>
      <c r="G517" s="49"/>
    </row>
    <row r="518" spans="5:7" ht="20.100000000000001" customHeight="1" x14ac:dyDescent="0.2">
      <c r="E518"/>
      <c r="F518" s="49"/>
      <c r="G518" s="49"/>
    </row>
    <row r="519" spans="5:7" ht="20.100000000000001" customHeight="1" x14ac:dyDescent="0.2">
      <c r="E519"/>
      <c r="F519" s="49"/>
      <c r="G519" s="49"/>
    </row>
    <row r="520" spans="5:7" ht="20.100000000000001" customHeight="1" x14ac:dyDescent="0.2">
      <c r="E520"/>
      <c r="F520" s="49"/>
      <c r="G520" s="49"/>
    </row>
    <row r="521" spans="5:7" ht="20.100000000000001" customHeight="1" x14ac:dyDescent="0.2">
      <c r="E521"/>
      <c r="F521" s="49"/>
      <c r="G521" s="49"/>
    </row>
    <row r="522" spans="5:7" ht="20.100000000000001" customHeight="1" x14ac:dyDescent="0.2">
      <c r="E522"/>
      <c r="F522" s="49"/>
      <c r="G522" s="49"/>
    </row>
    <row r="523" spans="5:7" ht="20.100000000000001" customHeight="1" x14ac:dyDescent="0.2">
      <c r="E523"/>
      <c r="F523" s="49"/>
      <c r="G523" s="49"/>
    </row>
    <row r="524" spans="5:7" ht="20.100000000000001" customHeight="1" x14ac:dyDescent="0.2">
      <c r="E524"/>
      <c r="F524" s="49"/>
      <c r="G524" s="49"/>
    </row>
    <row r="525" spans="5:7" ht="20.100000000000001" customHeight="1" x14ac:dyDescent="0.2">
      <c r="E525"/>
      <c r="F525" s="49"/>
      <c r="G525" s="49"/>
    </row>
    <row r="526" spans="5:7" ht="20.100000000000001" customHeight="1" x14ac:dyDescent="0.2">
      <c r="E526"/>
      <c r="F526" s="49"/>
      <c r="G526" s="49"/>
    </row>
    <row r="527" spans="5:7" ht="20.100000000000001" customHeight="1" x14ac:dyDescent="0.2">
      <c r="E527"/>
      <c r="F527" s="49"/>
      <c r="G527" s="49"/>
    </row>
    <row r="528" spans="5:7" ht="20.100000000000001" customHeight="1" x14ac:dyDescent="0.2">
      <c r="E528"/>
      <c r="F528" s="49"/>
      <c r="G528" s="49"/>
    </row>
    <row r="529" spans="5:7" ht="20.100000000000001" customHeight="1" x14ac:dyDescent="0.2">
      <c r="E529"/>
      <c r="F529" s="49"/>
      <c r="G529" s="49"/>
    </row>
    <row r="530" spans="5:7" ht="20.100000000000001" customHeight="1" x14ac:dyDescent="0.2">
      <c r="E530"/>
      <c r="F530" s="49"/>
      <c r="G530" s="49"/>
    </row>
    <row r="531" spans="5:7" ht="20.100000000000001" customHeight="1" x14ac:dyDescent="0.2">
      <c r="E531"/>
      <c r="F531" s="49"/>
      <c r="G531" s="49"/>
    </row>
    <row r="532" spans="5:7" ht="20.100000000000001" customHeight="1" x14ac:dyDescent="0.2">
      <c r="E532"/>
      <c r="F532" s="49"/>
      <c r="G532" s="49"/>
    </row>
    <row r="533" spans="5:7" ht="20.100000000000001" customHeight="1" x14ac:dyDescent="0.2">
      <c r="E533"/>
      <c r="F533" s="49"/>
      <c r="G533" s="49"/>
    </row>
    <row r="534" spans="5:7" ht="20.100000000000001" customHeight="1" x14ac:dyDescent="0.2">
      <c r="E534"/>
      <c r="F534" s="49"/>
      <c r="G534" s="49"/>
    </row>
    <row r="535" spans="5:7" ht="20.100000000000001" customHeight="1" x14ac:dyDescent="0.2">
      <c r="E535"/>
      <c r="F535" s="49"/>
      <c r="G535" s="49"/>
    </row>
    <row r="536" spans="5:7" ht="20.100000000000001" customHeight="1" x14ac:dyDescent="0.2">
      <c r="E536"/>
      <c r="F536" s="49"/>
      <c r="G536" s="49"/>
    </row>
    <row r="537" spans="5:7" ht="20.100000000000001" customHeight="1" x14ac:dyDescent="0.2">
      <c r="E537"/>
      <c r="F537" s="49"/>
      <c r="G537" s="49"/>
    </row>
    <row r="538" spans="5:7" ht="20.100000000000001" customHeight="1" x14ac:dyDescent="0.2">
      <c r="E538"/>
      <c r="F538" s="49"/>
      <c r="G538" s="49"/>
    </row>
    <row r="539" spans="5:7" ht="20.100000000000001" customHeight="1" x14ac:dyDescent="0.2">
      <c r="E539"/>
      <c r="F539" s="49"/>
      <c r="G539" s="49"/>
    </row>
    <row r="540" spans="5:7" ht="20.100000000000001" customHeight="1" x14ac:dyDescent="0.2">
      <c r="E540"/>
      <c r="F540" s="49"/>
      <c r="G540" s="49"/>
    </row>
    <row r="541" spans="5:7" ht="20.100000000000001" customHeight="1" x14ac:dyDescent="0.2">
      <c r="E541"/>
      <c r="F541" s="49"/>
      <c r="G541" s="49"/>
    </row>
    <row r="542" spans="5:7" ht="20.100000000000001" customHeight="1" x14ac:dyDescent="0.2">
      <c r="E542"/>
      <c r="F542" s="49"/>
      <c r="G542" s="49"/>
    </row>
    <row r="543" spans="5:7" ht="20.100000000000001" customHeight="1" x14ac:dyDescent="0.2">
      <c r="E543"/>
      <c r="F543" s="49"/>
      <c r="G543" s="49"/>
    </row>
    <row r="544" spans="5:7" ht="20.100000000000001" customHeight="1" x14ac:dyDescent="0.2">
      <c r="E544"/>
      <c r="F544" s="49"/>
      <c r="G544" s="49"/>
    </row>
    <row r="545" spans="5:7" ht="20.100000000000001" customHeight="1" x14ac:dyDescent="0.2">
      <c r="E545"/>
      <c r="F545" s="49"/>
      <c r="G545" s="49"/>
    </row>
    <row r="546" spans="5:7" ht="20.100000000000001" customHeight="1" x14ac:dyDescent="0.2">
      <c r="E546"/>
      <c r="F546" s="49"/>
      <c r="G546" s="49"/>
    </row>
    <row r="547" spans="5:7" ht="20.100000000000001" customHeight="1" x14ac:dyDescent="0.2">
      <c r="E547"/>
      <c r="F547" s="49"/>
      <c r="G547" s="49"/>
    </row>
    <row r="548" spans="5:7" ht="20.100000000000001" customHeight="1" x14ac:dyDescent="0.2">
      <c r="E548"/>
      <c r="F548" s="49"/>
      <c r="G548" s="49"/>
    </row>
    <row r="549" spans="5:7" ht="20.100000000000001" customHeight="1" x14ac:dyDescent="0.2">
      <c r="E549"/>
      <c r="F549" s="49"/>
      <c r="G549" s="49"/>
    </row>
    <row r="550" spans="5:7" ht="20.100000000000001" customHeight="1" x14ac:dyDescent="0.2">
      <c r="E550"/>
      <c r="F550" s="49"/>
      <c r="G550" s="49"/>
    </row>
    <row r="551" spans="5:7" ht="20.100000000000001" customHeight="1" x14ac:dyDescent="0.2">
      <c r="E551"/>
      <c r="F551" s="49"/>
      <c r="G551" s="49"/>
    </row>
    <row r="552" spans="5:7" ht="20.100000000000001" customHeight="1" x14ac:dyDescent="0.2">
      <c r="E552"/>
      <c r="F552" s="49"/>
      <c r="G552" s="49"/>
    </row>
    <row r="553" spans="5:7" ht="20.100000000000001" customHeight="1" x14ac:dyDescent="0.2">
      <c r="E553"/>
      <c r="F553" s="49"/>
      <c r="G553" s="49"/>
    </row>
    <row r="554" spans="5:7" ht="20.100000000000001" customHeight="1" x14ac:dyDescent="0.2">
      <c r="E554"/>
      <c r="F554" s="49"/>
      <c r="G554" s="49"/>
    </row>
    <row r="555" spans="5:7" ht="20.100000000000001" customHeight="1" x14ac:dyDescent="0.2">
      <c r="E555"/>
      <c r="F555" s="49"/>
      <c r="G555" s="49"/>
    </row>
    <row r="556" spans="5:7" ht="20.100000000000001" customHeight="1" x14ac:dyDescent="0.2">
      <c r="E556"/>
      <c r="F556" s="49"/>
      <c r="G556" s="49"/>
    </row>
    <row r="557" spans="5:7" ht="20.100000000000001" customHeight="1" x14ac:dyDescent="0.2">
      <c r="E557"/>
      <c r="F557" s="49"/>
      <c r="G557" s="49"/>
    </row>
    <row r="558" spans="5:7" ht="20.100000000000001" customHeight="1" x14ac:dyDescent="0.2">
      <c r="E558"/>
      <c r="F558" s="49"/>
      <c r="G558" s="49"/>
    </row>
    <row r="559" spans="5:7" ht="20.100000000000001" customHeight="1" x14ac:dyDescent="0.2">
      <c r="E559"/>
      <c r="F559" s="49"/>
      <c r="G559" s="49"/>
    </row>
    <row r="560" spans="5:7" ht="20.100000000000001" customHeight="1" x14ac:dyDescent="0.2">
      <c r="E560"/>
      <c r="F560" s="49"/>
      <c r="G560" s="49"/>
    </row>
    <row r="561" spans="5:7" ht="20.100000000000001" customHeight="1" x14ac:dyDescent="0.2">
      <c r="E561"/>
      <c r="F561" s="49"/>
      <c r="G561" s="49"/>
    </row>
    <row r="562" spans="5:7" ht="20.100000000000001" customHeight="1" x14ac:dyDescent="0.2">
      <c r="E562"/>
      <c r="F562" s="49"/>
      <c r="G562" s="49"/>
    </row>
    <row r="563" spans="5:7" ht="20.100000000000001" customHeight="1" x14ac:dyDescent="0.2">
      <c r="E563"/>
      <c r="F563" s="49"/>
      <c r="G563" s="49"/>
    </row>
    <row r="564" spans="5:7" ht="20.100000000000001" customHeight="1" x14ac:dyDescent="0.2">
      <c r="E564"/>
      <c r="F564" s="49"/>
      <c r="G564" s="49"/>
    </row>
    <row r="565" spans="5:7" ht="20.100000000000001" customHeight="1" x14ac:dyDescent="0.2">
      <c r="E565"/>
      <c r="F565" s="49"/>
      <c r="G565" s="49"/>
    </row>
    <row r="566" spans="5:7" ht="20.100000000000001" customHeight="1" x14ac:dyDescent="0.2">
      <c r="E566"/>
      <c r="F566" s="49"/>
      <c r="G566" s="49"/>
    </row>
    <row r="567" spans="5:7" ht="20.100000000000001" customHeight="1" x14ac:dyDescent="0.2">
      <c r="E567"/>
      <c r="F567" s="49"/>
      <c r="G567" s="49"/>
    </row>
    <row r="568" spans="5:7" ht="20.100000000000001" customHeight="1" x14ac:dyDescent="0.2">
      <c r="E568"/>
      <c r="F568" s="49"/>
      <c r="G568" s="49"/>
    </row>
    <row r="569" spans="5:7" ht="20.100000000000001" customHeight="1" x14ac:dyDescent="0.2">
      <c r="E569"/>
      <c r="F569" s="49"/>
      <c r="G569" s="49"/>
    </row>
    <row r="570" spans="5:7" ht="20.100000000000001" customHeight="1" x14ac:dyDescent="0.2">
      <c r="E570"/>
      <c r="F570" s="49"/>
      <c r="G570" s="49"/>
    </row>
    <row r="571" spans="5:7" ht="20.100000000000001" customHeight="1" x14ac:dyDescent="0.2">
      <c r="E571"/>
      <c r="F571" s="49"/>
      <c r="G571" s="49"/>
    </row>
    <row r="572" spans="5:7" ht="20.100000000000001" customHeight="1" x14ac:dyDescent="0.2">
      <c r="E572"/>
      <c r="F572" s="49"/>
      <c r="G572" s="49"/>
    </row>
    <row r="573" spans="5:7" ht="20.100000000000001" customHeight="1" x14ac:dyDescent="0.2">
      <c r="E573"/>
      <c r="F573" s="49"/>
      <c r="G573" s="49"/>
    </row>
    <row r="574" spans="5:7" ht="20.100000000000001" customHeight="1" x14ac:dyDescent="0.2">
      <c r="E574"/>
      <c r="F574" s="49"/>
      <c r="G574" s="49"/>
    </row>
    <row r="575" spans="5:7" ht="20.100000000000001" customHeight="1" x14ac:dyDescent="0.2">
      <c r="E575"/>
      <c r="F575" s="49"/>
      <c r="G575" s="49"/>
    </row>
    <row r="576" spans="5:7" ht="20.100000000000001" customHeight="1" x14ac:dyDescent="0.2">
      <c r="E576"/>
      <c r="F576" s="49"/>
      <c r="G576" s="49"/>
    </row>
    <row r="577" spans="5:7" ht="20.100000000000001" customHeight="1" x14ac:dyDescent="0.2">
      <c r="E577"/>
      <c r="F577" s="49"/>
      <c r="G577" s="49"/>
    </row>
    <row r="578" spans="5:7" ht="20.100000000000001" customHeight="1" x14ac:dyDescent="0.2">
      <c r="E578"/>
      <c r="F578" s="49"/>
      <c r="G578" s="49"/>
    </row>
    <row r="579" spans="5:7" ht="20.100000000000001" customHeight="1" x14ac:dyDescent="0.2">
      <c r="E579"/>
      <c r="F579" s="49"/>
      <c r="G579" s="49"/>
    </row>
    <row r="580" spans="5:7" ht="20.100000000000001" customHeight="1" x14ac:dyDescent="0.2">
      <c r="E580"/>
      <c r="F580" s="49"/>
      <c r="G580" s="49"/>
    </row>
    <row r="581" spans="5:7" ht="20.100000000000001" customHeight="1" x14ac:dyDescent="0.2">
      <c r="E581"/>
      <c r="F581" s="49"/>
      <c r="G581" s="49"/>
    </row>
    <row r="582" spans="5:7" ht="20.100000000000001" customHeight="1" x14ac:dyDescent="0.2">
      <c r="E582"/>
      <c r="F582" s="49"/>
      <c r="G582" s="49"/>
    </row>
    <row r="583" spans="5:7" ht="20.100000000000001" customHeight="1" x14ac:dyDescent="0.2">
      <c r="E583"/>
      <c r="F583" s="49"/>
      <c r="G583" s="49"/>
    </row>
    <row r="584" spans="5:7" ht="20.100000000000001" customHeight="1" x14ac:dyDescent="0.2">
      <c r="E584"/>
      <c r="F584" s="49"/>
      <c r="G584" s="49"/>
    </row>
    <row r="585" spans="5:7" ht="20.100000000000001" customHeight="1" x14ac:dyDescent="0.2">
      <c r="E585"/>
      <c r="F585" s="49"/>
      <c r="G585" s="49"/>
    </row>
    <row r="586" spans="5:7" ht="20.100000000000001" customHeight="1" x14ac:dyDescent="0.2">
      <c r="E586"/>
      <c r="F586" s="49"/>
      <c r="G586" s="49"/>
    </row>
    <row r="587" spans="5:7" ht="20.100000000000001" customHeight="1" x14ac:dyDescent="0.2">
      <c r="E587"/>
      <c r="F587" s="49"/>
      <c r="G587" s="49"/>
    </row>
    <row r="588" spans="5:7" ht="20.100000000000001" customHeight="1" x14ac:dyDescent="0.2">
      <c r="E588"/>
      <c r="F588" s="49"/>
      <c r="G588" s="49"/>
    </row>
    <row r="589" spans="5:7" ht="20.100000000000001" customHeight="1" x14ac:dyDescent="0.2">
      <c r="E589"/>
      <c r="F589" s="49"/>
      <c r="G589" s="49"/>
    </row>
    <row r="590" spans="5:7" ht="20.100000000000001" customHeight="1" x14ac:dyDescent="0.2">
      <c r="E590"/>
      <c r="F590" s="49"/>
      <c r="G590" s="49"/>
    </row>
    <row r="591" spans="5:7" ht="20.100000000000001" customHeight="1" x14ac:dyDescent="0.2">
      <c r="E591"/>
      <c r="F591" s="49"/>
      <c r="G591" s="49"/>
    </row>
    <row r="592" spans="5:7" ht="20.100000000000001" customHeight="1" x14ac:dyDescent="0.2">
      <c r="E592"/>
      <c r="F592" s="49"/>
      <c r="G592" s="49"/>
    </row>
    <row r="593" spans="5:7" ht="20.100000000000001" customHeight="1" x14ac:dyDescent="0.2">
      <c r="E593"/>
      <c r="F593" s="49"/>
      <c r="G593" s="49"/>
    </row>
    <row r="594" spans="5:7" ht="20.100000000000001" customHeight="1" x14ac:dyDescent="0.2">
      <c r="E594"/>
      <c r="F594" s="49"/>
      <c r="G594" s="49"/>
    </row>
    <row r="595" spans="5:7" ht="20.100000000000001" customHeight="1" x14ac:dyDescent="0.2">
      <c r="E595"/>
      <c r="F595" s="49"/>
      <c r="G595" s="49"/>
    </row>
    <row r="596" spans="5:7" ht="20.100000000000001" customHeight="1" x14ac:dyDescent="0.2">
      <c r="E596"/>
      <c r="F596" s="49"/>
      <c r="G596" s="49"/>
    </row>
    <row r="597" spans="5:7" ht="20.100000000000001" customHeight="1" x14ac:dyDescent="0.2">
      <c r="E597"/>
      <c r="F597" s="49"/>
      <c r="G597" s="49"/>
    </row>
    <row r="598" spans="5:7" ht="20.100000000000001" customHeight="1" x14ac:dyDescent="0.2">
      <c r="E598"/>
      <c r="F598" s="49"/>
      <c r="G598" s="49"/>
    </row>
    <row r="599" spans="5:7" ht="20.100000000000001" customHeight="1" x14ac:dyDescent="0.2">
      <c r="E599"/>
      <c r="F599" s="49"/>
      <c r="G599" s="49"/>
    </row>
    <row r="600" spans="5:7" ht="20.100000000000001" customHeight="1" x14ac:dyDescent="0.2">
      <c r="E600"/>
      <c r="F600" s="49"/>
      <c r="G600" s="49"/>
    </row>
    <row r="601" spans="5:7" ht="20.100000000000001" customHeight="1" x14ac:dyDescent="0.2">
      <c r="E601"/>
      <c r="F601" s="49"/>
      <c r="G601" s="49"/>
    </row>
    <row r="602" spans="5:7" ht="20.100000000000001" customHeight="1" x14ac:dyDescent="0.2">
      <c r="E602"/>
      <c r="F602" s="49"/>
      <c r="G602" s="49"/>
    </row>
    <row r="603" spans="5:7" ht="20.100000000000001" customHeight="1" x14ac:dyDescent="0.2">
      <c r="E603"/>
      <c r="F603" s="49"/>
      <c r="G603" s="49"/>
    </row>
    <row r="604" spans="5:7" ht="20.100000000000001" customHeight="1" x14ac:dyDescent="0.2">
      <c r="E604"/>
      <c r="F604" s="49"/>
      <c r="G604" s="49"/>
    </row>
    <row r="605" spans="5:7" ht="20.100000000000001" customHeight="1" x14ac:dyDescent="0.2">
      <c r="E605"/>
      <c r="F605" s="49"/>
      <c r="G605" s="49"/>
    </row>
    <row r="606" spans="5:7" ht="20.100000000000001" customHeight="1" x14ac:dyDescent="0.2">
      <c r="E606"/>
      <c r="F606" s="49"/>
      <c r="G606" s="49"/>
    </row>
    <row r="607" spans="5:7" ht="20.100000000000001" customHeight="1" x14ac:dyDescent="0.2">
      <c r="E607"/>
      <c r="F607" s="49"/>
      <c r="G607" s="49"/>
    </row>
    <row r="608" spans="5:7" ht="20.100000000000001" customHeight="1" x14ac:dyDescent="0.2">
      <c r="E608"/>
      <c r="F608" s="49"/>
      <c r="G608" s="49"/>
    </row>
    <row r="609" spans="5:7" ht="20.100000000000001" customHeight="1" x14ac:dyDescent="0.2">
      <c r="E609"/>
      <c r="F609" s="49"/>
      <c r="G609" s="49"/>
    </row>
    <row r="610" spans="5:7" ht="20.100000000000001" customHeight="1" x14ac:dyDescent="0.2">
      <c r="E610"/>
      <c r="F610" s="49"/>
      <c r="G610" s="49"/>
    </row>
    <row r="611" spans="5:7" ht="20.100000000000001" customHeight="1" x14ac:dyDescent="0.2">
      <c r="E611"/>
      <c r="F611" s="49"/>
      <c r="G611" s="49"/>
    </row>
    <row r="612" spans="5:7" ht="20.100000000000001" customHeight="1" x14ac:dyDescent="0.2">
      <c r="E612"/>
      <c r="F612" s="49"/>
      <c r="G612" s="49"/>
    </row>
    <row r="613" spans="5:7" ht="20.100000000000001" customHeight="1" x14ac:dyDescent="0.2">
      <c r="E613"/>
      <c r="F613" s="49"/>
      <c r="G613" s="49"/>
    </row>
    <row r="614" spans="5:7" ht="20.100000000000001" customHeight="1" x14ac:dyDescent="0.2">
      <c r="E614"/>
      <c r="F614" s="49"/>
      <c r="G614" s="49"/>
    </row>
    <row r="615" spans="5:7" ht="20.100000000000001" customHeight="1" x14ac:dyDescent="0.2">
      <c r="E615"/>
      <c r="F615" s="49"/>
      <c r="G615" s="49"/>
    </row>
    <row r="616" spans="5:7" ht="20.100000000000001" customHeight="1" x14ac:dyDescent="0.2">
      <c r="E616"/>
      <c r="F616" s="49"/>
      <c r="G616" s="49"/>
    </row>
    <row r="617" spans="5:7" ht="20.100000000000001" customHeight="1" x14ac:dyDescent="0.2">
      <c r="E617"/>
      <c r="F617" s="49"/>
      <c r="G617" s="49"/>
    </row>
    <row r="618" spans="5:7" ht="20.100000000000001" customHeight="1" x14ac:dyDescent="0.2">
      <c r="E618"/>
      <c r="F618" s="49"/>
      <c r="G618" s="49"/>
    </row>
    <row r="619" spans="5:7" ht="20.100000000000001" customHeight="1" x14ac:dyDescent="0.2">
      <c r="E619"/>
      <c r="F619" s="49"/>
      <c r="G619" s="49"/>
    </row>
    <row r="620" spans="5:7" ht="20.100000000000001" customHeight="1" x14ac:dyDescent="0.2">
      <c r="E620"/>
      <c r="F620" s="49"/>
      <c r="G620" s="49"/>
    </row>
    <row r="621" spans="5:7" ht="20.100000000000001" customHeight="1" x14ac:dyDescent="0.2">
      <c r="E621"/>
      <c r="F621" s="49"/>
      <c r="G621" s="49"/>
    </row>
    <row r="622" spans="5:7" ht="20.100000000000001" customHeight="1" x14ac:dyDescent="0.2">
      <c r="E622"/>
      <c r="F622" s="49"/>
      <c r="G622" s="49"/>
    </row>
    <row r="623" spans="5:7" ht="20.100000000000001" customHeight="1" x14ac:dyDescent="0.2">
      <c r="E623"/>
      <c r="F623" s="49"/>
      <c r="G623" s="49"/>
    </row>
    <row r="624" spans="5:7" ht="20.100000000000001" customHeight="1" x14ac:dyDescent="0.2">
      <c r="E624"/>
      <c r="F624" s="49"/>
      <c r="G624" s="49"/>
    </row>
    <row r="625" spans="5:7" ht="20.100000000000001" customHeight="1" x14ac:dyDescent="0.2">
      <c r="E625"/>
      <c r="F625" s="49"/>
      <c r="G625" s="49"/>
    </row>
    <row r="626" spans="5:7" ht="20.100000000000001" customHeight="1" x14ac:dyDescent="0.2">
      <c r="E626"/>
      <c r="F626" s="49"/>
      <c r="G626" s="49"/>
    </row>
    <row r="627" spans="5:7" ht="20.100000000000001" customHeight="1" x14ac:dyDescent="0.2">
      <c r="E627"/>
      <c r="F627" s="49"/>
      <c r="G627" s="49"/>
    </row>
    <row r="628" spans="5:7" ht="20.100000000000001" customHeight="1" x14ac:dyDescent="0.2">
      <c r="E628"/>
      <c r="F628" s="49"/>
      <c r="G628" s="49"/>
    </row>
    <row r="629" spans="5:7" ht="20.100000000000001" customHeight="1" x14ac:dyDescent="0.2">
      <c r="E629"/>
      <c r="F629" s="49"/>
      <c r="G629" s="49"/>
    </row>
    <row r="630" spans="5:7" ht="20.100000000000001" customHeight="1" x14ac:dyDescent="0.2">
      <c r="E630"/>
      <c r="F630" s="49"/>
      <c r="G630" s="49"/>
    </row>
    <row r="631" spans="5:7" ht="20.100000000000001" customHeight="1" x14ac:dyDescent="0.2">
      <c r="E631"/>
      <c r="F631" s="49"/>
      <c r="G631" s="49"/>
    </row>
    <row r="632" spans="5:7" ht="20.100000000000001" customHeight="1" x14ac:dyDescent="0.2">
      <c r="E632"/>
      <c r="F632" s="49"/>
      <c r="G632" s="49"/>
    </row>
    <row r="633" spans="5:7" ht="20.100000000000001" customHeight="1" x14ac:dyDescent="0.2">
      <c r="E633"/>
      <c r="F633" s="49"/>
      <c r="G633" s="49"/>
    </row>
    <row r="634" spans="5:7" ht="20.100000000000001" customHeight="1" x14ac:dyDescent="0.2">
      <c r="E634"/>
      <c r="F634" s="49"/>
      <c r="G634" s="49"/>
    </row>
    <row r="635" spans="5:7" ht="20.100000000000001" customHeight="1" x14ac:dyDescent="0.2">
      <c r="E635"/>
      <c r="F635" s="49"/>
      <c r="G635" s="49"/>
    </row>
    <row r="636" spans="5:7" ht="20.100000000000001" customHeight="1" x14ac:dyDescent="0.2">
      <c r="E636"/>
      <c r="F636" s="49"/>
      <c r="G636" s="49"/>
    </row>
    <row r="637" spans="5:7" ht="20.100000000000001" customHeight="1" x14ac:dyDescent="0.2">
      <c r="E637"/>
      <c r="F637" s="49"/>
      <c r="G637" s="49"/>
    </row>
    <row r="638" spans="5:7" ht="20.100000000000001" customHeight="1" x14ac:dyDescent="0.2">
      <c r="E638"/>
      <c r="F638" s="49"/>
      <c r="G638" s="49"/>
    </row>
    <row r="639" spans="5:7" ht="20.100000000000001" customHeight="1" x14ac:dyDescent="0.2">
      <c r="E639"/>
      <c r="F639" s="49"/>
      <c r="G639" s="49"/>
    </row>
    <row r="640" spans="5:7" ht="20.100000000000001" customHeight="1" x14ac:dyDescent="0.2">
      <c r="E640"/>
      <c r="F640" s="49"/>
      <c r="G640" s="49"/>
    </row>
    <row r="641" spans="5:7" ht="20.100000000000001" customHeight="1" x14ac:dyDescent="0.2">
      <c r="E641"/>
      <c r="F641" s="49"/>
      <c r="G641" s="49"/>
    </row>
    <row r="642" spans="5:7" ht="20.100000000000001" customHeight="1" x14ac:dyDescent="0.2">
      <c r="E642"/>
      <c r="F642" s="49"/>
      <c r="G642" s="49"/>
    </row>
    <row r="643" spans="5:7" ht="20.100000000000001" customHeight="1" x14ac:dyDescent="0.2">
      <c r="E643"/>
      <c r="F643" s="49"/>
      <c r="G643" s="49"/>
    </row>
    <row r="644" spans="5:7" ht="20.100000000000001" customHeight="1" x14ac:dyDescent="0.2">
      <c r="E644"/>
      <c r="F644" s="49"/>
      <c r="G644" s="49"/>
    </row>
    <row r="645" spans="5:7" ht="20.100000000000001" customHeight="1" x14ac:dyDescent="0.2">
      <c r="E645"/>
      <c r="F645" s="49"/>
      <c r="G645" s="49"/>
    </row>
    <row r="646" spans="5:7" ht="20.100000000000001" customHeight="1" x14ac:dyDescent="0.2">
      <c r="E646"/>
      <c r="F646" s="49"/>
      <c r="G646" s="49"/>
    </row>
    <row r="647" spans="5:7" ht="20.100000000000001" customHeight="1" x14ac:dyDescent="0.2">
      <c r="E647"/>
      <c r="F647" s="49"/>
      <c r="G647" s="49"/>
    </row>
    <row r="648" spans="5:7" ht="20.100000000000001" customHeight="1" x14ac:dyDescent="0.2">
      <c r="E648"/>
      <c r="F648" s="49"/>
      <c r="G648" s="49"/>
    </row>
    <row r="649" spans="5:7" ht="20.100000000000001" customHeight="1" x14ac:dyDescent="0.2">
      <c r="E649"/>
      <c r="F649" s="49"/>
      <c r="G649" s="49"/>
    </row>
    <row r="650" spans="5:7" ht="20.100000000000001" customHeight="1" x14ac:dyDescent="0.2">
      <c r="E650"/>
      <c r="F650" s="49"/>
      <c r="G650" s="49"/>
    </row>
    <row r="651" spans="5:7" ht="20.100000000000001" customHeight="1" x14ac:dyDescent="0.2">
      <c r="E651"/>
      <c r="F651" s="49"/>
      <c r="G651" s="49"/>
    </row>
    <row r="652" spans="5:7" ht="20.100000000000001" customHeight="1" x14ac:dyDescent="0.2">
      <c r="E652"/>
      <c r="F652" s="49"/>
      <c r="G652" s="49"/>
    </row>
    <row r="653" spans="5:7" ht="20.100000000000001" customHeight="1" x14ac:dyDescent="0.2">
      <c r="E653"/>
      <c r="F653" s="49"/>
      <c r="G653" s="49"/>
    </row>
    <row r="654" spans="5:7" ht="20.100000000000001" customHeight="1" x14ac:dyDescent="0.2">
      <c r="E654"/>
      <c r="F654" s="49"/>
      <c r="G654" s="49"/>
    </row>
    <row r="655" spans="5:7" ht="20.100000000000001" customHeight="1" x14ac:dyDescent="0.2">
      <c r="E655"/>
      <c r="F655" s="49"/>
      <c r="G655" s="49"/>
    </row>
    <row r="656" spans="5:7" ht="20.100000000000001" customHeight="1" x14ac:dyDescent="0.2">
      <c r="E656"/>
      <c r="F656" s="49"/>
      <c r="G656" s="49"/>
    </row>
    <row r="657" spans="5:7" ht="20.100000000000001" customHeight="1" x14ac:dyDescent="0.2">
      <c r="E657"/>
      <c r="F657" s="49"/>
      <c r="G657" s="49"/>
    </row>
    <row r="658" spans="5:7" ht="20.100000000000001" customHeight="1" x14ac:dyDescent="0.2">
      <c r="E658"/>
      <c r="F658" s="49"/>
      <c r="G658" s="49"/>
    </row>
    <row r="659" spans="5:7" ht="20.100000000000001" customHeight="1" x14ac:dyDescent="0.2">
      <c r="E659"/>
      <c r="F659" s="49"/>
      <c r="G659" s="49"/>
    </row>
    <row r="660" spans="5:7" ht="20.100000000000001" customHeight="1" x14ac:dyDescent="0.2">
      <c r="E660"/>
      <c r="F660" s="49"/>
      <c r="G660" s="49"/>
    </row>
    <row r="661" spans="5:7" ht="20.100000000000001" customHeight="1" x14ac:dyDescent="0.2">
      <c r="E661"/>
      <c r="F661" s="49"/>
      <c r="G661" s="49"/>
    </row>
    <row r="662" spans="5:7" ht="20.100000000000001" customHeight="1" x14ac:dyDescent="0.2">
      <c r="E662"/>
      <c r="F662" s="49"/>
      <c r="G662" s="49"/>
    </row>
    <row r="663" spans="5:7" ht="20.100000000000001" customHeight="1" x14ac:dyDescent="0.2">
      <c r="E663"/>
      <c r="F663" s="49"/>
      <c r="G663" s="49"/>
    </row>
    <row r="664" spans="5:7" ht="20.100000000000001" customHeight="1" x14ac:dyDescent="0.2">
      <c r="E664"/>
      <c r="F664" s="49"/>
      <c r="G664" s="49"/>
    </row>
    <row r="665" spans="5:7" ht="20.100000000000001" customHeight="1" x14ac:dyDescent="0.2">
      <c r="E665"/>
      <c r="F665" s="49"/>
      <c r="G665" s="49"/>
    </row>
    <row r="666" spans="5:7" ht="20.100000000000001" customHeight="1" x14ac:dyDescent="0.2">
      <c r="E666"/>
      <c r="F666" s="49"/>
      <c r="G666" s="49"/>
    </row>
    <row r="667" spans="5:7" ht="20.100000000000001" customHeight="1" x14ac:dyDescent="0.2">
      <c r="E667"/>
      <c r="F667" s="49"/>
      <c r="G667" s="49"/>
    </row>
    <row r="668" spans="5:7" ht="20.100000000000001" customHeight="1" x14ac:dyDescent="0.2">
      <c r="E668"/>
      <c r="F668" s="49"/>
      <c r="G668" s="49"/>
    </row>
    <row r="669" spans="5:7" ht="20.100000000000001" customHeight="1" x14ac:dyDescent="0.2">
      <c r="E669"/>
      <c r="F669" s="49"/>
      <c r="G669" s="49"/>
    </row>
    <row r="670" spans="5:7" ht="20.100000000000001" customHeight="1" x14ac:dyDescent="0.2">
      <c r="E670"/>
      <c r="F670" s="49"/>
      <c r="G670" s="49"/>
    </row>
    <row r="671" spans="5:7" ht="20.100000000000001" customHeight="1" x14ac:dyDescent="0.2">
      <c r="E671"/>
      <c r="F671" s="49"/>
      <c r="G671" s="49"/>
    </row>
    <row r="672" spans="5:7" ht="20.100000000000001" customHeight="1" x14ac:dyDescent="0.2">
      <c r="E672"/>
      <c r="F672" s="49"/>
      <c r="G672" s="49"/>
    </row>
    <row r="673" spans="5:7" ht="20.100000000000001" customHeight="1" x14ac:dyDescent="0.2">
      <c r="E673"/>
      <c r="F673" s="49"/>
      <c r="G673" s="49"/>
    </row>
    <row r="674" spans="5:7" ht="20.100000000000001" customHeight="1" x14ac:dyDescent="0.2">
      <c r="E674"/>
      <c r="F674" s="49"/>
      <c r="G674" s="49"/>
    </row>
    <row r="675" spans="5:7" ht="20.100000000000001" customHeight="1" x14ac:dyDescent="0.2">
      <c r="E675"/>
      <c r="F675" s="49"/>
      <c r="G675" s="49"/>
    </row>
    <row r="676" spans="5:7" ht="20.100000000000001" customHeight="1" x14ac:dyDescent="0.2">
      <c r="E676"/>
      <c r="F676" s="49"/>
      <c r="G676" s="49"/>
    </row>
    <row r="677" spans="5:7" ht="20.100000000000001" customHeight="1" x14ac:dyDescent="0.2">
      <c r="E677"/>
      <c r="F677" s="49"/>
      <c r="G677" s="49"/>
    </row>
    <row r="678" spans="5:7" ht="20.100000000000001" customHeight="1" x14ac:dyDescent="0.2">
      <c r="E678"/>
      <c r="F678" s="49"/>
      <c r="G678" s="49"/>
    </row>
    <row r="679" spans="5:7" ht="20.100000000000001" customHeight="1" x14ac:dyDescent="0.2">
      <c r="E679"/>
      <c r="F679" s="49"/>
      <c r="G679" s="49"/>
    </row>
    <row r="680" spans="5:7" ht="20.100000000000001" customHeight="1" x14ac:dyDescent="0.2">
      <c r="E680"/>
      <c r="F680" s="49"/>
      <c r="G680" s="49"/>
    </row>
    <row r="681" spans="5:7" ht="20.100000000000001" customHeight="1" x14ac:dyDescent="0.2">
      <c r="E681"/>
      <c r="F681" s="49"/>
      <c r="G681" s="49"/>
    </row>
    <row r="682" spans="5:7" ht="20.100000000000001" customHeight="1" x14ac:dyDescent="0.2">
      <c r="E682"/>
      <c r="F682" s="49"/>
      <c r="G682" s="49"/>
    </row>
    <row r="683" spans="5:7" ht="20.100000000000001" customHeight="1" x14ac:dyDescent="0.2">
      <c r="E683"/>
      <c r="F683" s="49"/>
      <c r="G683" s="49"/>
    </row>
    <row r="684" spans="5:7" ht="20.100000000000001" customHeight="1" x14ac:dyDescent="0.2">
      <c r="E684"/>
      <c r="F684" s="49"/>
      <c r="G684" s="49"/>
    </row>
    <row r="685" spans="5:7" ht="20.100000000000001" customHeight="1" x14ac:dyDescent="0.2">
      <c r="E685"/>
      <c r="F685" s="49"/>
      <c r="G685" s="49"/>
    </row>
    <row r="686" spans="5:7" ht="20.100000000000001" customHeight="1" x14ac:dyDescent="0.2">
      <c r="E686"/>
      <c r="F686" s="49"/>
      <c r="G686" s="49"/>
    </row>
    <row r="687" spans="5:7" ht="20.100000000000001" customHeight="1" x14ac:dyDescent="0.2">
      <c r="E687"/>
      <c r="F687" s="49"/>
      <c r="G687" s="49"/>
    </row>
    <row r="688" spans="5:7" ht="20.100000000000001" customHeight="1" x14ac:dyDescent="0.2">
      <c r="E688"/>
      <c r="F688" s="49"/>
      <c r="G688" s="49"/>
    </row>
    <row r="689" spans="5:7" ht="20.100000000000001" customHeight="1" x14ac:dyDescent="0.2">
      <c r="E689"/>
      <c r="F689" s="49"/>
      <c r="G689" s="49"/>
    </row>
    <row r="690" spans="5:7" ht="20.100000000000001" customHeight="1" x14ac:dyDescent="0.2">
      <c r="E690"/>
      <c r="F690" s="49"/>
      <c r="G690" s="49"/>
    </row>
    <row r="691" spans="5:7" ht="20.100000000000001" customHeight="1" x14ac:dyDescent="0.2">
      <c r="E691"/>
      <c r="F691" s="49"/>
      <c r="G691" s="49"/>
    </row>
    <row r="692" spans="5:7" ht="20.100000000000001" customHeight="1" x14ac:dyDescent="0.2">
      <c r="E692"/>
      <c r="F692" s="49"/>
      <c r="G692" s="49"/>
    </row>
    <row r="693" spans="5:7" ht="20.100000000000001" customHeight="1" x14ac:dyDescent="0.2">
      <c r="E693"/>
      <c r="F693" s="49"/>
      <c r="G693" s="49"/>
    </row>
    <row r="694" spans="5:7" ht="20.100000000000001" customHeight="1" x14ac:dyDescent="0.2">
      <c r="E694"/>
      <c r="F694" s="49"/>
      <c r="G694" s="49"/>
    </row>
    <row r="695" spans="5:7" ht="20.100000000000001" customHeight="1" x14ac:dyDescent="0.2">
      <c r="E695"/>
      <c r="F695" s="49"/>
      <c r="G695" s="49"/>
    </row>
    <row r="696" spans="5:7" ht="20.100000000000001" customHeight="1" x14ac:dyDescent="0.2">
      <c r="E696"/>
      <c r="F696" s="49"/>
      <c r="G696" s="49"/>
    </row>
    <row r="697" spans="5:7" ht="20.100000000000001" customHeight="1" x14ac:dyDescent="0.2">
      <c r="E697"/>
      <c r="F697" s="49"/>
      <c r="G697" s="49"/>
    </row>
    <row r="698" spans="5:7" ht="20.100000000000001" customHeight="1" x14ac:dyDescent="0.2">
      <c r="E698"/>
      <c r="F698" s="49"/>
      <c r="G698" s="49"/>
    </row>
    <row r="699" spans="5:7" ht="20.100000000000001" customHeight="1" x14ac:dyDescent="0.2">
      <c r="E699"/>
      <c r="F699" s="49"/>
      <c r="G699" s="49"/>
    </row>
    <row r="700" spans="5:7" ht="20.100000000000001" customHeight="1" x14ac:dyDescent="0.2">
      <c r="E700"/>
      <c r="F700" s="49"/>
      <c r="G700" s="49"/>
    </row>
    <row r="701" spans="5:7" ht="20.100000000000001" customHeight="1" x14ac:dyDescent="0.2">
      <c r="E701"/>
      <c r="F701" s="49"/>
      <c r="G701" s="49"/>
    </row>
    <row r="702" spans="5:7" ht="20.100000000000001" customHeight="1" x14ac:dyDescent="0.2">
      <c r="E702"/>
      <c r="F702" s="49"/>
      <c r="G702" s="49"/>
    </row>
    <row r="703" spans="5:7" ht="20.100000000000001" customHeight="1" x14ac:dyDescent="0.2">
      <c r="E703"/>
      <c r="F703" s="49"/>
      <c r="G703" s="49"/>
    </row>
    <row r="704" spans="5:7" ht="20.100000000000001" customHeight="1" x14ac:dyDescent="0.2">
      <c r="E704"/>
      <c r="F704" s="49"/>
      <c r="G704" s="49"/>
    </row>
    <row r="705" spans="5:7" ht="20.100000000000001" customHeight="1" x14ac:dyDescent="0.2">
      <c r="E705"/>
      <c r="F705" s="49"/>
      <c r="G705" s="49"/>
    </row>
    <row r="706" spans="5:7" ht="20.100000000000001" customHeight="1" x14ac:dyDescent="0.2">
      <c r="E706"/>
      <c r="F706" s="49"/>
      <c r="G706" s="49"/>
    </row>
    <row r="707" spans="5:7" ht="20.100000000000001" customHeight="1" x14ac:dyDescent="0.2">
      <c r="E707"/>
      <c r="F707" s="49"/>
      <c r="G707" s="49"/>
    </row>
    <row r="708" spans="5:7" ht="20.100000000000001" customHeight="1" x14ac:dyDescent="0.2">
      <c r="E708"/>
      <c r="F708" s="49"/>
      <c r="G708" s="49"/>
    </row>
    <row r="709" spans="5:7" ht="20.100000000000001" customHeight="1" x14ac:dyDescent="0.2">
      <c r="E709"/>
      <c r="F709" s="49"/>
      <c r="G709" s="49"/>
    </row>
    <row r="710" spans="5:7" ht="20.100000000000001" customHeight="1" x14ac:dyDescent="0.2">
      <c r="E710"/>
      <c r="F710" s="49"/>
      <c r="G710" s="49"/>
    </row>
    <row r="711" spans="5:7" ht="20.100000000000001" customHeight="1" x14ac:dyDescent="0.2">
      <c r="E711"/>
      <c r="F711" s="49"/>
      <c r="G711" s="49"/>
    </row>
    <row r="712" spans="5:7" ht="20.100000000000001" customHeight="1" x14ac:dyDescent="0.2">
      <c r="E712"/>
      <c r="F712" s="49"/>
      <c r="G712" s="49"/>
    </row>
    <row r="713" spans="5:7" ht="20.100000000000001" customHeight="1" x14ac:dyDescent="0.2">
      <c r="E713"/>
      <c r="F713" s="49"/>
      <c r="G713" s="49"/>
    </row>
    <row r="714" spans="5:7" ht="20.100000000000001" customHeight="1" x14ac:dyDescent="0.2">
      <c r="E714"/>
      <c r="F714" s="49"/>
      <c r="G714" s="49"/>
    </row>
    <row r="715" spans="5:7" ht="20.100000000000001" customHeight="1" x14ac:dyDescent="0.2">
      <c r="E715"/>
      <c r="F715" s="49"/>
      <c r="G715" s="49"/>
    </row>
    <row r="716" spans="5:7" ht="20.100000000000001" customHeight="1" x14ac:dyDescent="0.2">
      <c r="E716"/>
      <c r="F716" s="49"/>
      <c r="G716" s="49"/>
    </row>
    <row r="717" spans="5:7" ht="20.100000000000001" customHeight="1" x14ac:dyDescent="0.2">
      <c r="E717"/>
      <c r="F717" s="49"/>
      <c r="G717" s="49"/>
    </row>
    <row r="718" spans="5:7" ht="20.100000000000001" customHeight="1" x14ac:dyDescent="0.2">
      <c r="E718"/>
      <c r="F718" s="49"/>
      <c r="G718" s="49"/>
    </row>
    <row r="719" spans="5:7" ht="20.100000000000001" customHeight="1" x14ac:dyDescent="0.2">
      <c r="E719"/>
      <c r="F719" s="49"/>
      <c r="G719" s="49"/>
    </row>
    <row r="720" spans="5:7" ht="20.100000000000001" customHeight="1" x14ac:dyDescent="0.2">
      <c r="E720"/>
      <c r="F720" s="49"/>
      <c r="G720" s="49"/>
    </row>
    <row r="721" spans="5:7" ht="20.100000000000001" customHeight="1" x14ac:dyDescent="0.2">
      <c r="E721"/>
      <c r="F721" s="49"/>
      <c r="G721" s="49"/>
    </row>
    <row r="722" spans="5:7" ht="20.100000000000001" customHeight="1" x14ac:dyDescent="0.2">
      <c r="E722"/>
      <c r="F722" s="49"/>
      <c r="G722" s="49"/>
    </row>
    <row r="723" spans="5:7" ht="20.100000000000001" customHeight="1" x14ac:dyDescent="0.2">
      <c r="E723"/>
      <c r="F723" s="49"/>
      <c r="G723" s="49"/>
    </row>
    <row r="724" spans="5:7" ht="20.100000000000001" customHeight="1" x14ac:dyDescent="0.2">
      <c r="E724"/>
      <c r="F724" s="49"/>
      <c r="G724" s="49"/>
    </row>
    <row r="725" spans="5:7" ht="20.100000000000001" customHeight="1" x14ac:dyDescent="0.2">
      <c r="E725"/>
      <c r="F725" s="49"/>
      <c r="G725" s="49"/>
    </row>
    <row r="726" spans="5:7" ht="20.100000000000001" customHeight="1" x14ac:dyDescent="0.2">
      <c r="E726"/>
      <c r="F726" s="49"/>
      <c r="G726" s="49"/>
    </row>
    <row r="727" spans="5:7" ht="20.100000000000001" customHeight="1" x14ac:dyDescent="0.2">
      <c r="E727"/>
      <c r="F727" s="49"/>
      <c r="G727" s="49"/>
    </row>
    <row r="728" spans="5:7" ht="20.100000000000001" customHeight="1" x14ac:dyDescent="0.2">
      <c r="E728"/>
      <c r="F728" s="49"/>
      <c r="G728" s="49"/>
    </row>
    <row r="729" spans="5:7" ht="20.100000000000001" customHeight="1" x14ac:dyDescent="0.2">
      <c r="E729"/>
      <c r="F729" s="49"/>
      <c r="G729" s="49"/>
    </row>
    <row r="730" spans="5:7" ht="20.100000000000001" customHeight="1" x14ac:dyDescent="0.2">
      <c r="E730"/>
      <c r="F730" s="49"/>
      <c r="G730" s="49"/>
    </row>
    <row r="731" spans="5:7" ht="20.100000000000001" customHeight="1" x14ac:dyDescent="0.2">
      <c r="E731"/>
      <c r="F731" s="49"/>
      <c r="G731" s="49"/>
    </row>
    <row r="732" spans="5:7" ht="20.100000000000001" customHeight="1" x14ac:dyDescent="0.2">
      <c r="E732"/>
      <c r="F732" s="49"/>
      <c r="G732" s="49"/>
    </row>
    <row r="733" spans="5:7" ht="20.100000000000001" customHeight="1" x14ac:dyDescent="0.2">
      <c r="E733"/>
      <c r="F733" s="49"/>
      <c r="G733" s="49"/>
    </row>
    <row r="734" spans="5:7" ht="20.100000000000001" customHeight="1" x14ac:dyDescent="0.2">
      <c r="E734"/>
      <c r="F734" s="49"/>
      <c r="G734" s="49"/>
    </row>
    <row r="735" spans="5:7" ht="20.100000000000001" customHeight="1" x14ac:dyDescent="0.2">
      <c r="E735"/>
      <c r="F735" s="49"/>
      <c r="G735" s="49"/>
    </row>
    <row r="736" spans="5:7" ht="20.100000000000001" customHeight="1" x14ac:dyDescent="0.2">
      <c r="E736"/>
      <c r="F736" s="49"/>
      <c r="G736" s="49"/>
    </row>
    <row r="737" spans="5:7" ht="20.100000000000001" customHeight="1" x14ac:dyDescent="0.2">
      <c r="E737"/>
      <c r="F737" s="49"/>
      <c r="G737" s="49"/>
    </row>
    <row r="738" spans="5:7" ht="20.100000000000001" customHeight="1" x14ac:dyDescent="0.2">
      <c r="E738"/>
      <c r="F738" s="49"/>
      <c r="G738" s="49"/>
    </row>
    <row r="739" spans="5:7" ht="20.100000000000001" customHeight="1" x14ac:dyDescent="0.2">
      <c r="E739"/>
      <c r="F739" s="49"/>
      <c r="G739" s="49"/>
    </row>
    <row r="740" spans="5:7" ht="20.100000000000001" customHeight="1" x14ac:dyDescent="0.2">
      <c r="E740"/>
      <c r="F740" s="49"/>
      <c r="G740" s="49"/>
    </row>
    <row r="741" spans="5:7" ht="20.100000000000001" customHeight="1" x14ac:dyDescent="0.2">
      <c r="E741"/>
      <c r="F741" s="49"/>
      <c r="G741" s="49"/>
    </row>
    <row r="742" spans="5:7" ht="20.100000000000001" customHeight="1" x14ac:dyDescent="0.2">
      <c r="E742"/>
      <c r="F742" s="49"/>
      <c r="G742" s="49"/>
    </row>
    <row r="743" spans="5:7" ht="20.100000000000001" customHeight="1" x14ac:dyDescent="0.2">
      <c r="E743"/>
      <c r="F743" s="49"/>
      <c r="G743" s="49"/>
    </row>
    <row r="744" spans="5:7" ht="20.100000000000001" customHeight="1" x14ac:dyDescent="0.2">
      <c r="E744"/>
      <c r="F744" s="49"/>
      <c r="G744" s="49"/>
    </row>
    <row r="745" spans="5:7" ht="20.100000000000001" customHeight="1" x14ac:dyDescent="0.2">
      <c r="E745"/>
      <c r="F745" s="49"/>
      <c r="G745" s="49"/>
    </row>
    <row r="746" spans="5:7" ht="20.100000000000001" customHeight="1" x14ac:dyDescent="0.2">
      <c r="E746"/>
      <c r="F746" s="49"/>
      <c r="G746" s="49"/>
    </row>
    <row r="747" spans="5:7" ht="20.100000000000001" customHeight="1" x14ac:dyDescent="0.2">
      <c r="E747"/>
      <c r="F747" s="49"/>
      <c r="G747" s="49"/>
    </row>
    <row r="748" spans="5:7" ht="20.100000000000001" customHeight="1" x14ac:dyDescent="0.2">
      <c r="E748"/>
      <c r="F748" s="49"/>
      <c r="G748" s="49"/>
    </row>
    <row r="749" spans="5:7" ht="20.100000000000001" customHeight="1" x14ac:dyDescent="0.2">
      <c r="E749"/>
      <c r="F749" s="49"/>
      <c r="G749" s="49"/>
    </row>
    <row r="750" spans="5:7" ht="20.100000000000001" customHeight="1" x14ac:dyDescent="0.2">
      <c r="E750"/>
      <c r="F750" s="49"/>
      <c r="G750" s="49"/>
    </row>
    <row r="751" spans="5:7" ht="20.100000000000001" customHeight="1" x14ac:dyDescent="0.2">
      <c r="E751"/>
      <c r="F751" s="49"/>
      <c r="G751" s="49"/>
    </row>
    <row r="752" spans="5:7" ht="20.100000000000001" customHeight="1" x14ac:dyDescent="0.2">
      <c r="E752"/>
      <c r="F752" s="49"/>
      <c r="G752" s="49"/>
    </row>
    <row r="753" spans="5:7" ht="20.100000000000001" customHeight="1" x14ac:dyDescent="0.2">
      <c r="E753"/>
      <c r="F753" s="49"/>
      <c r="G753" s="49"/>
    </row>
    <row r="754" spans="5:7" ht="20.100000000000001" customHeight="1" x14ac:dyDescent="0.2">
      <c r="E754"/>
      <c r="F754" s="49"/>
      <c r="G754" s="49"/>
    </row>
    <row r="755" spans="5:7" ht="20.100000000000001" customHeight="1" x14ac:dyDescent="0.2">
      <c r="E755"/>
      <c r="F755" s="49"/>
      <c r="G755" s="49"/>
    </row>
    <row r="756" spans="5:7" ht="20.100000000000001" customHeight="1" x14ac:dyDescent="0.2">
      <c r="E756"/>
      <c r="F756" s="49"/>
      <c r="G756" s="49"/>
    </row>
    <row r="757" spans="5:7" ht="20.100000000000001" customHeight="1" x14ac:dyDescent="0.2">
      <c r="E757"/>
      <c r="F757" s="49"/>
      <c r="G757" s="49"/>
    </row>
    <row r="758" spans="5:7" ht="20.100000000000001" customHeight="1" x14ac:dyDescent="0.2">
      <c r="E758"/>
      <c r="F758" s="49"/>
      <c r="G758" s="49"/>
    </row>
    <row r="759" spans="5:7" ht="20.100000000000001" customHeight="1" x14ac:dyDescent="0.2">
      <c r="E759"/>
      <c r="F759" s="49"/>
      <c r="G759" s="49"/>
    </row>
    <row r="760" spans="5:7" ht="20.100000000000001" customHeight="1" x14ac:dyDescent="0.2">
      <c r="E760"/>
      <c r="F760" s="49"/>
      <c r="G760" s="49"/>
    </row>
    <row r="761" spans="5:7" ht="20.100000000000001" customHeight="1" x14ac:dyDescent="0.2">
      <c r="E761"/>
      <c r="F761" s="49"/>
      <c r="G761" s="49"/>
    </row>
    <row r="762" spans="5:7" ht="20.100000000000001" customHeight="1" x14ac:dyDescent="0.2">
      <c r="E762"/>
      <c r="F762" s="49"/>
      <c r="G762" s="49"/>
    </row>
    <row r="763" spans="5:7" ht="20.100000000000001" customHeight="1" x14ac:dyDescent="0.2">
      <c r="E763"/>
      <c r="F763" s="49"/>
      <c r="G763" s="49"/>
    </row>
    <row r="764" spans="5:7" ht="20.100000000000001" customHeight="1" x14ac:dyDescent="0.2">
      <c r="E764"/>
      <c r="F764" s="49"/>
      <c r="G764" s="49"/>
    </row>
    <row r="765" spans="5:7" ht="20.100000000000001" customHeight="1" x14ac:dyDescent="0.2">
      <c r="E765"/>
      <c r="F765" s="49"/>
      <c r="G765" s="49"/>
    </row>
    <row r="766" spans="5:7" ht="20.100000000000001" customHeight="1" x14ac:dyDescent="0.2">
      <c r="E766"/>
      <c r="F766" s="49"/>
      <c r="G766" s="49"/>
    </row>
    <row r="767" spans="5:7" ht="20.100000000000001" customHeight="1" x14ac:dyDescent="0.2">
      <c r="E767"/>
      <c r="F767" s="49"/>
      <c r="G767" s="49"/>
    </row>
    <row r="768" spans="5:7" ht="20.100000000000001" customHeight="1" x14ac:dyDescent="0.2">
      <c r="E768"/>
      <c r="F768" s="49"/>
      <c r="G768" s="49"/>
    </row>
    <row r="769" spans="5:7" ht="20.100000000000001" customHeight="1" x14ac:dyDescent="0.2">
      <c r="E769"/>
      <c r="F769" s="49"/>
      <c r="G769" s="49"/>
    </row>
    <row r="770" spans="5:7" ht="20.100000000000001" customHeight="1" x14ac:dyDescent="0.2">
      <c r="E770"/>
      <c r="F770" s="49"/>
      <c r="G770" s="49"/>
    </row>
    <row r="771" spans="5:7" ht="20.100000000000001" customHeight="1" x14ac:dyDescent="0.2">
      <c r="E771"/>
      <c r="F771" s="49"/>
      <c r="G771" s="49"/>
    </row>
    <row r="772" spans="5:7" ht="20.100000000000001" customHeight="1" x14ac:dyDescent="0.2">
      <c r="E772"/>
      <c r="F772" s="49"/>
      <c r="G772" s="49"/>
    </row>
    <row r="773" spans="5:7" ht="20.100000000000001" customHeight="1" x14ac:dyDescent="0.2">
      <c r="E773"/>
      <c r="F773" s="49"/>
      <c r="G773" s="49"/>
    </row>
    <row r="774" spans="5:7" ht="20.100000000000001" customHeight="1" x14ac:dyDescent="0.2">
      <c r="E774"/>
      <c r="F774" s="49"/>
      <c r="G774" s="49"/>
    </row>
    <row r="775" spans="5:7" ht="20.100000000000001" customHeight="1" x14ac:dyDescent="0.2">
      <c r="E775"/>
      <c r="F775" s="49"/>
      <c r="G775" s="49"/>
    </row>
    <row r="776" spans="5:7" ht="20.100000000000001" customHeight="1" x14ac:dyDescent="0.2">
      <c r="E776"/>
      <c r="F776" s="49"/>
      <c r="G776" s="49"/>
    </row>
    <row r="777" spans="5:7" ht="20.100000000000001" customHeight="1" x14ac:dyDescent="0.2">
      <c r="E777"/>
      <c r="F777" s="49"/>
      <c r="G777" s="49"/>
    </row>
    <row r="778" spans="5:7" ht="20.100000000000001" customHeight="1" x14ac:dyDescent="0.2">
      <c r="E778"/>
      <c r="F778" s="49"/>
      <c r="G778" s="49"/>
    </row>
    <row r="779" spans="5:7" ht="20.100000000000001" customHeight="1" x14ac:dyDescent="0.2">
      <c r="E779"/>
      <c r="F779" s="49"/>
      <c r="G779" s="49"/>
    </row>
    <row r="780" spans="5:7" ht="20.100000000000001" customHeight="1" x14ac:dyDescent="0.2">
      <c r="E780"/>
      <c r="F780" s="49"/>
      <c r="G780" s="49"/>
    </row>
    <row r="781" spans="5:7" ht="20.100000000000001" customHeight="1" x14ac:dyDescent="0.2">
      <c r="E781"/>
      <c r="F781" s="49"/>
      <c r="G781" s="49"/>
    </row>
    <row r="782" spans="5:7" ht="20.100000000000001" customHeight="1" x14ac:dyDescent="0.2">
      <c r="E782"/>
      <c r="F782" s="49"/>
      <c r="G782" s="49"/>
    </row>
    <row r="783" spans="5:7" ht="20.100000000000001" customHeight="1" x14ac:dyDescent="0.2">
      <c r="E783"/>
      <c r="F783" s="49"/>
      <c r="G783" s="49"/>
    </row>
    <row r="784" spans="5:7" ht="20.100000000000001" customHeight="1" x14ac:dyDescent="0.2">
      <c r="E784"/>
      <c r="F784" s="49"/>
      <c r="G784" s="49"/>
    </row>
    <row r="785" spans="5:7" ht="20.100000000000001" customHeight="1" x14ac:dyDescent="0.2">
      <c r="E785"/>
      <c r="F785" s="49"/>
      <c r="G785" s="49"/>
    </row>
    <row r="786" spans="5:7" ht="20.100000000000001" customHeight="1" x14ac:dyDescent="0.2">
      <c r="E786"/>
      <c r="F786" s="49"/>
      <c r="G786" s="49"/>
    </row>
    <row r="787" spans="5:7" ht="20.100000000000001" customHeight="1" x14ac:dyDescent="0.2">
      <c r="E787"/>
      <c r="F787" s="49"/>
      <c r="G787" s="49"/>
    </row>
    <row r="788" spans="5:7" ht="20.100000000000001" customHeight="1" x14ac:dyDescent="0.2">
      <c r="E788"/>
      <c r="F788" s="49"/>
      <c r="G788" s="49"/>
    </row>
    <row r="789" spans="5:7" ht="20.100000000000001" customHeight="1" x14ac:dyDescent="0.2">
      <c r="E789"/>
      <c r="F789" s="49"/>
      <c r="G789" s="49"/>
    </row>
    <row r="790" spans="5:7" ht="20.100000000000001" customHeight="1" x14ac:dyDescent="0.2">
      <c r="E790"/>
      <c r="F790" s="49"/>
      <c r="G790" s="49"/>
    </row>
    <row r="791" spans="5:7" ht="20.100000000000001" customHeight="1" x14ac:dyDescent="0.2">
      <c r="E791"/>
      <c r="F791" s="49"/>
      <c r="G791" s="49"/>
    </row>
    <row r="792" spans="5:7" ht="20.100000000000001" customHeight="1" x14ac:dyDescent="0.2">
      <c r="E792"/>
      <c r="F792" s="49"/>
      <c r="G792" s="49"/>
    </row>
    <row r="793" spans="5:7" ht="20.100000000000001" customHeight="1" x14ac:dyDescent="0.2">
      <c r="E793"/>
      <c r="F793"/>
      <c r="G793"/>
    </row>
    <row r="794" spans="5:7" ht="20.100000000000001" customHeight="1" x14ac:dyDescent="0.2">
      <c r="E794"/>
      <c r="F794"/>
      <c r="G794"/>
    </row>
    <row r="795" spans="5:7" ht="20.100000000000001" customHeight="1" x14ac:dyDescent="0.2">
      <c r="E795"/>
      <c r="F795"/>
      <c r="G795"/>
    </row>
    <row r="796" spans="5:7" ht="20.100000000000001" customHeight="1" x14ac:dyDescent="0.2">
      <c r="E796"/>
      <c r="F796"/>
      <c r="G796"/>
    </row>
    <row r="797" spans="5:7" ht="20.100000000000001" customHeight="1" x14ac:dyDescent="0.2">
      <c r="E797"/>
      <c r="F797"/>
      <c r="G797"/>
    </row>
    <row r="798" spans="5:7" ht="20.100000000000001" customHeight="1" x14ac:dyDescent="0.2">
      <c r="E798"/>
      <c r="F798"/>
      <c r="G798"/>
    </row>
    <row r="799" spans="5:7" ht="20.100000000000001" customHeight="1" x14ac:dyDescent="0.2">
      <c r="E799"/>
      <c r="F799"/>
      <c r="G799"/>
    </row>
    <row r="800" spans="5:7" ht="20.100000000000001" customHeight="1" x14ac:dyDescent="0.2">
      <c r="E800"/>
      <c r="F800"/>
      <c r="G800"/>
    </row>
    <row r="801" spans="9:21" customFormat="1" ht="20.100000000000001" customHeight="1" x14ac:dyDescent="0.2">
      <c r="I801" s="5"/>
      <c r="N801" s="5"/>
      <c r="R801" s="130"/>
      <c r="S801" s="5"/>
      <c r="U801" s="5"/>
    </row>
    <row r="802" spans="9:21" customFormat="1" ht="20.100000000000001" customHeight="1" x14ac:dyDescent="0.2">
      <c r="I802" s="5"/>
      <c r="N802" s="5"/>
      <c r="R802" s="130"/>
      <c r="S802" s="5"/>
      <c r="U802" s="5"/>
    </row>
    <row r="803" spans="9:21" customFormat="1" ht="20.100000000000001" customHeight="1" x14ac:dyDescent="0.2">
      <c r="I803" s="5"/>
      <c r="N803" s="5"/>
      <c r="R803" s="130"/>
      <c r="S803" s="5"/>
      <c r="U803" s="5"/>
    </row>
    <row r="804" spans="9:21" customFormat="1" ht="20.100000000000001" customHeight="1" x14ac:dyDescent="0.2">
      <c r="I804" s="5"/>
      <c r="N804" s="5"/>
      <c r="R804" s="130"/>
      <c r="S804" s="5"/>
      <c r="U804" s="5"/>
    </row>
    <row r="805" spans="9:21" customFormat="1" ht="20.100000000000001" customHeight="1" x14ac:dyDescent="0.2">
      <c r="I805" s="5"/>
      <c r="N805" s="5"/>
      <c r="R805" s="130"/>
      <c r="S805" s="5"/>
      <c r="U805" s="5"/>
    </row>
    <row r="806" spans="9:21" customFormat="1" ht="20.100000000000001" customHeight="1" x14ac:dyDescent="0.2">
      <c r="I806" s="5"/>
      <c r="N806" s="5"/>
      <c r="R806" s="130"/>
      <c r="S806" s="5"/>
      <c r="U806" s="5"/>
    </row>
    <row r="807" spans="9:21" customFormat="1" ht="20.100000000000001" customHeight="1" x14ac:dyDescent="0.2">
      <c r="I807" s="5"/>
      <c r="N807" s="5"/>
      <c r="R807" s="130"/>
      <c r="S807" s="5"/>
      <c r="U807" s="5"/>
    </row>
    <row r="808" spans="9:21" customFormat="1" ht="20.100000000000001" customHeight="1" x14ac:dyDescent="0.2">
      <c r="I808" s="5"/>
      <c r="N808" s="5"/>
      <c r="R808" s="130"/>
      <c r="S808" s="5"/>
      <c r="U808" s="5"/>
    </row>
    <row r="809" spans="9:21" customFormat="1" ht="20.100000000000001" customHeight="1" x14ac:dyDescent="0.2">
      <c r="I809" s="5"/>
      <c r="N809" s="5"/>
      <c r="R809" s="130"/>
      <c r="S809" s="5"/>
      <c r="U809" s="5"/>
    </row>
    <row r="810" spans="9:21" customFormat="1" ht="20.100000000000001" customHeight="1" x14ac:dyDescent="0.2">
      <c r="I810" s="5"/>
      <c r="N810" s="5"/>
      <c r="R810" s="130"/>
      <c r="S810" s="5"/>
      <c r="U810" s="5"/>
    </row>
    <row r="811" spans="9:21" customFormat="1" ht="20.100000000000001" customHeight="1" x14ac:dyDescent="0.2">
      <c r="I811" s="5"/>
      <c r="N811" s="5"/>
      <c r="R811" s="130"/>
      <c r="S811" s="5"/>
      <c r="U811" s="5"/>
    </row>
    <row r="812" spans="9:21" customFormat="1" ht="20.100000000000001" customHeight="1" x14ac:dyDescent="0.2">
      <c r="I812" s="5"/>
      <c r="N812" s="5"/>
      <c r="R812" s="130"/>
      <c r="S812" s="5"/>
      <c r="U812" s="5"/>
    </row>
    <row r="813" spans="9:21" customFormat="1" ht="20.100000000000001" customHeight="1" x14ac:dyDescent="0.2">
      <c r="I813" s="5"/>
      <c r="N813" s="5"/>
      <c r="R813" s="130"/>
      <c r="S813" s="5"/>
      <c r="U813" s="5"/>
    </row>
    <row r="814" spans="9:21" customFormat="1" ht="20.100000000000001" customHeight="1" x14ac:dyDescent="0.2">
      <c r="I814" s="5"/>
      <c r="N814" s="5"/>
      <c r="R814" s="130"/>
      <c r="S814" s="5"/>
      <c r="U814" s="5"/>
    </row>
    <row r="815" spans="9:21" customFormat="1" ht="20.100000000000001" customHeight="1" x14ac:dyDescent="0.2">
      <c r="I815" s="5"/>
      <c r="N815" s="5"/>
      <c r="R815" s="130"/>
      <c r="S815" s="5"/>
      <c r="U815" s="5"/>
    </row>
    <row r="816" spans="9:21" customFormat="1" ht="20.100000000000001" customHeight="1" x14ac:dyDescent="0.2">
      <c r="I816" s="5"/>
      <c r="N816" s="5"/>
      <c r="R816" s="130"/>
      <c r="S816" s="5"/>
      <c r="U816" s="5"/>
    </row>
    <row r="817" spans="9:21" customFormat="1" ht="20.100000000000001" customHeight="1" x14ac:dyDescent="0.2">
      <c r="I817" s="5"/>
      <c r="N817" s="5"/>
      <c r="R817" s="130"/>
      <c r="S817" s="5"/>
      <c r="U817" s="5"/>
    </row>
    <row r="818" spans="9:21" customFormat="1" ht="20.100000000000001" customHeight="1" x14ac:dyDescent="0.2">
      <c r="I818" s="5"/>
      <c r="N818" s="5"/>
      <c r="R818" s="130"/>
      <c r="S818" s="5"/>
      <c r="U818" s="5"/>
    </row>
    <row r="819" spans="9:21" customFormat="1" ht="20.100000000000001" customHeight="1" x14ac:dyDescent="0.2">
      <c r="I819" s="5"/>
      <c r="N819" s="5"/>
      <c r="R819" s="130"/>
      <c r="S819" s="5"/>
      <c r="U819" s="5"/>
    </row>
    <row r="820" spans="9:21" customFormat="1" ht="20.100000000000001" customHeight="1" x14ac:dyDescent="0.2">
      <c r="I820" s="5"/>
      <c r="N820" s="5"/>
      <c r="R820" s="130"/>
      <c r="S820" s="5"/>
      <c r="U820" s="5"/>
    </row>
    <row r="821" spans="9:21" customFormat="1" ht="20.100000000000001" customHeight="1" x14ac:dyDescent="0.2">
      <c r="I821" s="5"/>
      <c r="N821" s="5"/>
      <c r="R821" s="130"/>
      <c r="S821" s="5"/>
      <c r="U821" s="5"/>
    </row>
    <row r="822" spans="9:21" customFormat="1" ht="20.100000000000001" customHeight="1" x14ac:dyDescent="0.2">
      <c r="I822" s="5"/>
      <c r="N822" s="5"/>
      <c r="R822" s="130"/>
      <c r="S822" s="5"/>
      <c r="U822" s="5"/>
    </row>
    <row r="823" spans="9:21" customFormat="1" ht="20.100000000000001" customHeight="1" x14ac:dyDescent="0.2">
      <c r="I823" s="5"/>
      <c r="N823" s="5"/>
      <c r="R823" s="130"/>
      <c r="S823" s="5"/>
      <c r="U823" s="5"/>
    </row>
    <row r="824" spans="9:21" customFormat="1" ht="20.100000000000001" customHeight="1" x14ac:dyDescent="0.2">
      <c r="I824" s="5"/>
      <c r="N824" s="5"/>
      <c r="R824" s="130"/>
      <c r="S824" s="5"/>
      <c r="U824" s="5"/>
    </row>
    <row r="825" spans="9:21" customFormat="1" ht="20.100000000000001" customHeight="1" x14ac:dyDescent="0.2">
      <c r="I825" s="5"/>
      <c r="N825" s="5"/>
      <c r="R825" s="130"/>
      <c r="S825" s="5"/>
      <c r="U825" s="5"/>
    </row>
    <row r="826" spans="9:21" customFormat="1" ht="20.100000000000001" customHeight="1" x14ac:dyDescent="0.2">
      <c r="I826" s="5"/>
      <c r="N826" s="5"/>
      <c r="R826" s="130"/>
      <c r="S826" s="5"/>
      <c r="U826" s="5"/>
    </row>
    <row r="827" spans="9:21" customFormat="1" ht="20.100000000000001" customHeight="1" x14ac:dyDescent="0.2">
      <c r="I827" s="5"/>
      <c r="N827" s="5"/>
      <c r="R827" s="130"/>
      <c r="S827" s="5"/>
      <c r="U827" s="5"/>
    </row>
    <row r="828" spans="9:21" customFormat="1" ht="20.100000000000001" customHeight="1" x14ac:dyDescent="0.2">
      <c r="I828" s="5"/>
      <c r="N828" s="5"/>
      <c r="R828" s="130"/>
      <c r="S828" s="5"/>
      <c r="U828" s="5"/>
    </row>
    <row r="829" spans="9:21" customFormat="1" ht="20.100000000000001" customHeight="1" x14ac:dyDescent="0.2">
      <c r="I829" s="5"/>
      <c r="N829" s="5"/>
      <c r="R829" s="130"/>
      <c r="S829" s="5"/>
      <c r="U829" s="5"/>
    </row>
    <row r="830" spans="9:21" customFormat="1" ht="20.100000000000001" customHeight="1" x14ac:dyDescent="0.2">
      <c r="I830" s="5"/>
      <c r="N830" s="5"/>
      <c r="R830" s="130"/>
      <c r="S830" s="5"/>
      <c r="U830" s="5"/>
    </row>
    <row r="831" spans="9:21" customFormat="1" ht="20.100000000000001" customHeight="1" x14ac:dyDescent="0.2">
      <c r="I831" s="5"/>
      <c r="N831" s="5"/>
      <c r="R831" s="130"/>
      <c r="S831" s="5"/>
      <c r="U831" s="5"/>
    </row>
    <row r="832" spans="9:21" customFormat="1" ht="20.100000000000001" customHeight="1" x14ac:dyDescent="0.2">
      <c r="I832" s="5"/>
      <c r="N832" s="5"/>
      <c r="R832" s="130"/>
      <c r="S832" s="5"/>
      <c r="U832" s="5"/>
    </row>
    <row r="833" spans="9:21" customFormat="1" ht="20.100000000000001" customHeight="1" x14ac:dyDescent="0.2">
      <c r="I833" s="5"/>
      <c r="N833" s="5"/>
      <c r="R833" s="130"/>
      <c r="S833" s="5"/>
      <c r="U833" s="5"/>
    </row>
    <row r="834" spans="9:21" customFormat="1" ht="20.100000000000001" customHeight="1" x14ac:dyDescent="0.2">
      <c r="I834" s="5"/>
      <c r="N834" s="5"/>
      <c r="R834" s="130"/>
      <c r="S834" s="5"/>
      <c r="U834" s="5"/>
    </row>
    <row r="835" spans="9:21" customFormat="1" ht="20.100000000000001" customHeight="1" x14ac:dyDescent="0.2">
      <c r="I835" s="5"/>
      <c r="N835" s="5"/>
      <c r="R835" s="130"/>
      <c r="S835" s="5"/>
      <c r="U835" s="5"/>
    </row>
    <row r="836" spans="9:21" customFormat="1" ht="20.100000000000001" customHeight="1" x14ac:dyDescent="0.2">
      <c r="I836" s="5"/>
      <c r="N836" s="5"/>
      <c r="R836" s="130"/>
      <c r="S836" s="5"/>
      <c r="U836" s="5"/>
    </row>
    <row r="837" spans="9:21" customFormat="1" ht="20.100000000000001" customHeight="1" x14ac:dyDescent="0.2">
      <c r="I837" s="5"/>
      <c r="N837" s="5"/>
      <c r="R837" s="130"/>
      <c r="S837" s="5"/>
      <c r="U837" s="5"/>
    </row>
    <row r="838" spans="9:21" customFormat="1" ht="20.100000000000001" customHeight="1" x14ac:dyDescent="0.2">
      <c r="I838" s="5"/>
      <c r="N838" s="5"/>
      <c r="R838" s="130"/>
      <c r="S838" s="5"/>
      <c r="U838" s="5"/>
    </row>
    <row r="839" spans="9:21" customFormat="1" ht="20.100000000000001" customHeight="1" x14ac:dyDescent="0.2">
      <c r="I839" s="5"/>
      <c r="N839" s="5"/>
      <c r="R839" s="130"/>
      <c r="S839" s="5"/>
      <c r="U839" s="5"/>
    </row>
    <row r="840" spans="9:21" customFormat="1" ht="20.100000000000001" customHeight="1" x14ac:dyDescent="0.2">
      <c r="I840" s="5"/>
      <c r="N840" s="5"/>
      <c r="R840" s="130"/>
      <c r="S840" s="5"/>
      <c r="U840" s="5"/>
    </row>
    <row r="841" spans="9:21" customFormat="1" ht="20.100000000000001" customHeight="1" x14ac:dyDescent="0.2">
      <c r="I841" s="5"/>
      <c r="N841" s="5"/>
      <c r="R841" s="130"/>
      <c r="S841" s="5"/>
      <c r="U841" s="5"/>
    </row>
    <row r="842" spans="9:21" customFormat="1" ht="20.100000000000001" customHeight="1" x14ac:dyDescent="0.2">
      <c r="I842" s="5"/>
      <c r="N842" s="5"/>
      <c r="R842" s="130"/>
      <c r="S842" s="5"/>
      <c r="U842" s="5"/>
    </row>
    <row r="843" spans="9:21" customFormat="1" ht="20.100000000000001" customHeight="1" x14ac:dyDescent="0.2">
      <c r="I843" s="5"/>
      <c r="N843" s="5"/>
      <c r="R843" s="130"/>
      <c r="S843" s="5"/>
      <c r="U843" s="5"/>
    </row>
    <row r="844" spans="9:21" customFormat="1" ht="20.100000000000001" customHeight="1" x14ac:dyDescent="0.2">
      <c r="I844" s="5"/>
      <c r="N844" s="5"/>
      <c r="R844" s="130"/>
      <c r="S844" s="5"/>
      <c r="U844" s="5"/>
    </row>
  </sheetData>
  <sortState xmlns:xlrd2="http://schemas.microsoft.com/office/spreadsheetml/2017/richdata2" ref="K12:O94">
    <sortCondition descending="1" ref="K12"/>
  </sortState>
  <mergeCells count="1">
    <mergeCell ref="K7:M9"/>
  </mergeCells>
  <pageMargins left="0.70866141732283472" right="0.70866141732283472" top="0.74803149606299213" bottom="0.74803149606299213" header="0.31496062992125984" footer="0.31496062992125984"/>
  <pageSetup paperSize="9" scale="67" fitToHeight="0" orientation="landscape" cellComments="atEnd" r:id="rId2"/>
  <headerFooter>
    <oddFooter>&amp;C&amp;A
&amp;P / &amp;L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IMPRIMIRHOR">
                <anchor moveWithCells="1" sizeWithCells="1">
                  <from>
                    <xdr:col>10</xdr:col>
                    <xdr:colOff>28575</xdr:colOff>
                    <xdr:row>2</xdr:row>
                    <xdr:rowOff>19050</xdr:rowOff>
                  </from>
                  <to>
                    <xdr:col>11</xdr:col>
                    <xdr:colOff>1181100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12AD7-3845-4135-AE49-F93FE0F8D1BC}">
  <sheetPr codeName="Hoja9"/>
  <dimension ref="A1:AT164"/>
  <sheetViews>
    <sheetView topLeftCell="Q96" zoomScale="40" zoomScaleNormal="40" workbookViewId="0">
      <selection activeCell="K141" sqref="K141:AT141"/>
    </sheetView>
  </sheetViews>
  <sheetFormatPr baseColWidth="10" defaultRowHeight="20.100000000000001" customHeight="1" x14ac:dyDescent="0.2"/>
  <cols>
    <col min="1" max="1" width="15.7109375" bestFit="1" customWidth="1"/>
    <col min="2" max="2" width="20.140625" bestFit="1" customWidth="1"/>
    <col min="3" max="3" width="29.85546875" bestFit="1" customWidth="1"/>
    <col min="4" max="4" width="22.28515625" bestFit="1" customWidth="1"/>
    <col min="5" max="5" width="15.7109375" bestFit="1" customWidth="1"/>
    <col min="6" max="6" width="17.140625" bestFit="1" customWidth="1"/>
    <col min="7" max="7" width="23.42578125" bestFit="1" customWidth="1"/>
    <col min="8" max="8" width="20.85546875" bestFit="1" customWidth="1"/>
    <col min="9" max="9" width="12.140625" style="57" bestFit="1" customWidth="1"/>
    <col min="16" max="16" width="33.42578125" bestFit="1" customWidth="1"/>
    <col min="18" max="20" width="14" bestFit="1" customWidth="1"/>
    <col min="21" max="21" width="9.42578125" bestFit="1" customWidth="1"/>
    <col min="23" max="23" width="14.7109375" style="57" bestFit="1" customWidth="1"/>
    <col min="24" max="25" width="13.7109375" style="57" bestFit="1" customWidth="1"/>
    <col min="26" max="26" width="20.7109375" style="57" bestFit="1" customWidth="1"/>
  </cols>
  <sheetData>
    <row r="1" spans="1:46" ht="20.100000000000001" customHeight="1" x14ac:dyDescent="0.25">
      <c r="K1" s="170" t="s">
        <v>519</v>
      </c>
      <c r="L1" s="170" t="s">
        <v>569</v>
      </c>
      <c r="M1" s="170" t="s">
        <v>523</v>
      </c>
      <c r="N1" s="170" t="s">
        <v>524</v>
      </c>
      <c r="O1" s="170" t="s">
        <v>570</v>
      </c>
      <c r="P1" s="170" t="s">
        <v>522</v>
      </c>
      <c r="Q1" s="170" t="s">
        <v>564</v>
      </c>
      <c r="R1" s="170" t="s">
        <v>525</v>
      </c>
      <c r="S1" s="170" t="s">
        <v>571</v>
      </c>
      <c r="T1" s="170" t="s">
        <v>499</v>
      </c>
      <c r="U1" s="170" t="s">
        <v>572</v>
      </c>
      <c r="V1" s="170" t="s">
        <v>573</v>
      </c>
      <c r="W1" s="170" t="s">
        <v>574</v>
      </c>
      <c r="X1" s="170" t="s">
        <v>575</v>
      </c>
      <c r="Y1" s="170" t="s">
        <v>576</v>
      </c>
      <c r="Z1" s="170" t="s">
        <v>518</v>
      </c>
      <c r="AA1" s="170" t="s">
        <v>577</v>
      </c>
      <c r="AB1" s="170" t="s">
        <v>578</v>
      </c>
      <c r="AC1" s="170" t="s">
        <v>579</v>
      </c>
      <c r="AD1" s="170" t="s">
        <v>580</v>
      </c>
      <c r="AE1" s="170" t="s">
        <v>581</v>
      </c>
      <c r="AF1" s="170" t="s">
        <v>582</v>
      </c>
      <c r="AG1" s="170" t="s">
        <v>583</v>
      </c>
      <c r="AH1" s="170" t="s">
        <v>584</v>
      </c>
      <c r="AI1" s="170" t="s">
        <v>585</v>
      </c>
      <c r="AJ1" s="170" t="s">
        <v>521</v>
      </c>
      <c r="AK1" s="170" t="s">
        <v>566</v>
      </c>
      <c r="AL1" s="170" t="s">
        <v>510</v>
      </c>
      <c r="AM1" s="170" t="s">
        <v>586</v>
      </c>
      <c r="AN1" s="170" t="s">
        <v>587</v>
      </c>
      <c r="AO1" s="170" t="s">
        <v>588</v>
      </c>
      <c r="AP1" s="170" t="s">
        <v>517</v>
      </c>
      <c r="AQ1" s="170" t="s">
        <v>520</v>
      </c>
      <c r="AR1" s="170" t="s">
        <v>589</v>
      </c>
      <c r="AS1" s="170" t="s">
        <v>590</v>
      </c>
      <c r="AT1" s="170" t="s">
        <v>745</v>
      </c>
    </row>
    <row r="2" spans="1:46" ht="20.100000000000001" customHeight="1" x14ac:dyDescent="0.25">
      <c r="K2" s="174">
        <v>78774</v>
      </c>
      <c r="L2" s="110">
        <v>14</v>
      </c>
      <c r="M2" s="110">
        <f t="shared" ref="M2" si="0">+A2</f>
        <v>0</v>
      </c>
      <c r="N2" s="111" t="s">
        <v>593</v>
      </c>
      <c r="O2" s="110">
        <v>21</v>
      </c>
      <c r="P2" s="112" t="s">
        <v>753</v>
      </c>
      <c r="Q2" s="111" t="s">
        <v>56</v>
      </c>
      <c r="R2" s="113">
        <f t="shared" ref="R2" si="1">+F2</f>
        <v>0</v>
      </c>
      <c r="S2" s="113">
        <f t="shared" ref="S2" si="2">+R2</f>
        <v>0</v>
      </c>
      <c r="T2" s="113">
        <f t="shared" ref="T2" si="3">+S2</f>
        <v>0</v>
      </c>
      <c r="U2" s="111" t="s">
        <v>525</v>
      </c>
      <c r="V2" s="114"/>
      <c r="W2" s="115">
        <f t="shared" ref="W2" si="4">+I2</f>
        <v>0</v>
      </c>
      <c r="X2" s="115">
        <f t="shared" ref="X2" si="5">+W2</f>
        <v>0</v>
      </c>
      <c r="Y2" s="115">
        <f t="shared" ref="Y2" si="6">+X2</f>
        <v>0</v>
      </c>
      <c r="Z2" s="115">
        <f t="shared" ref="Z2" si="7">+Y2</f>
        <v>0</v>
      </c>
      <c r="AA2" s="113">
        <v>0</v>
      </c>
      <c r="AB2" s="113">
        <v>0</v>
      </c>
      <c r="AC2" s="113">
        <v>0</v>
      </c>
      <c r="AD2" s="113">
        <v>0</v>
      </c>
      <c r="AE2" s="113">
        <v>0</v>
      </c>
      <c r="AF2" s="113">
        <v>0</v>
      </c>
      <c r="AG2" s="116">
        <v>0</v>
      </c>
      <c r="AH2" s="111" t="s">
        <v>56</v>
      </c>
      <c r="AI2" s="111" t="s">
        <v>592</v>
      </c>
      <c r="AJ2" s="111" t="s">
        <v>227</v>
      </c>
      <c r="AK2" s="111" t="s">
        <v>56</v>
      </c>
      <c r="AL2" s="113">
        <v>0</v>
      </c>
      <c r="AM2" s="113">
        <v>0</v>
      </c>
      <c r="AN2" s="113">
        <v>0</v>
      </c>
      <c r="AO2" s="116">
        <v>0</v>
      </c>
      <c r="AP2" s="116">
        <v>0</v>
      </c>
      <c r="AQ2" s="113">
        <v>0</v>
      </c>
      <c r="AR2" s="116">
        <v>0</v>
      </c>
      <c r="AS2" s="110" t="b">
        <v>0</v>
      </c>
      <c r="AT2" s="176">
        <v>0</v>
      </c>
    </row>
    <row r="3" spans="1:46" ht="15" x14ac:dyDescent="0.25">
      <c r="A3" t="s">
        <v>795</v>
      </c>
      <c r="B3" t="s">
        <v>796</v>
      </c>
      <c r="C3" t="s">
        <v>797</v>
      </c>
      <c r="D3" t="s">
        <v>798</v>
      </c>
      <c r="E3" t="s">
        <v>799</v>
      </c>
      <c r="F3" t="s">
        <v>800</v>
      </c>
      <c r="G3" t="s">
        <v>801</v>
      </c>
      <c r="K3" s="109" t="s">
        <v>519</v>
      </c>
      <c r="L3" s="109" t="s">
        <v>569</v>
      </c>
      <c r="M3" s="109" t="s">
        <v>523</v>
      </c>
      <c r="N3" s="109" t="s">
        <v>524</v>
      </c>
      <c r="O3" s="109" t="s">
        <v>570</v>
      </c>
      <c r="P3" s="109" t="s">
        <v>522</v>
      </c>
      <c r="Q3" s="109" t="s">
        <v>564</v>
      </c>
      <c r="R3" s="109" t="s">
        <v>525</v>
      </c>
      <c r="S3" s="109" t="s">
        <v>571</v>
      </c>
      <c r="T3" s="109" t="s">
        <v>499</v>
      </c>
      <c r="U3" s="109" t="s">
        <v>572</v>
      </c>
      <c r="V3" s="109" t="s">
        <v>573</v>
      </c>
      <c r="W3" s="117" t="s">
        <v>574</v>
      </c>
      <c r="X3" s="117" t="s">
        <v>575</v>
      </c>
      <c r="Y3" s="117" t="s">
        <v>576</v>
      </c>
      <c r="Z3" s="117" t="s">
        <v>518</v>
      </c>
      <c r="AA3" s="109" t="s">
        <v>577</v>
      </c>
      <c r="AB3" s="109" t="s">
        <v>578</v>
      </c>
      <c r="AC3" s="109" t="s">
        <v>579</v>
      </c>
      <c r="AD3" s="109" t="s">
        <v>580</v>
      </c>
      <c r="AE3" s="109" t="s">
        <v>581</v>
      </c>
      <c r="AF3" s="109" t="s">
        <v>582</v>
      </c>
      <c r="AG3" s="109" t="s">
        <v>583</v>
      </c>
      <c r="AH3" s="109" t="s">
        <v>584</v>
      </c>
      <c r="AI3" s="109" t="s">
        <v>585</v>
      </c>
      <c r="AJ3" s="109" t="s">
        <v>521</v>
      </c>
      <c r="AK3" s="109" t="s">
        <v>566</v>
      </c>
      <c r="AL3" s="109" t="s">
        <v>510</v>
      </c>
      <c r="AM3" s="109" t="s">
        <v>586</v>
      </c>
      <c r="AN3" s="109" t="s">
        <v>587</v>
      </c>
      <c r="AO3" s="109" t="s">
        <v>588</v>
      </c>
      <c r="AP3" s="109" t="s">
        <v>517</v>
      </c>
      <c r="AQ3" s="109" t="s">
        <v>520</v>
      </c>
      <c r="AR3" s="109" t="s">
        <v>589</v>
      </c>
      <c r="AS3" s="109" t="s">
        <v>590</v>
      </c>
      <c r="AT3" s="170" t="s">
        <v>745</v>
      </c>
    </row>
    <row r="4" spans="1:46" ht="15" x14ac:dyDescent="0.25">
      <c r="A4">
        <v>2391</v>
      </c>
      <c r="B4" t="s">
        <v>802</v>
      </c>
      <c r="C4" t="s">
        <v>803</v>
      </c>
      <c r="D4">
        <v>434009536644216</v>
      </c>
      <c r="E4" t="s">
        <v>804</v>
      </c>
      <c r="F4">
        <v>73210</v>
      </c>
      <c r="G4">
        <v>0</v>
      </c>
      <c r="H4" s="108"/>
      <c r="I4" s="57">
        <v>45293</v>
      </c>
      <c r="K4" s="110"/>
      <c r="L4" s="110">
        <v>14</v>
      </c>
      <c r="M4" s="110">
        <f>+A4</f>
        <v>2391</v>
      </c>
      <c r="N4" s="111" t="s">
        <v>591</v>
      </c>
      <c r="O4" s="110">
        <v>21</v>
      </c>
      <c r="P4" s="175" t="s">
        <v>873</v>
      </c>
      <c r="Q4" s="111" t="s">
        <v>56</v>
      </c>
      <c r="R4" s="113">
        <f>+F4</f>
        <v>73210</v>
      </c>
      <c r="S4" s="113">
        <f>+R4</f>
        <v>73210</v>
      </c>
      <c r="T4" s="113">
        <f>+S4</f>
        <v>73210</v>
      </c>
      <c r="U4" s="111" t="s">
        <v>525</v>
      </c>
      <c r="V4" s="114"/>
      <c r="W4" s="115">
        <f>+I4</f>
        <v>45293</v>
      </c>
      <c r="X4" s="115">
        <f>+W4</f>
        <v>45293</v>
      </c>
      <c r="Y4" s="115">
        <f>+X4</f>
        <v>45293</v>
      </c>
      <c r="Z4" s="115">
        <f>+Y4</f>
        <v>45293</v>
      </c>
      <c r="AA4" s="113">
        <v>0</v>
      </c>
      <c r="AB4" s="113">
        <v>0</v>
      </c>
      <c r="AC4" s="113">
        <v>0</v>
      </c>
      <c r="AD4" s="113">
        <v>0</v>
      </c>
      <c r="AE4" s="113">
        <v>0</v>
      </c>
      <c r="AF4" s="113">
        <v>0</v>
      </c>
      <c r="AG4" s="116">
        <v>0</v>
      </c>
      <c r="AH4" s="111" t="s">
        <v>56</v>
      </c>
      <c r="AI4" s="111" t="s">
        <v>592</v>
      </c>
      <c r="AJ4" s="111" t="s">
        <v>75</v>
      </c>
      <c r="AK4" s="111" t="s">
        <v>56</v>
      </c>
      <c r="AL4" s="113">
        <v>0</v>
      </c>
      <c r="AM4" s="113">
        <v>0</v>
      </c>
      <c r="AN4" s="113">
        <v>0</v>
      </c>
      <c r="AO4" s="116">
        <v>0</v>
      </c>
      <c r="AP4" s="116">
        <v>0</v>
      </c>
      <c r="AQ4" s="113">
        <v>0</v>
      </c>
      <c r="AR4" s="116">
        <v>0</v>
      </c>
      <c r="AS4" s="110" t="b">
        <v>0</v>
      </c>
      <c r="AT4" s="176">
        <v>0</v>
      </c>
    </row>
    <row r="5" spans="1:46" ht="15" x14ac:dyDescent="0.25">
      <c r="A5">
        <v>1082</v>
      </c>
      <c r="B5" t="s">
        <v>805</v>
      </c>
      <c r="C5" t="s">
        <v>806</v>
      </c>
      <c r="D5">
        <v>434009489490825</v>
      </c>
      <c r="E5" t="s">
        <v>804</v>
      </c>
      <c r="F5">
        <v>156810</v>
      </c>
      <c r="G5">
        <v>0</v>
      </c>
      <c r="I5" s="57">
        <v>45293</v>
      </c>
      <c r="K5" s="110"/>
      <c r="L5" s="110">
        <v>14</v>
      </c>
      <c r="M5" s="110">
        <f t="shared" ref="M5:M38" si="8">+A5</f>
        <v>1082</v>
      </c>
      <c r="N5" s="111" t="s">
        <v>591</v>
      </c>
      <c r="O5" s="110">
        <v>21</v>
      </c>
      <c r="P5" s="175" t="s">
        <v>873</v>
      </c>
      <c r="Q5" s="111" t="s">
        <v>56</v>
      </c>
      <c r="R5" s="113">
        <f t="shared" ref="R5:R38" si="9">+F5</f>
        <v>156810</v>
      </c>
      <c r="S5" s="113">
        <f t="shared" ref="S5:T5" si="10">+R5</f>
        <v>156810</v>
      </c>
      <c r="T5" s="113">
        <f t="shared" si="10"/>
        <v>156810</v>
      </c>
      <c r="U5" s="111" t="s">
        <v>525</v>
      </c>
      <c r="V5" s="114"/>
      <c r="W5" s="115">
        <f t="shared" ref="W5:W38" si="11">+I5</f>
        <v>45293</v>
      </c>
      <c r="X5" s="115">
        <f t="shared" ref="X5:Z5" si="12">+W5</f>
        <v>45293</v>
      </c>
      <c r="Y5" s="115">
        <f t="shared" si="12"/>
        <v>45293</v>
      </c>
      <c r="Z5" s="115">
        <f t="shared" si="12"/>
        <v>45293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6">
        <v>0</v>
      </c>
      <c r="AH5" s="111" t="s">
        <v>56</v>
      </c>
      <c r="AI5" s="111" t="s">
        <v>592</v>
      </c>
      <c r="AJ5" s="111" t="s">
        <v>75</v>
      </c>
      <c r="AK5" s="111" t="s">
        <v>56</v>
      </c>
      <c r="AL5" s="113">
        <v>0</v>
      </c>
      <c r="AM5" s="113">
        <v>0</v>
      </c>
      <c r="AN5" s="113">
        <v>0</v>
      </c>
      <c r="AO5" s="116">
        <v>0</v>
      </c>
      <c r="AP5" s="116">
        <v>0</v>
      </c>
      <c r="AQ5" s="113">
        <v>0</v>
      </c>
      <c r="AR5" s="116">
        <v>0</v>
      </c>
      <c r="AS5" s="110" t="b">
        <v>0</v>
      </c>
      <c r="AT5" s="176">
        <v>0</v>
      </c>
    </row>
    <row r="6" spans="1:46" ht="15" x14ac:dyDescent="0.25">
      <c r="A6">
        <v>1308</v>
      </c>
      <c r="B6" t="s">
        <v>807</v>
      </c>
      <c r="C6" t="s">
        <v>808</v>
      </c>
      <c r="D6">
        <v>434009485575498</v>
      </c>
      <c r="E6" t="s">
        <v>804</v>
      </c>
      <c r="F6">
        <v>73680</v>
      </c>
      <c r="G6">
        <v>0</v>
      </c>
      <c r="I6" s="57">
        <v>45293</v>
      </c>
      <c r="K6" s="110"/>
      <c r="L6" s="110">
        <v>14</v>
      </c>
      <c r="M6" s="110">
        <f t="shared" si="8"/>
        <v>1308</v>
      </c>
      <c r="N6" s="111" t="s">
        <v>591</v>
      </c>
      <c r="O6" s="110">
        <v>21</v>
      </c>
      <c r="P6" s="175" t="s">
        <v>873</v>
      </c>
      <c r="Q6" s="111" t="s">
        <v>56</v>
      </c>
      <c r="R6" s="113">
        <f t="shared" si="9"/>
        <v>73680</v>
      </c>
      <c r="S6" s="113">
        <f t="shared" ref="S6:T6" si="13">+R6</f>
        <v>73680</v>
      </c>
      <c r="T6" s="113">
        <f t="shared" si="13"/>
        <v>73680</v>
      </c>
      <c r="U6" s="111" t="s">
        <v>525</v>
      </c>
      <c r="V6" s="114"/>
      <c r="W6" s="115">
        <f t="shared" si="11"/>
        <v>45293</v>
      </c>
      <c r="X6" s="115">
        <f t="shared" ref="X6:Z6" si="14">+W6</f>
        <v>45293</v>
      </c>
      <c r="Y6" s="115">
        <f t="shared" si="14"/>
        <v>45293</v>
      </c>
      <c r="Z6" s="115">
        <f t="shared" si="14"/>
        <v>45293</v>
      </c>
      <c r="AA6" s="113">
        <v>0</v>
      </c>
      <c r="AB6" s="113">
        <v>0</v>
      </c>
      <c r="AC6" s="113">
        <v>0</v>
      </c>
      <c r="AD6" s="113">
        <v>0</v>
      </c>
      <c r="AE6" s="113">
        <v>0</v>
      </c>
      <c r="AF6" s="113">
        <v>0</v>
      </c>
      <c r="AG6" s="116">
        <v>0</v>
      </c>
      <c r="AH6" s="111" t="s">
        <v>56</v>
      </c>
      <c r="AI6" s="111" t="s">
        <v>592</v>
      </c>
      <c r="AJ6" s="111" t="s">
        <v>75</v>
      </c>
      <c r="AK6" s="111" t="s">
        <v>56</v>
      </c>
      <c r="AL6" s="113">
        <v>0</v>
      </c>
      <c r="AM6" s="113">
        <v>0</v>
      </c>
      <c r="AN6" s="113">
        <v>0</v>
      </c>
      <c r="AO6" s="116">
        <v>0</v>
      </c>
      <c r="AP6" s="116">
        <v>0</v>
      </c>
      <c r="AQ6" s="113">
        <v>0</v>
      </c>
      <c r="AR6" s="116">
        <v>0</v>
      </c>
      <c r="AS6" s="110" t="b">
        <v>0</v>
      </c>
      <c r="AT6" s="176">
        <v>0</v>
      </c>
    </row>
    <row r="7" spans="1:46" ht="15" x14ac:dyDescent="0.25">
      <c r="A7">
        <v>2692</v>
      </c>
      <c r="B7" t="s">
        <v>809</v>
      </c>
      <c r="C7" t="s">
        <v>810</v>
      </c>
      <c r="D7">
        <v>434009550240852</v>
      </c>
      <c r="E7" t="s">
        <v>804</v>
      </c>
      <c r="F7">
        <v>73680</v>
      </c>
      <c r="G7">
        <v>0</v>
      </c>
      <c r="I7" s="57">
        <v>45293</v>
      </c>
      <c r="K7" s="110"/>
      <c r="L7" s="110">
        <v>14</v>
      </c>
      <c r="M7" s="110">
        <f t="shared" si="8"/>
        <v>2692</v>
      </c>
      <c r="N7" s="111" t="s">
        <v>591</v>
      </c>
      <c r="O7" s="110">
        <v>21</v>
      </c>
      <c r="P7" s="175" t="s">
        <v>873</v>
      </c>
      <c r="Q7" s="111" t="s">
        <v>56</v>
      </c>
      <c r="R7" s="113">
        <f t="shared" si="9"/>
        <v>73680</v>
      </c>
      <c r="S7" s="113">
        <f t="shared" ref="S7:T7" si="15">+R7</f>
        <v>73680</v>
      </c>
      <c r="T7" s="113">
        <f t="shared" si="15"/>
        <v>73680</v>
      </c>
      <c r="U7" s="111" t="s">
        <v>525</v>
      </c>
      <c r="V7" s="114"/>
      <c r="W7" s="115">
        <f t="shared" si="11"/>
        <v>45293</v>
      </c>
      <c r="X7" s="115">
        <f t="shared" ref="X7:Z7" si="16">+W7</f>
        <v>45293</v>
      </c>
      <c r="Y7" s="115">
        <f t="shared" si="16"/>
        <v>45293</v>
      </c>
      <c r="Z7" s="115">
        <f t="shared" si="16"/>
        <v>45293</v>
      </c>
      <c r="AA7" s="113">
        <v>0</v>
      </c>
      <c r="AB7" s="113">
        <v>0</v>
      </c>
      <c r="AC7" s="113">
        <v>0</v>
      </c>
      <c r="AD7" s="113">
        <v>0</v>
      </c>
      <c r="AE7" s="113">
        <v>0</v>
      </c>
      <c r="AF7" s="113">
        <v>0</v>
      </c>
      <c r="AG7" s="116">
        <v>0</v>
      </c>
      <c r="AH7" s="111" t="s">
        <v>56</v>
      </c>
      <c r="AI7" s="111" t="s">
        <v>592</v>
      </c>
      <c r="AJ7" s="111" t="s">
        <v>75</v>
      </c>
      <c r="AK7" s="111" t="s">
        <v>56</v>
      </c>
      <c r="AL7" s="113">
        <v>0</v>
      </c>
      <c r="AM7" s="113">
        <v>0</v>
      </c>
      <c r="AN7" s="113">
        <v>0</v>
      </c>
      <c r="AO7" s="116">
        <v>0</v>
      </c>
      <c r="AP7" s="116">
        <v>0</v>
      </c>
      <c r="AQ7" s="113">
        <v>0</v>
      </c>
      <c r="AR7" s="116">
        <v>0</v>
      </c>
      <c r="AS7" s="110" t="b">
        <v>0</v>
      </c>
      <c r="AT7" s="176">
        <v>0</v>
      </c>
    </row>
    <row r="8" spans="1:46" ht="15" x14ac:dyDescent="0.25">
      <c r="A8">
        <v>2736</v>
      </c>
      <c r="B8" t="s">
        <v>811</v>
      </c>
      <c r="C8" t="s">
        <v>812</v>
      </c>
      <c r="D8">
        <v>434009551641302</v>
      </c>
      <c r="E8" t="s">
        <v>804</v>
      </c>
      <c r="F8">
        <v>73680</v>
      </c>
      <c r="G8">
        <v>0</v>
      </c>
      <c r="I8" s="57">
        <v>45293</v>
      </c>
      <c r="K8" s="110"/>
      <c r="L8" s="110">
        <v>14</v>
      </c>
      <c r="M8" s="110">
        <f t="shared" si="8"/>
        <v>2736</v>
      </c>
      <c r="N8" s="111" t="s">
        <v>591</v>
      </c>
      <c r="O8" s="110">
        <v>21</v>
      </c>
      <c r="P8" s="175" t="s">
        <v>873</v>
      </c>
      <c r="Q8" s="111" t="s">
        <v>56</v>
      </c>
      <c r="R8" s="113">
        <f t="shared" si="9"/>
        <v>73680</v>
      </c>
      <c r="S8" s="113">
        <f t="shared" ref="S8:T8" si="17">+R8</f>
        <v>73680</v>
      </c>
      <c r="T8" s="113">
        <f t="shared" si="17"/>
        <v>73680</v>
      </c>
      <c r="U8" s="111" t="s">
        <v>525</v>
      </c>
      <c r="V8" s="114"/>
      <c r="W8" s="115">
        <f t="shared" si="11"/>
        <v>45293</v>
      </c>
      <c r="X8" s="115">
        <f t="shared" ref="X8:Z8" si="18">+W8</f>
        <v>45293</v>
      </c>
      <c r="Y8" s="115">
        <f t="shared" si="18"/>
        <v>45293</v>
      </c>
      <c r="Z8" s="115">
        <f t="shared" si="18"/>
        <v>45293</v>
      </c>
      <c r="AA8" s="113">
        <v>0</v>
      </c>
      <c r="AB8" s="113">
        <v>0</v>
      </c>
      <c r="AC8" s="113">
        <v>0</v>
      </c>
      <c r="AD8" s="113">
        <v>0</v>
      </c>
      <c r="AE8" s="113">
        <v>0</v>
      </c>
      <c r="AF8" s="113">
        <v>0</v>
      </c>
      <c r="AG8" s="116">
        <v>0</v>
      </c>
      <c r="AH8" s="111" t="s">
        <v>56</v>
      </c>
      <c r="AI8" s="111" t="s">
        <v>592</v>
      </c>
      <c r="AJ8" s="111" t="s">
        <v>75</v>
      </c>
      <c r="AK8" s="111" t="s">
        <v>56</v>
      </c>
      <c r="AL8" s="113">
        <v>0</v>
      </c>
      <c r="AM8" s="113">
        <v>0</v>
      </c>
      <c r="AN8" s="113">
        <v>0</v>
      </c>
      <c r="AO8" s="116">
        <v>0</v>
      </c>
      <c r="AP8" s="116">
        <v>0</v>
      </c>
      <c r="AQ8" s="113">
        <v>0</v>
      </c>
      <c r="AR8" s="116">
        <v>0</v>
      </c>
      <c r="AS8" s="110" t="b">
        <v>0</v>
      </c>
      <c r="AT8" s="176">
        <v>0</v>
      </c>
    </row>
    <row r="9" spans="1:46" ht="15" x14ac:dyDescent="0.25">
      <c r="A9">
        <v>2220</v>
      </c>
      <c r="B9" t="s">
        <v>813</v>
      </c>
      <c r="C9" t="s">
        <v>814</v>
      </c>
      <c r="D9">
        <v>434109532169513</v>
      </c>
      <c r="E9" t="s">
        <v>804</v>
      </c>
      <c r="F9">
        <v>72380</v>
      </c>
      <c r="G9">
        <v>0</v>
      </c>
      <c r="I9" s="57">
        <v>45293</v>
      </c>
      <c r="K9" s="110"/>
      <c r="L9" s="110">
        <v>14</v>
      </c>
      <c r="M9" s="110">
        <f t="shared" si="8"/>
        <v>2220</v>
      </c>
      <c r="N9" s="111" t="s">
        <v>591</v>
      </c>
      <c r="O9" s="110">
        <v>21</v>
      </c>
      <c r="P9" s="175" t="s">
        <v>873</v>
      </c>
      <c r="Q9" s="111" t="s">
        <v>56</v>
      </c>
      <c r="R9" s="113">
        <f t="shared" si="9"/>
        <v>72380</v>
      </c>
      <c r="S9" s="113">
        <f t="shared" ref="S9:T9" si="19">+R9</f>
        <v>72380</v>
      </c>
      <c r="T9" s="113">
        <f t="shared" si="19"/>
        <v>72380</v>
      </c>
      <c r="U9" s="111" t="s">
        <v>525</v>
      </c>
      <c r="V9" s="114"/>
      <c r="W9" s="115">
        <f t="shared" si="11"/>
        <v>45293</v>
      </c>
      <c r="X9" s="115">
        <f t="shared" ref="X9:Z9" si="20">+W9</f>
        <v>45293</v>
      </c>
      <c r="Y9" s="115">
        <f t="shared" si="20"/>
        <v>45293</v>
      </c>
      <c r="Z9" s="115">
        <f t="shared" si="20"/>
        <v>45293</v>
      </c>
      <c r="AA9" s="113">
        <v>0</v>
      </c>
      <c r="AB9" s="113">
        <v>0</v>
      </c>
      <c r="AC9" s="113">
        <v>0</v>
      </c>
      <c r="AD9" s="113">
        <v>0</v>
      </c>
      <c r="AE9" s="113">
        <v>0</v>
      </c>
      <c r="AF9" s="113">
        <v>0</v>
      </c>
      <c r="AG9" s="116">
        <v>0</v>
      </c>
      <c r="AH9" s="111" t="s">
        <v>56</v>
      </c>
      <c r="AI9" s="111" t="s">
        <v>592</v>
      </c>
      <c r="AJ9" s="111" t="s">
        <v>75</v>
      </c>
      <c r="AK9" s="111" t="s">
        <v>56</v>
      </c>
      <c r="AL9" s="113">
        <v>0</v>
      </c>
      <c r="AM9" s="113">
        <v>0</v>
      </c>
      <c r="AN9" s="113">
        <v>0</v>
      </c>
      <c r="AO9" s="116">
        <v>0</v>
      </c>
      <c r="AP9" s="116">
        <v>0</v>
      </c>
      <c r="AQ9" s="113">
        <v>0</v>
      </c>
      <c r="AR9" s="116">
        <v>0</v>
      </c>
      <c r="AS9" s="110" t="b">
        <v>0</v>
      </c>
      <c r="AT9" s="176">
        <v>0</v>
      </c>
    </row>
    <row r="10" spans="1:46" ht="15" x14ac:dyDescent="0.25">
      <c r="A10">
        <v>1340</v>
      </c>
      <c r="B10" t="s">
        <v>815</v>
      </c>
      <c r="C10" t="s">
        <v>816</v>
      </c>
      <c r="D10">
        <v>434009486328659</v>
      </c>
      <c r="E10" t="s">
        <v>804</v>
      </c>
      <c r="F10">
        <v>73430</v>
      </c>
      <c r="G10">
        <v>0</v>
      </c>
      <c r="I10" s="57">
        <v>45293</v>
      </c>
      <c r="K10" s="110"/>
      <c r="L10" s="110">
        <v>14</v>
      </c>
      <c r="M10" s="110">
        <f t="shared" si="8"/>
        <v>1340</v>
      </c>
      <c r="N10" s="111" t="s">
        <v>591</v>
      </c>
      <c r="O10" s="110">
        <v>21</v>
      </c>
      <c r="P10" s="175" t="s">
        <v>873</v>
      </c>
      <c r="Q10" s="111" t="s">
        <v>56</v>
      </c>
      <c r="R10" s="113">
        <f t="shared" si="9"/>
        <v>73430</v>
      </c>
      <c r="S10" s="113">
        <f t="shared" ref="S10:T10" si="21">+R10</f>
        <v>73430</v>
      </c>
      <c r="T10" s="113">
        <f t="shared" si="21"/>
        <v>73430</v>
      </c>
      <c r="U10" s="111" t="s">
        <v>525</v>
      </c>
      <c r="V10" s="114"/>
      <c r="W10" s="115">
        <f t="shared" si="11"/>
        <v>45293</v>
      </c>
      <c r="X10" s="115">
        <f t="shared" ref="X10:Z10" si="22">+W10</f>
        <v>45293</v>
      </c>
      <c r="Y10" s="115">
        <f t="shared" si="22"/>
        <v>45293</v>
      </c>
      <c r="Z10" s="115">
        <f t="shared" si="22"/>
        <v>45293</v>
      </c>
      <c r="AA10" s="113">
        <v>0</v>
      </c>
      <c r="AB10" s="113">
        <v>0</v>
      </c>
      <c r="AC10" s="113">
        <v>0</v>
      </c>
      <c r="AD10" s="113">
        <v>0</v>
      </c>
      <c r="AE10" s="113">
        <v>0</v>
      </c>
      <c r="AF10" s="113">
        <v>0</v>
      </c>
      <c r="AG10" s="116">
        <v>0</v>
      </c>
      <c r="AH10" s="111" t="s">
        <v>56</v>
      </c>
      <c r="AI10" s="111" t="s">
        <v>592</v>
      </c>
      <c r="AJ10" s="111" t="s">
        <v>75</v>
      </c>
      <c r="AK10" s="111" t="s">
        <v>56</v>
      </c>
      <c r="AL10" s="113">
        <v>0</v>
      </c>
      <c r="AM10" s="113">
        <v>0</v>
      </c>
      <c r="AN10" s="113">
        <v>0</v>
      </c>
      <c r="AO10" s="116">
        <v>0</v>
      </c>
      <c r="AP10" s="116">
        <v>0</v>
      </c>
      <c r="AQ10" s="113">
        <v>0</v>
      </c>
      <c r="AR10" s="116">
        <v>0</v>
      </c>
      <c r="AS10" s="110" t="b">
        <v>0</v>
      </c>
      <c r="AT10" s="176">
        <v>0</v>
      </c>
    </row>
    <row r="11" spans="1:46" ht="15" x14ac:dyDescent="0.25">
      <c r="A11">
        <v>1431</v>
      </c>
      <c r="B11" t="s">
        <v>817</v>
      </c>
      <c r="C11" t="s">
        <v>818</v>
      </c>
      <c r="D11">
        <v>434009488972939</v>
      </c>
      <c r="E11" t="s">
        <v>804</v>
      </c>
      <c r="F11">
        <v>73680</v>
      </c>
      <c r="G11">
        <v>0</v>
      </c>
      <c r="I11" s="57">
        <v>45293</v>
      </c>
      <c r="K11" s="110"/>
      <c r="L11" s="110">
        <v>14</v>
      </c>
      <c r="M11" s="110">
        <f t="shared" si="8"/>
        <v>1431</v>
      </c>
      <c r="N11" s="111" t="s">
        <v>591</v>
      </c>
      <c r="O11" s="110">
        <v>21</v>
      </c>
      <c r="P11" s="175" t="s">
        <v>873</v>
      </c>
      <c r="Q11" s="111" t="s">
        <v>56</v>
      </c>
      <c r="R11" s="113">
        <f t="shared" si="9"/>
        <v>73680</v>
      </c>
      <c r="S11" s="113">
        <f t="shared" ref="S11:T11" si="23">+R11</f>
        <v>73680</v>
      </c>
      <c r="T11" s="113">
        <f t="shared" si="23"/>
        <v>73680</v>
      </c>
      <c r="U11" s="111" t="s">
        <v>525</v>
      </c>
      <c r="V11" s="114"/>
      <c r="W11" s="115">
        <f t="shared" si="11"/>
        <v>45293</v>
      </c>
      <c r="X11" s="115">
        <f t="shared" ref="X11:Z11" si="24">+W11</f>
        <v>45293</v>
      </c>
      <c r="Y11" s="115">
        <f t="shared" si="24"/>
        <v>45293</v>
      </c>
      <c r="Z11" s="115">
        <f t="shared" si="24"/>
        <v>45293</v>
      </c>
      <c r="AA11" s="113">
        <v>0</v>
      </c>
      <c r="AB11" s="113">
        <v>0</v>
      </c>
      <c r="AC11" s="113">
        <v>0</v>
      </c>
      <c r="AD11" s="113">
        <v>0</v>
      </c>
      <c r="AE11" s="113">
        <v>0</v>
      </c>
      <c r="AF11" s="113">
        <v>0</v>
      </c>
      <c r="AG11" s="116">
        <v>0</v>
      </c>
      <c r="AH11" s="111" t="s">
        <v>56</v>
      </c>
      <c r="AI11" s="111" t="s">
        <v>592</v>
      </c>
      <c r="AJ11" s="111" t="s">
        <v>75</v>
      </c>
      <c r="AK11" s="111" t="s">
        <v>56</v>
      </c>
      <c r="AL11" s="113">
        <v>0</v>
      </c>
      <c r="AM11" s="113">
        <v>0</v>
      </c>
      <c r="AN11" s="113">
        <v>0</v>
      </c>
      <c r="AO11" s="116">
        <v>0</v>
      </c>
      <c r="AP11" s="116">
        <v>0</v>
      </c>
      <c r="AQ11" s="113">
        <v>0</v>
      </c>
      <c r="AR11" s="116">
        <v>0</v>
      </c>
      <c r="AS11" s="110" t="b">
        <v>0</v>
      </c>
      <c r="AT11" s="176">
        <v>0</v>
      </c>
    </row>
    <row r="12" spans="1:46" ht="15" x14ac:dyDescent="0.25">
      <c r="A12">
        <v>2798</v>
      </c>
      <c r="B12" t="s">
        <v>819</v>
      </c>
      <c r="C12" t="s">
        <v>820</v>
      </c>
      <c r="D12">
        <v>434009554551213</v>
      </c>
      <c r="E12" t="s">
        <v>804</v>
      </c>
      <c r="F12">
        <v>73680</v>
      </c>
      <c r="G12">
        <v>0</v>
      </c>
      <c r="I12" s="57">
        <v>45293</v>
      </c>
      <c r="K12" s="110"/>
      <c r="L12" s="110">
        <v>14</v>
      </c>
      <c r="M12" s="110">
        <f t="shared" si="8"/>
        <v>2798</v>
      </c>
      <c r="N12" s="111" t="s">
        <v>591</v>
      </c>
      <c r="O12" s="110">
        <v>21</v>
      </c>
      <c r="P12" s="175" t="s">
        <v>873</v>
      </c>
      <c r="Q12" s="111" t="s">
        <v>56</v>
      </c>
      <c r="R12" s="113">
        <f t="shared" si="9"/>
        <v>73680</v>
      </c>
      <c r="S12" s="113">
        <f t="shared" ref="S12:T12" si="25">+R12</f>
        <v>73680</v>
      </c>
      <c r="T12" s="113">
        <f t="shared" si="25"/>
        <v>73680</v>
      </c>
      <c r="U12" s="111" t="s">
        <v>525</v>
      </c>
      <c r="V12" s="114"/>
      <c r="W12" s="115">
        <f t="shared" si="11"/>
        <v>45293</v>
      </c>
      <c r="X12" s="115">
        <f t="shared" ref="X12:Z12" si="26">+W12</f>
        <v>45293</v>
      </c>
      <c r="Y12" s="115">
        <f t="shared" si="26"/>
        <v>45293</v>
      </c>
      <c r="Z12" s="115">
        <f t="shared" si="26"/>
        <v>45293</v>
      </c>
      <c r="AA12" s="113">
        <v>0</v>
      </c>
      <c r="AB12" s="113">
        <v>0</v>
      </c>
      <c r="AC12" s="113">
        <v>0</v>
      </c>
      <c r="AD12" s="113">
        <v>0</v>
      </c>
      <c r="AE12" s="113">
        <v>0</v>
      </c>
      <c r="AF12" s="113">
        <v>0</v>
      </c>
      <c r="AG12" s="116">
        <v>0</v>
      </c>
      <c r="AH12" s="111" t="s">
        <v>56</v>
      </c>
      <c r="AI12" s="111" t="s">
        <v>592</v>
      </c>
      <c r="AJ12" s="111" t="s">
        <v>75</v>
      </c>
      <c r="AK12" s="111" t="s">
        <v>56</v>
      </c>
      <c r="AL12" s="113">
        <v>0</v>
      </c>
      <c r="AM12" s="113">
        <v>0</v>
      </c>
      <c r="AN12" s="113">
        <v>0</v>
      </c>
      <c r="AO12" s="116">
        <v>0</v>
      </c>
      <c r="AP12" s="116">
        <v>0</v>
      </c>
      <c r="AQ12" s="113">
        <v>0</v>
      </c>
      <c r="AR12" s="116">
        <v>0</v>
      </c>
      <c r="AS12" s="110" t="b">
        <v>0</v>
      </c>
      <c r="AT12" s="176">
        <v>0</v>
      </c>
    </row>
    <row r="13" spans="1:46" ht="15" x14ac:dyDescent="0.25">
      <c r="A13">
        <v>2497</v>
      </c>
      <c r="B13" t="s">
        <v>821</v>
      </c>
      <c r="C13" t="s">
        <v>822</v>
      </c>
      <c r="D13">
        <v>434009541199532</v>
      </c>
      <c r="E13" t="s">
        <v>804</v>
      </c>
      <c r="F13">
        <v>73680</v>
      </c>
      <c r="G13">
        <v>0</v>
      </c>
      <c r="I13" s="57">
        <v>45293</v>
      </c>
      <c r="K13" s="110"/>
      <c r="L13" s="110">
        <v>14</v>
      </c>
      <c r="M13" s="110">
        <f t="shared" si="8"/>
        <v>2497</v>
      </c>
      <c r="N13" s="111" t="s">
        <v>591</v>
      </c>
      <c r="O13" s="110">
        <v>21</v>
      </c>
      <c r="P13" s="175" t="s">
        <v>873</v>
      </c>
      <c r="Q13" s="111" t="s">
        <v>56</v>
      </c>
      <c r="R13" s="113">
        <f t="shared" si="9"/>
        <v>73680</v>
      </c>
      <c r="S13" s="113">
        <f t="shared" ref="S13:T13" si="27">+R13</f>
        <v>73680</v>
      </c>
      <c r="T13" s="113">
        <f t="shared" si="27"/>
        <v>73680</v>
      </c>
      <c r="U13" s="111" t="s">
        <v>525</v>
      </c>
      <c r="V13" s="114"/>
      <c r="W13" s="115">
        <f t="shared" si="11"/>
        <v>45293</v>
      </c>
      <c r="X13" s="115">
        <f t="shared" ref="X13:Z13" si="28">+W13</f>
        <v>45293</v>
      </c>
      <c r="Y13" s="115">
        <f t="shared" si="28"/>
        <v>45293</v>
      </c>
      <c r="Z13" s="115">
        <f t="shared" si="28"/>
        <v>45293</v>
      </c>
      <c r="AA13" s="113">
        <v>0</v>
      </c>
      <c r="AB13" s="113">
        <v>0</v>
      </c>
      <c r="AC13" s="113">
        <v>0</v>
      </c>
      <c r="AD13" s="113">
        <v>0</v>
      </c>
      <c r="AE13" s="113">
        <v>0</v>
      </c>
      <c r="AF13" s="113">
        <v>0</v>
      </c>
      <c r="AG13" s="116">
        <v>0</v>
      </c>
      <c r="AH13" s="111" t="s">
        <v>56</v>
      </c>
      <c r="AI13" s="111" t="s">
        <v>592</v>
      </c>
      <c r="AJ13" s="111" t="s">
        <v>75</v>
      </c>
      <c r="AK13" s="111" t="s">
        <v>56</v>
      </c>
      <c r="AL13" s="113">
        <v>0</v>
      </c>
      <c r="AM13" s="113">
        <v>0</v>
      </c>
      <c r="AN13" s="113">
        <v>0</v>
      </c>
      <c r="AO13" s="116">
        <v>0</v>
      </c>
      <c r="AP13" s="116">
        <v>0</v>
      </c>
      <c r="AQ13" s="113">
        <v>0</v>
      </c>
      <c r="AR13" s="116">
        <v>0</v>
      </c>
      <c r="AS13" s="110" t="b">
        <v>0</v>
      </c>
      <c r="AT13" s="176">
        <v>0</v>
      </c>
    </row>
    <row r="14" spans="1:46" ht="15" x14ac:dyDescent="0.25">
      <c r="A14">
        <v>2823</v>
      </c>
      <c r="B14" t="s">
        <v>823</v>
      </c>
      <c r="C14" t="s">
        <v>824</v>
      </c>
      <c r="D14">
        <v>434009556622162</v>
      </c>
      <c r="E14" t="s">
        <v>804</v>
      </c>
      <c r="F14">
        <v>73640</v>
      </c>
      <c r="G14">
        <v>0</v>
      </c>
      <c r="I14" s="57">
        <v>45293</v>
      </c>
      <c r="K14" s="110"/>
      <c r="L14" s="110">
        <v>14</v>
      </c>
      <c r="M14" s="110">
        <f t="shared" si="8"/>
        <v>2823</v>
      </c>
      <c r="N14" s="111" t="s">
        <v>591</v>
      </c>
      <c r="O14" s="110">
        <v>21</v>
      </c>
      <c r="P14" s="175" t="s">
        <v>873</v>
      </c>
      <c r="Q14" s="111" t="s">
        <v>56</v>
      </c>
      <c r="R14" s="113">
        <f t="shared" si="9"/>
        <v>73640</v>
      </c>
      <c r="S14" s="113">
        <f t="shared" ref="S14:T14" si="29">+R14</f>
        <v>73640</v>
      </c>
      <c r="T14" s="113">
        <f t="shared" si="29"/>
        <v>73640</v>
      </c>
      <c r="U14" s="111" t="s">
        <v>525</v>
      </c>
      <c r="V14" s="114"/>
      <c r="W14" s="115">
        <f t="shared" si="11"/>
        <v>45293</v>
      </c>
      <c r="X14" s="115">
        <f t="shared" ref="X14:Z14" si="30">+W14</f>
        <v>45293</v>
      </c>
      <c r="Y14" s="115">
        <f t="shared" si="30"/>
        <v>45293</v>
      </c>
      <c r="Z14" s="115">
        <f t="shared" si="30"/>
        <v>45293</v>
      </c>
      <c r="AA14" s="113">
        <v>0</v>
      </c>
      <c r="AB14" s="113">
        <v>0</v>
      </c>
      <c r="AC14" s="113">
        <v>0</v>
      </c>
      <c r="AD14" s="113">
        <v>0</v>
      </c>
      <c r="AE14" s="113">
        <v>0</v>
      </c>
      <c r="AF14" s="113">
        <v>0</v>
      </c>
      <c r="AG14" s="116">
        <v>0</v>
      </c>
      <c r="AH14" s="111" t="s">
        <v>56</v>
      </c>
      <c r="AI14" s="111" t="s">
        <v>592</v>
      </c>
      <c r="AJ14" s="111" t="s">
        <v>75</v>
      </c>
      <c r="AK14" s="111" t="s">
        <v>56</v>
      </c>
      <c r="AL14" s="113">
        <v>0</v>
      </c>
      <c r="AM14" s="113">
        <v>0</v>
      </c>
      <c r="AN14" s="113">
        <v>0</v>
      </c>
      <c r="AO14" s="116">
        <v>0</v>
      </c>
      <c r="AP14" s="116">
        <v>0</v>
      </c>
      <c r="AQ14" s="113">
        <v>0</v>
      </c>
      <c r="AR14" s="116">
        <v>0</v>
      </c>
      <c r="AS14" s="110" t="b">
        <v>0</v>
      </c>
      <c r="AT14" s="176">
        <v>0</v>
      </c>
    </row>
    <row r="15" spans="1:46" ht="15" x14ac:dyDescent="0.25">
      <c r="A15">
        <v>2832</v>
      </c>
      <c r="B15" t="s">
        <v>825</v>
      </c>
      <c r="C15" t="s">
        <v>826</v>
      </c>
      <c r="D15">
        <v>471109553846318</v>
      </c>
      <c r="E15" t="s">
        <v>804</v>
      </c>
      <c r="F15">
        <v>71370</v>
      </c>
      <c r="G15">
        <v>0</v>
      </c>
      <c r="I15" s="57">
        <v>45293</v>
      </c>
      <c r="K15" s="110"/>
      <c r="L15" s="110">
        <v>14</v>
      </c>
      <c r="M15" s="110">
        <f t="shared" si="8"/>
        <v>2832</v>
      </c>
      <c r="N15" s="111" t="s">
        <v>591</v>
      </c>
      <c r="O15" s="110">
        <v>21</v>
      </c>
      <c r="P15" s="175" t="s">
        <v>873</v>
      </c>
      <c r="Q15" s="111" t="s">
        <v>56</v>
      </c>
      <c r="R15" s="113">
        <f t="shared" si="9"/>
        <v>71370</v>
      </c>
      <c r="S15" s="113">
        <f t="shared" ref="S15:T15" si="31">+R15</f>
        <v>71370</v>
      </c>
      <c r="T15" s="113">
        <f t="shared" si="31"/>
        <v>71370</v>
      </c>
      <c r="U15" s="111" t="s">
        <v>525</v>
      </c>
      <c r="V15" s="114"/>
      <c r="W15" s="115">
        <f t="shared" si="11"/>
        <v>45293</v>
      </c>
      <c r="X15" s="115">
        <f t="shared" ref="X15:Z15" si="32">+W15</f>
        <v>45293</v>
      </c>
      <c r="Y15" s="115">
        <f t="shared" si="32"/>
        <v>45293</v>
      </c>
      <c r="Z15" s="115">
        <f t="shared" si="32"/>
        <v>45293</v>
      </c>
      <c r="AA15" s="113">
        <v>0</v>
      </c>
      <c r="AB15" s="113">
        <v>0</v>
      </c>
      <c r="AC15" s="113">
        <v>0</v>
      </c>
      <c r="AD15" s="113">
        <v>0</v>
      </c>
      <c r="AE15" s="113">
        <v>0</v>
      </c>
      <c r="AF15" s="113">
        <v>0</v>
      </c>
      <c r="AG15" s="116">
        <v>0</v>
      </c>
      <c r="AH15" s="111" t="s">
        <v>56</v>
      </c>
      <c r="AI15" s="111" t="s">
        <v>592</v>
      </c>
      <c r="AJ15" s="111" t="s">
        <v>75</v>
      </c>
      <c r="AK15" s="111" t="s">
        <v>56</v>
      </c>
      <c r="AL15" s="113">
        <v>0</v>
      </c>
      <c r="AM15" s="113">
        <v>0</v>
      </c>
      <c r="AN15" s="113">
        <v>0</v>
      </c>
      <c r="AO15" s="116">
        <v>0</v>
      </c>
      <c r="AP15" s="116">
        <v>0</v>
      </c>
      <c r="AQ15" s="113">
        <v>0</v>
      </c>
      <c r="AR15" s="116">
        <v>0</v>
      </c>
      <c r="AS15" s="110" t="b">
        <v>0</v>
      </c>
      <c r="AT15" s="176">
        <v>0</v>
      </c>
    </row>
    <row r="16" spans="1:46" ht="15" x14ac:dyDescent="0.25">
      <c r="A16">
        <v>2793</v>
      </c>
      <c r="B16" t="s">
        <v>827</v>
      </c>
      <c r="C16" t="s">
        <v>828</v>
      </c>
      <c r="D16">
        <v>434009554551196</v>
      </c>
      <c r="E16" t="s">
        <v>804</v>
      </c>
      <c r="F16">
        <v>72430</v>
      </c>
      <c r="G16">
        <v>0</v>
      </c>
      <c r="I16" s="57">
        <v>45293</v>
      </c>
      <c r="K16" s="110"/>
      <c r="L16" s="110">
        <v>14</v>
      </c>
      <c r="M16" s="110">
        <f t="shared" si="8"/>
        <v>2793</v>
      </c>
      <c r="N16" s="111" t="s">
        <v>591</v>
      </c>
      <c r="O16" s="110">
        <v>21</v>
      </c>
      <c r="P16" s="175" t="s">
        <v>873</v>
      </c>
      <c r="Q16" s="111" t="s">
        <v>56</v>
      </c>
      <c r="R16" s="113">
        <f t="shared" si="9"/>
        <v>72430</v>
      </c>
      <c r="S16" s="113">
        <f t="shared" ref="S16:T16" si="33">+R16</f>
        <v>72430</v>
      </c>
      <c r="T16" s="113">
        <f t="shared" si="33"/>
        <v>72430</v>
      </c>
      <c r="U16" s="111" t="s">
        <v>525</v>
      </c>
      <c r="V16" s="114"/>
      <c r="W16" s="115">
        <f t="shared" si="11"/>
        <v>45293</v>
      </c>
      <c r="X16" s="115">
        <f t="shared" ref="X16:Z16" si="34">+W16</f>
        <v>45293</v>
      </c>
      <c r="Y16" s="115">
        <f t="shared" si="34"/>
        <v>45293</v>
      </c>
      <c r="Z16" s="115">
        <f t="shared" si="34"/>
        <v>45293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6">
        <v>0</v>
      </c>
      <c r="AH16" s="111" t="s">
        <v>56</v>
      </c>
      <c r="AI16" s="111" t="s">
        <v>592</v>
      </c>
      <c r="AJ16" s="111" t="s">
        <v>75</v>
      </c>
      <c r="AK16" s="111" t="s">
        <v>56</v>
      </c>
      <c r="AL16" s="113">
        <v>0</v>
      </c>
      <c r="AM16" s="113">
        <v>0</v>
      </c>
      <c r="AN16" s="113">
        <v>0</v>
      </c>
      <c r="AO16" s="116">
        <v>0</v>
      </c>
      <c r="AP16" s="116">
        <v>0</v>
      </c>
      <c r="AQ16" s="113">
        <v>0</v>
      </c>
      <c r="AR16" s="116">
        <v>0</v>
      </c>
      <c r="AS16" s="110" t="b">
        <v>0</v>
      </c>
      <c r="AT16" s="176">
        <v>0</v>
      </c>
    </row>
    <row r="17" spans="1:46" ht="15" x14ac:dyDescent="0.25">
      <c r="A17">
        <v>207</v>
      </c>
      <c r="B17" t="s">
        <v>829</v>
      </c>
      <c r="C17" t="s">
        <v>830</v>
      </c>
      <c r="D17">
        <v>434109411670464</v>
      </c>
      <c r="E17" t="s">
        <v>804</v>
      </c>
      <c r="F17">
        <v>375600</v>
      </c>
      <c r="G17">
        <v>0</v>
      </c>
      <c r="I17" s="57">
        <v>45293</v>
      </c>
      <c r="K17" s="110"/>
      <c r="L17" s="110">
        <v>14</v>
      </c>
      <c r="M17" s="110">
        <f t="shared" si="8"/>
        <v>207</v>
      </c>
      <c r="N17" s="111" t="s">
        <v>591</v>
      </c>
      <c r="O17" s="110">
        <v>21</v>
      </c>
      <c r="P17" s="175" t="s">
        <v>873</v>
      </c>
      <c r="Q17" s="111" t="s">
        <v>56</v>
      </c>
      <c r="R17" s="113">
        <f t="shared" si="9"/>
        <v>375600</v>
      </c>
      <c r="S17" s="113">
        <f t="shared" ref="S17:T17" si="35">+R17</f>
        <v>375600</v>
      </c>
      <c r="T17" s="113">
        <f t="shared" si="35"/>
        <v>375600</v>
      </c>
      <c r="U17" s="111" t="s">
        <v>525</v>
      </c>
      <c r="V17" s="114"/>
      <c r="W17" s="115">
        <f t="shared" si="11"/>
        <v>45293</v>
      </c>
      <c r="X17" s="115">
        <f t="shared" ref="X17:Z17" si="36">+W17</f>
        <v>45293</v>
      </c>
      <c r="Y17" s="115">
        <f t="shared" si="36"/>
        <v>45293</v>
      </c>
      <c r="Z17" s="115">
        <f t="shared" si="36"/>
        <v>45293</v>
      </c>
      <c r="AA17" s="113">
        <v>0</v>
      </c>
      <c r="AB17" s="113">
        <v>0</v>
      </c>
      <c r="AC17" s="113">
        <v>0</v>
      </c>
      <c r="AD17" s="113">
        <v>0</v>
      </c>
      <c r="AE17" s="113">
        <v>0</v>
      </c>
      <c r="AF17" s="113">
        <v>0</v>
      </c>
      <c r="AG17" s="116">
        <v>0</v>
      </c>
      <c r="AH17" s="111" t="s">
        <v>56</v>
      </c>
      <c r="AI17" s="111" t="s">
        <v>592</v>
      </c>
      <c r="AJ17" s="111" t="s">
        <v>75</v>
      </c>
      <c r="AK17" s="111" t="s">
        <v>56</v>
      </c>
      <c r="AL17" s="113">
        <v>0</v>
      </c>
      <c r="AM17" s="113">
        <v>0</v>
      </c>
      <c r="AN17" s="113">
        <v>0</v>
      </c>
      <c r="AO17" s="116">
        <v>0</v>
      </c>
      <c r="AP17" s="116">
        <v>0</v>
      </c>
      <c r="AQ17" s="113">
        <v>0</v>
      </c>
      <c r="AR17" s="116">
        <v>0</v>
      </c>
      <c r="AS17" s="110" t="b">
        <v>0</v>
      </c>
      <c r="AT17" s="176">
        <v>0</v>
      </c>
    </row>
    <row r="18" spans="1:46" ht="15" x14ac:dyDescent="0.25">
      <c r="A18">
        <v>2506</v>
      </c>
      <c r="B18" t="s">
        <v>831</v>
      </c>
      <c r="C18" t="s">
        <v>832</v>
      </c>
      <c r="D18">
        <v>434009541523539</v>
      </c>
      <c r="E18" t="s">
        <v>804</v>
      </c>
      <c r="F18">
        <v>72010</v>
      </c>
      <c r="G18">
        <v>0</v>
      </c>
      <c r="I18" s="57">
        <v>45293</v>
      </c>
      <c r="K18" s="110"/>
      <c r="L18" s="110">
        <v>14</v>
      </c>
      <c r="M18" s="110">
        <f t="shared" si="8"/>
        <v>2506</v>
      </c>
      <c r="N18" s="111" t="s">
        <v>591</v>
      </c>
      <c r="O18" s="110">
        <v>21</v>
      </c>
      <c r="P18" s="175" t="s">
        <v>873</v>
      </c>
      <c r="Q18" s="111" t="s">
        <v>56</v>
      </c>
      <c r="R18" s="113">
        <f t="shared" si="9"/>
        <v>72010</v>
      </c>
      <c r="S18" s="113">
        <f t="shared" ref="S18:T18" si="37">+R18</f>
        <v>72010</v>
      </c>
      <c r="T18" s="113">
        <f t="shared" si="37"/>
        <v>72010</v>
      </c>
      <c r="U18" s="111" t="s">
        <v>525</v>
      </c>
      <c r="V18" s="114"/>
      <c r="W18" s="115">
        <f t="shared" si="11"/>
        <v>45293</v>
      </c>
      <c r="X18" s="115">
        <f t="shared" ref="X18:Z18" si="38">+W18</f>
        <v>45293</v>
      </c>
      <c r="Y18" s="115">
        <f t="shared" si="38"/>
        <v>45293</v>
      </c>
      <c r="Z18" s="115">
        <f t="shared" si="38"/>
        <v>45293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6">
        <v>0</v>
      </c>
      <c r="AH18" s="111" t="s">
        <v>56</v>
      </c>
      <c r="AI18" s="111" t="s">
        <v>592</v>
      </c>
      <c r="AJ18" s="111" t="s">
        <v>75</v>
      </c>
      <c r="AK18" s="111" t="s">
        <v>56</v>
      </c>
      <c r="AL18" s="113">
        <v>0</v>
      </c>
      <c r="AM18" s="113">
        <v>0</v>
      </c>
      <c r="AN18" s="113">
        <v>0</v>
      </c>
      <c r="AO18" s="116">
        <v>0</v>
      </c>
      <c r="AP18" s="116">
        <v>0</v>
      </c>
      <c r="AQ18" s="113">
        <v>0</v>
      </c>
      <c r="AR18" s="116">
        <v>0</v>
      </c>
      <c r="AS18" s="110" t="b">
        <v>0</v>
      </c>
      <c r="AT18" s="176">
        <v>0</v>
      </c>
    </row>
    <row r="19" spans="1:46" ht="15" x14ac:dyDescent="0.25">
      <c r="A19">
        <v>2371</v>
      </c>
      <c r="B19" t="s">
        <v>833</v>
      </c>
      <c r="C19" t="s">
        <v>834</v>
      </c>
      <c r="D19">
        <v>434009535914318</v>
      </c>
      <c r="E19" t="s">
        <v>804</v>
      </c>
      <c r="F19">
        <v>73680</v>
      </c>
      <c r="G19">
        <v>0</v>
      </c>
      <c r="I19" s="57">
        <v>45293</v>
      </c>
      <c r="K19" s="110"/>
      <c r="L19" s="110">
        <v>14</v>
      </c>
      <c r="M19" s="110">
        <f t="shared" si="8"/>
        <v>2371</v>
      </c>
      <c r="N19" s="111" t="s">
        <v>591</v>
      </c>
      <c r="O19" s="110">
        <v>21</v>
      </c>
      <c r="P19" s="175" t="s">
        <v>873</v>
      </c>
      <c r="Q19" s="111" t="s">
        <v>56</v>
      </c>
      <c r="R19" s="113">
        <f t="shared" si="9"/>
        <v>73680</v>
      </c>
      <c r="S19" s="113">
        <f t="shared" ref="S19:T19" si="39">+R19</f>
        <v>73680</v>
      </c>
      <c r="T19" s="113">
        <f t="shared" si="39"/>
        <v>73680</v>
      </c>
      <c r="U19" s="111" t="s">
        <v>525</v>
      </c>
      <c r="V19" s="114"/>
      <c r="W19" s="115">
        <f t="shared" si="11"/>
        <v>45293</v>
      </c>
      <c r="X19" s="115">
        <f t="shared" ref="X19:Z19" si="40">+W19</f>
        <v>45293</v>
      </c>
      <c r="Y19" s="115">
        <f t="shared" si="40"/>
        <v>45293</v>
      </c>
      <c r="Z19" s="115">
        <f t="shared" si="40"/>
        <v>45293</v>
      </c>
      <c r="AA19" s="113">
        <v>0</v>
      </c>
      <c r="AB19" s="113">
        <v>0</v>
      </c>
      <c r="AC19" s="113">
        <v>0</v>
      </c>
      <c r="AD19" s="113">
        <v>0</v>
      </c>
      <c r="AE19" s="113">
        <v>0</v>
      </c>
      <c r="AF19" s="113">
        <v>0</v>
      </c>
      <c r="AG19" s="116">
        <v>0</v>
      </c>
      <c r="AH19" s="111" t="s">
        <v>56</v>
      </c>
      <c r="AI19" s="111" t="s">
        <v>592</v>
      </c>
      <c r="AJ19" s="111" t="s">
        <v>75</v>
      </c>
      <c r="AK19" s="111" t="s">
        <v>56</v>
      </c>
      <c r="AL19" s="113">
        <v>0</v>
      </c>
      <c r="AM19" s="113">
        <v>0</v>
      </c>
      <c r="AN19" s="113">
        <v>0</v>
      </c>
      <c r="AO19" s="116">
        <v>0</v>
      </c>
      <c r="AP19" s="116">
        <v>0</v>
      </c>
      <c r="AQ19" s="113">
        <v>0</v>
      </c>
      <c r="AR19" s="116">
        <v>0</v>
      </c>
      <c r="AS19" s="110" t="b">
        <v>0</v>
      </c>
      <c r="AT19" s="176">
        <v>0</v>
      </c>
    </row>
    <row r="20" spans="1:46" ht="15" x14ac:dyDescent="0.25">
      <c r="A20">
        <v>2449</v>
      </c>
      <c r="B20" t="s">
        <v>835</v>
      </c>
      <c r="C20" t="s">
        <v>836</v>
      </c>
      <c r="D20">
        <v>434009539372460</v>
      </c>
      <c r="E20" t="s">
        <v>804</v>
      </c>
      <c r="F20">
        <v>73680</v>
      </c>
      <c r="G20">
        <v>0</v>
      </c>
      <c r="I20" s="57">
        <v>45293</v>
      </c>
      <c r="K20" s="110"/>
      <c r="L20" s="110">
        <v>14</v>
      </c>
      <c r="M20" s="110">
        <f t="shared" si="8"/>
        <v>2449</v>
      </c>
      <c r="N20" s="111" t="s">
        <v>591</v>
      </c>
      <c r="O20" s="110">
        <v>21</v>
      </c>
      <c r="P20" s="175" t="s">
        <v>873</v>
      </c>
      <c r="Q20" s="111" t="s">
        <v>56</v>
      </c>
      <c r="R20" s="113">
        <f t="shared" si="9"/>
        <v>73680</v>
      </c>
      <c r="S20" s="113">
        <f t="shared" ref="S20:T20" si="41">+R20</f>
        <v>73680</v>
      </c>
      <c r="T20" s="113">
        <f t="shared" si="41"/>
        <v>73680</v>
      </c>
      <c r="U20" s="111" t="s">
        <v>525</v>
      </c>
      <c r="V20" s="114"/>
      <c r="W20" s="115">
        <f t="shared" si="11"/>
        <v>45293</v>
      </c>
      <c r="X20" s="115">
        <f t="shared" ref="X20:Z20" si="42">+W20</f>
        <v>45293</v>
      </c>
      <c r="Y20" s="115">
        <f t="shared" si="42"/>
        <v>45293</v>
      </c>
      <c r="Z20" s="115">
        <f t="shared" si="42"/>
        <v>45293</v>
      </c>
      <c r="AA20" s="113">
        <v>0</v>
      </c>
      <c r="AB20" s="113">
        <v>0</v>
      </c>
      <c r="AC20" s="113">
        <v>0</v>
      </c>
      <c r="AD20" s="113">
        <v>0</v>
      </c>
      <c r="AE20" s="113">
        <v>0</v>
      </c>
      <c r="AF20" s="113">
        <v>0</v>
      </c>
      <c r="AG20" s="116">
        <v>0</v>
      </c>
      <c r="AH20" s="111" t="s">
        <v>56</v>
      </c>
      <c r="AI20" s="111" t="s">
        <v>592</v>
      </c>
      <c r="AJ20" s="111" t="s">
        <v>75</v>
      </c>
      <c r="AK20" s="111" t="s">
        <v>56</v>
      </c>
      <c r="AL20" s="113">
        <v>0</v>
      </c>
      <c r="AM20" s="113">
        <v>0</v>
      </c>
      <c r="AN20" s="113">
        <v>0</v>
      </c>
      <c r="AO20" s="116">
        <v>0</v>
      </c>
      <c r="AP20" s="116">
        <v>0</v>
      </c>
      <c r="AQ20" s="113">
        <v>0</v>
      </c>
      <c r="AR20" s="116">
        <v>0</v>
      </c>
      <c r="AS20" s="110" t="b">
        <v>0</v>
      </c>
      <c r="AT20" s="176">
        <v>0</v>
      </c>
    </row>
    <row r="21" spans="1:46" ht="15" x14ac:dyDescent="0.25">
      <c r="A21">
        <v>208</v>
      </c>
      <c r="B21" t="s">
        <v>837</v>
      </c>
      <c r="C21" t="s">
        <v>838</v>
      </c>
      <c r="D21">
        <v>434109411670493</v>
      </c>
      <c r="E21" t="s">
        <v>804</v>
      </c>
      <c r="F21">
        <v>80690</v>
      </c>
      <c r="G21">
        <v>0</v>
      </c>
      <c r="I21" s="57">
        <v>45293</v>
      </c>
      <c r="K21" s="110"/>
      <c r="L21" s="110">
        <v>14</v>
      </c>
      <c r="M21" s="110">
        <f t="shared" si="8"/>
        <v>208</v>
      </c>
      <c r="N21" s="111" t="s">
        <v>591</v>
      </c>
      <c r="O21" s="110">
        <v>21</v>
      </c>
      <c r="P21" s="175" t="s">
        <v>873</v>
      </c>
      <c r="Q21" s="111" t="s">
        <v>56</v>
      </c>
      <c r="R21" s="113">
        <f t="shared" si="9"/>
        <v>80690</v>
      </c>
      <c r="S21" s="113">
        <f t="shared" ref="S21:T21" si="43">+R21</f>
        <v>80690</v>
      </c>
      <c r="T21" s="113">
        <f t="shared" si="43"/>
        <v>80690</v>
      </c>
      <c r="U21" s="111" t="s">
        <v>525</v>
      </c>
      <c r="V21" s="114"/>
      <c r="W21" s="115">
        <f t="shared" si="11"/>
        <v>45293</v>
      </c>
      <c r="X21" s="115">
        <f t="shared" ref="X21:Z21" si="44">+W21</f>
        <v>45293</v>
      </c>
      <c r="Y21" s="115">
        <f t="shared" si="44"/>
        <v>45293</v>
      </c>
      <c r="Z21" s="115">
        <f t="shared" si="44"/>
        <v>45293</v>
      </c>
      <c r="AA21" s="113">
        <v>0</v>
      </c>
      <c r="AB21" s="113">
        <v>0</v>
      </c>
      <c r="AC21" s="113">
        <v>0</v>
      </c>
      <c r="AD21" s="113">
        <v>0</v>
      </c>
      <c r="AE21" s="113">
        <v>0</v>
      </c>
      <c r="AF21" s="113">
        <v>0</v>
      </c>
      <c r="AG21" s="116">
        <v>0</v>
      </c>
      <c r="AH21" s="111" t="s">
        <v>56</v>
      </c>
      <c r="AI21" s="111" t="s">
        <v>592</v>
      </c>
      <c r="AJ21" s="111" t="s">
        <v>75</v>
      </c>
      <c r="AK21" s="111" t="s">
        <v>56</v>
      </c>
      <c r="AL21" s="113">
        <v>0</v>
      </c>
      <c r="AM21" s="113">
        <v>0</v>
      </c>
      <c r="AN21" s="113">
        <v>0</v>
      </c>
      <c r="AO21" s="116">
        <v>0</v>
      </c>
      <c r="AP21" s="116">
        <v>0</v>
      </c>
      <c r="AQ21" s="113">
        <v>0</v>
      </c>
      <c r="AR21" s="116">
        <v>0</v>
      </c>
      <c r="AS21" s="110" t="b">
        <v>0</v>
      </c>
      <c r="AT21" s="176">
        <v>0</v>
      </c>
    </row>
    <row r="22" spans="1:46" ht="15" x14ac:dyDescent="0.25">
      <c r="A22">
        <v>2743</v>
      </c>
      <c r="B22" t="s">
        <v>839</v>
      </c>
      <c r="C22" t="s">
        <v>840</v>
      </c>
      <c r="D22">
        <v>434009552449084</v>
      </c>
      <c r="E22" t="s">
        <v>804</v>
      </c>
      <c r="F22">
        <v>73680</v>
      </c>
      <c r="G22">
        <v>0</v>
      </c>
      <c r="I22" s="57">
        <v>45293</v>
      </c>
      <c r="K22" s="110"/>
      <c r="L22" s="110">
        <v>14</v>
      </c>
      <c r="M22" s="110">
        <f t="shared" si="8"/>
        <v>2743</v>
      </c>
      <c r="N22" s="111" t="s">
        <v>591</v>
      </c>
      <c r="O22" s="110">
        <v>21</v>
      </c>
      <c r="P22" s="175" t="s">
        <v>873</v>
      </c>
      <c r="Q22" s="111" t="s">
        <v>56</v>
      </c>
      <c r="R22" s="113">
        <f t="shared" si="9"/>
        <v>73680</v>
      </c>
      <c r="S22" s="113">
        <f t="shared" ref="S22:T22" si="45">+R22</f>
        <v>73680</v>
      </c>
      <c r="T22" s="113">
        <f t="shared" si="45"/>
        <v>73680</v>
      </c>
      <c r="U22" s="111" t="s">
        <v>525</v>
      </c>
      <c r="V22" s="114"/>
      <c r="W22" s="115">
        <f t="shared" si="11"/>
        <v>45293</v>
      </c>
      <c r="X22" s="115">
        <f t="shared" ref="X22:Z22" si="46">+W22</f>
        <v>45293</v>
      </c>
      <c r="Y22" s="115">
        <f t="shared" si="46"/>
        <v>45293</v>
      </c>
      <c r="Z22" s="115">
        <f t="shared" si="46"/>
        <v>45293</v>
      </c>
      <c r="AA22" s="113">
        <v>0</v>
      </c>
      <c r="AB22" s="113">
        <v>0</v>
      </c>
      <c r="AC22" s="113">
        <v>0</v>
      </c>
      <c r="AD22" s="113">
        <v>0</v>
      </c>
      <c r="AE22" s="113">
        <v>0</v>
      </c>
      <c r="AF22" s="113">
        <v>0</v>
      </c>
      <c r="AG22" s="116">
        <v>0</v>
      </c>
      <c r="AH22" s="111" t="s">
        <v>56</v>
      </c>
      <c r="AI22" s="111" t="s">
        <v>592</v>
      </c>
      <c r="AJ22" s="111" t="s">
        <v>75</v>
      </c>
      <c r="AK22" s="111" t="s">
        <v>56</v>
      </c>
      <c r="AL22" s="113">
        <v>0</v>
      </c>
      <c r="AM22" s="113">
        <v>0</v>
      </c>
      <c r="AN22" s="113">
        <v>0</v>
      </c>
      <c r="AO22" s="116">
        <v>0</v>
      </c>
      <c r="AP22" s="116">
        <v>0</v>
      </c>
      <c r="AQ22" s="113">
        <v>0</v>
      </c>
      <c r="AR22" s="116">
        <v>0</v>
      </c>
      <c r="AS22" s="110" t="b">
        <v>0</v>
      </c>
      <c r="AT22" s="176">
        <v>0</v>
      </c>
    </row>
    <row r="23" spans="1:46" ht="15" x14ac:dyDescent="0.25">
      <c r="A23">
        <v>2364</v>
      </c>
      <c r="B23" t="s">
        <v>841</v>
      </c>
      <c r="C23" t="s">
        <v>842</v>
      </c>
      <c r="D23">
        <v>434009535627104</v>
      </c>
      <c r="E23" t="s">
        <v>804</v>
      </c>
      <c r="F23">
        <v>16040</v>
      </c>
      <c r="G23">
        <v>0</v>
      </c>
      <c r="I23" s="57">
        <v>45293</v>
      </c>
      <c r="K23" s="110"/>
      <c r="L23" s="110">
        <v>14</v>
      </c>
      <c r="M23" s="110">
        <f t="shared" si="8"/>
        <v>2364</v>
      </c>
      <c r="N23" s="111" t="s">
        <v>591</v>
      </c>
      <c r="O23" s="110">
        <v>21</v>
      </c>
      <c r="P23" s="175" t="s">
        <v>873</v>
      </c>
      <c r="Q23" s="111" t="s">
        <v>56</v>
      </c>
      <c r="R23" s="113">
        <f t="shared" si="9"/>
        <v>16040</v>
      </c>
      <c r="S23" s="113">
        <f t="shared" ref="S23:T23" si="47">+R23</f>
        <v>16040</v>
      </c>
      <c r="T23" s="113">
        <f t="shared" si="47"/>
        <v>16040</v>
      </c>
      <c r="U23" s="111" t="s">
        <v>525</v>
      </c>
      <c r="V23" s="114"/>
      <c r="W23" s="115">
        <f t="shared" si="11"/>
        <v>45293</v>
      </c>
      <c r="X23" s="115">
        <f t="shared" ref="X23:Z23" si="48">+W23</f>
        <v>45293</v>
      </c>
      <c r="Y23" s="115">
        <f t="shared" si="48"/>
        <v>45293</v>
      </c>
      <c r="Z23" s="115">
        <f t="shared" si="48"/>
        <v>45293</v>
      </c>
      <c r="AA23" s="113">
        <v>0</v>
      </c>
      <c r="AB23" s="113">
        <v>0</v>
      </c>
      <c r="AC23" s="113">
        <v>0</v>
      </c>
      <c r="AD23" s="113">
        <v>0</v>
      </c>
      <c r="AE23" s="113">
        <v>0</v>
      </c>
      <c r="AF23" s="113">
        <v>0</v>
      </c>
      <c r="AG23" s="116">
        <v>0</v>
      </c>
      <c r="AH23" s="111" t="s">
        <v>56</v>
      </c>
      <c r="AI23" s="111" t="s">
        <v>592</v>
      </c>
      <c r="AJ23" s="111" t="s">
        <v>75</v>
      </c>
      <c r="AK23" s="111" t="s">
        <v>56</v>
      </c>
      <c r="AL23" s="113">
        <v>0</v>
      </c>
      <c r="AM23" s="113">
        <v>0</v>
      </c>
      <c r="AN23" s="113">
        <v>0</v>
      </c>
      <c r="AO23" s="116">
        <v>0</v>
      </c>
      <c r="AP23" s="116">
        <v>0</v>
      </c>
      <c r="AQ23" s="113">
        <v>0</v>
      </c>
      <c r="AR23" s="116">
        <v>0</v>
      </c>
      <c r="AS23" s="110" t="b">
        <v>0</v>
      </c>
      <c r="AT23" s="176">
        <v>0</v>
      </c>
    </row>
    <row r="24" spans="1:46" ht="15" x14ac:dyDescent="0.25">
      <c r="A24">
        <v>2466</v>
      </c>
      <c r="B24" t="s">
        <v>843</v>
      </c>
      <c r="C24" t="s">
        <v>844</v>
      </c>
      <c r="D24">
        <v>434009540571148</v>
      </c>
      <c r="E24" t="s">
        <v>804</v>
      </c>
      <c r="F24">
        <v>73680</v>
      </c>
      <c r="G24">
        <v>0</v>
      </c>
      <c r="I24" s="57">
        <v>45293</v>
      </c>
      <c r="K24" s="110"/>
      <c r="L24" s="110">
        <v>14</v>
      </c>
      <c r="M24" s="110">
        <f t="shared" si="8"/>
        <v>2466</v>
      </c>
      <c r="N24" s="111" t="s">
        <v>591</v>
      </c>
      <c r="O24" s="110">
        <v>21</v>
      </c>
      <c r="P24" s="175" t="s">
        <v>873</v>
      </c>
      <c r="Q24" s="111" t="s">
        <v>56</v>
      </c>
      <c r="R24" s="113">
        <f t="shared" si="9"/>
        <v>73680</v>
      </c>
      <c r="S24" s="113">
        <f t="shared" ref="S24:T24" si="49">+R24</f>
        <v>73680</v>
      </c>
      <c r="T24" s="113">
        <f t="shared" si="49"/>
        <v>73680</v>
      </c>
      <c r="U24" s="111" t="s">
        <v>525</v>
      </c>
      <c r="V24" s="114"/>
      <c r="W24" s="115">
        <f t="shared" si="11"/>
        <v>45293</v>
      </c>
      <c r="X24" s="115">
        <f t="shared" ref="X24:Z24" si="50">+W24</f>
        <v>45293</v>
      </c>
      <c r="Y24" s="115">
        <f t="shared" si="50"/>
        <v>45293</v>
      </c>
      <c r="Z24" s="115">
        <f t="shared" si="50"/>
        <v>45293</v>
      </c>
      <c r="AA24" s="113">
        <v>0</v>
      </c>
      <c r="AB24" s="113">
        <v>0</v>
      </c>
      <c r="AC24" s="113">
        <v>0</v>
      </c>
      <c r="AD24" s="113">
        <v>0</v>
      </c>
      <c r="AE24" s="113">
        <v>0</v>
      </c>
      <c r="AF24" s="113">
        <v>0</v>
      </c>
      <c r="AG24" s="116">
        <v>0</v>
      </c>
      <c r="AH24" s="111" t="s">
        <v>56</v>
      </c>
      <c r="AI24" s="111" t="s">
        <v>592</v>
      </c>
      <c r="AJ24" s="111" t="s">
        <v>75</v>
      </c>
      <c r="AK24" s="111" t="s">
        <v>56</v>
      </c>
      <c r="AL24" s="113">
        <v>0</v>
      </c>
      <c r="AM24" s="113">
        <v>0</v>
      </c>
      <c r="AN24" s="113">
        <v>0</v>
      </c>
      <c r="AO24" s="116">
        <v>0</v>
      </c>
      <c r="AP24" s="116">
        <v>0</v>
      </c>
      <c r="AQ24" s="113">
        <v>0</v>
      </c>
      <c r="AR24" s="116">
        <v>0</v>
      </c>
      <c r="AS24" s="110" t="b">
        <v>0</v>
      </c>
      <c r="AT24" s="176">
        <v>0</v>
      </c>
    </row>
    <row r="25" spans="1:46" ht="15" x14ac:dyDescent="0.25">
      <c r="A25">
        <v>2205</v>
      </c>
      <c r="B25" t="s">
        <v>845</v>
      </c>
      <c r="C25" t="s">
        <v>846</v>
      </c>
      <c r="D25">
        <v>434009530792982</v>
      </c>
      <c r="E25" t="s">
        <v>804</v>
      </c>
      <c r="F25">
        <v>87930</v>
      </c>
      <c r="G25">
        <v>0</v>
      </c>
      <c r="I25" s="57">
        <v>45293</v>
      </c>
      <c r="K25" s="110"/>
      <c r="L25" s="110">
        <v>14</v>
      </c>
      <c r="M25" s="110">
        <f t="shared" si="8"/>
        <v>2205</v>
      </c>
      <c r="N25" s="111" t="s">
        <v>591</v>
      </c>
      <c r="O25" s="110">
        <v>21</v>
      </c>
      <c r="P25" s="175" t="s">
        <v>873</v>
      </c>
      <c r="Q25" s="111" t="s">
        <v>56</v>
      </c>
      <c r="R25" s="113">
        <f t="shared" si="9"/>
        <v>87930</v>
      </c>
      <c r="S25" s="113">
        <f t="shared" ref="S25:T25" si="51">+R25</f>
        <v>87930</v>
      </c>
      <c r="T25" s="113">
        <f t="shared" si="51"/>
        <v>87930</v>
      </c>
      <c r="U25" s="111" t="s">
        <v>525</v>
      </c>
      <c r="V25" s="114"/>
      <c r="W25" s="115">
        <f t="shared" si="11"/>
        <v>45293</v>
      </c>
      <c r="X25" s="115">
        <f t="shared" ref="X25:Z25" si="52">+W25</f>
        <v>45293</v>
      </c>
      <c r="Y25" s="115">
        <f t="shared" si="52"/>
        <v>45293</v>
      </c>
      <c r="Z25" s="115">
        <f t="shared" si="52"/>
        <v>45293</v>
      </c>
      <c r="AA25" s="113">
        <v>0</v>
      </c>
      <c r="AB25" s="113">
        <v>0</v>
      </c>
      <c r="AC25" s="113">
        <v>0</v>
      </c>
      <c r="AD25" s="113">
        <v>0</v>
      </c>
      <c r="AE25" s="113">
        <v>0</v>
      </c>
      <c r="AF25" s="113">
        <v>0</v>
      </c>
      <c r="AG25" s="116">
        <v>0</v>
      </c>
      <c r="AH25" s="111" t="s">
        <v>56</v>
      </c>
      <c r="AI25" s="111" t="s">
        <v>592</v>
      </c>
      <c r="AJ25" s="111" t="s">
        <v>75</v>
      </c>
      <c r="AK25" s="111" t="s">
        <v>56</v>
      </c>
      <c r="AL25" s="113">
        <v>0</v>
      </c>
      <c r="AM25" s="113">
        <v>0</v>
      </c>
      <c r="AN25" s="113">
        <v>0</v>
      </c>
      <c r="AO25" s="116">
        <v>0</v>
      </c>
      <c r="AP25" s="116">
        <v>0</v>
      </c>
      <c r="AQ25" s="113">
        <v>0</v>
      </c>
      <c r="AR25" s="116">
        <v>0</v>
      </c>
      <c r="AS25" s="110" t="b">
        <v>0</v>
      </c>
      <c r="AT25" s="176">
        <v>0</v>
      </c>
    </row>
    <row r="26" spans="1:46" ht="15" x14ac:dyDescent="0.25">
      <c r="A26">
        <v>2824</v>
      </c>
      <c r="B26" t="s">
        <v>847</v>
      </c>
      <c r="C26" t="s">
        <v>848</v>
      </c>
      <c r="D26">
        <v>434009556622191</v>
      </c>
      <c r="E26" t="s">
        <v>804</v>
      </c>
      <c r="F26">
        <v>71890</v>
      </c>
      <c r="G26">
        <v>0</v>
      </c>
      <c r="I26" s="57">
        <v>45293</v>
      </c>
      <c r="K26" s="110"/>
      <c r="L26" s="110">
        <v>14</v>
      </c>
      <c r="M26" s="110">
        <f t="shared" si="8"/>
        <v>2824</v>
      </c>
      <c r="N26" s="111" t="s">
        <v>591</v>
      </c>
      <c r="O26" s="110">
        <v>21</v>
      </c>
      <c r="P26" s="175" t="s">
        <v>873</v>
      </c>
      <c r="Q26" s="111" t="s">
        <v>56</v>
      </c>
      <c r="R26" s="113">
        <f t="shared" si="9"/>
        <v>71890</v>
      </c>
      <c r="S26" s="113">
        <f t="shared" ref="S26:T26" si="53">+R26</f>
        <v>71890</v>
      </c>
      <c r="T26" s="113">
        <f t="shared" si="53"/>
        <v>71890</v>
      </c>
      <c r="U26" s="111" t="s">
        <v>525</v>
      </c>
      <c r="V26" s="114"/>
      <c r="W26" s="115">
        <f t="shared" si="11"/>
        <v>45293</v>
      </c>
      <c r="X26" s="115">
        <f t="shared" ref="X26:Z26" si="54">+W26</f>
        <v>45293</v>
      </c>
      <c r="Y26" s="115">
        <f t="shared" si="54"/>
        <v>45293</v>
      </c>
      <c r="Z26" s="115">
        <f t="shared" si="54"/>
        <v>45293</v>
      </c>
      <c r="AA26" s="113">
        <v>0</v>
      </c>
      <c r="AB26" s="113">
        <v>0</v>
      </c>
      <c r="AC26" s="113">
        <v>0</v>
      </c>
      <c r="AD26" s="113">
        <v>0</v>
      </c>
      <c r="AE26" s="113">
        <v>0</v>
      </c>
      <c r="AF26" s="113">
        <v>0</v>
      </c>
      <c r="AG26" s="116">
        <v>0</v>
      </c>
      <c r="AH26" s="111" t="s">
        <v>56</v>
      </c>
      <c r="AI26" s="111" t="s">
        <v>592</v>
      </c>
      <c r="AJ26" s="111" t="s">
        <v>75</v>
      </c>
      <c r="AK26" s="111" t="s">
        <v>56</v>
      </c>
      <c r="AL26" s="113">
        <v>0</v>
      </c>
      <c r="AM26" s="113">
        <v>0</v>
      </c>
      <c r="AN26" s="113">
        <v>0</v>
      </c>
      <c r="AO26" s="116">
        <v>0</v>
      </c>
      <c r="AP26" s="116">
        <v>0</v>
      </c>
      <c r="AQ26" s="113">
        <v>0</v>
      </c>
      <c r="AR26" s="116">
        <v>0</v>
      </c>
      <c r="AS26" s="110" t="b">
        <v>0</v>
      </c>
      <c r="AT26" s="176">
        <v>0</v>
      </c>
    </row>
    <row r="27" spans="1:46" ht="15" x14ac:dyDescent="0.25">
      <c r="A27">
        <v>810</v>
      </c>
      <c r="B27" t="s">
        <v>849</v>
      </c>
      <c r="C27" t="s">
        <v>850</v>
      </c>
      <c r="D27">
        <v>434109473398740</v>
      </c>
      <c r="E27" t="s">
        <v>804</v>
      </c>
      <c r="F27">
        <v>118890</v>
      </c>
      <c r="G27">
        <v>0</v>
      </c>
      <c r="I27" s="57">
        <v>45293</v>
      </c>
      <c r="K27" s="110"/>
      <c r="L27" s="110">
        <v>14</v>
      </c>
      <c r="M27" s="110">
        <f t="shared" si="8"/>
        <v>810</v>
      </c>
      <c r="N27" s="111" t="s">
        <v>591</v>
      </c>
      <c r="O27" s="110">
        <v>21</v>
      </c>
      <c r="P27" s="175" t="s">
        <v>873</v>
      </c>
      <c r="Q27" s="111" t="s">
        <v>56</v>
      </c>
      <c r="R27" s="113">
        <f t="shared" si="9"/>
        <v>118890</v>
      </c>
      <c r="S27" s="113">
        <f t="shared" ref="S27:T27" si="55">+R27</f>
        <v>118890</v>
      </c>
      <c r="T27" s="113">
        <f t="shared" si="55"/>
        <v>118890</v>
      </c>
      <c r="U27" s="111" t="s">
        <v>525</v>
      </c>
      <c r="V27" s="114"/>
      <c r="W27" s="115">
        <f t="shared" si="11"/>
        <v>45293</v>
      </c>
      <c r="X27" s="115">
        <f t="shared" ref="X27:Z27" si="56">+W27</f>
        <v>45293</v>
      </c>
      <c r="Y27" s="115">
        <f t="shared" si="56"/>
        <v>45293</v>
      </c>
      <c r="Z27" s="115">
        <f t="shared" si="56"/>
        <v>45293</v>
      </c>
      <c r="AA27" s="113">
        <v>0</v>
      </c>
      <c r="AB27" s="113">
        <v>0</v>
      </c>
      <c r="AC27" s="113">
        <v>0</v>
      </c>
      <c r="AD27" s="113">
        <v>0</v>
      </c>
      <c r="AE27" s="113">
        <v>0</v>
      </c>
      <c r="AF27" s="113">
        <v>0</v>
      </c>
      <c r="AG27" s="116">
        <v>0</v>
      </c>
      <c r="AH27" s="111" t="s">
        <v>56</v>
      </c>
      <c r="AI27" s="111" t="s">
        <v>592</v>
      </c>
      <c r="AJ27" s="111" t="s">
        <v>75</v>
      </c>
      <c r="AK27" s="111" t="s">
        <v>56</v>
      </c>
      <c r="AL27" s="113">
        <v>0</v>
      </c>
      <c r="AM27" s="113">
        <v>0</v>
      </c>
      <c r="AN27" s="113">
        <v>0</v>
      </c>
      <c r="AO27" s="116">
        <v>0</v>
      </c>
      <c r="AP27" s="116">
        <v>0</v>
      </c>
      <c r="AQ27" s="113">
        <v>0</v>
      </c>
      <c r="AR27" s="116">
        <v>0</v>
      </c>
      <c r="AS27" s="110" t="b">
        <v>0</v>
      </c>
      <c r="AT27" s="176">
        <v>0</v>
      </c>
    </row>
    <row r="28" spans="1:46" ht="15" x14ac:dyDescent="0.25">
      <c r="A28">
        <v>1349</v>
      </c>
      <c r="B28" t="s">
        <v>851</v>
      </c>
      <c r="C28" t="s">
        <v>852</v>
      </c>
      <c r="D28">
        <v>434009486355378</v>
      </c>
      <c r="E28" t="s">
        <v>804</v>
      </c>
      <c r="F28">
        <v>118890</v>
      </c>
      <c r="G28">
        <v>0</v>
      </c>
      <c r="I28" s="57">
        <v>45293</v>
      </c>
      <c r="K28" s="110"/>
      <c r="L28" s="110">
        <v>14</v>
      </c>
      <c r="M28" s="110">
        <f t="shared" si="8"/>
        <v>1349</v>
      </c>
      <c r="N28" s="111" t="s">
        <v>591</v>
      </c>
      <c r="O28" s="110">
        <v>21</v>
      </c>
      <c r="P28" s="175" t="s">
        <v>873</v>
      </c>
      <c r="Q28" s="111" t="s">
        <v>56</v>
      </c>
      <c r="R28" s="113">
        <f t="shared" si="9"/>
        <v>118890</v>
      </c>
      <c r="S28" s="113">
        <f t="shared" ref="S28:T28" si="57">+R28</f>
        <v>118890</v>
      </c>
      <c r="T28" s="113">
        <f t="shared" si="57"/>
        <v>118890</v>
      </c>
      <c r="U28" s="111" t="s">
        <v>525</v>
      </c>
      <c r="V28" s="114"/>
      <c r="W28" s="115">
        <f t="shared" si="11"/>
        <v>45293</v>
      </c>
      <c r="X28" s="115">
        <f t="shared" ref="X28:Z28" si="58">+W28</f>
        <v>45293</v>
      </c>
      <c r="Y28" s="115">
        <f t="shared" si="58"/>
        <v>45293</v>
      </c>
      <c r="Z28" s="115">
        <f t="shared" si="58"/>
        <v>45293</v>
      </c>
      <c r="AA28" s="113">
        <v>0</v>
      </c>
      <c r="AB28" s="113">
        <v>0</v>
      </c>
      <c r="AC28" s="113">
        <v>0</v>
      </c>
      <c r="AD28" s="113">
        <v>0</v>
      </c>
      <c r="AE28" s="113">
        <v>0</v>
      </c>
      <c r="AF28" s="113">
        <v>0</v>
      </c>
      <c r="AG28" s="116">
        <v>0</v>
      </c>
      <c r="AH28" s="111" t="s">
        <v>56</v>
      </c>
      <c r="AI28" s="111" t="s">
        <v>592</v>
      </c>
      <c r="AJ28" s="111" t="s">
        <v>75</v>
      </c>
      <c r="AK28" s="111" t="s">
        <v>56</v>
      </c>
      <c r="AL28" s="113">
        <v>0</v>
      </c>
      <c r="AM28" s="113">
        <v>0</v>
      </c>
      <c r="AN28" s="113">
        <v>0</v>
      </c>
      <c r="AO28" s="116">
        <v>0</v>
      </c>
      <c r="AP28" s="116">
        <v>0</v>
      </c>
      <c r="AQ28" s="113">
        <v>0</v>
      </c>
      <c r="AR28" s="116">
        <v>0</v>
      </c>
      <c r="AS28" s="110" t="b">
        <v>0</v>
      </c>
      <c r="AT28" s="176">
        <v>0</v>
      </c>
    </row>
    <row r="29" spans="1:46" ht="15" x14ac:dyDescent="0.25">
      <c r="A29">
        <v>2421</v>
      </c>
      <c r="B29" t="s">
        <v>853</v>
      </c>
      <c r="C29" t="s">
        <v>854</v>
      </c>
      <c r="D29">
        <v>434009538198984</v>
      </c>
      <c r="E29" t="s">
        <v>804</v>
      </c>
      <c r="F29">
        <v>64940</v>
      </c>
      <c r="G29">
        <v>0</v>
      </c>
      <c r="I29" s="57">
        <v>45293</v>
      </c>
      <c r="K29" s="110"/>
      <c r="L29" s="110">
        <v>14</v>
      </c>
      <c r="M29" s="110">
        <f t="shared" si="8"/>
        <v>2421</v>
      </c>
      <c r="N29" s="111" t="s">
        <v>591</v>
      </c>
      <c r="O29" s="110">
        <v>21</v>
      </c>
      <c r="P29" s="175" t="s">
        <v>873</v>
      </c>
      <c r="Q29" s="111" t="s">
        <v>56</v>
      </c>
      <c r="R29" s="113">
        <f t="shared" si="9"/>
        <v>64940</v>
      </c>
      <c r="S29" s="113">
        <f t="shared" ref="S29:T29" si="59">+R29</f>
        <v>64940</v>
      </c>
      <c r="T29" s="113">
        <f t="shared" si="59"/>
        <v>64940</v>
      </c>
      <c r="U29" s="111" t="s">
        <v>525</v>
      </c>
      <c r="V29" s="114"/>
      <c r="W29" s="115">
        <f t="shared" si="11"/>
        <v>45293</v>
      </c>
      <c r="X29" s="115">
        <f t="shared" ref="X29:Z29" si="60">+W29</f>
        <v>45293</v>
      </c>
      <c r="Y29" s="115">
        <f t="shared" si="60"/>
        <v>45293</v>
      </c>
      <c r="Z29" s="115">
        <f t="shared" si="60"/>
        <v>45293</v>
      </c>
      <c r="AA29" s="113">
        <v>0</v>
      </c>
      <c r="AB29" s="113">
        <v>0</v>
      </c>
      <c r="AC29" s="113">
        <v>0</v>
      </c>
      <c r="AD29" s="113">
        <v>0</v>
      </c>
      <c r="AE29" s="113">
        <v>0</v>
      </c>
      <c r="AF29" s="113">
        <v>0</v>
      </c>
      <c r="AG29" s="116">
        <v>0</v>
      </c>
      <c r="AH29" s="111" t="s">
        <v>56</v>
      </c>
      <c r="AI29" s="111" t="s">
        <v>592</v>
      </c>
      <c r="AJ29" s="111" t="s">
        <v>75</v>
      </c>
      <c r="AK29" s="111" t="s">
        <v>56</v>
      </c>
      <c r="AL29" s="113">
        <v>0</v>
      </c>
      <c r="AM29" s="113">
        <v>0</v>
      </c>
      <c r="AN29" s="113">
        <v>0</v>
      </c>
      <c r="AO29" s="116">
        <v>0</v>
      </c>
      <c r="AP29" s="116">
        <v>0</v>
      </c>
      <c r="AQ29" s="113">
        <v>0</v>
      </c>
      <c r="AR29" s="116">
        <v>0</v>
      </c>
      <c r="AS29" s="110" t="b">
        <v>0</v>
      </c>
      <c r="AT29" s="176">
        <v>0</v>
      </c>
    </row>
    <row r="30" spans="1:46" ht="15" x14ac:dyDescent="0.25">
      <c r="A30">
        <v>2787</v>
      </c>
      <c r="B30" t="s">
        <v>855</v>
      </c>
      <c r="C30" t="s">
        <v>856</v>
      </c>
      <c r="D30">
        <v>433709549635621</v>
      </c>
      <c r="E30" t="s">
        <v>804</v>
      </c>
      <c r="F30">
        <v>140450</v>
      </c>
      <c r="G30">
        <v>0</v>
      </c>
      <c r="I30" s="57">
        <v>45293</v>
      </c>
      <c r="K30" s="110"/>
      <c r="L30" s="110">
        <v>14</v>
      </c>
      <c r="M30" s="110">
        <f t="shared" si="8"/>
        <v>2787</v>
      </c>
      <c r="N30" s="111" t="s">
        <v>591</v>
      </c>
      <c r="O30" s="110">
        <v>21</v>
      </c>
      <c r="P30" s="175" t="s">
        <v>873</v>
      </c>
      <c r="Q30" s="111" t="s">
        <v>56</v>
      </c>
      <c r="R30" s="113">
        <f t="shared" si="9"/>
        <v>140450</v>
      </c>
      <c r="S30" s="113">
        <f t="shared" ref="S30:T30" si="61">+R30</f>
        <v>140450</v>
      </c>
      <c r="T30" s="113">
        <f t="shared" si="61"/>
        <v>140450</v>
      </c>
      <c r="U30" s="111" t="s">
        <v>525</v>
      </c>
      <c r="V30" s="114"/>
      <c r="W30" s="115">
        <f t="shared" si="11"/>
        <v>45293</v>
      </c>
      <c r="X30" s="115">
        <f t="shared" ref="X30:Z30" si="62">+W30</f>
        <v>45293</v>
      </c>
      <c r="Y30" s="115">
        <f t="shared" si="62"/>
        <v>45293</v>
      </c>
      <c r="Z30" s="115">
        <f t="shared" si="62"/>
        <v>45293</v>
      </c>
      <c r="AA30" s="113">
        <v>0</v>
      </c>
      <c r="AB30" s="113">
        <v>0</v>
      </c>
      <c r="AC30" s="113">
        <v>0</v>
      </c>
      <c r="AD30" s="113">
        <v>0</v>
      </c>
      <c r="AE30" s="113">
        <v>0</v>
      </c>
      <c r="AF30" s="113">
        <v>0</v>
      </c>
      <c r="AG30" s="116">
        <v>0</v>
      </c>
      <c r="AH30" s="111" t="s">
        <v>56</v>
      </c>
      <c r="AI30" s="111" t="s">
        <v>592</v>
      </c>
      <c r="AJ30" s="111" t="s">
        <v>75</v>
      </c>
      <c r="AK30" s="111" t="s">
        <v>56</v>
      </c>
      <c r="AL30" s="113">
        <v>0</v>
      </c>
      <c r="AM30" s="113">
        <v>0</v>
      </c>
      <c r="AN30" s="113">
        <v>0</v>
      </c>
      <c r="AO30" s="116">
        <v>0</v>
      </c>
      <c r="AP30" s="116">
        <v>0</v>
      </c>
      <c r="AQ30" s="113">
        <v>0</v>
      </c>
      <c r="AR30" s="116">
        <v>0</v>
      </c>
      <c r="AS30" s="110" t="b">
        <v>0</v>
      </c>
      <c r="AT30" s="176">
        <v>0</v>
      </c>
    </row>
    <row r="31" spans="1:46" ht="15" x14ac:dyDescent="0.25">
      <c r="A31">
        <v>838</v>
      </c>
      <c r="B31" t="s">
        <v>857</v>
      </c>
      <c r="C31" t="s">
        <v>858</v>
      </c>
      <c r="D31">
        <v>434109474969677</v>
      </c>
      <c r="E31" t="s">
        <v>804</v>
      </c>
      <c r="F31">
        <v>73680</v>
      </c>
      <c r="G31">
        <v>0</v>
      </c>
      <c r="I31" s="57">
        <v>45293</v>
      </c>
      <c r="K31" s="110"/>
      <c r="L31" s="110">
        <v>14</v>
      </c>
      <c r="M31" s="110">
        <f t="shared" si="8"/>
        <v>838</v>
      </c>
      <c r="N31" s="111" t="s">
        <v>591</v>
      </c>
      <c r="O31" s="110">
        <v>21</v>
      </c>
      <c r="P31" s="175" t="s">
        <v>873</v>
      </c>
      <c r="Q31" s="111" t="s">
        <v>56</v>
      </c>
      <c r="R31" s="113">
        <f t="shared" si="9"/>
        <v>73680</v>
      </c>
      <c r="S31" s="113">
        <f t="shared" ref="S31:T31" si="63">+R31</f>
        <v>73680</v>
      </c>
      <c r="T31" s="113">
        <f t="shared" si="63"/>
        <v>73680</v>
      </c>
      <c r="U31" s="111" t="s">
        <v>525</v>
      </c>
      <c r="V31" s="114"/>
      <c r="W31" s="115">
        <f t="shared" si="11"/>
        <v>45293</v>
      </c>
      <c r="X31" s="115">
        <f t="shared" ref="X31:Z31" si="64">+W31</f>
        <v>45293</v>
      </c>
      <c r="Y31" s="115">
        <f t="shared" si="64"/>
        <v>45293</v>
      </c>
      <c r="Z31" s="115">
        <f t="shared" si="64"/>
        <v>45293</v>
      </c>
      <c r="AA31" s="113">
        <v>0</v>
      </c>
      <c r="AB31" s="113">
        <v>0</v>
      </c>
      <c r="AC31" s="113">
        <v>0</v>
      </c>
      <c r="AD31" s="113">
        <v>0</v>
      </c>
      <c r="AE31" s="113">
        <v>0</v>
      </c>
      <c r="AF31" s="113">
        <v>0</v>
      </c>
      <c r="AG31" s="116">
        <v>0</v>
      </c>
      <c r="AH31" s="111" t="s">
        <v>56</v>
      </c>
      <c r="AI31" s="111" t="s">
        <v>592</v>
      </c>
      <c r="AJ31" s="111" t="s">
        <v>75</v>
      </c>
      <c r="AK31" s="111" t="s">
        <v>56</v>
      </c>
      <c r="AL31" s="113">
        <v>0</v>
      </c>
      <c r="AM31" s="113">
        <v>0</v>
      </c>
      <c r="AN31" s="113">
        <v>0</v>
      </c>
      <c r="AO31" s="116">
        <v>0</v>
      </c>
      <c r="AP31" s="116">
        <v>0</v>
      </c>
      <c r="AQ31" s="113">
        <v>0</v>
      </c>
      <c r="AR31" s="116">
        <v>0</v>
      </c>
      <c r="AS31" s="110" t="b">
        <v>0</v>
      </c>
      <c r="AT31" s="176">
        <v>0</v>
      </c>
    </row>
    <row r="32" spans="1:46" ht="15" x14ac:dyDescent="0.25">
      <c r="A32">
        <v>2795</v>
      </c>
      <c r="B32" t="s">
        <v>859</v>
      </c>
      <c r="C32" t="s">
        <v>860</v>
      </c>
      <c r="D32">
        <v>434009554551200</v>
      </c>
      <c r="E32" t="s">
        <v>804</v>
      </c>
      <c r="F32">
        <v>72960</v>
      </c>
      <c r="G32">
        <v>0</v>
      </c>
      <c r="I32" s="57">
        <v>45293</v>
      </c>
      <c r="K32" s="110"/>
      <c r="L32" s="110">
        <v>14</v>
      </c>
      <c r="M32" s="110">
        <f t="shared" si="8"/>
        <v>2795</v>
      </c>
      <c r="N32" s="111" t="s">
        <v>591</v>
      </c>
      <c r="O32" s="110">
        <v>21</v>
      </c>
      <c r="P32" s="175" t="s">
        <v>873</v>
      </c>
      <c r="Q32" s="111" t="s">
        <v>56</v>
      </c>
      <c r="R32" s="113">
        <f t="shared" si="9"/>
        <v>72960</v>
      </c>
      <c r="S32" s="113">
        <f t="shared" ref="S32:T32" si="65">+R32</f>
        <v>72960</v>
      </c>
      <c r="T32" s="113">
        <f t="shared" si="65"/>
        <v>72960</v>
      </c>
      <c r="U32" s="111" t="s">
        <v>525</v>
      </c>
      <c r="V32" s="114"/>
      <c r="W32" s="115">
        <f t="shared" si="11"/>
        <v>45293</v>
      </c>
      <c r="X32" s="115">
        <f t="shared" ref="X32:Z32" si="66">+W32</f>
        <v>45293</v>
      </c>
      <c r="Y32" s="115">
        <f t="shared" si="66"/>
        <v>45293</v>
      </c>
      <c r="Z32" s="115">
        <f t="shared" si="66"/>
        <v>45293</v>
      </c>
      <c r="AA32" s="113">
        <v>0</v>
      </c>
      <c r="AB32" s="113">
        <v>0</v>
      </c>
      <c r="AC32" s="113">
        <v>0</v>
      </c>
      <c r="AD32" s="113">
        <v>0</v>
      </c>
      <c r="AE32" s="113">
        <v>0</v>
      </c>
      <c r="AF32" s="113">
        <v>0</v>
      </c>
      <c r="AG32" s="116">
        <v>0</v>
      </c>
      <c r="AH32" s="111" t="s">
        <v>56</v>
      </c>
      <c r="AI32" s="111" t="s">
        <v>592</v>
      </c>
      <c r="AJ32" s="111" t="s">
        <v>75</v>
      </c>
      <c r="AK32" s="111" t="s">
        <v>56</v>
      </c>
      <c r="AL32" s="113">
        <v>0</v>
      </c>
      <c r="AM32" s="113">
        <v>0</v>
      </c>
      <c r="AN32" s="113">
        <v>0</v>
      </c>
      <c r="AO32" s="116">
        <v>0</v>
      </c>
      <c r="AP32" s="116">
        <v>0</v>
      </c>
      <c r="AQ32" s="113">
        <v>0</v>
      </c>
      <c r="AR32" s="116">
        <v>0</v>
      </c>
      <c r="AS32" s="110" t="b">
        <v>0</v>
      </c>
      <c r="AT32" s="176">
        <v>0</v>
      </c>
    </row>
    <row r="33" spans="1:46" ht="15" x14ac:dyDescent="0.25">
      <c r="A33">
        <v>1108</v>
      </c>
      <c r="B33" t="s">
        <v>861</v>
      </c>
      <c r="C33" t="s">
        <v>862</v>
      </c>
      <c r="D33">
        <v>434009479430895</v>
      </c>
      <c r="E33" t="s">
        <v>804</v>
      </c>
      <c r="F33">
        <v>87930</v>
      </c>
      <c r="G33">
        <v>0</v>
      </c>
      <c r="I33" s="57">
        <v>45293</v>
      </c>
      <c r="K33" s="110"/>
      <c r="L33" s="110">
        <v>14</v>
      </c>
      <c r="M33" s="110">
        <f t="shared" si="8"/>
        <v>1108</v>
      </c>
      <c r="N33" s="111" t="s">
        <v>591</v>
      </c>
      <c r="O33" s="110">
        <v>21</v>
      </c>
      <c r="P33" s="175" t="s">
        <v>873</v>
      </c>
      <c r="Q33" s="111" t="s">
        <v>56</v>
      </c>
      <c r="R33" s="113">
        <f t="shared" si="9"/>
        <v>87930</v>
      </c>
      <c r="S33" s="113">
        <f t="shared" ref="S33:T33" si="67">+R33</f>
        <v>87930</v>
      </c>
      <c r="T33" s="113">
        <f t="shared" si="67"/>
        <v>87930</v>
      </c>
      <c r="U33" s="111" t="s">
        <v>525</v>
      </c>
      <c r="V33" s="114"/>
      <c r="W33" s="115">
        <f t="shared" si="11"/>
        <v>45293</v>
      </c>
      <c r="X33" s="115">
        <f t="shared" ref="X33:Z33" si="68">+W33</f>
        <v>45293</v>
      </c>
      <c r="Y33" s="115">
        <f t="shared" si="68"/>
        <v>45293</v>
      </c>
      <c r="Z33" s="115">
        <f t="shared" si="68"/>
        <v>45293</v>
      </c>
      <c r="AA33" s="113">
        <v>0</v>
      </c>
      <c r="AB33" s="113">
        <v>0</v>
      </c>
      <c r="AC33" s="113">
        <v>0</v>
      </c>
      <c r="AD33" s="113">
        <v>0</v>
      </c>
      <c r="AE33" s="113">
        <v>0</v>
      </c>
      <c r="AF33" s="113">
        <v>0</v>
      </c>
      <c r="AG33" s="116">
        <v>0</v>
      </c>
      <c r="AH33" s="111" t="s">
        <v>56</v>
      </c>
      <c r="AI33" s="111" t="s">
        <v>592</v>
      </c>
      <c r="AJ33" s="111" t="s">
        <v>75</v>
      </c>
      <c r="AK33" s="111" t="s">
        <v>56</v>
      </c>
      <c r="AL33" s="113">
        <v>0</v>
      </c>
      <c r="AM33" s="113">
        <v>0</v>
      </c>
      <c r="AN33" s="113">
        <v>0</v>
      </c>
      <c r="AO33" s="116">
        <v>0</v>
      </c>
      <c r="AP33" s="116">
        <v>0</v>
      </c>
      <c r="AQ33" s="113">
        <v>0</v>
      </c>
      <c r="AR33" s="116">
        <v>0</v>
      </c>
      <c r="AS33" s="110" t="b">
        <v>0</v>
      </c>
      <c r="AT33" s="176">
        <v>0</v>
      </c>
    </row>
    <row r="34" spans="1:46" ht="15" x14ac:dyDescent="0.25">
      <c r="A34">
        <v>1390</v>
      </c>
      <c r="B34" t="s">
        <v>863</v>
      </c>
      <c r="C34" t="s">
        <v>864</v>
      </c>
      <c r="D34">
        <v>434009487341819</v>
      </c>
      <c r="E34" t="s">
        <v>804</v>
      </c>
      <c r="F34">
        <v>38750</v>
      </c>
      <c r="G34">
        <v>0</v>
      </c>
      <c r="I34" s="57">
        <v>45293</v>
      </c>
      <c r="K34" s="110"/>
      <c r="L34" s="110">
        <v>14</v>
      </c>
      <c r="M34" s="110">
        <f t="shared" si="8"/>
        <v>1390</v>
      </c>
      <c r="N34" s="111" t="s">
        <v>591</v>
      </c>
      <c r="O34" s="110">
        <v>21</v>
      </c>
      <c r="P34" s="175" t="s">
        <v>873</v>
      </c>
      <c r="Q34" s="111" t="s">
        <v>56</v>
      </c>
      <c r="R34" s="113">
        <f t="shared" si="9"/>
        <v>38750</v>
      </c>
      <c r="S34" s="113">
        <f t="shared" ref="S34:T34" si="69">+R34</f>
        <v>38750</v>
      </c>
      <c r="T34" s="113">
        <f t="shared" si="69"/>
        <v>38750</v>
      </c>
      <c r="U34" s="111" t="s">
        <v>525</v>
      </c>
      <c r="V34" s="114"/>
      <c r="W34" s="115">
        <f t="shared" si="11"/>
        <v>45293</v>
      </c>
      <c r="X34" s="115">
        <f t="shared" ref="X34:Z34" si="70">+W34</f>
        <v>45293</v>
      </c>
      <c r="Y34" s="115">
        <f t="shared" si="70"/>
        <v>45293</v>
      </c>
      <c r="Z34" s="115">
        <f t="shared" si="70"/>
        <v>45293</v>
      </c>
      <c r="AA34" s="113">
        <v>0</v>
      </c>
      <c r="AB34" s="113">
        <v>0</v>
      </c>
      <c r="AC34" s="113">
        <v>0</v>
      </c>
      <c r="AD34" s="113">
        <v>0</v>
      </c>
      <c r="AE34" s="113">
        <v>0</v>
      </c>
      <c r="AF34" s="113">
        <v>0</v>
      </c>
      <c r="AG34" s="116">
        <v>0</v>
      </c>
      <c r="AH34" s="111" t="s">
        <v>56</v>
      </c>
      <c r="AI34" s="111" t="s">
        <v>592</v>
      </c>
      <c r="AJ34" s="111" t="s">
        <v>75</v>
      </c>
      <c r="AK34" s="111" t="s">
        <v>56</v>
      </c>
      <c r="AL34" s="113">
        <v>0</v>
      </c>
      <c r="AM34" s="113">
        <v>0</v>
      </c>
      <c r="AN34" s="113">
        <v>0</v>
      </c>
      <c r="AO34" s="116">
        <v>0</v>
      </c>
      <c r="AP34" s="116">
        <v>0</v>
      </c>
      <c r="AQ34" s="113">
        <v>0</v>
      </c>
      <c r="AR34" s="116">
        <v>0</v>
      </c>
      <c r="AS34" s="110" t="b">
        <v>0</v>
      </c>
      <c r="AT34" s="176">
        <v>0</v>
      </c>
    </row>
    <row r="35" spans="1:46" ht="15" x14ac:dyDescent="0.25">
      <c r="A35">
        <v>2473</v>
      </c>
      <c r="B35" t="s">
        <v>865</v>
      </c>
      <c r="C35" t="s">
        <v>866</v>
      </c>
      <c r="D35">
        <v>434009540259583</v>
      </c>
      <c r="E35" t="s">
        <v>804</v>
      </c>
      <c r="F35">
        <v>99870</v>
      </c>
      <c r="G35">
        <v>0</v>
      </c>
      <c r="I35" s="57">
        <v>45293</v>
      </c>
      <c r="K35" s="110"/>
      <c r="L35" s="110">
        <v>14</v>
      </c>
      <c r="M35" s="110">
        <f t="shared" si="8"/>
        <v>2473</v>
      </c>
      <c r="N35" s="111" t="s">
        <v>591</v>
      </c>
      <c r="O35" s="110">
        <v>21</v>
      </c>
      <c r="P35" s="175" t="s">
        <v>873</v>
      </c>
      <c r="Q35" s="111" t="s">
        <v>56</v>
      </c>
      <c r="R35" s="113">
        <f t="shared" si="9"/>
        <v>99870</v>
      </c>
      <c r="S35" s="113">
        <f t="shared" ref="S35:T35" si="71">+R35</f>
        <v>99870</v>
      </c>
      <c r="T35" s="113">
        <f t="shared" si="71"/>
        <v>99870</v>
      </c>
      <c r="U35" s="111" t="s">
        <v>525</v>
      </c>
      <c r="V35" s="114"/>
      <c r="W35" s="115">
        <f t="shared" si="11"/>
        <v>45293</v>
      </c>
      <c r="X35" s="115">
        <f t="shared" ref="X35:Z35" si="72">+W35</f>
        <v>45293</v>
      </c>
      <c r="Y35" s="115">
        <f t="shared" si="72"/>
        <v>45293</v>
      </c>
      <c r="Z35" s="115">
        <f t="shared" si="72"/>
        <v>45293</v>
      </c>
      <c r="AA35" s="113">
        <v>0</v>
      </c>
      <c r="AB35" s="113">
        <v>0</v>
      </c>
      <c r="AC35" s="113">
        <v>0</v>
      </c>
      <c r="AD35" s="113">
        <v>0</v>
      </c>
      <c r="AE35" s="113">
        <v>0</v>
      </c>
      <c r="AF35" s="113">
        <v>0</v>
      </c>
      <c r="AG35" s="116">
        <v>0</v>
      </c>
      <c r="AH35" s="111" t="s">
        <v>56</v>
      </c>
      <c r="AI35" s="111" t="s">
        <v>592</v>
      </c>
      <c r="AJ35" s="111" t="s">
        <v>75</v>
      </c>
      <c r="AK35" s="111" t="s">
        <v>56</v>
      </c>
      <c r="AL35" s="113">
        <v>0</v>
      </c>
      <c r="AM35" s="113">
        <v>0</v>
      </c>
      <c r="AN35" s="113">
        <v>0</v>
      </c>
      <c r="AO35" s="116">
        <v>0</v>
      </c>
      <c r="AP35" s="116">
        <v>0</v>
      </c>
      <c r="AQ35" s="113">
        <v>0</v>
      </c>
      <c r="AR35" s="116">
        <v>0</v>
      </c>
      <c r="AS35" s="110" t="b">
        <v>0</v>
      </c>
      <c r="AT35" s="176">
        <v>0</v>
      </c>
    </row>
    <row r="36" spans="1:46" ht="15" x14ac:dyDescent="0.25">
      <c r="A36">
        <v>1509</v>
      </c>
      <c r="B36" t="s">
        <v>867</v>
      </c>
      <c r="C36" t="s">
        <v>868</v>
      </c>
      <c r="D36">
        <v>434009491567571</v>
      </c>
      <c r="E36" t="s">
        <v>804</v>
      </c>
      <c r="F36">
        <v>87930</v>
      </c>
      <c r="G36">
        <v>0</v>
      </c>
      <c r="I36" s="57">
        <v>45293</v>
      </c>
      <c r="K36" s="110"/>
      <c r="L36" s="110">
        <v>14</v>
      </c>
      <c r="M36" s="110">
        <f t="shared" si="8"/>
        <v>1509</v>
      </c>
      <c r="N36" s="111" t="s">
        <v>591</v>
      </c>
      <c r="O36" s="110">
        <v>21</v>
      </c>
      <c r="P36" s="175" t="s">
        <v>873</v>
      </c>
      <c r="Q36" s="111" t="s">
        <v>56</v>
      </c>
      <c r="R36" s="113">
        <f t="shared" si="9"/>
        <v>87930</v>
      </c>
      <c r="S36" s="113">
        <f t="shared" ref="S36:T36" si="73">+R36</f>
        <v>87930</v>
      </c>
      <c r="T36" s="113">
        <f t="shared" si="73"/>
        <v>87930</v>
      </c>
      <c r="U36" s="111" t="s">
        <v>525</v>
      </c>
      <c r="V36" s="114"/>
      <c r="W36" s="115">
        <f t="shared" si="11"/>
        <v>45293</v>
      </c>
      <c r="X36" s="115">
        <f t="shared" ref="X36:Z36" si="74">+W36</f>
        <v>45293</v>
      </c>
      <c r="Y36" s="115">
        <f t="shared" si="74"/>
        <v>45293</v>
      </c>
      <c r="Z36" s="115">
        <f t="shared" si="74"/>
        <v>45293</v>
      </c>
      <c r="AA36" s="113">
        <v>0</v>
      </c>
      <c r="AB36" s="113">
        <v>0</v>
      </c>
      <c r="AC36" s="113">
        <v>0</v>
      </c>
      <c r="AD36" s="113">
        <v>0</v>
      </c>
      <c r="AE36" s="113">
        <v>0</v>
      </c>
      <c r="AF36" s="113">
        <v>0</v>
      </c>
      <c r="AG36" s="116">
        <v>0</v>
      </c>
      <c r="AH36" s="111" t="s">
        <v>56</v>
      </c>
      <c r="AI36" s="111" t="s">
        <v>592</v>
      </c>
      <c r="AJ36" s="111" t="s">
        <v>75</v>
      </c>
      <c r="AK36" s="111" t="s">
        <v>56</v>
      </c>
      <c r="AL36" s="113">
        <v>0</v>
      </c>
      <c r="AM36" s="113">
        <v>0</v>
      </c>
      <c r="AN36" s="113">
        <v>0</v>
      </c>
      <c r="AO36" s="116">
        <v>0</v>
      </c>
      <c r="AP36" s="116">
        <v>0</v>
      </c>
      <c r="AQ36" s="113">
        <v>0</v>
      </c>
      <c r="AR36" s="116">
        <v>0</v>
      </c>
      <c r="AS36" s="110" t="b">
        <v>0</v>
      </c>
      <c r="AT36" s="176">
        <v>0</v>
      </c>
    </row>
    <row r="37" spans="1:46" ht="15" x14ac:dyDescent="0.25">
      <c r="A37">
        <v>462</v>
      </c>
      <c r="B37" t="s">
        <v>869</v>
      </c>
      <c r="C37" t="s">
        <v>870</v>
      </c>
      <c r="D37">
        <v>434109465448352</v>
      </c>
      <c r="E37" t="s">
        <v>804</v>
      </c>
      <c r="F37">
        <v>183000</v>
      </c>
      <c r="G37">
        <v>0</v>
      </c>
      <c r="I37" s="57">
        <v>45293</v>
      </c>
      <c r="K37" s="110"/>
      <c r="L37" s="110">
        <v>14</v>
      </c>
      <c r="M37" s="110">
        <f t="shared" si="8"/>
        <v>462</v>
      </c>
      <c r="N37" s="111" t="s">
        <v>591</v>
      </c>
      <c r="O37" s="110">
        <v>21</v>
      </c>
      <c r="P37" s="175" t="s">
        <v>873</v>
      </c>
      <c r="Q37" s="111" t="s">
        <v>56</v>
      </c>
      <c r="R37" s="113">
        <f t="shared" si="9"/>
        <v>183000</v>
      </c>
      <c r="S37" s="113">
        <f t="shared" ref="S37:T37" si="75">+R37</f>
        <v>183000</v>
      </c>
      <c r="T37" s="113">
        <f t="shared" si="75"/>
        <v>183000</v>
      </c>
      <c r="U37" s="111" t="s">
        <v>525</v>
      </c>
      <c r="V37" s="114"/>
      <c r="W37" s="115">
        <f t="shared" si="11"/>
        <v>45293</v>
      </c>
      <c r="X37" s="115">
        <f t="shared" ref="X37:Z37" si="76">+W37</f>
        <v>45293</v>
      </c>
      <c r="Y37" s="115">
        <f t="shared" si="76"/>
        <v>45293</v>
      </c>
      <c r="Z37" s="115">
        <f t="shared" si="76"/>
        <v>45293</v>
      </c>
      <c r="AA37" s="113">
        <v>0</v>
      </c>
      <c r="AB37" s="113">
        <v>0</v>
      </c>
      <c r="AC37" s="113">
        <v>0</v>
      </c>
      <c r="AD37" s="113">
        <v>0</v>
      </c>
      <c r="AE37" s="113">
        <v>0</v>
      </c>
      <c r="AF37" s="113">
        <v>0</v>
      </c>
      <c r="AG37" s="116">
        <v>0</v>
      </c>
      <c r="AH37" s="111" t="s">
        <v>56</v>
      </c>
      <c r="AI37" s="111" t="s">
        <v>592</v>
      </c>
      <c r="AJ37" s="111" t="s">
        <v>75</v>
      </c>
      <c r="AK37" s="111" t="s">
        <v>56</v>
      </c>
      <c r="AL37" s="113">
        <v>0</v>
      </c>
      <c r="AM37" s="113">
        <v>0</v>
      </c>
      <c r="AN37" s="113">
        <v>0</v>
      </c>
      <c r="AO37" s="116">
        <v>0</v>
      </c>
      <c r="AP37" s="116">
        <v>0</v>
      </c>
      <c r="AQ37" s="113">
        <v>0</v>
      </c>
      <c r="AR37" s="116">
        <v>0</v>
      </c>
      <c r="AS37" s="110" t="b">
        <v>0</v>
      </c>
      <c r="AT37" s="176">
        <v>0</v>
      </c>
    </row>
    <row r="38" spans="1:46" ht="15" x14ac:dyDescent="0.25">
      <c r="A38">
        <v>2716</v>
      </c>
      <c r="B38" t="s">
        <v>871</v>
      </c>
      <c r="C38" t="s">
        <v>872</v>
      </c>
      <c r="D38">
        <v>434009550683385</v>
      </c>
      <c r="E38" t="s">
        <v>804</v>
      </c>
      <c r="F38">
        <v>4590</v>
      </c>
      <c r="G38">
        <v>0</v>
      </c>
      <c r="I38" s="57">
        <v>45293</v>
      </c>
      <c r="K38" s="110"/>
      <c r="L38" s="110">
        <v>14</v>
      </c>
      <c r="M38" s="110">
        <f t="shared" si="8"/>
        <v>2716</v>
      </c>
      <c r="N38" s="111" t="s">
        <v>591</v>
      </c>
      <c r="O38" s="110">
        <v>21</v>
      </c>
      <c r="P38" s="175" t="s">
        <v>873</v>
      </c>
      <c r="Q38" s="111" t="s">
        <v>56</v>
      </c>
      <c r="R38" s="113">
        <f t="shared" si="9"/>
        <v>4590</v>
      </c>
      <c r="S38" s="113">
        <f t="shared" ref="S38:T38" si="77">+R38</f>
        <v>4590</v>
      </c>
      <c r="T38" s="113">
        <f t="shared" si="77"/>
        <v>4590</v>
      </c>
      <c r="U38" s="111" t="s">
        <v>525</v>
      </c>
      <c r="V38" s="114"/>
      <c r="W38" s="115">
        <f t="shared" si="11"/>
        <v>45293</v>
      </c>
      <c r="X38" s="115">
        <f t="shared" ref="X38:Z38" si="78">+W38</f>
        <v>45293</v>
      </c>
      <c r="Y38" s="115">
        <f t="shared" si="78"/>
        <v>45293</v>
      </c>
      <c r="Z38" s="115">
        <f t="shared" si="78"/>
        <v>45293</v>
      </c>
      <c r="AA38" s="113">
        <v>0</v>
      </c>
      <c r="AB38" s="113">
        <v>0</v>
      </c>
      <c r="AC38" s="113">
        <v>0</v>
      </c>
      <c r="AD38" s="113">
        <v>0</v>
      </c>
      <c r="AE38" s="113">
        <v>0</v>
      </c>
      <c r="AF38" s="113">
        <v>0</v>
      </c>
      <c r="AG38" s="116">
        <v>0</v>
      </c>
      <c r="AH38" s="111" t="s">
        <v>56</v>
      </c>
      <c r="AI38" s="111" t="s">
        <v>592</v>
      </c>
      <c r="AJ38" s="111" t="s">
        <v>75</v>
      </c>
      <c r="AK38" s="111" t="s">
        <v>56</v>
      </c>
      <c r="AL38" s="113">
        <v>0</v>
      </c>
      <c r="AM38" s="113">
        <v>0</v>
      </c>
      <c r="AN38" s="113">
        <v>0</v>
      </c>
      <c r="AO38" s="116">
        <v>0</v>
      </c>
      <c r="AP38" s="116">
        <v>0</v>
      </c>
      <c r="AQ38" s="113">
        <v>0</v>
      </c>
      <c r="AR38" s="116">
        <v>0</v>
      </c>
      <c r="AS38" s="110" t="b">
        <v>0</v>
      </c>
      <c r="AT38" s="176">
        <v>0</v>
      </c>
    </row>
    <row r="39" spans="1:46" ht="15" x14ac:dyDescent="0.25">
      <c r="K39" s="110"/>
      <c r="L39" s="110"/>
      <c r="M39" s="110"/>
      <c r="N39" s="111"/>
      <c r="O39" s="110"/>
      <c r="P39" s="175"/>
      <c r="Q39" s="111"/>
      <c r="R39" s="113"/>
      <c r="S39" s="113"/>
      <c r="T39" s="113"/>
      <c r="U39" s="111"/>
      <c r="V39" s="114"/>
      <c r="W39" s="115"/>
      <c r="X39" s="115"/>
      <c r="Y39" s="115"/>
      <c r="Z39" s="115"/>
      <c r="AA39" s="113"/>
      <c r="AB39" s="113"/>
      <c r="AC39" s="113"/>
      <c r="AD39" s="113"/>
      <c r="AE39" s="113"/>
      <c r="AF39" s="113"/>
      <c r="AG39" s="116"/>
      <c r="AH39" s="111"/>
      <c r="AI39" s="111"/>
      <c r="AJ39" s="111"/>
      <c r="AK39" s="111"/>
      <c r="AL39" s="113"/>
      <c r="AM39" s="113"/>
      <c r="AN39" s="113"/>
      <c r="AO39" s="116"/>
      <c r="AP39" s="116"/>
      <c r="AQ39" s="113"/>
      <c r="AR39" s="116"/>
      <c r="AS39" s="110"/>
      <c r="AT39" s="176"/>
    </row>
    <row r="40" spans="1:46" ht="15" x14ac:dyDescent="0.25">
      <c r="A40" t="s">
        <v>795</v>
      </c>
      <c r="B40" t="s">
        <v>796</v>
      </c>
      <c r="C40" t="s">
        <v>797</v>
      </c>
      <c r="D40" t="s">
        <v>798</v>
      </c>
      <c r="E40" t="s">
        <v>799</v>
      </c>
      <c r="F40" t="s">
        <v>800</v>
      </c>
      <c r="G40" t="s">
        <v>801</v>
      </c>
      <c r="K40" s="110"/>
      <c r="L40" s="110"/>
      <c r="M40" s="110"/>
      <c r="N40" s="111"/>
      <c r="O40" s="110"/>
      <c r="P40" s="175"/>
      <c r="Q40" s="111"/>
      <c r="R40" s="113"/>
      <c r="S40" s="113"/>
      <c r="T40" s="113"/>
      <c r="U40" s="111"/>
      <c r="V40" s="114"/>
      <c r="W40" s="115"/>
      <c r="X40" s="115"/>
      <c r="Y40" s="115"/>
      <c r="Z40" s="115"/>
      <c r="AA40" s="113"/>
      <c r="AB40" s="113"/>
      <c r="AC40" s="113"/>
      <c r="AD40" s="113"/>
      <c r="AE40" s="113"/>
      <c r="AF40" s="113"/>
      <c r="AG40" s="116"/>
      <c r="AH40" s="111"/>
      <c r="AI40" s="111"/>
      <c r="AJ40" s="111"/>
      <c r="AK40" s="111"/>
      <c r="AL40" s="113"/>
      <c r="AM40" s="113"/>
      <c r="AN40" s="113"/>
      <c r="AO40" s="116"/>
      <c r="AP40" s="116"/>
      <c r="AQ40" s="113"/>
      <c r="AR40" s="116"/>
      <c r="AS40" s="110"/>
      <c r="AT40" s="176"/>
    </row>
    <row r="41" spans="1:46" ht="15" x14ac:dyDescent="0.25">
      <c r="A41">
        <v>2682</v>
      </c>
      <c r="B41" t="s">
        <v>874</v>
      </c>
      <c r="C41" t="s">
        <v>875</v>
      </c>
      <c r="D41">
        <v>434009549335361</v>
      </c>
      <c r="E41" t="s">
        <v>804</v>
      </c>
      <c r="F41">
        <v>47480</v>
      </c>
      <c r="G41">
        <v>0</v>
      </c>
      <c r="I41" s="57">
        <v>45299</v>
      </c>
      <c r="K41" s="110"/>
      <c r="L41" s="110">
        <v>14</v>
      </c>
      <c r="M41" s="110">
        <f t="shared" ref="M41:M42" si="79">+A41</f>
        <v>2682</v>
      </c>
      <c r="N41" s="111" t="s">
        <v>591</v>
      </c>
      <c r="O41" s="110">
        <v>21</v>
      </c>
      <c r="P41" s="175" t="s">
        <v>873</v>
      </c>
      <c r="Q41" s="111" t="s">
        <v>56</v>
      </c>
      <c r="R41" s="113">
        <f t="shared" ref="R41:R42" si="80">+F41</f>
        <v>47480</v>
      </c>
      <c r="S41" s="113">
        <f t="shared" ref="S41:T41" si="81">+R41</f>
        <v>47480</v>
      </c>
      <c r="T41" s="113">
        <f t="shared" si="81"/>
        <v>47480</v>
      </c>
      <c r="U41" s="111" t="s">
        <v>525</v>
      </c>
      <c r="V41" s="114"/>
      <c r="W41" s="115">
        <f t="shared" ref="W41:W42" si="82">+I41</f>
        <v>45299</v>
      </c>
      <c r="X41" s="115">
        <f t="shared" ref="X41:Z41" si="83">+W41</f>
        <v>45299</v>
      </c>
      <c r="Y41" s="115">
        <f t="shared" si="83"/>
        <v>45299</v>
      </c>
      <c r="Z41" s="115">
        <f t="shared" si="83"/>
        <v>45299</v>
      </c>
      <c r="AA41" s="113">
        <v>0</v>
      </c>
      <c r="AB41" s="113">
        <v>0</v>
      </c>
      <c r="AC41" s="113">
        <v>0</v>
      </c>
      <c r="AD41" s="113">
        <v>0</v>
      </c>
      <c r="AE41" s="113">
        <v>0</v>
      </c>
      <c r="AF41" s="113">
        <v>0</v>
      </c>
      <c r="AG41" s="116">
        <v>0</v>
      </c>
      <c r="AH41" s="111" t="s">
        <v>56</v>
      </c>
      <c r="AI41" s="111" t="s">
        <v>592</v>
      </c>
      <c r="AJ41" s="111" t="s">
        <v>75</v>
      </c>
      <c r="AK41" s="111" t="s">
        <v>56</v>
      </c>
      <c r="AL41" s="113">
        <v>0</v>
      </c>
      <c r="AM41" s="113">
        <v>0</v>
      </c>
      <c r="AN41" s="113">
        <v>0</v>
      </c>
      <c r="AO41" s="116">
        <v>0</v>
      </c>
      <c r="AP41" s="116">
        <v>0</v>
      </c>
      <c r="AQ41" s="113">
        <v>0</v>
      </c>
      <c r="AR41" s="116">
        <v>0</v>
      </c>
      <c r="AS41" s="110" t="b">
        <v>0</v>
      </c>
      <c r="AT41" s="176">
        <v>0</v>
      </c>
    </row>
    <row r="42" spans="1:46" ht="15" x14ac:dyDescent="0.25">
      <c r="A42">
        <v>2833</v>
      </c>
      <c r="B42" t="s">
        <v>876</v>
      </c>
      <c r="C42" t="s">
        <v>877</v>
      </c>
      <c r="D42">
        <v>434009557322438</v>
      </c>
      <c r="E42" t="s">
        <v>804</v>
      </c>
      <c r="F42">
        <v>56210</v>
      </c>
      <c r="G42">
        <v>0</v>
      </c>
      <c r="I42" s="57">
        <v>45299</v>
      </c>
      <c r="K42" s="110"/>
      <c r="L42" s="110">
        <v>14</v>
      </c>
      <c r="M42" s="110">
        <f t="shared" si="79"/>
        <v>2833</v>
      </c>
      <c r="N42" s="111" t="s">
        <v>591</v>
      </c>
      <c r="O42" s="110">
        <v>21</v>
      </c>
      <c r="P42" s="175" t="s">
        <v>873</v>
      </c>
      <c r="Q42" s="111" t="s">
        <v>56</v>
      </c>
      <c r="R42" s="113">
        <f t="shared" si="80"/>
        <v>56210</v>
      </c>
      <c r="S42" s="113">
        <f t="shared" ref="S42:T42" si="84">+R42</f>
        <v>56210</v>
      </c>
      <c r="T42" s="113">
        <f t="shared" si="84"/>
        <v>56210</v>
      </c>
      <c r="U42" s="111" t="s">
        <v>525</v>
      </c>
      <c r="V42" s="114"/>
      <c r="W42" s="115">
        <f t="shared" si="82"/>
        <v>45299</v>
      </c>
      <c r="X42" s="115">
        <f t="shared" ref="X42:Z42" si="85">+W42</f>
        <v>45299</v>
      </c>
      <c r="Y42" s="115">
        <f t="shared" si="85"/>
        <v>45299</v>
      </c>
      <c r="Z42" s="115">
        <f t="shared" si="85"/>
        <v>45299</v>
      </c>
      <c r="AA42" s="113">
        <v>0</v>
      </c>
      <c r="AB42" s="113">
        <v>0</v>
      </c>
      <c r="AC42" s="113">
        <v>0</v>
      </c>
      <c r="AD42" s="113">
        <v>0</v>
      </c>
      <c r="AE42" s="113">
        <v>0</v>
      </c>
      <c r="AF42" s="113">
        <v>0</v>
      </c>
      <c r="AG42" s="116">
        <v>0</v>
      </c>
      <c r="AH42" s="111" t="s">
        <v>56</v>
      </c>
      <c r="AI42" s="111" t="s">
        <v>592</v>
      </c>
      <c r="AJ42" s="111" t="s">
        <v>75</v>
      </c>
      <c r="AK42" s="111" t="s">
        <v>56</v>
      </c>
      <c r="AL42" s="113">
        <v>0</v>
      </c>
      <c r="AM42" s="113">
        <v>0</v>
      </c>
      <c r="AN42" s="113">
        <v>0</v>
      </c>
      <c r="AO42" s="116">
        <v>0</v>
      </c>
      <c r="AP42" s="116">
        <v>0</v>
      </c>
      <c r="AQ42" s="113">
        <v>0</v>
      </c>
      <c r="AR42" s="116">
        <v>0</v>
      </c>
      <c r="AS42" s="110" t="b">
        <v>0</v>
      </c>
      <c r="AT42" s="176">
        <v>0</v>
      </c>
    </row>
    <row r="43" spans="1:46" ht="15" x14ac:dyDescent="0.25">
      <c r="K43" s="110"/>
      <c r="L43" s="110"/>
      <c r="M43" s="110"/>
      <c r="N43" s="111"/>
      <c r="O43" s="110"/>
      <c r="P43" s="112"/>
      <c r="Q43" s="111"/>
      <c r="R43" s="113"/>
      <c r="S43" s="113"/>
      <c r="T43" s="113"/>
      <c r="U43" s="111"/>
      <c r="V43" s="114"/>
      <c r="W43" s="115"/>
      <c r="X43" s="115"/>
      <c r="Y43" s="115"/>
      <c r="Z43" s="115"/>
      <c r="AA43" s="113"/>
      <c r="AB43" s="113"/>
      <c r="AC43" s="113"/>
      <c r="AD43" s="113"/>
      <c r="AE43" s="113"/>
      <c r="AF43" s="113"/>
      <c r="AG43" s="116"/>
      <c r="AH43" s="111"/>
      <c r="AI43" s="111"/>
      <c r="AJ43" s="111"/>
      <c r="AK43" s="111"/>
      <c r="AL43" s="113"/>
      <c r="AM43" s="113"/>
      <c r="AN43" s="113"/>
      <c r="AO43" s="116"/>
      <c r="AP43" s="116"/>
      <c r="AQ43" s="113"/>
      <c r="AR43" s="116"/>
      <c r="AS43" s="110"/>
      <c r="AT43" s="176"/>
    </row>
    <row r="44" spans="1:46" ht="15" x14ac:dyDescent="0.25">
      <c r="L44" s="110"/>
      <c r="M44" s="110"/>
      <c r="N44" s="111"/>
      <c r="O44" s="110"/>
      <c r="P44" s="112"/>
      <c r="Q44" s="111"/>
      <c r="R44" s="113"/>
      <c r="S44" s="113"/>
      <c r="T44" s="113"/>
      <c r="U44" s="111"/>
      <c r="V44" s="114"/>
      <c r="W44" s="115"/>
      <c r="X44" s="115"/>
      <c r="Y44" s="115"/>
      <c r="Z44" s="115"/>
      <c r="AA44" s="113"/>
      <c r="AB44" s="113"/>
      <c r="AC44" s="113"/>
      <c r="AD44" s="113"/>
      <c r="AE44" s="113"/>
      <c r="AF44" s="113"/>
      <c r="AG44" s="116"/>
      <c r="AH44" s="111"/>
      <c r="AI44" s="111"/>
      <c r="AJ44" s="111"/>
      <c r="AK44" s="111"/>
      <c r="AL44" s="113"/>
      <c r="AM44" s="113"/>
      <c r="AN44" s="113"/>
      <c r="AO44" s="116"/>
      <c r="AP44" s="116"/>
      <c r="AQ44" s="113"/>
      <c r="AR44" s="116"/>
      <c r="AS44" s="110"/>
      <c r="AT44" s="176"/>
    </row>
    <row r="45" spans="1:46" ht="15" x14ac:dyDescent="0.25">
      <c r="A45" t="s">
        <v>795</v>
      </c>
      <c r="B45" t="s">
        <v>796</v>
      </c>
      <c r="C45" t="s">
        <v>797</v>
      </c>
      <c r="D45" t="s">
        <v>798</v>
      </c>
      <c r="E45" t="s">
        <v>799</v>
      </c>
      <c r="F45" t="s">
        <v>800</v>
      </c>
      <c r="G45" t="s">
        <v>801</v>
      </c>
      <c r="L45" s="110"/>
      <c r="M45" s="110"/>
      <c r="N45" s="111"/>
      <c r="O45" s="110"/>
      <c r="P45" s="112"/>
      <c r="Q45" s="111"/>
      <c r="R45" s="113"/>
      <c r="S45" s="113"/>
      <c r="T45" s="113"/>
      <c r="U45" s="111"/>
      <c r="V45" s="114"/>
      <c r="W45" s="115"/>
      <c r="X45" s="115"/>
      <c r="Y45" s="115"/>
      <c r="Z45" s="115"/>
      <c r="AA45" s="113"/>
      <c r="AB45" s="113"/>
      <c r="AC45" s="113"/>
      <c r="AD45" s="113"/>
      <c r="AE45" s="113"/>
      <c r="AF45" s="113"/>
      <c r="AG45" s="116"/>
      <c r="AH45" s="111"/>
      <c r="AI45" s="111"/>
      <c r="AJ45" s="111"/>
      <c r="AK45" s="111"/>
      <c r="AL45" s="113"/>
      <c r="AM45" s="113"/>
      <c r="AN45" s="113"/>
      <c r="AO45" s="116"/>
      <c r="AP45" s="116"/>
      <c r="AQ45" s="113"/>
      <c r="AR45" s="116"/>
      <c r="AS45" s="110"/>
      <c r="AT45" s="176"/>
    </row>
    <row r="46" spans="1:46" ht="15" x14ac:dyDescent="0.25">
      <c r="A46">
        <v>2391</v>
      </c>
      <c r="B46" t="s">
        <v>802</v>
      </c>
      <c r="C46" t="s">
        <v>803</v>
      </c>
      <c r="D46">
        <v>434009555176895</v>
      </c>
      <c r="E46" t="s">
        <v>804</v>
      </c>
      <c r="F46">
        <v>24733.43</v>
      </c>
      <c r="G46">
        <v>0</v>
      </c>
      <c r="I46" s="57">
        <v>45300</v>
      </c>
      <c r="L46" s="110">
        <v>14</v>
      </c>
      <c r="M46" s="110">
        <f t="shared" ref="M46" si="86">+A46</f>
        <v>2391</v>
      </c>
      <c r="N46" s="111" t="s">
        <v>593</v>
      </c>
      <c r="O46" s="110">
        <v>21</v>
      </c>
      <c r="P46" s="112" t="s">
        <v>878</v>
      </c>
      <c r="Q46" s="111" t="s">
        <v>56</v>
      </c>
      <c r="R46" s="113">
        <f t="shared" ref="R46" si="87">+F46</f>
        <v>24733.43</v>
      </c>
      <c r="S46" s="113">
        <f t="shared" ref="S46" si="88">+R46</f>
        <v>24733.43</v>
      </c>
      <c r="T46" s="113">
        <f t="shared" ref="T46" si="89">+S46</f>
        <v>24733.43</v>
      </c>
      <c r="U46" s="111" t="s">
        <v>525</v>
      </c>
      <c r="V46" s="114"/>
      <c r="W46" s="115">
        <f t="shared" ref="W46" si="90">+I46</f>
        <v>45300</v>
      </c>
      <c r="X46" s="115">
        <f t="shared" ref="X46" si="91">+W46</f>
        <v>45300</v>
      </c>
      <c r="Y46" s="115">
        <f t="shared" ref="Y46" si="92">+X46</f>
        <v>45300</v>
      </c>
      <c r="Z46" s="115">
        <f t="shared" ref="Z46" si="93">+Y46</f>
        <v>45300</v>
      </c>
      <c r="AA46" s="113">
        <v>0</v>
      </c>
      <c r="AB46" s="113">
        <v>0</v>
      </c>
      <c r="AC46" s="113">
        <v>0</v>
      </c>
      <c r="AD46" s="113">
        <v>0</v>
      </c>
      <c r="AE46" s="113">
        <v>0</v>
      </c>
      <c r="AF46" s="113">
        <v>0</v>
      </c>
      <c r="AG46" s="116">
        <v>0</v>
      </c>
      <c r="AH46" s="111" t="s">
        <v>56</v>
      </c>
      <c r="AI46" s="111" t="s">
        <v>592</v>
      </c>
      <c r="AJ46" s="111" t="s">
        <v>227</v>
      </c>
      <c r="AK46" s="111" t="s">
        <v>56</v>
      </c>
      <c r="AL46" s="113">
        <v>0</v>
      </c>
      <c r="AM46" s="113">
        <v>0</v>
      </c>
      <c r="AN46" s="113">
        <v>0</v>
      </c>
      <c r="AO46" s="116">
        <v>0</v>
      </c>
      <c r="AP46" s="116">
        <v>0</v>
      </c>
      <c r="AQ46" s="113">
        <v>0</v>
      </c>
      <c r="AR46" s="116">
        <v>0</v>
      </c>
      <c r="AS46" s="110" t="b">
        <v>0</v>
      </c>
      <c r="AT46" s="176">
        <v>0</v>
      </c>
    </row>
    <row r="47" spans="1:46" ht="15" x14ac:dyDescent="0.25">
      <c r="A47">
        <v>1308</v>
      </c>
      <c r="B47" t="s">
        <v>807</v>
      </c>
      <c r="C47" t="s">
        <v>808</v>
      </c>
      <c r="D47">
        <v>434009505877739</v>
      </c>
      <c r="E47" t="s">
        <v>804</v>
      </c>
      <c r="F47">
        <v>16247.89</v>
      </c>
      <c r="G47">
        <v>0</v>
      </c>
      <c r="I47" s="57">
        <v>45300</v>
      </c>
      <c r="L47" s="110">
        <v>14</v>
      </c>
      <c r="M47" s="110">
        <f t="shared" ref="M47:M77" si="94">+A47</f>
        <v>1308</v>
      </c>
      <c r="N47" s="111" t="s">
        <v>593</v>
      </c>
      <c r="O47" s="110">
        <v>21</v>
      </c>
      <c r="P47" s="112" t="s">
        <v>878</v>
      </c>
      <c r="Q47" s="111" t="s">
        <v>56</v>
      </c>
      <c r="R47" s="113">
        <f t="shared" ref="R47:R77" si="95">+F47</f>
        <v>16247.89</v>
      </c>
      <c r="S47" s="113">
        <f t="shared" ref="S47:S77" si="96">+R47</f>
        <v>16247.89</v>
      </c>
      <c r="T47" s="113">
        <f t="shared" ref="T47:T77" si="97">+S47</f>
        <v>16247.89</v>
      </c>
      <c r="U47" s="111" t="s">
        <v>525</v>
      </c>
      <c r="V47" s="114"/>
      <c r="W47" s="115">
        <f t="shared" ref="W47:W77" si="98">+I47</f>
        <v>45300</v>
      </c>
      <c r="X47" s="115">
        <f t="shared" ref="X47:X77" si="99">+W47</f>
        <v>45300</v>
      </c>
      <c r="Y47" s="115">
        <f t="shared" ref="Y47:Y77" si="100">+X47</f>
        <v>45300</v>
      </c>
      <c r="Z47" s="115">
        <f t="shared" ref="Z47:Z77" si="101">+Y47</f>
        <v>45300</v>
      </c>
      <c r="AA47" s="113">
        <v>0</v>
      </c>
      <c r="AB47" s="113">
        <v>0</v>
      </c>
      <c r="AC47" s="113">
        <v>0</v>
      </c>
      <c r="AD47" s="113">
        <v>0</v>
      </c>
      <c r="AE47" s="113">
        <v>0</v>
      </c>
      <c r="AF47" s="113">
        <v>0</v>
      </c>
      <c r="AG47" s="116">
        <v>0</v>
      </c>
      <c r="AH47" s="111" t="s">
        <v>56</v>
      </c>
      <c r="AI47" s="111" t="s">
        <v>592</v>
      </c>
      <c r="AJ47" s="111" t="s">
        <v>227</v>
      </c>
      <c r="AK47" s="111" t="s">
        <v>56</v>
      </c>
      <c r="AL47" s="113">
        <v>0</v>
      </c>
      <c r="AM47" s="113">
        <v>0</v>
      </c>
      <c r="AN47" s="113">
        <v>0</v>
      </c>
      <c r="AO47" s="116">
        <v>0</v>
      </c>
      <c r="AP47" s="116">
        <v>0</v>
      </c>
      <c r="AQ47" s="113">
        <v>0</v>
      </c>
      <c r="AR47" s="116">
        <v>0</v>
      </c>
      <c r="AS47" s="110" t="b">
        <v>0</v>
      </c>
      <c r="AT47" s="176">
        <v>0</v>
      </c>
    </row>
    <row r="48" spans="1:46" ht="15" x14ac:dyDescent="0.25">
      <c r="A48">
        <v>2692</v>
      </c>
      <c r="B48" t="s">
        <v>809</v>
      </c>
      <c r="C48" t="s">
        <v>810</v>
      </c>
      <c r="D48">
        <v>434009550243866</v>
      </c>
      <c r="E48" t="s">
        <v>804</v>
      </c>
      <c r="F48">
        <v>24733.43</v>
      </c>
      <c r="G48">
        <v>0</v>
      </c>
      <c r="I48" s="57">
        <v>45300</v>
      </c>
      <c r="L48" s="110">
        <v>14</v>
      </c>
      <c r="M48" s="110">
        <f t="shared" si="94"/>
        <v>2692</v>
      </c>
      <c r="N48" s="111" t="s">
        <v>593</v>
      </c>
      <c r="O48" s="110">
        <v>21</v>
      </c>
      <c r="P48" s="112" t="s">
        <v>878</v>
      </c>
      <c r="Q48" s="111" t="s">
        <v>56</v>
      </c>
      <c r="R48" s="113">
        <f t="shared" si="95"/>
        <v>24733.43</v>
      </c>
      <c r="S48" s="113">
        <f t="shared" si="96"/>
        <v>24733.43</v>
      </c>
      <c r="T48" s="113">
        <f t="shared" si="97"/>
        <v>24733.43</v>
      </c>
      <c r="U48" s="111" t="s">
        <v>525</v>
      </c>
      <c r="V48" s="114"/>
      <c r="W48" s="115">
        <f t="shared" si="98"/>
        <v>45300</v>
      </c>
      <c r="X48" s="115">
        <f t="shared" si="99"/>
        <v>45300</v>
      </c>
      <c r="Y48" s="115">
        <f t="shared" si="100"/>
        <v>45300</v>
      </c>
      <c r="Z48" s="115">
        <f t="shared" si="101"/>
        <v>45300</v>
      </c>
      <c r="AA48" s="113">
        <v>0</v>
      </c>
      <c r="AB48" s="113">
        <v>0</v>
      </c>
      <c r="AC48" s="113">
        <v>0</v>
      </c>
      <c r="AD48" s="113">
        <v>0</v>
      </c>
      <c r="AE48" s="113">
        <v>0</v>
      </c>
      <c r="AF48" s="113">
        <v>0</v>
      </c>
      <c r="AG48" s="116">
        <v>0</v>
      </c>
      <c r="AH48" s="111" t="s">
        <v>56</v>
      </c>
      <c r="AI48" s="111" t="s">
        <v>592</v>
      </c>
      <c r="AJ48" s="111" t="s">
        <v>227</v>
      </c>
      <c r="AK48" s="111" t="s">
        <v>56</v>
      </c>
      <c r="AL48" s="113">
        <v>0</v>
      </c>
      <c r="AM48" s="113">
        <v>0</v>
      </c>
      <c r="AN48" s="113">
        <v>0</v>
      </c>
      <c r="AO48" s="116">
        <v>0</v>
      </c>
      <c r="AP48" s="116">
        <v>0</v>
      </c>
      <c r="AQ48" s="113">
        <v>0</v>
      </c>
      <c r="AR48" s="116">
        <v>0</v>
      </c>
      <c r="AS48" s="110" t="b">
        <v>0</v>
      </c>
      <c r="AT48" s="176">
        <v>0</v>
      </c>
    </row>
    <row r="49" spans="1:46" ht="15" x14ac:dyDescent="0.25">
      <c r="A49">
        <v>2736</v>
      </c>
      <c r="B49" t="s">
        <v>811</v>
      </c>
      <c r="C49" t="s">
        <v>812</v>
      </c>
      <c r="D49">
        <v>434009551641315</v>
      </c>
      <c r="E49" t="s">
        <v>804</v>
      </c>
      <c r="F49">
        <v>28899.07</v>
      </c>
      <c r="G49">
        <v>0</v>
      </c>
      <c r="I49" s="57">
        <v>45300</v>
      </c>
      <c r="L49" s="110">
        <v>14</v>
      </c>
      <c r="M49" s="110">
        <f t="shared" si="94"/>
        <v>2736</v>
      </c>
      <c r="N49" s="111" t="s">
        <v>593</v>
      </c>
      <c r="O49" s="110">
        <v>21</v>
      </c>
      <c r="P49" s="112" t="s">
        <v>878</v>
      </c>
      <c r="Q49" s="111" t="s">
        <v>56</v>
      </c>
      <c r="R49" s="113">
        <f t="shared" si="95"/>
        <v>28899.07</v>
      </c>
      <c r="S49" s="113">
        <f t="shared" si="96"/>
        <v>28899.07</v>
      </c>
      <c r="T49" s="113">
        <f t="shared" si="97"/>
        <v>28899.07</v>
      </c>
      <c r="U49" s="111" t="s">
        <v>525</v>
      </c>
      <c r="V49" s="114"/>
      <c r="W49" s="115">
        <f t="shared" si="98"/>
        <v>45300</v>
      </c>
      <c r="X49" s="115">
        <f t="shared" si="99"/>
        <v>45300</v>
      </c>
      <c r="Y49" s="115">
        <f t="shared" si="100"/>
        <v>45300</v>
      </c>
      <c r="Z49" s="115">
        <f t="shared" si="101"/>
        <v>45300</v>
      </c>
      <c r="AA49" s="113">
        <v>0</v>
      </c>
      <c r="AB49" s="113">
        <v>0</v>
      </c>
      <c r="AC49" s="113">
        <v>0</v>
      </c>
      <c r="AD49" s="113">
        <v>0</v>
      </c>
      <c r="AE49" s="113">
        <v>0</v>
      </c>
      <c r="AF49" s="113">
        <v>0</v>
      </c>
      <c r="AG49" s="116">
        <v>0</v>
      </c>
      <c r="AH49" s="111" t="s">
        <v>56</v>
      </c>
      <c r="AI49" s="111" t="s">
        <v>592</v>
      </c>
      <c r="AJ49" s="111" t="s">
        <v>227</v>
      </c>
      <c r="AK49" s="111" t="s">
        <v>56</v>
      </c>
      <c r="AL49" s="113">
        <v>0</v>
      </c>
      <c r="AM49" s="113">
        <v>0</v>
      </c>
      <c r="AN49" s="113">
        <v>0</v>
      </c>
      <c r="AO49" s="116">
        <v>0</v>
      </c>
      <c r="AP49" s="116">
        <v>0</v>
      </c>
      <c r="AQ49" s="113">
        <v>0</v>
      </c>
      <c r="AR49" s="116">
        <v>0</v>
      </c>
      <c r="AS49" s="110" t="b">
        <v>0</v>
      </c>
      <c r="AT49" s="176">
        <v>0</v>
      </c>
    </row>
    <row r="50" spans="1:46" ht="15" x14ac:dyDescent="0.25">
      <c r="A50">
        <v>2220</v>
      </c>
      <c r="B50" t="s">
        <v>813</v>
      </c>
      <c r="C50" t="s">
        <v>814</v>
      </c>
      <c r="D50">
        <v>434009555179913</v>
      </c>
      <c r="E50" t="s">
        <v>804</v>
      </c>
      <c r="F50">
        <v>21413.95</v>
      </c>
      <c r="G50">
        <v>0</v>
      </c>
      <c r="I50" s="57">
        <v>45300</v>
      </c>
      <c r="L50" s="110">
        <v>14</v>
      </c>
      <c r="M50" s="110">
        <f t="shared" si="94"/>
        <v>2220</v>
      </c>
      <c r="N50" s="111" t="s">
        <v>593</v>
      </c>
      <c r="O50" s="110">
        <v>21</v>
      </c>
      <c r="P50" s="112" t="s">
        <v>878</v>
      </c>
      <c r="Q50" s="111" t="s">
        <v>56</v>
      </c>
      <c r="R50" s="113">
        <f t="shared" si="95"/>
        <v>21413.95</v>
      </c>
      <c r="S50" s="113">
        <f t="shared" si="96"/>
        <v>21413.95</v>
      </c>
      <c r="T50" s="113">
        <f t="shared" si="97"/>
        <v>21413.95</v>
      </c>
      <c r="U50" s="111" t="s">
        <v>525</v>
      </c>
      <c r="V50" s="114"/>
      <c r="W50" s="115">
        <f t="shared" si="98"/>
        <v>45300</v>
      </c>
      <c r="X50" s="115">
        <f t="shared" si="99"/>
        <v>45300</v>
      </c>
      <c r="Y50" s="115">
        <f t="shared" si="100"/>
        <v>45300</v>
      </c>
      <c r="Z50" s="115">
        <f t="shared" si="101"/>
        <v>45300</v>
      </c>
      <c r="AA50" s="113">
        <v>0</v>
      </c>
      <c r="AB50" s="113">
        <v>0</v>
      </c>
      <c r="AC50" s="113">
        <v>0</v>
      </c>
      <c r="AD50" s="113">
        <v>0</v>
      </c>
      <c r="AE50" s="113">
        <v>0</v>
      </c>
      <c r="AF50" s="113">
        <v>0</v>
      </c>
      <c r="AG50" s="116">
        <v>0</v>
      </c>
      <c r="AH50" s="111" t="s">
        <v>56</v>
      </c>
      <c r="AI50" s="111" t="s">
        <v>592</v>
      </c>
      <c r="AJ50" s="111" t="s">
        <v>227</v>
      </c>
      <c r="AK50" s="111" t="s">
        <v>56</v>
      </c>
      <c r="AL50" s="113">
        <v>0</v>
      </c>
      <c r="AM50" s="113">
        <v>0</v>
      </c>
      <c r="AN50" s="113">
        <v>0</v>
      </c>
      <c r="AO50" s="116">
        <v>0</v>
      </c>
      <c r="AP50" s="116">
        <v>0</v>
      </c>
      <c r="AQ50" s="113">
        <v>0</v>
      </c>
      <c r="AR50" s="116">
        <v>0</v>
      </c>
      <c r="AS50" s="110" t="b">
        <v>0</v>
      </c>
      <c r="AT50" s="176">
        <v>0</v>
      </c>
    </row>
    <row r="51" spans="1:46" ht="15" x14ac:dyDescent="0.25">
      <c r="A51">
        <v>1340</v>
      </c>
      <c r="B51" t="s">
        <v>815</v>
      </c>
      <c r="C51" t="s">
        <v>816</v>
      </c>
      <c r="D51">
        <v>434009553542496</v>
      </c>
      <c r="E51" t="s">
        <v>804</v>
      </c>
      <c r="F51">
        <v>23496.76</v>
      </c>
      <c r="G51">
        <v>0</v>
      </c>
      <c r="I51" s="57">
        <v>45300</v>
      </c>
      <c r="L51" s="110">
        <v>14</v>
      </c>
      <c r="M51" s="110">
        <f t="shared" si="94"/>
        <v>1340</v>
      </c>
      <c r="N51" s="111" t="s">
        <v>593</v>
      </c>
      <c r="O51" s="110">
        <v>21</v>
      </c>
      <c r="P51" s="112" t="s">
        <v>878</v>
      </c>
      <c r="Q51" s="111" t="s">
        <v>56</v>
      </c>
      <c r="R51" s="113">
        <f t="shared" si="95"/>
        <v>23496.76</v>
      </c>
      <c r="S51" s="113">
        <f t="shared" si="96"/>
        <v>23496.76</v>
      </c>
      <c r="T51" s="113">
        <f t="shared" si="97"/>
        <v>23496.76</v>
      </c>
      <c r="U51" s="111" t="s">
        <v>525</v>
      </c>
      <c r="V51" s="114"/>
      <c r="W51" s="115">
        <f t="shared" si="98"/>
        <v>45300</v>
      </c>
      <c r="X51" s="115">
        <f t="shared" si="99"/>
        <v>45300</v>
      </c>
      <c r="Y51" s="115">
        <f t="shared" si="100"/>
        <v>45300</v>
      </c>
      <c r="Z51" s="115">
        <f t="shared" si="101"/>
        <v>45300</v>
      </c>
      <c r="AA51" s="113">
        <v>0</v>
      </c>
      <c r="AB51" s="113">
        <v>0</v>
      </c>
      <c r="AC51" s="113">
        <v>0</v>
      </c>
      <c r="AD51" s="113">
        <v>0</v>
      </c>
      <c r="AE51" s="113">
        <v>0</v>
      </c>
      <c r="AF51" s="113">
        <v>0</v>
      </c>
      <c r="AG51" s="116">
        <v>0</v>
      </c>
      <c r="AH51" s="111" t="s">
        <v>56</v>
      </c>
      <c r="AI51" s="111" t="s">
        <v>592</v>
      </c>
      <c r="AJ51" s="111" t="s">
        <v>227</v>
      </c>
      <c r="AK51" s="111" t="s">
        <v>56</v>
      </c>
      <c r="AL51" s="113">
        <v>0</v>
      </c>
      <c r="AM51" s="113">
        <v>0</v>
      </c>
      <c r="AN51" s="113">
        <v>0</v>
      </c>
      <c r="AO51" s="116">
        <v>0</v>
      </c>
      <c r="AP51" s="116">
        <v>0</v>
      </c>
      <c r="AQ51" s="113">
        <v>0</v>
      </c>
      <c r="AR51" s="116">
        <v>0</v>
      </c>
      <c r="AS51" s="110" t="b">
        <v>0</v>
      </c>
      <c r="AT51" s="176">
        <v>0</v>
      </c>
    </row>
    <row r="52" spans="1:46" ht="15" x14ac:dyDescent="0.25">
      <c r="A52">
        <v>1431</v>
      </c>
      <c r="B52" t="s">
        <v>817</v>
      </c>
      <c r="C52" t="s">
        <v>818</v>
      </c>
      <c r="D52">
        <v>434009505877755</v>
      </c>
      <c r="E52" t="s">
        <v>804</v>
      </c>
      <c r="F52">
        <v>16488.95</v>
      </c>
      <c r="G52">
        <v>0</v>
      </c>
      <c r="I52" s="57">
        <v>45300</v>
      </c>
      <c r="L52" s="110">
        <v>14</v>
      </c>
      <c r="M52" s="110">
        <f t="shared" si="94"/>
        <v>1431</v>
      </c>
      <c r="N52" s="111" t="s">
        <v>593</v>
      </c>
      <c r="O52" s="110">
        <v>21</v>
      </c>
      <c r="P52" s="112" t="s">
        <v>878</v>
      </c>
      <c r="Q52" s="111" t="s">
        <v>56</v>
      </c>
      <c r="R52" s="113">
        <f t="shared" si="95"/>
        <v>16488.95</v>
      </c>
      <c r="S52" s="113">
        <f t="shared" si="96"/>
        <v>16488.95</v>
      </c>
      <c r="T52" s="113">
        <f t="shared" si="97"/>
        <v>16488.95</v>
      </c>
      <c r="U52" s="111" t="s">
        <v>525</v>
      </c>
      <c r="V52" s="114"/>
      <c r="W52" s="115">
        <f t="shared" si="98"/>
        <v>45300</v>
      </c>
      <c r="X52" s="115">
        <f t="shared" si="99"/>
        <v>45300</v>
      </c>
      <c r="Y52" s="115">
        <f t="shared" si="100"/>
        <v>45300</v>
      </c>
      <c r="Z52" s="115">
        <f t="shared" si="101"/>
        <v>45300</v>
      </c>
      <c r="AA52" s="113">
        <v>0</v>
      </c>
      <c r="AB52" s="113">
        <v>0</v>
      </c>
      <c r="AC52" s="113">
        <v>0</v>
      </c>
      <c r="AD52" s="113">
        <v>0</v>
      </c>
      <c r="AE52" s="113">
        <v>0</v>
      </c>
      <c r="AF52" s="113">
        <v>0</v>
      </c>
      <c r="AG52" s="116">
        <v>0</v>
      </c>
      <c r="AH52" s="111" t="s">
        <v>56</v>
      </c>
      <c r="AI52" s="111" t="s">
        <v>592</v>
      </c>
      <c r="AJ52" s="111" t="s">
        <v>227</v>
      </c>
      <c r="AK52" s="111" t="s">
        <v>56</v>
      </c>
      <c r="AL52" s="113">
        <v>0</v>
      </c>
      <c r="AM52" s="113">
        <v>0</v>
      </c>
      <c r="AN52" s="113">
        <v>0</v>
      </c>
      <c r="AO52" s="116">
        <v>0</v>
      </c>
      <c r="AP52" s="116">
        <v>0</v>
      </c>
      <c r="AQ52" s="113">
        <v>0</v>
      </c>
      <c r="AR52" s="116">
        <v>0</v>
      </c>
      <c r="AS52" s="110" t="b">
        <v>0</v>
      </c>
      <c r="AT52" s="176">
        <v>0</v>
      </c>
    </row>
    <row r="53" spans="1:46" ht="15" x14ac:dyDescent="0.25">
      <c r="A53">
        <v>2798</v>
      </c>
      <c r="B53" t="s">
        <v>819</v>
      </c>
      <c r="C53" t="s">
        <v>820</v>
      </c>
      <c r="D53">
        <v>434009554551183</v>
      </c>
      <c r="E53" t="s">
        <v>804</v>
      </c>
      <c r="F53">
        <v>24733.43</v>
      </c>
      <c r="G53">
        <v>0</v>
      </c>
      <c r="I53" s="57">
        <v>45300</v>
      </c>
      <c r="L53" s="110">
        <v>14</v>
      </c>
      <c r="M53" s="110">
        <f t="shared" si="94"/>
        <v>2798</v>
      </c>
      <c r="N53" s="111" t="s">
        <v>593</v>
      </c>
      <c r="O53" s="110">
        <v>21</v>
      </c>
      <c r="P53" s="112" t="s">
        <v>878</v>
      </c>
      <c r="Q53" s="111" t="s">
        <v>56</v>
      </c>
      <c r="R53" s="113">
        <f t="shared" si="95"/>
        <v>24733.43</v>
      </c>
      <c r="S53" s="113">
        <f t="shared" si="96"/>
        <v>24733.43</v>
      </c>
      <c r="T53" s="113">
        <f t="shared" si="97"/>
        <v>24733.43</v>
      </c>
      <c r="U53" s="111" t="s">
        <v>525</v>
      </c>
      <c r="V53" s="114"/>
      <c r="W53" s="115">
        <f t="shared" si="98"/>
        <v>45300</v>
      </c>
      <c r="X53" s="115">
        <f t="shared" si="99"/>
        <v>45300</v>
      </c>
      <c r="Y53" s="115">
        <f t="shared" si="100"/>
        <v>45300</v>
      </c>
      <c r="Z53" s="115">
        <f t="shared" si="101"/>
        <v>45300</v>
      </c>
      <c r="AA53" s="113">
        <v>0</v>
      </c>
      <c r="AB53" s="113">
        <v>0</v>
      </c>
      <c r="AC53" s="113">
        <v>0</v>
      </c>
      <c r="AD53" s="113">
        <v>0</v>
      </c>
      <c r="AE53" s="113">
        <v>0</v>
      </c>
      <c r="AF53" s="113">
        <v>0</v>
      </c>
      <c r="AG53" s="116">
        <v>0</v>
      </c>
      <c r="AH53" s="111" t="s">
        <v>56</v>
      </c>
      <c r="AI53" s="111" t="s">
        <v>592</v>
      </c>
      <c r="AJ53" s="111" t="s">
        <v>227</v>
      </c>
      <c r="AK53" s="111" t="s">
        <v>56</v>
      </c>
      <c r="AL53" s="113">
        <v>0</v>
      </c>
      <c r="AM53" s="113">
        <v>0</v>
      </c>
      <c r="AN53" s="113">
        <v>0</v>
      </c>
      <c r="AO53" s="116">
        <v>0</v>
      </c>
      <c r="AP53" s="116">
        <v>0</v>
      </c>
      <c r="AQ53" s="113">
        <v>0</v>
      </c>
      <c r="AR53" s="116">
        <v>0</v>
      </c>
      <c r="AS53" s="110" t="b">
        <v>0</v>
      </c>
      <c r="AT53" s="176">
        <v>0</v>
      </c>
    </row>
    <row r="54" spans="1:46" ht="15" x14ac:dyDescent="0.25">
      <c r="A54">
        <v>2497</v>
      </c>
      <c r="B54" t="s">
        <v>821</v>
      </c>
      <c r="C54" t="s">
        <v>822</v>
      </c>
      <c r="D54">
        <v>434009541524057</v>
      </c>
      <c r="E54" t="s">
        <v>804</v>
      </c>
      <c r="F54">
        <v>16112.89</v>
      </c>
      <c r="G54">
        <v>0</v>
      </c>
      <c r="I54" s="57">
        <v>45300</v>
      </c>
      <c r="L54" s="110">
        <v>14</v>
      </c>
      <c r="M54" s="110">
        <f t="shared" si="94"/>
        <v>2497</v>
      </c>
      <c r="N54" s="111" t="s">
        <v>593</v>
      </c>
      <c r="O54" s="110">
        <v>21</v>
      </c>
      <c r="P54" s="112" t="s">
        <v>878</v>
      </c>
      <c r="Q54" s="111" t="s">
        <v>56</v>
      </c>
      <c r="R54" s="113">
        <f t="shared" si="95"/>
        <v>16112.89</v>
      </c>
      <c r="S54" s="113">
        <f t="shared" si="96"/>
        <v>16112.89</v>
      </c>
      <c r="T54" s="113">
        <f t="shared" si="97"/>
        <v>16112.89</v>
      </c>
      <c r="U54" s="111" t="s">
        <v>525</v>
      </c>
      <c r="V54" s="114"/>
      <c r="W54" s="115">
        <f t="shared" si="98"/>
        <v>45300</v>
      </c>
      <c r="X54" s="115">
        <f t="shared" si="99"/>
        <v>45300</v>
      </c>
      <c r="Y54" s="115">
        <f t="shared" si="100"/>
        <v>45300</v>
      </c>
      <c r="Z54" s="115">
        <f t="shared" si="101"/>
        <v>45300</v>
      </c>
      <c r="AA54" s="113">
        <v>0</v>
      </c>
      <c r="AB54" s="113">
        <v>0</v>
      </c>
      <c r="AC54" s="113">
        <v>0</v>
      </c>
      <c r="AD54" s="113">
        <v>0</v>
      </c>
      <c r="AE54" s="113">
        <v>0</v>
      </c>
      <c r="AF54" s="113">
        <v>0</v>
      </c>
      <c r="AG54" s="116">
        <v>0</v>
      </c>
      <c r="AH54" s="111" t="s">
        <v>56</v>
      </c>
      <c r="AI54" s="111" t="s">
        <v>592</v>
      </c>
      <c r="AJ54" s="111" t="s">
        <v>227</v>
      </c>
      <c r="AK54" s="111" t="s">
        <v>56</v>
      </c>
      <c r="AL54" s="113">
        <v>0</v>
      </c>
      <c r="AM54" s="113">
        <v>0</v>
      </c>
      <c r="AN54" s="113">
        <v>0</v>
      </c>
      <c r="AO54" s="116">
        <v>0</v>
      </c>
      <c r="AP54" s="116">
        <v>0</v>
      </c>
      <c r="AQ54" s="113">
        <v>0</v>
      </c>
      <c r="AR54" s="116">
        <v>0</v>
      </c>
      <c r="AS54" s="110" t="b">
        <v>0</v>
      </c>
      <c r="AT54" s="176">
        <v>0</v>
      </c>
    </row>
    <row r="55" spans="1:46" ht="15" x14ac:dyDescent="0.25">
      <c r="A55">
        <v>2823</v>
      </c>
      <c r="B55" t="s">
        <v>823</v>
      </c>
      <c r="C55" t="s">
        <v>824</v>
      </c>
      <c r="D55">
        <v>434009556622188</v>
      </c>
      <c r="E55" t="s">
        <v>804</v>
      </c>
      <c r="F55">
        <v>28899.07</v>
      </c>
      <c r="G55">
        <v>0</v>
      </c>
      <c r="I55" s="57">
        <v>45300</v>
      </c>
      <c r="L55" s="110">
        <v>14</v>
      </c>
      <c r="M55" s="110">
        <f t="shared" si="94"/>
        <v>2823</v>
      </c>
      <c r="N55" s="111" t="s">
        <v>593</v>
      </c>
      <c r="O55" s="110">
        <v>21</v>
      </c>
      <c r="P55" s="112" t="s">
        <v>878</v>
      </c>
      <c r="Q55" s="111" t="s">
        <v>56</v>
      </c>
      <c r="R55" s="113">
        <f t="shared" si="95"/>
        <v>28899.07</v>
      </c>
      <c r="S55" s="113">
        <f t="shared" si="96"/>
        <v>28899.07</v>
      </c>
      <c r="T55" s="113">
        <f t="shared" si="97"/>
        <v>28899.07</v>
      </c>
      <c r="U55" s="111" t="s">
        <v>525</v>
      </c>
      <c r="V55" s="114"/>
      <c r="W55" s="115">
        <f t="shared" si="98"/>
        <v>45300</v>
      </c>
      <c r="X55" s="115">
        <f t="shared" si="99"/>
        <v>45300</v>
      </c>
      <c r="Y55" s="115">
        <f t="shared" si="100"/>
        <v>45300</v>
      </c>
      <c r="Z55" s="115">
        <f t="shared" si="101"/>
        <v>45300</v>
      </c>
      <c r="AA55" s="113">
        <v>0</v>
      </c>
      <c r="AB55" s="113">
        <v>0</v>
      </c>
      <c r="AC55" s="113">
        <v>0</v>
      </c>
      <c r="AD55" s="113">
        <v>0</v>
      </c>
      <c r="AE55" s="113">
        <v>0</v>
      </c>
      <c r="AF55" s="113">
        <v>0</v>
      </c>
      <c r="AG55" s="116">
        <v>0</v>
      </c>
      <c r="AH55" s="111" t="s">
        <v>56</v>
      </c>
      <c r="AI55" s="111" t="s">
        <v>592</v>
      </c>
      <c r="AJ55" s="111" t="s">
        <v>227</v>
      </c>
      <c r="AK55" s="111" t="s">
        <v>56</v>
      </c>
      <c r="AL55" s="113">
        <v>0</v>
      </c>
      <c r="AM55" s="113">
        <v>0</v>
      </c>
      <c r="AN55" s="113">
        <v>0</v>
      </c>
      <c r="AO55" s="116">
        <v>0</v>
      </c>
      <c r="AP55" s="116">
        <v>0</v>
      </c>
      <c r="AQ55" s="113">
        <v>0</v>
      </c>
      <c r="AR55" s="116">
        <v>0</v>
      </c>
      <c r="AS55" s="110" t="b">
        <v>0</v>
      </c>
      <c r="AT55" s="176">
        <v>0</v>
      </c>
    </row>
    <row r="56" spans="1:46" ht="15" x14ac:dyDescent="0.25">
      <c r="A56">
        <v>2832</v>
      </c>
      <c r="B56" t="s">
        <v>825</v>
      </c>
      <c r="C56" t="s">
        <v>826</v>
      </c>
      <c r="D56">
        <v>434009557095390</v>
      </c>
      <c r="E56" t="s">
        <v>804</v>
      </c>
      <c r="F56">
        <v>21869.56</v>
      </c>
      <c r="G56">
        <v>0</v>
      </c>
      <c r="I56" s="57">
        <v>45300</v>
      </c>
      <c r="L56" s="110">
        <v>14</v>
      </c>
      <c r="M56" s="110">
        <f t="shared" si="94"/>
        <v>2832</v>
      </c>
      <c r="N56" s="111" t="s">
        <v>593</v>
      </c>
      <c r="O56" s="110">
        <v>21</v>
      </c>
      <c r="P56" s="112" t="s">
        <v>878</v>
      </c>
      <c r="Q56" s="111" t="s">
        <v>56</v>
      </c>
      <c r="R56" s="113">
        <f t="shared" si="95"/>
        <v>21869.56</v>
      </c>
      <c r="S56" s="113">
        <f t="shared" si="96"/>
        <v>21869.56</v>
      </c>
      <c r="T56" s="113">
        <f t="shared" si="97"/>
        <v>21869.56</v>
      </c>
      <c r="U56" s="111" t="s">
        <v>525</v>
      </c>
      <c r="V56" s="114"/>
      <c r="W56" s="115">
        <f t="shared" si="98"/>
        <v>45300</v>
      </c>
      <c r="X56" s="115">
        <f t="shared" si="99"/>
        <v>45300</v>
      </c>
      <c r="Y56" s="115">
        <f t="shared" si="100"/>
        <v>45300</v>
      </c>
      <c r="Z56" s="115">
        <f t="shared" si="101"/>
        <v>45300</v>
      </c>
      <c r="AA56" s="113">
        <v>0</v>
      </c>
      <c r="AB56" s="113">
        <v>0</v>
      </c>
      <c r="AC56" s="113">
        <v>0</v>
      </c>
      <c r="AD56" s="113">
        <v>0</v>
      </c>
      <c r="AE56" s="113">
        <v>0</v>
      </c>
      <c r="AF56" s="113">
        <v>0</v>
      </c>
      <c r="AG56" s="116">
        <v>0</v>
      </c>
      <c r="AH56" s="111" t="s">
        <v>56</v>
      </c>
      <c r="AI56" s="111" t="s">
        <v>592</v>
      </c>
      <c r="AJ56" s="111" t="s">
        <v>227</v>
      </c>
      <c r="AK56" s="111" t="s">
        <v>56</v>
      </c>
      <c r="AL56" s="113">
        <v>0</v>
      </c>
      <c r="AM56" s="113">
        <v>0</v>
      </c>
      <c r="AN56" s="113">
        <v>0</v>
      </c>
      <c r="AO56" s="116">
        <v>0</v>
      </c>
      <c r="AP56" s="116">
        <v>0</v>
      </c>
      <c r="AQ56" s="113">
        <v>0</v>
      </c>
      <c r="AR56" s="116">
        <v>0</v>
      </c>
      <c r="AS56" s="110" t="b">
        <v>0</v>
      </c>
      <c r="AT56" s="176">
        <v>0</v>
      </c>
    </row>
    <row r="57" spans="1:46" ht="15" x14ac:dyDescent="0.25">
      <c r="A57">
        <v>2793</v>
      </c>
      <c r="B57" t="s">
        <v>827</v>
      </c>
      <c r="C57" t="s">
        <v>828</v>
      </c>
      <c r="D57">
        <v>434009554551170</v>
      </c>
      <c r="E57" t="s">
        <v>804</v>
      </c>
      <c r="F57">
        <v>21674.3</v>
      </c>
      <c r="G57">
        <v>0</v>
      </c>
      <c r="I57" s="57">
        <v>45300</v>
      </c>
      <c r="L57" s="110">
        <v>14</v>
      </c>
      <c r="M57" s="110">
        <f t="shared" si="94"/>
        <v>2793</v>
      </c>
      <c r="N57" s="111" t="s">
        <v>593</v>
      </c>
      <c r="O57" s="110">
        <v>21</v>
      </c>
      <c r="P57" s="112" t="s">
        <v>878</v>
      </c>
      <c r="Q57" s="111" t="s">
        <v>56</v>
      </c>
      <c r="R57" s="113">
        <f t="shared" si="95"/>
        <v>21674.3</v>
      </c>
      <c r="S57" s="113">
        <f t="shared" si="96"/>
        <v>21674.3</v>
      </c>
      <c r="T57" s="113">
        <f t="shared" si="97"/>
        <v>21674.3</v>
      </c>
      <c r="U57" s="111" t="s">
        <v>525</v>
      </c>
      <c r="V57" s="114"/>
      <c r="W57" s="115">
        <f t="shared" si="98"/>
        <v>45300</v>
      </c>
      <c r="X57" s="115">
        <f t="shared" si="99"/>
        <v>45300</v>
      </c>
      <c r="Y57" s="115">
        <f t="shared" si="100"/>
        <v>45300</v>
      </c>
      <c r="Z57" s="115">
        <f t="shared" si="101"/>
        <v>45300</v>
      </c>
      <c r="AA57" s="113">
        <v>0</v>
      </c>
      <c r="AB57" s="113">
        <v>0</v>
      </c>
      <c r="AC57" s="113">
        <v>0</v>
      </c>
      <c r="AD57" s="113">
        <v>0</v>
      </c>
      <c r="AE57" s="113">
        <v>0</v>
      </c>
      <c r="AF57" s="113">
        <v>0</v>
      </c>
      <c r="AG57" s="116">
        <v>0</v>
      </c>
      <c r="AH57" s="111" t="s">
        <v>56</v>
      </c>
      <c r="AI57" s="111" t="s">
        <v>592</v>
      </c>
      <c r="AJ57" s="111" t="s">
        <v>227</v>
      </c>
      <c r="AK57" s="111" t="s">
        <v>56</v>
      </c>
      <c r="AL57" s="113">
        <v>0</v>
      </c>
      <c r="AM57" s="113">
        <v>0</v>
      </c>
      <c r="AN57" s="113">
        <v>0</v>
      </c>
      <c r="AO57" s="116">
        <v>0</v>
      </c>
      <c r="AP57" s="116">
        <v>0</v>
      </c>
      <c r="AQ57" s="113">
        <v>0</v>
      </c>
      <c r="AR57" s="116">
        <v>0</v>
      </c>
      <c r="AS57" s="110" t="b">
        <v>0</v>
      </c>
      <c r="AT57" s="176">
        <v>0</v>
      </c>
    </row>
    <row r="58" spans="1:46" ht="15" x14ac:dyDescent="0.25">
      <c r="A58">
        <v>2506</v>
      </c>
      <c r="B58" t="s">
        <v>831</v>
      </c>
      <c r="C58" t="s">
        <v>832</v>
      </c>
      <c r="D58">
        <v>434009555176909</v>
      </c>
      <c r="E58" t="s">
        <v>804</v>
      </c>
      <c r="F58">
        <v>21348.86</v>
      </c>
      <c r="G58">
        <v>0</v>
      </c>
      <c r="I58" s="57">
        <v>45300</v>
      </c>
      <c r="L58" s="110">
        <v>14</v>
      </c>
      <c r="M58" s="110">
        <f t="shared" si="94"/>
        <v>2506</v>
      </c>
      <c r="N58" s="111" t="s">
        <v>593</v>
      </c>
      <c r="O58" s="110">
        <v>21</v>
      </c>
      <c r="P58" s="112" t="s">
        <v>878</v>
      </c>
      <c r="Q58" s="111" t="s">
        <v>56</v>
      </c>
      <c r="R58" s="113">
        <f t="shared" si="95"/>
        <v>21348.86</v>
      </c>
      <c r="S58" s="113">
        <f t="shared" si="96"/>
        <v>21348.86</v>
      </c>
      <c r="T58" s="113">
        <f t="shared" si="97"/>
        <v>21348.86</v>
      </c>
      <c r="U58" s="111" t="s">
        <v>525</v>
      </c>
      <c r="V58" s="114"/>
      <c r="W58" s="115">
        <f t="shared" si="98"/>
        <v>45300</v>
      </c>
      <c r="X58" s="115">
        <f t="shared" si="99"/>
        <v>45300</v>
      </c>
      <c r="Y58" s="115">
        <f t="shared" si="100"/>
        <v>45300</v>
      </c>
      <c r="Z58" s="115">
        <f t="shared" si="101"/>
        <v>45300</v>
      </c>
      <c r="AA58" s="113">
        <v>0</v>
      </c>
      <c r="AB58" s="113">
        <v>0</v>
      </c>
      <c r="AC58" s="113">
        <v>0</v>
      </c>
      <c r="AD58" s="113">
        <v>0</v>
      </c>
      <c r="AE58" s="113">
        <v>0</v>
      </c>
      <c r="AF58" s="113">
        <v>0</v>
      </c>
      <c r="AG58" s="116">
        <v>0</v>
      </c>
      <c r="AH58" s="111" t="s">
        <v>56</v>
      </c>
      <c r="AI58" s="111" t="s">
        <v>592</v>
      </c>
      <c r="AJ58" s="111" t="s">
        <v>227</v>
      </c>
      <c r="AK58" s="111" t="s">
        <v>56</v>
      </c>
      <c r="AL58" s="113">
        <v>0</v>
      </c>
      <c r="AM58" s="113">
        <v>0</v>
      </c>
      <c r="AN58" s="113">
        <v>0</v>
      </c>
      <c r="AO58" s="116">
        <v>0</v>
      </c>
      <c r="AP58" s="116">
        <v>0</v>
      </c>
      <c r="AQ58" s="113">
        <v>0</v>
      </c>
      <c r="AR58" s="116">
        <v>0</v>
      </c>
      <c r="AS58" s="110" t="b">
        <v>0</v>
      </c>
      <c r="AT58" s="176">
        <v>0</v>
      </c>
    </row>
    <row r="59" spans="1:46" ht="15" x14ac:dyDescent="0.25">
      <c r="A59">
        <v>2371</v>
      </c>
      <c r="B59" t="s">
        <v>833</v>
      </c>
      <c r="C59" t="s">
        <v>834</v>
      </c>
      <c r="D59">
        <v>434009549027732</v>
      </c>
      <c r="E59" t="s">
        <v>804</v>
      </c>
      <c r="F59">
        <v>24068.09</v>
      </c>
      <c r="G59">
        <v>0</v>
      </c>
      <c r="I59" s="57">
        <v>45300</v>
      </c>
      <c r="L59" s="110">
        <v>14</v>
      </c>
      <c r="M59" s="110">
        <f t="shared" si="94"/>
        <v>2371</v>
      </c>
      <c r="N59" s="111" t="s">
        <v>593</v>
      </c>
      <c r="O59" s="110">
        <v>21</v>
      </c>
      <c r="P59" s="112" t="s">
        <v>878</v>
      </c>
      <c r="Q59" s="111" t="s">
        <v>56</v>
      </c>
      <c r="R59" s="113">
        <f t="shared" si="95"/>
        <v>24068.09</v>
      </c>
      <c r="S59" s="113">
        <f t="shared" si="96"/>
        <v>24068.09</v>
      </c>
      <c r="T59" s="113">
        <f t="shared" si="97"/>
        <v>24068.09</v>
      </c>
      <c r="U59" s="111" t="s">
        <v>525</v>
      </c>
      <c r="V59" s="114"/>
      <c r="W59" s="115">
        <f t="shared" si="98"/>
        <v>45300</v>
      </c>
      <c r="X59" s="115">
        <f t="shared" si="99"/>
        <v>45300</v>
      </c>
      <c r="Y59" s="115">
        <f t="shared" si="100"/>
        <v>45300</v>
      </c>
      <c r="Z59" s="115">
        <f t="shared" si="101"/>
        <v>45300</v>
      </c>
      <c r="AA59" s="113">
        <v>0</v>
      </c>
      <c r="AB59" s="113">
        <v>0</v>
      </c>
      <c r="AC59" s="113">
        <v>0</v>
      </c>
      <c r="AD59" s="113">
        <v>0</v>
      </c>
      <c r="AE59" s="113">
        <v>0</v>
      </c>
      <c r="AF59" s="113">
        <v>0</v>
      </c>
      <c r="AG59" s="116">
        <v>0</v>
      </c>
      <c r="AH59" s="111" t="s">
        <v>56</v>
      </c>
      <c r="AI59" s="111" t="s">
        <v>592</v>
      </c>
      <c r="AJ59" s="111" t="s">
        <v>227</v>
      </c>
      <c r="AK59" s="111" t="s">
        <v>56</v>
      </c>
      <c r="AL59" s="113">
        <v>0</v>
      </c>
      <c r="AM59" s="113">
        <v>0</v>
      </c>
      <c r="AN59" s="113">
        <v>0</v>
      </c>
      <c r="AO59" s="116">
        <v>0</v>
      </c>
      <c r="AP59" s="116">
        <v>0</v>
      </c>
      <c r="AQ59" s="113">
        <v>0</v>
      </c>
      <c r="AR59" s="116">
        <v>0</v>
      </c>
      <c r="AS59" s="110" t="b">
        <v>0</v>
      </c>
      <c r="AT59" s="176">
        <v>0</v>
      </c>
    </row>
    <row r="60" spans="1:46" ht="15" x14ac:dyDescent="0.25">
      <c r="A60">
        <v>2449</v>
      </c>
      <c r="B60" t="s">
        <v>835</v>
      </c>
      <c r="C60" t="s">
        <v>836</v>
      </c>
      <c r="D60">
        <v>434009539372444</v>
      </c>
      <c r="E60" t="s">
        <v>804</v>
      </c>
      <c r="F60">
        <v>16488.95</v>
      </c>
      <c r="G60">
        <v>0</v>
      </c>
      <c r="I60" s="57">
        <v>45300</v>
      </c>
      <c r="L60" s="110">
        <v>14</v>
      </c>
      <c r="M60" s="110">
        <f t="shared" si="94"/>
        <v>2449</v>
      </c>
      <c r="N60" s="111" t="s">
        <v>593</v>
      </c>
      <c r="O60" s="110">
        <v>21</v>
      </c>
      <c r="P60" s="112" t="s">
        <v>878</v>
      </c>
      <c r="Q60" s="111" t="s">
        <v>56</v>
      </c>
      <c r="R60" s="113">
        <f t="shared" si="95"/>
        <v>16488.95</v>
      </c>
      <c r="S60" s="113">
        <f t="shared" si="96"/>
        <v>16488.95</v>
      </c>
      <c r="T60" s="113">
        <f t="shared" si="97"/>
        <v>16488.95</v>
      </c>
      <c r="U60" s="111" t="s">
        <v>525</v>
      </c>
      <c r="V60" s="114"/>
      <c r="W60" s="115">
        <f t="shared" si="98"/>
        <v>45300</v>
      </c>
      <c r="X60" s="115">
        <f t="shared" si="99"/>
        <v>45300</v>
      </c>
      <c r="Y60" s="115">
        <f t="shared" si="100"/>
        <v>45300</v>
      </c>
      <c r="Z60" s="115">
        <f t="shared" si="101"/>
        <v>45300</v>
      </c>
      <c r="AA60" s="113">
        <v>0</v>
      </c>
      <c r="AB60" s="113">
        <v>0</v>
      </c>
      <c r="AC60" s="113">
        <v>0</v>
      </c>
      <c r="AD60" s="113">
        <v>0</v>
      </c>
      <c r="AE60" s="113">
        <v>0</v>
      </c>
      <c r="AF60" s="113">
        <v>0</v>
      </c>
      <c r="AG60" s="116">
        <v>0</v>
      </c>
      <c r="AH60" s="111" t="s">
        <v>56</v>
      </c>
      <c r="AI60" s="111" t="s">
        <v>592</v>
      </c>
      <c r="AJ60" s="111" t="s">
        <v>227</v>
      </c>
      <c r="AK60" s="111" t="s">
        <v>56</v>
      </c>
      <c r="AL60" s="113">
        <v>0</v>
      </c>
      <c r="AM60" s="113">
        <v>0</v>
      </c>
      <c r="AN60" s="113">
        <v>0</v>
      </c>
      <c r="AO60" s="116">
        <v>0</v>
      </c>
      <c r="AP60" s="116">
        <v>0</v>
      </c>
      <c r="AQ60" s="113">
        <v>0</v>
      </c>
      <c r="AR60" s="116">
        <v>0</v>
      </c>
      <c r="AS60" s="110" t="b">
        <v>0</v>
      </c>
      <c r="AT60" s="176">
        <v>0</v>
      </c>
    </row>
    <row r="61" spans="1:46" ht="15" x14ac:dyDescent="0.25">
      <c r="A61">
        <v>208</v>
      </c>
      <c r="B61" t="s">
        <v>837</v>
      </c>
      <c r="C61" t="s">
        <v>838</v>
      </c>
      <c r="D61">
        <v>434009505877726</v>
      </c>
      <c r="E61" t="s">
        <v>804</v>
      </c>
      <c r="F61">
        <v>17960.310000000001</v>
      </c>
      <c r="G61">
        <v>0</v>
      </c>
      <c r="I61" s="57">
        <v>45300</v>
      </c>
      <c r="L61" s="110">
        <v>14</v>
      </c>
      <c r="M61" s="110">
        <f t="shared" si="94"/>
        <v>208</v>
      </c>
      <c r="N61" s="111" t="s">
        <v>593</v>
      </c>
      <c r="O61" s="110">
        <v>21</v>
      </c>
      <c r="P61" s="112" t="s">
        <v>878</v>
      </c>
      <c r="Q61" s="111" t="s">
        <v>56</v>
      </c>
      <c r="R61" s="113">
        <f t="shared" si="95"/>
        <v>17960.310000000001</v>
      </c>
      <c r="S61" s="113">
        <f t="shared" si="96"/>
        <v>17960.310000000001</v>
      </c>
      <c r="T61" s="113">
        <f t="shared" si="97"/>
        <v>17960.310000000001</v>
      </c>
      <c r="U61" s="111" t="s">
        <v>525</v>
      </c>
      <c r="V61" s="114"/>
      <c r="W61" s="115">
        <f t="shared" si="98"/>
        <v>45300</v>
      </c>
      <c r="X61" s="115">
        <f t="shared" si="99"/>
        <v>45300</v>
      </c>
      <c r="Y61" s="115">
        <f t="shared" si="100"/>
        <v>45300</v>
      </c>
      <c r="Z61" s="115">
        <f t="shared" si="101"/>
        <v>45300</v>
      </c>
      <c r="AA61" s="113">
        <v>0</v>
      </c>
      <c r="AB61" s="113">
        <v>0</v>
      </c>
      <c r="AC61" s="113">
        <v>0</v>
      </c>
      <c r="AD61" s="113">
        <v>0</v>
      </c>
      <c r="AE61" s="113">
        <v>0</v>
      </c>
      <c r="AF61" s="113">
        <v>0</v>
      </c>
      <c r="AG61" s="116">
        <v>0</v>
      </c>
      <c r="AH61" s="111" t="s">
        <v>56</v>
      </c>
      <c r="AI61" s="111" t="s">
        <v>592</v>
      </c>
      <c r="AJ61" s="111" t="s">
        <v>227</v>
      </c>
      <c r="AK61" s="111" t="s">
        <v>56</v>
      </c>
      <c r="AL61" s="113">
        <v>0</v>
      </c>
      <c r="AM61" s="113">
        <v>0</v>
      </c>
      <c r="AN61" s="113">
        <v>0</v>
      </c>
      <c r="AO61" s="116">
        <v>0</v>
      </c>
      <c r="AP61" s="116">
        <v>0</v>
      </c>
      <c r="AQ61" s="113">
        <v>0</v>
      </c>
      <c r="AR61" s="116">
        <v>0</v>
      </c>
      <c r="AS61" s="110" t="b">
        <v>0</v>
      </c>
      <c r="AT61" s="176">
        <v>0</v>
      </c>
    </row>
    <row r="62" spans="1:46" ht="15" x14ac:dyDescent="0.25">
      <c r="A62">
        <v>2743</v>
      </c>
      <c r="B62" t="s">
        <v>839</v>
      </c>
      <c r="C62" t="s">
        <v>840</v>
      </c>
      <c r="D62">
        <v>434009552449114</v>
      </c>
      <c r="E62" t="s">
        <v>804</v>
      </c>
      <c r="F62">
        <v>28899.07</v>
      </c>
      <c r="G62">
        <v>0</v>
      </c>
      <c r="I62" s="57">
        <v>45300</v>
      </c>
      <c r="L62" s="110">
        <v>14</v>
      </c>
      <c r="M62" s="110">
        <f t="shared" si="94"/>
        <v>2743</v>
      </c>
      <c r="N62" s="111" t="s">
        <v>593</v>
      </c>
      <c r="O62" s="110">
        <v>21</v>
      </c>
      <c r="P62" s="112" t="s">
        <v>878</v>
      </c>
      <c r="Q62" s="111" t="s">
        <v>56</v>
      </c>
      <c r="R62" s="113">
        <f t="shared" si="95"/>
        <v>28899.07</v>
      </c>
      <c r="S62" s="113">
        <f t="shared" si="96"/>
        <v>28899.07</v>
      </c>
      <c r="T62" s="113">
        <f t="shared" si="97"/>
        <v>28899.07</v>
      </c>
      <c r="U62" s="111" t="s">
        <v>525</v>
      </c>
      <c r="V62" s="114"/>
      <c r="W62" s="115">
        <f t="shared" si="98"/>
        <v>45300</v>
      </c>
      <c r="X62" s="115">
        <f t="shared" si="99"/>
        <v>45300</v>
      </c>
      <c r="Y62" s="115">
        <f t="shared" si="100"/>
        <v>45300</v>
      </c>
      <c r="Z62" s="115">
        <f t="shared" si="101"/>
        <v>45300</v>
      </c>
      <c r="AA62" s="113">
        <v>0</v>
      </c>
      <c r="AB62" s="113">
        <v>0</v>
      </c>
      <c r="AC62" s="113">
        <v>0</v>
      </c>
      <c r="AD62" s="113">
        <v>0</v>
      </c>
      <c r="AE62" s="113">
        <v>0</v>
      </c>
      <c r="AF62" s="113">
        <v>0</v>
      </c>
      <c r="AG62" s="116">
        <v>0</v>
      </c>
      <c r="AH62" s="111" t="s">
        <v>56</v>
      </c>
      <c r="AI62" s="111" t="s">
        <v>592</v>
      </c>
      <c r="AJ62" s="111" t="s">
        <v>227</v>
      </c>
      <c r="AK62" s="111" t="s">
        <v>56</v>
      </c>
      <c r="AL62" s="113">
        <v>0</v>
      </c>
      <c r="AM62" s="113">
        <v>0</v>
      </c>
      <c r="AN62" s="113">
        <v>0</v>
      </c>
      <c r="AO62" s="116">
        <v>0</v>
      </c>
      <c r="AP62" s="116">
        <v>0</v>
      </c>
      <c r="AQ62" s="113">
        <v>0</v>
      </c>
      <c r="AR62" s="116">
        <v>0</v>
      </c>
      <c r="AS62" s="110" t="b">
        <v>0</v>
      </c>
      <c r="AT62" s="176">
        <v>0</v>
      </c>
    </row>
    <row r="63" spans="1:46" ht="15" x14ac:dyDescent="0.25">
      <c r="A63">
        <v>2364</v>
      </c>
      <c r="B63" t="s">
        <v>841</v>
      </c>
      <c r="C63" t="s">
        <v>842</v>
      </c>
      <c r="D63">
        <v>434009536530984</v>
      </c>
      <c r="E63" t="s">
        <v>804</v>
      </c>
      <c r="F63">
        <v>20230.310000000001</v>
      </c>
      <c r="G63">
        <v>0</v>
      </c>
      <c r="I63" s="57">
        <v>45300</v>
      </c>
      <c r="L63" s="110">
        <v>14</v>
      </c>
      <c r="M63" s="110">
        <f t="shared" si="94"/>
        <v>2364</v>
      </c>
      <c r="N63" s="111" t="s">
        <v>593</v>
      </c>
      <c r="O63" s="110">
        <v>21</v>
      </c>
      <c r="P63" s="112" t="s">
        <v>878</v>
      </c>
      <c r="Q63" s="111" t="s">
        <v>56</v>
      </c>
      <c r="R63" s="113">
        <f t="shared" si="95"/>
        <v>20230.310000000001</v>
      </c>
      <c r="S63" s="113">
        <f t="shared" si="96"/>
        <v>20230.310000000001</v>
      </c>
      <c r="T63" s="113">
        <f t="shared" si="97"/>
        <v>20230.310000000001</v>
      </c>
      <c r="U63" s="111" t="s">
        <v>525</v>
      </c>
      <c r="V63" s="114"/>
      <c r="W63" s="115">
        <f t="shared" si="98"/>
        <v>45300</v>
      </c>
      <c r="X63" s="115">
        <f t="shared" si="99"/>
        <v>45300</v>
      </c>
      <c r="Y63" s="115">
        <f t="shared" si="100"/>
        <v>45300</v>
      </c>
      <c r="Z63" s="115">
        <f t="shared" si="101"/>
        <v>45300</v>
      </c>
      <c r="AA63" s="113">
        <v>0</v>
      </c>
      <c r="AB63" s="113">
        <v>0</v>
      </c>
      <c r="AC63" s="113">
        <v>0</v>
      </c>
      <c r="AD63" s="113">
        <v>0</v>
      </c>
      <c r="AE63" s="113">
        <v>0</v>
      </c>
      <c r="AF63" s="113">
        <v>0</v>
      </c>
      <c r="AG63" s="116">
        <v>0</v>
      </c>
      <c r="AH63" s="111" t="s">
        <v>56</v>
      </c>
      <c r="AI63" s="111" t="s">
        <v>592</v>
      </c>
      <c r="AJ63" s="111" t="s">
        <v>227</v>
      </c>
      <c r="AK63" s="111" t="s">
        <v>56</v>
      </c>
      <c r="AL63" s="113">
        <v>0</v>
      </c>
      <c r="AM63" s="113">
        <v>0</v>
      </c>
      <c r="AN63" s="113">
        <v>0</v>
      </c>
      <c r="AO63" s="116">
        <v>0</v>
      </c>
      <c r="AP63" s="116">
        <v>0</v>
      </c>
      <c r="AQ63" s="113">
        <v>0</v>
      </c>
      <c r="AR63" s="116">
        <v>0</v>
      </c>
      <c r="AS63" s="110" t="b">
        <v>0</v>
      </c>
      <c r="AT63" s="176">
        <v>0</v>
      </c>
    </row>
    <row r="64" spans="1:46" ht="15" x14ac:dyDescent="0.25">
      <c r="A64">
        <v>2466</v>
      </c>
      <c r="B64" t="s">
        <v>843</v>
      </c>
      <c r="C64" t="s">
        <v>844</v>
      </c>
      <c r="D64">
        <v>434009540571382</v>
      </c>
      <c r="E64" t="s">
        <v>804</v>
      </c>
      <c r="F64">
        <v>16488.95</v>
      </c>
      <c r="G64">
        <v>0</v>
      </c>
      <c r="I64" s="57">
        <v>45300</v>
      </c>
      <c r="L64" s="110">
        <v>14</v>
      </c>
      <c r="M64" s="110">
        <f t="shared" si="94"/>
        <v>2466</v>
      </c>
      <c r="N64" s="111" t="s">
        <v>593</v>
      </c>
      <c r="O64" s="110">
        <v>21</v>
      </c>
      <c r="P64" s="112" t="s">
        <v>878</v>
      </c>
      <c r="Q64" s="111" t="s">
        <v>56</v>
      </c>
      <c r="R64" s="113">
        <f t="shared" si="95"/>
        <v>16488.95</v>
      </c>
      <c r="S64" s="113">
        <f t="shared" si="96"/>
        <v>16488.95</v>
      </c>
      <c r="T64" s="113">
        <f t="shared" si="97"/>
        <v>16488.95</v>
      </c>
      <c r="U64" s="111" t="s">
        <v>525</v>
      </c>
      <c r="V64" s="114"/>
      <c r="W64" s="115">
        <f t="shared" si="98"/>
        <v>45300</v>
      </c>
      <c r="X64" s="115">
        <f t="shared" si="99"/>
        <v>45300</v>
      </c>
      <c r="Y64" s="115">
        <f t="shared" si="100"/>
        <v>45300</v>
      </c>
      <c r="Z64" s="115">
        <f t="shared" si="101"/>
        <v>45300</v>
      </c>
      <c r="AA64" s="113">
        <v>0</v>
      </c>
      <c r="AB64" s="113">
        <v>0</v>
      </c>
      <c r="AC64" s="113">
        <v>0</v>
      </c>
      <c r="AD64" s="113">
        <v>0</v>
      </c>
      <c r="AE64" s="113">
        <v>0</v>
      </c>
      <c r="AF64" s="113">
        <v>0</v>
      </c>
      <c r="AG64" s="116">
        <v>0</v>
      </c>
      <c r="AH64" s="111" t="s">
        <v>56</v>
      </c>
      <c r="AI64" s="111" t="s">
        <v>592</v>
      </c>
      <c r="AJ64" s="111" t="s">
        <v>227</v>
      </c>
      <c r="AK64" s="111" t="s">
        <v>56</v>
      </c>
      <c r="AL64" s="113">
        <v>0</v>
      </c>
      <c r="AM64" s="113">
        <v>0</v>
      </c>
      <c r="AN64" s="113">
        <v>0</v>
      </c>
      <c r="AO64" s="116">
        <v>0</v>
      </c>
      <c r="AP64" s="116">
        <v>0</v>
      </c>
      <c r="AQ64" s="113">
        <v>0</v>
      </c>
      <c r="AR64" s="116">
        <v>0</v>
      </c>
      <c r="AS64" s="110" t="b">
        <v>0</v>
      </c>
      <c r="AT64" s="176">
        <v>0</v>
      </c>
    </row>
    <row r="65" spans="1:46" ht="15" x14ac:dyDescent="0.25">
      <c r="A65">
        <v>2205</v>
      </c>
      <c r="B65" t="s">
        <v>845</v>
      </c>
      <c r="C65" t="s">
        <v>846</v>
      </c>
      <c r="D65">
        <v>434009555204471</v>
      </c>
      <c r="E65" t="s">
        <v>804</v>
      </c>
      <c r="F65">
        <v>25298.78</v>
      </c>
      <c r="G65">
        <v>0</v>
      </c>
      <c r="I65" s="57">
        <v>45300</v>
      </c>
      <c r="L65" s="110">
        <v>14</v>
      </c>
      <c r="M65" s="110">
        <f t="shared" si="94"/>
        <v>2205</v>
      </c>
      <c r="N65" s="111" t="s">
        <v>593</v>
      </c>
      <c r="O65" s="110">
        <v>21</v>
      </c>
      <c r="P65" s="112" t="s">
        <v>878</v>
      </c>
      <c r="Q65" s="111" t="s">
        <v>56</v>
      </c>
      <c r="R65" s="113">
        <f t="shared" si="95"/>
        <v>25298.78</v>
      </c>
      <c r="S65" s="113">
        <f t="shared" si="96"/>
        <v>25298.78</v>
      </c>
      <c r="T65" s="113">
        <f t="shared" si="97"/>
        <v>25298.78</v>
      </c>
      <c r="U65" s="111" t="s">
        <v>525</v>
      </c>
      <c r="V65" s="114"/>
      <c r="W65" s="115">
        <f t="shared" si="98"/>
        <v>45300</v>
      </c>
      <c r="X65" s="115">
        <f t="shared" si="99"/>
        <v>45300</v>
      </c>
      <c r="Y65" s="115">
        <f t="shared" si="100"/>
        <v>45300</v>
      </c>
      <c r="Z65" s="115">
        <f t="shared" si="101"/>
        <v>45300</v>
      </c>
      <c r="AA65" s="113">
        <v>0</v>
      </c>
      <c r="AB65" s="113">
        <v>0</v>
      </c>
      <c r="AC65" s="113">
        <v>0</v>
      </c>
      <c r="AD65" s="113">
        <v>0</v>
      </c>
      <c r="AE65" s="113">
        <v>0</v>
      </c>
      <c r="AF65" s="113">
        <v>0</v>
      </c>
      <c r="AG65" s="116">
        <v>0</v>
      </c>
      <c r="AH65" s="111" t="s">
        <v>56</v>
      </c>
      <c r="AI65" s="111" t="s">
        <v>592</v>
      </c>
      <c r="AJ65" s="111" t="s">
        <v>227</v>
      </c>
      <c r="AK65" s="111" t="s">
        <v>56</v>
      </c>
      <c r="AL65" s="113">
        <v>0</v>
      </c>
      <c r="AM65" s="113">
        <v>0</v>
      </c>
      <c r="AN65" s="113">
        <v>0</v>
      </c>
      <c r="AO65" s="116">
        <v>0</v>
      </c>
      <c r="AP65" s="116">
        <v>0</v>
      </c>
      <c r="AQ65" s="113">
        <v>0</v>
      </c>
      <c r="AR65" s="116">
        <v>0</v>
      </c>
      <c r="AS65" s="110" t="b">
        <v>0</v>
      </c>
      <c r="AT65" s="176">
        <v>0</v>
      </c>
    </row>
    <row r="66" spans="1:46" ht="15" x14ac:dyDescent="0.25">
      <c r="A66">
        <v>2824</v>
      </c>
      <c r="B66" t="s">
        <v>847</v>
      </c>
      <c r="C66" t="s">
        <v>848</v>
      </c>
      <c r="D66">
        <v>434009556623778</v>
      </c>
      <c r="E66" t="s">
        <v>804</v>
      </c>
      <c r="F66">
        <v>22390.27</v>
      </c>
      <c r="G66">
        <v>0</v>
      </c>
      <c r="I66" s="57">
        <v>45300</v>
      </c>
      <c r="L66" s="110">
        <v>14</v>
      </c>
      <c r="M66" s="110">
        <f t="shared" si="94"/>
        <v>2824</v>
      </c>
      <c r="N66" s="111" t="s">
        <v>593</v>
      </c>
      <c r="O66" s="110">
        <v>21</v>
      </c>
      <c r="P66" s="112" t="s">
        <v>878</v>
      </c>
      <c r="Q66" s="111" t="s">
        <v>56</v>
      </c>
      <c r="R66" s="113">
        <f t="shared" si="95"/>
        <v>22390.27</v>
      </c>
      <c r="S66" s="113">
        <f t="shared" si="96"/>
        <v>22390.27</v>
      </c>
      <c r="T66" s="113">
        <f t="shared" si="97"/>
        <v>22390.27</v>
      </c>
      <c r="U66" s="111" t="s">
        <v>525</v>
      </c>
      <c r="V66" s="114"/>
      <c r="W66" s="115">
        <f t="shared" si="98"/>
        <v>45300</v>
      </c>
      <c r="X66" s="115">
        <f t="shared" si="99"/>
        <v>45300</v>
      </c>
      <c r="Y66" s="115">
        <f t="shared" si="100"/>
        <v>45300</v>
      </c>
      <c r="Z66" s="115">
        <f t="shared" si="101"/>
        <v>45300</v>
      </c>
      <c r="AA66" s="113">
        <v>0</v>
      </c>
      <c r="AB66" s="113">
        <v>0</v>
      </c>
      <c r="AC66" s="113">
        <v>0</v>
      </c>
      <c r="AD66" s="113">
        <v>0</v>
      </c>
      <c r="AE66" s="113">
        <v>0</v>
      </c>
      <c r="AF66" s="113">
        <v>0</v>
      </c>
      <c r="AG66" s="116">
        <v>0</v>
      </c>
      <c r="AH66" s="111" t="s">
        <v>56</v>
      </c>
      <c r="AI66" s="111" t="s">
        <v>592</v>
      </c>
      <c r="AJ66" s="111" t="s">
        <v>227</v>
      </c>
      <c r="AK66" s="111" t="s">
        <v>56</v>
      </c>
      <c r="AL66" s="113">
        <v>0</v>
      </c>
      <c r="AM66" s="113">
        <v>0</v>
      </c>
      <c r="AN66" s="113">
        <v>0</v>
      </c>
      <c r="AO66" s="116">
        <v>0</v>
      </c>
      <c r="AP66" s="116">
        <v>0</v>
      </c>
      <c r="AQ66" s="113">
        <v>0</v>
      </c>
      <c r="AR66" s="116">
        <v>0</v>
      </c>
      <c r="AS66" s="110" t="b">
        <v>0</v>
      </c>
      <c r="AT66" s="176">
        <v>0</v>
      </c>
    </row>
    <row r="67" spans="1:46" ht="15" x14ac:dyDescent="0.25">
      <c r="A67">
        <v>810</v>
      </c>
      <c r="B67" t="s">
        <v>849</v>
      </c>
      <c r="C67" t="s">
        <v>850</v>
      </c>
      <c r="D67">
        <v>434009533569167</v>
      </c>
      <c r="E67" t="s">
        <v>804</v>
      </c>
      <c r="F67">
        <v>25837.05</v>
      </c>
      <c r="G67">
        <v>0</v>
      </c>
      <c r="I67" s="57">
        <v>45300</v>
      </c>
      <c r="L67" s="110">
        <v>14</v>
      </c>
      <c r="M67" s="110">
        <f t="shared" si="94"/>
        <v>810</v>
      </c>
      <c r="N67" s="111" t="s">
        <v>593</v>
      </c>
      <c r="O67" s="110">
        <v>21</v>
      </c>
      <c r="P67" s="112" t="s">
        <v>878</v>
      </c>
      <c r="Q67" s="111" t="s">
        <v>56</v>
      </c>
      <c r="R67" s="113">
        <f t="shared" si="95"/>
        <v>25837.05</v>
      </c>
      <c r="S67" s="113">
        <f t="shared" si="96"/>
        <v>25837.05</v>
      </c>
      <c r="T67" s="113">
        <f t="shared" si="97"/>
        <v>25837.05</v>
      </c>
      <c r="U67" s="111" t="s">
        <v>525</v>
      </c>
      <c r="V67" s="114"/>
      <c r="W67" s="115">
        <f t="shared" si="98"/>
        <v>45300</v>
      </c>
      <c r="X67" s="115">
        <f t="shared" si="99"/>
        <v>45300</v>
      </c>
      <c r="Y67" s="115">
        <f t="shared" si="100"/>
        <v>45300</v>
      </c>
      <c r="Z67" s="115">
        <f t="shared" si="101"/>
        <v>45300</v>
      </c>
      <c r="AA67" s="113">
        <v>0</v>
      </c>
      <c r="AB67" s="113">
        <v>0</v>
      </c>
      <c r="AC67" s="113">
        <v>0</v>
      </c>
      <c r="AD67" s="113">
        <v>0</v>
      </c>
      <c r="AE67" s="113">
        <v>0</v>
      </c>
      <c r="AF67" s="113">
        <v>0</v>
      </c>
      <c r="AG67" s="116">
        <v>0</v>
      </c>
      <c r="AH67" s="111" t="s">
        <v>56</v>
      </c>
      <c r="AI67" s="111" t="s">
        <v>592</v>
      </c>
      <c r="AJ67" s="111" t="s">
        <v>227</v>
      </c>
      <c r="AK67" s="111" t="s">
        <v>56</v>
      </c>
      <c r="AL67" s="113">
        <v>0</v>
      </c>
      <c r="AM67" s="113">
        <v>0</v>
      </c>
      <c r="AN67" s="113">
        <v>0</v>
      </c>
      <c r="AO67" s="116">
        <v>0</v>
      </c>
      <c r="AP67" s="116">
        <v>0</v>
      </c>
      <c r="AQ67" s="113">
        <v>0</v>
      </c>
      <c r="AR67" s="116">
        <v>0</v>
      </c>
      <c r="AS67" s="110" t="b">
        <v>0</v>
      </c>
      <c r="AT67" s="176">
        <v>0</v>
      </c>
    </row>
    <row r="68" spans="1:46" ht="15" x14ac:dyDescent="0.25">
      <c r="A68">
        <v>1349</v>
      </c>
      <c r="B68" t="s">
        <v>851</v>
      </c>
      <c r="C68" t="s">
        <v>852</v>
      </c>
      <c r="D68">
        <v>434009537175232</v>
      </c>
      <c r="E68" t="s">
        <v>804</v>
      </c>
      <c r="F68">
        <v>22556.15</v>
      </c>
      <c r="G68">
        <v>0</v>
      </c>
      <c r="I68" s="57">
        <v>45300</v>
      </c>
      <c r="L68" s="110">
        <v>14</v>
      </c>
      <c r="M68" s="110">
        <f t="shared" si="94"/>
        <v>1349</v>
      </c>
      <c r="N68" s="111" t="s">
        <v>593</v>
      </c>
      <c r="O68" s="110">
        <v>21</v>
      </c>
      <c r="P68" s="112" t="s">
        <v>878</v>
      </c>
      <c r="Q68" s="111" t="s">
        <v>56</v>
      </c>
      <c r="R68" s="113">
        <f t="shared" si="95"/>
        <v>22556.15</v>
      </c>
      <c r="S68" s="113">
        <f t="shared" si="96"/>
        <v>22556.15</v>
      </c>
      <c r="T68" s="113">
        <f t="shared" si="97"/>
        <v>22556.15</v>
      </c>
      <c r="U68" s="111" t="s">
        <v>525</v>
      </c>
      <c r="V68" s="114"/>
      <c r="W68" s="115">
        <f t="shared" si="98"/>
        <v>45300</v>
      </c>
      <c r="X68" s="115">
        <f t="shared" si="99"/>
        <v>45300</v>
      </c>
      <c r="Y68" s="115">
        <f t="shared" si="100"/>
        <v>45300</v>
      </c>
      <c r="Z68" s="115">
        <f t="shared" si="101"/>
        <v>45300</v>
      </c>
      <c r="AA68" s="113">
        <v>0</v>
      </c>
      <c r="AB68" s="113">
        <v>0</v>
      </c>
      <c r="AC68" s="113">
        <v>0</v>
      </c>
      <c r="AD68" s="113">
        <v>0</v>
      </c>
      <c r="AE68" s="113">
        <v>0</v>
      </c>
      <c r="AF68" s="113">
        <v>0</v>
      </c>
      <c r="AG68" s="116">
        <v>0</v>
      </c>
      <c r="AH68" s="111" t="s">
        <v>56</v>
      </c>
      <c r="AI68" s="111" t="s">
        <v>592</v>
      </c>
      <c r="AJ68" s="111" t="s">
        <v>227</v>
      </c>
      <c r="AK68" s="111" t="s">
        <v>56</v>
      </c>
      <c r="AL68" s="113">
        <v>0</v>
      </c>
      <c r="AM68" s="113">
        <v>0</v>
      </c>
      <c r="AN68" s="113">
        <v>0</v>
      </c>
      <c r="AO68" s="116">
        <v>0</v>
      </c>
      <c r="AP68" s="116">
        <v>0</v>
      </c>
      <c r="AQ68" s="113">
        <v>0</v>
      </c>
      <c r="AR68" s="116">
        <v>0</v>
      </c>
      <c r="AS68" s="110" t="b">
        <v>0</v>
      </c>
      <c r="AT68" s="176">
        <v>0</v>
      </c>
    </row>
    <row r="69" spans="1:46" ht="15" x14ac:dyDescent="0.25">
      <c r="A69">
        <v>2421</v>
      </c>
      <c r="B69" t="s">
        <v>853</v>
      </c>
      <c r="C69" t="s">
        <v>854</v>
      </c>
      <c r="D69">
        <v>434009549934290</v>
      </c>
      <c r="E69" t="s">
        <v>804</v>
      </c>
      <c r="F69">
        <v>23431.68</v>
      </c>
      <c r="G69">
        <v>0</v>
      </c>
      <c r="I69" s="57">
        <v>45300</v>
      </c>
      <c r="L69" s="110">
        <v>14</v>
      </c>
      <c r="M69" s="110">
        <f t="shared" si="94"/>
        <v>2421</v>
      </c>
      <c r="N69" s="111" t="s">
        <v>593</v>
      </c>
      <c r="O69" s="110">
        <v>21</v>
      </c>
      <c r="P69" s="112" t="s">
        <v>878</v>
      </c>
      <c r="Q69" s="111" t="s">
        <v>56</v>
      </c>
      <c r="R69" s="113">
        <f t="shared" si="95"/>
        <v>23431.68</v>
      </c>
      <c r="S69" s="113">
        <f t="shared" si="96"/>
        <v>23431.68</v>
      </c>
      <c r="T69" s="113">
        <f t="shared" si="97"/>
        <v>23431.68</v>
      </c>
      <c r="U69" s="111" t="s">
        <v>525</v>
      </c>
      <c r="V69" s="114"/>
      <c r="W69" s="115">
        <f t="shared" si="98"/>
        <v>45300</v>
      </c>
      <c r="X69" s="115">
        <f t="shared" si="99"/>
        <v>45300</v>
      </c>
      <c r="Y69" s="115">
        <f t="shared" si="100"/>
        <v>45300</v>
      </c>
      <c r="Z69" s="115">
        <f t="shared" si="101"/>
        <v>45300</v>
      </c>
      <c r="AA69" s="113">
        <v>0</v>
      </c>
      <c r="AB69" s="113">
        <v>0</v>
      </c>
      <c r="AC69" s="113">
        <v>0</v>
      </c>
      <c r="AD69" s="113">
        <v>0</v>
      </c>
      <c r="AE69" s="113">
        <v>0</v>
      </c>
      <c r="AF69" s="113">
        <v>0</v>
      </c>
      <c r="AG69" s="116">
        <v>0</v>
      </c>
      <c r="AH69" s="111" t="s">
        <v>56</v>
      </c>
      <c r="AI69" s="111" t="s">
        <v>592</v>
      </c>
      <c r="AJ69" s="111" t="s">
        <v>227</v>
      </c>
      <c r="AK69" s="111" t="s">
        <v>56</v>
      </c>
      <c r="AL69" s="113">
        <v>0</v>
      </c>
      <c r="AM69" s="113">
        <v>0</v>
      </c>
      <c r="AN69" s="113">
        <v>0</v>
      </c>
      <c r="AO69" s="116">
        <v>0</v>
      </c>
      <c r="AP69" s="116">
        <v>0</v>
      </c>
      <c r="AQ69" s="113">
        <v>0</v>
      </c>
      <c r="AR69" s="116">
        <v>0</v>
      </c>
      <c r="AS69" s="110" t="b">
        <v>0</v>
      </c>
      <c r="AT69" s="176">
        <v>0</v>
      </c>
    </row>
    <row r="70" spans="1:46" ht="15" x14ac:dyDescent="0.25">
      <c r="A70">
        <v>2787</v>
      </c>
      <c r="B70" t="s">
        <v>855</v>
      </c>
      <c r="C70" t="s">
        <v>856</v>
      </c>
      <c r="D70">
        <v>434009553909635</v>
      </c>
      <c r="E70" t="s">
        <v>804</v>
      </c>
      <c r="F70">
        <v>45505.15</v>
      </c>
      <c r="G70">
        <v>0</v>
      </c>
      <c r="I70" s="57">
        <v>45300</v>
      </c>
      <c r="L70" s="110">
        <v>14</v>
      </c>
      <c r="M70" s="110">
        <f t="shared" si="94"/>
        <v>2787</v>
      </c>
      <c r="N70" s="111" t="s">
        <v>593</v>
      </c>
      <c r="O70" s="110">
        <v>21</v>
      </c>
      <c r="P70" s="112" t="s">
        <v>878</v>
      </c>
      <c r="Q70" s="111" t="s">
        <v>56</v>
      </c>
      <c r="R70" s="113">
        <f t="shared" si="95"/>
        <v>45505.15</v>
      </c>
      <c r="S70" s="113">
        <f t="shared" si="96"/>
        <v>45505.15</v>
      </c>
      <c r="T70" s="113">
        <f t="shared" si="97"/>
        <v>45505.15</v>
      </c>
      <c r="U70" s="111" t="s">
        <v>525</v>
      </c>
      <c r="V70" s="114"/>
      <c r="W70" s="115">
        <f t="shared" si="98"/>
        <v>45300</v>
      </c>
      <c r="X70" s="115">
        <f t="shared" si="99"/>
        <v>45300</v>
      </c>
      <c r="Y70" s="115">
        <f t="shared" si="100"/>
        <v>45300</v>
      </c>
      <c r="Z70" s="115">
        <f t="shared" si="101"/>
        <v>45300</v>
      </c>
      <c r="AA70" s="113">
        <v>0</v>
      </c>
      <c r="AB70" s="113">
        <v>0</v>
      </c>
      <c r="AC70" s="113">
        <v>0</v>
      </c>
      <c r="AD70" s="113">
        <v>0</v>
      </c>
      <c r="AE70" s="113">
        <v>0</v>
      </c>
      <c r="AF70" s="113">
        <v>0</v>
      </c>
      <c r="AG70" s="116">
        <v>0</v>
      </c>
      <c r="AH70" s="111" t="s">
        <v>56</v>
      </c>
      <c r="AI70" s="111" t="s">
        <v>592</v>
      </c>
      <c r="AJ70" s="111" t="s">
        <v>227</v>
      </c>
      <c r="AK70" s="111" t="s">
        <v>56</v>
      </c>
      <c r="AL70" s="113">
        <v>0</v>
      </c>
      <c r="AM70" s="113">
        <v>0</v>
      </c>
      <c r="AN70" s="113">
        <v>0</v>
      </c>
      <c r="AO70" s="116">
        <v>0</v>
      </c>
      <c r="AP70" s="116">
        <v>0</v>
      </c>
      <c r="AQ70" s="113">
        <v>0</v>
      </c>
      <c r="AR70" s="116">
        <v>0</v>
      </c>
      <c r="AS70" s="110" t="b">
        <v>0</v>
      </c>
      <c r="AT70" s="176">
        <v>0</v>
      </c>
    </row>
    <row r="71" spans="1:46" ht="15" x14ac:dyDescent="0.25">
      <c r="A71">
        <v>838</v>
      </c>
      <c r="B71" t="s">
        <v>857</v>
      </c>
      <c r="C71" t="s">
        <v>858</v>
      </c>
      <c r="D71">
        <v>434009531129398</v>
      </c>
      <c r="E71" t="s">
        <v>804</v>
      </c>
      <c r="F71">
        <v>19266.04</v>
      </c>
      <c r="G71">
        <v>0</v>
      </c>
      <c r="I71" s="57">
        <v>45300</v>
      </c>
      <c r="L71" s="110">
        <v>14</v>
      </c>
      <c r="M71" s="110">
        <f t="shared" si="94"/>
        <v>838</v>
      </c>
      <c r="N71" s="111" t="s">
        <v>593</v>
      </c>
      <c r="O71" s="110">
        <v>21</v>
      </c>
      <c r="P71" s="112" t="s">
        <v>878</v>
      </c>
      <c r="Q71" s="111" t="s">
        <v>56</v>
      </c>
      <c r="R71" s="113">
        <f t="shared" si="95"/>
        <v>19266.04</v>
      </c>
      <c r="S71" s="113">
        <f t="shared" si="96"/>
        <v>19266.04</v>
      </c>
      <c r="T71" s="113">
        <f t="shared" si="97"/>
        <v>19266.04</v>
      </c>
      <c r="U71" s="111" t="s">
        <v>525</v>
      </c>
      <c r="V71" s="114"/>
      <c r="W71" s="115">
        <f t="shared" si="98"/>
        <v>45300</v>
      </c>
      <c r="X71" s="115">
        <f t="shared" si="99"/>
        <v>45300</v>
      </c>
      <c r="Y71" s="115">
        <f t="shared" si="100"/>
        <v>45300</v>
      </c>
      <c r="Z71" s="115">
        <f t="shared" si="101"/>
        <v>45300</v>
      </c>
      <c r="AA71" s="113">
        <v>0</v>
      </c>
      <c r="AB71" s="113">
        <v>0</v>
      </c>
      <c r="AC71" s="113">
        <v>0</v>
      </c>
      <c r="AD71" s="113">
        <v>0</v>
      </c>
      <c r="AE71" s="113">
        <v>0</v>
      </c>
      <c r="AF71" s="113">
        <v>0</v>
      </c>
      <c r="AG71" s="116">
        <v>0</v>
      </c>
      <c r="AH71" s="111" t="s">
        <v>56</v>
      </c>
      <c r="AI71" s="111" t="s">
        <v>592</v>
      </c>
      <c r="AJ71" s="111" t="s">
        <v>227</v>
      </c>
      <c r="AK71" s="111" t="s">
        <v>56</v>
      </c>
      <c r="AL71" s="113">
        <v>0</v>
      </c>
      <c r="AM71" s="113">
        <v>0</v>
      </c>
      <c r="AN71" s="113">
        <v>0</v>
      </c>
      <c r="AO71" s="116">
        <v>0</v>
      </c>
      <c r="AP71" s="116">
        <v>0</v>
      </c>
      <c r="AQ71" s="113">
        <v>0</v>
      </c>
      <c r="AR71" s="116">
        <v>0</v>
      </c>
      <c r="AS71" s="110" t="b">
        <v>0</v>
      </c>
      <c r="AT71" s="176">
        <v>0</v>
      </c>
    </row>
    <row r="72" spans="1:46" ht="15" x14ac:dyDescent="0.25">
      <c r="A72">
        <v>2795</v>
      </c>
      <c r="B72" t="s">
        <v>859</v>
      </c>
      <c r="C72" t="s">
        <v>860</v>
      </c>
      <c r="D72">
        <v>434009554551167</v>
      </c>
      <c r="E72" t="s">
        <v>804</v>
      </c>
      <c r="F72">
        <v>22260.09</v>
      </c>
      <c r="G72">
        <v>0</v>
      </c>
      <c r="I72" s="57">
        <v>45300</v>
      </c>
      <c r="L72" s="110">
        <v>14</v>
      </c>
      <c r="M72" s="110">
        <f t="shared" si="94"/>
        <v>2795</v>
      </c>
      <c r="N72" s="111" t="s">
        <v>593</v>
      </c>
      <c r="O72" s="110">
        <v>21</v>
      </c>
      <c r="P72" s="112" t="s">
        <v>878</v>
      </c>
      <c r="Q72" s="111" t="s">
        <v>56</v>
      </c>
      <c r="R72" s="113">
        <f t="shared" si="95"/>
        <v>22260.09</v>
      </c>
      <c r="S72" s="113">
        <f t="shared" si="96"/>
        <v>22260.09</v>
      </c>
      <c r="T72" s="113">
        <f t="shared" si="97"/>
        <v>22260.09</v>
      </c>
      <c r="U72" s="111" t="s">
        <v>525</v>
      </c>
      <c r="V72" s="114"/>
      <c r="W72" s="115">
        <f t="shared" si="98"/>
        <v>45300</v>
      </c>
      <c r="X72" s="115">
        <f t="shared" si="99"/>
        <v>45300</v>
      </c>
      <c r="Y72" s="115">
        <f t="shared" si="100"/>
        <v>45300</v>
      </c>
      <c r="Z72" s="115">
        <f t="shared" si="101"/>
        <v>45300</v>
      </c>
      <c r="AA72" s="113">
        <v>0</v>
      </c>
      <c r="AB72" s="113">
        <v>0</v>
      </c>
      <c r="AC72" s="113">
        <v>0</v>
      </c>
      <c r="AD72" s="113">
        <v>0</v>
      </c>
      <c r="AE72" s="113">
        <v>0</v>
      </c>
      <c r="AF72" s="113">
        <v>0</v>
      </c>
      <c r="AG72" s="116">
        <v>0</v>
      </c>
      <c r="AH72" s="111" t="s">
        <v>56</v>
      </c>
      <c r="AI72" s="111" t="s">
        <v>592</v>
      </c>
      <c r="AJ72" s="111" t="s">
        <v>227</v>
      </c>
      <c r="AK72" s="111" t="s">
        <v>56</v>
      </c>
      <c r="AL72" s="113">
        <v>0</v>
      </c>
      <c r="AM72" s="113">
        <v>0</v>
      </c>
      <c r="AN72" s="113">
        <v>0</v>
      </c>
      <c r="AO72" s="116">
        <v>0</v>
      </c>
      <c r="AP72" s="116">
        <v>0</v>
      </c>
      <c r="AQ72" s="113">
        <v>0</v>
      </c>
      <c r="AR72" s="116">
        <v>0</v>
      </c>
      <c r="AS72" s="110" t="b">
        <v>0</v>
      </c>
      <c r="AT72" s="176">
        <v>0</v>
      </c>
    </row>
    <row r="73" spans="1:46" ht="15" x14ac:dyDescent="0.25">
      <c r="A73">
        <v>1108</v>
      </c>
      <c r="B73" t="s">
        <v>861</v>
      </c>
      <c r="C73" t="s">
        <v>862</v>
      </c>
      <c r="D73">
        <v>434009506448640</v>
      </c>
      <c r="E73" t="s">
        <v>804</v>
      </c>
      <c r="F73">
        <v>19355</v>
      </c>
      <c r="G73">
        <v>0</v>
      </c>
      <c r="I73" s="57">
        <v>45300</v>
      </c>
      <c r="L73" s="110">
        <v>14</v>
      </c>
      <c r="M73" s="110">
        <f t="shared" si="94"/>
        <v>1108</v>
      </c>
      <c r="N73" s="111" t="s">
        <v>593</v>
      </c>
      <c r="O73" s="110">
        <v>21</v>
      </c>
      <c r="P73" s="112" t="s">
        <v>878</v>
      </c>
      <c r="Q73" s="111" t="s">
        <v>56</v>
      </c>
      <c r="R73" s="113">
        <f t="shared" si="95"/>
        <v>19355</v>
      </c>
      <c r="S73" s="113">
        <f t="shared" si="96"/>
        <v>19355</v>
      </c>
      <c r="T73" s="113">
        <f t="shared" si="97"/>
        <v>19355</v>
      </c>
      <c r="U73" s="111" t="s">
        <v>525</v>
      </c>
      <c r="V73" s="114"/>
      <c r="W73" s="115">
        <f t="shared" si="98"/>
        <v>45300</v>
      </c>
      <c r="X73" s="115">
        <f t="shared" si="99"/>
        <v>45300</v>
      </c>
      <c r="Y73" s="115">
        <f t="shared" si="100"/>
        <v>45300</v>
      </c>
      <c r="Z73" s="115">
        <f t="shared" si="101"/>
        <v>45300</v>
      </c>
      <c r="AA73" s="113">
        <v>0</v>
      </c>
      <c r="AB73" s="113">
        <v>0</v>
      </c>
      <c r="AC73" s="113">
        <v>0</v>
      </c>
      <c r="AD73" s="113">
        <v>0</v>
      </c>
      <c r="AE73" s="113">
        <v>0</v>
      </c>
      <c r="AF73" s="113">
        <v>0</v>
      </c>
      <c r="AG73" s="116">
        <v>0</v>
      </c>
      <c r="AH73" s="111" t="s">
        <v>56</v>
      </c>
      <c r="AI73" s="111" t="s">
        <v>592</v>
      </c>
      <c r="AJ73" s="111" t="s">
        <v>227</v>
      </c>
      <c r="AK73" s="111" t="s">
        <v>56</v>
      </c>
      <c r="AL73" s="113">
        <v>0</v>
      </c>
      <c r="AM73" s="113">
        <v>0</v>
      </c>
      <c r="AN73" s="113">
        <v>0</v>
      </c>
      <c r="AO73" s="116">
        <v>0</v>
      </c>
      <c r="AP73" s="116">
        <v>0</v>
      </c>
      <c r="AQ73" s="113">
        <v>0</v>
      </c>
      <c r="AR73" s="116">
        <v>0</v>
      </c>
      <c r="AS73" s="110" t="b">
        <v>0</v>
      </c>
      <c r="AT73" s="176">
        <v>0</v>
      </c>
    </row>
    <row r="74" spans="1:46" ht="15" x14ac:dyDescent="0.25">
      <c r="A74">
        <v>1390</v>
      </c>
      <c r="B74" t="s">
        <v>863</v>
      </c>
      <c r="C74" t="s">
        <v>864</v>
      </c>
      <c r="D74">
        <v>434009505877814</v>
      </c>
      <c r="E74" t="s">
        <v>804</v>
      </c>
      <c r="F74">
        <v>21454.93</v>
      </c>
      <c r="G74">
        <v>0</v>
      </c>
      <c r="I74" s="57">
        <v>45300</v>
      </c>
      <c r="L74" s="110">
        <v>14</v>
      </c>
      <c r="M74" s="110">
        <f t="shared" si="94"/>
        <v>1390</v>
      </c>
      <c r="N74" s="111" t="s">
        <v>593</v>
      </c>
      <c r="O74" s="110">
        <v>21</v>
      </c>
      <c r="P74" s="112" t="s">
        <v>878</v>
      </c>
      <c r="Q74" s="111" t="s">
        <v>56</v>
      </c>
      <c r="R74" s="113">
        <f t="shared" si="95"/>
        <v>21454.93</v>
      </c>
      <c r="S74" s="113">
        <f t="shared" si="96"/>
        <v>21454.93</v>
      </c>
      <c r="T74" s="113">
        <f t="shared" si="97"/>
        <v>21454.93</v>
      </c>
      <c r="U74" s="111" t="s">
        <v>525</v>
      </c>
      <c r="V74" s="114"/>
      <c r="W74" s="115">
        <f t="shared" si="98"/>
        <v>45300</v>
      </c>
      <c r="X74" s="115">
        <f t="shared" si="99"/>
        <v>45300</v>
      </c>
      <c r="Y74" s="115">
        <f t="shared" si="100"/>
        <v>45300</v>
      </c>
      <c r="Z74" s="115">
        <f t="shared" si="101"/>
        <v>45300</v>
      </c>
      <c r="AA74" s="113">
        <v>0</v>
      </c>
      <c r="AB74" s="113">
        <v>0</v>
      </c>
      <c r="AC74" s="113">
        <v>0</v>
      </c>
      <c r="AD74" s="113">
        <v>0</v>
      </c>
      <c r="AE74" s="113">
        <v>0</v>
      </c>
      <c r="AF74" s="113">
        <v>0</v>
      </c>
      <c r="AG74" s="116">
        <v>0</v>
      </c>
      <c r="AH74" s="111" t="s">
        <v>56</v>
      </c>
      <c r="AI74" s="111" t="s">
        <v>592</v>
      </c>
      <c r="AJ74" s="111" t="s">
        <v>227</v>
      </c>
      <c r="AK74" s="111" t="s">
        <v>56</v>
      </c>
      <c r="AL74" s="113">
        <v>0</v>
      </c>
      <c r="AM74" s="113">
        <v>0</v>
      </c>
      <c r="AN74" s="113">
        <v>0</v>
      </c>
      <c r="AO74" s="116">
        <v>0</v>
      </c>
      <c r="AP74" s="116">
        <v>0</v>
      </c>
      <c r="AQ74" s="113">
        <v>0</v>
      </c>
      <c r="AR74" s="116">
        <v>0</v>
      </c>
      <c r="AS74" s="110" t="b">
        <v>0</v>
      </c>
      <c r="AT74" s="176">
        <v>0</v>
      </c>
    </row>
    <row r="75" spans="1:46" ht="15" x14ac:dyDescent="0.25">
      <c r="A75">
        <v>2473</v>
      </c>
      <c r="B75" t="s">
        <v>865</v>
      </c>
      <c r="C75" t="s">
        <v>866</v>
      </c>
      <c r="D75">
        <v>434009540252148</v>
      </c>
      <c r="E75" t="s">
        <v>804</v>
      </c>
      <c r="F75">
        <v>21869.56</v>
      </c>
      <c r="G75">
        <v>0</v>
      </c>
      <c r="I75" s="57">
        <v>45300</v>
      </c>
      <c r="L75" s="110">
        <v>14</v>
      </c>
      <c r="M75" s="110">
        <f t="shared" si="94"/>
        <v>2473</v>
      </c>
      <c r="N75" s="111" t="s">
        <v>593</v>
      </c>
      <c r="O75" s="110">
        <v>21</v>
      </c>
      <c r="P75" s="112" t="s">
        <v>878</v>
      </c>
      <c r="Q75" s="111" t="s">
        <v>56</v>
      </c>
      <c r="R75" s="113">
        <f t="shared" si="95"/>
        <v>21869.56</v>
      </c>
      <c r="S75" s="113">
        <f t="shared" si="96"/>
        <v>21869.56</v>
      </c>
      <c r="T75" s="113">
        <f t="shared" si="97"/>
        <v>21869.56</v>
      </c>
      <c r="U75" s="111" t="s">
        <v>525</v>
      </c>
      <c r="V75" s="114"/>
      <c r="W75" s="115">
        <f t="shared" si="98"/>
        <v>45300</v>
      </c>
      <c r="X75" s="115">
        <f t="shared" si="99"/>
        <v>45300</v>
      </c>
      <c r="Y75" s="115">
        <f t="shared" si="100"/>
        <v>45300</v>
      </c>
      <c r="Z75" s="115">
        <f t="shared" si="101"/>
        <v>45300</v>
      </c>
      <c r="AA75" s="113">
        <v>0</v>
      </c>
      <c r="AB75" s="113">
        <v>0</v>
      </c>
      <c r="AC75" s="113">
        <v>0</v>
      </c>
      <c r="AD75" s="113">
        <v>0</v>
      </c>
      <c r="AE75" s="113">
        <v>0</v>
      </c>
      <c r="AF75" s="113">
        <v>0</v>
      </c>
      <c r="AG75" s="116">
        <v>0</v>
      </c>
      <c r="AH75" s="111" t="s">
        <v>56</v>
      </c>
      <c r="AI75" s="111" t="s">
        <v>592</v>
      </c>
      <c r="AJ75" s="111" t="s">
        <v>227</v>
      </c>
      <c r="AK75" s="111" t="s">
        <v>56</v>
      </c>
      <c r="AL75" s="113">
        <v>0</v>
      </c>
      <c r="AM75" s="113">
        <v>0</v>
      </c>
      <c r="AN75" s="113">
        <v>0</v>
      </c>
      <c r="AO75" s="116">
        <v>0</v>
      </c>
      <c r="AP75" s="116">
        <v>0</v>
      </c>
      <c r="AQ75" s="113">
        <v>0</v>
      </c>
      <c r="AR75" s="116">
        <v>0</v>
      </c>
      <c r="AS75" s="110" t="b">
        <v>0</v>
      </c>
      <c r="AT75" s="176">
        <v>0</v>
      </c>
    </row>
    <row r="76" spans="1:46" ht="15" x14ac:dyDescent="0.25">
      <c r="A76">
        <v>1509</v>
      </c>
      <c r="B76" t="s">
        <v>867</v>
      </c>
      <c r="C76" t="s">
        <v>868</v>
      </c>
      <c r="D76">
        <v>434009550308116</v>
      </c>
      <c r="E76" t="s">
        <v>804</v>
      </c>
      <c r="F76">
        <v>34141.82</v>
      </c>
      <c r="G76">
        <v>0</v>
      </c>
      <c r="I76" s="57">
        <v>45300</v>
      </c>
      <c r="L76" s="110">
        <v>14</v>
      </c>
      <c r="M76" s="110">
        <f t="shared" si="94"/>
        <v>1509</v>
      </c>
      <c r="N76" s="111" t="s">
        <v>593</v>
      </c>
      <c r="O76" s="110">
        <v>21</v>
      </c>
      <c r="P76" s="112" t="s">
        <v>878</v>
      </c>
      <c r="Q76" s="111" t="s">
        <v>56</v>
      </c>
      <c r="R76" s="113">
        <f t="shared" si="95"/>
        <v>34141.82</v>
      </c>
      <c r="S76" s="113">
        <f t="shared" si="96"/>
        <v>34141.82</v>
      </c>
      <c r="T76" s="113">
        <f t="shared" si="97"/>
        <v>34141.82</v>
      </c>
      <c r="U76" s="111" t="s">
        <v>525</v>
      </c>
      <c r="V76" s="114"/>
      <c r="W76" s="115">
        <f t="shared" si="98"/>
        <v>45300</v>
      </c>
      <c r="X76" s="115">
        <f t="shared" si="99"/>
        <v>45300</v>
      </c>
      <c r="Y76" s="115">
        <f t="shared" si="100"/>
        <v>45300</v>
      </c>
      <c r="Z76" s="115">
        <f t="shared" si="101"/>
        <v>45300</v>
      </c>
      <c r="AA76" s="113">
        <v>0</v>
      </c>
      <c r="AB76" s="113">
        <v>0</v>
      </c>
      <c r="AC76" s="113">
        <v>0</v>
      </c>
      <c r="AD76" s="113">
        <v>0</v>
      </c>
      <c r="AE76" s="113">
        <v>0</v>
      </c>
      <c r="AF76" s="113">
        <v>0</v>
      </c>
      <c r="AG76" s="116">
        <v>0</v>
      </c>
      <c r="AH76" s="111" t="s">
        <v>56</v>
      </c>
      <c r="AI76" s="111" t="s">
        <v>592</v>
      </c>
      <c r="AJ76" s="111" t="s">
        <v>227</v>
      </c>
      <c r="AK76" s="111" t="s">
        <v>56</v>
      </c>
      <c r="AL76" s="113">
        <v>0</v>
      </c>
      <c r="AM76" s="113">
        <v>0</v>
      </c>
      <c r="AN76" s="113">
        <v>0</v>
      </c>
      <c r="AO76" s="116">
        <v>0</v>
      </c>
      <c r="AP76" s="116">
        <v>0</v>
      </c>
      <c r="AQ76" s="113">
        <v>0</v>
      </c>
      <c r="AR76" s="116">
        <v>0</v>
      </c>
      <c r="AS76" s="110" t="b">
        <v>0</v>
      </c>
      <c r="AT76" s="176">
        <v>0</v>
      </c>
    </row>
    <row r="77" spans="1:46" ht="15" x14ac:dyDescent="0.25">
      <c r="A77">
        <v>2716</v>
      </c>
      <c r="B77" t="s">
        <v>871</v>
      </c>
      <c r="C77" t="s">
        <v>872</v>
      </c>
      <c r="D77">
        <v>434009550683402</v>
      </c>
      <c r="E77" t="s">
        <v>804</v>
      </c>
      <c r="F77">
        <v>29382.45</v>
      </c>
      <c r="G77">
        <v>0</v>
      </c>
      <c r="I77" s="57">
        <v>45300</v>
      </c>
      <c r="L77" s="110">
        <v>14</v>
      </c>
      <c r="M77" s="110">
        <f t="shared" si="94"/>
        <v>2716</v>
      </c>
      <c r="N77" s="111" t="s">
        <v>593</v>
      </c>
      <c r="O77" s="110">
        <v>21</v>
      </c>
      <c r="P77" s="112" t="s">
        <v>878</v>
      </c>
      <c r="Q77" s="111" t="s">
        <v>56</v>
      </c>
      <c r="R77" s="113">
        <f t="shared" si="95"/>
        <v>29382.45</v>
      </c>
      <c r="S77" s="113">
        <f t="shared" si="96"/>
        <v>29382.45</v>
      </c>
      <c r="T77" s="113">
        <f t="shared" si="97"/>
        <v>29382.45</v>
      </c>
      <c r="U77" s="111" t="s">
        <v>525</v>
      </c>
      <c r="V77" s="114"/>
      <c r="W77" s="115">
        <f t="shared" si="98"/>
        <v>45300</v>
      </c>
      <c r="X77" s="115">
        <f t="shared" si="99"/>
        <v>45300</v>
      </c>
      <c r="Y77" s="115">
        <f t="shared" si="100"/>
        <v>45300</v>
      </c>
      <c r="Z77" s="115">
        <f t="shared" si="101"/>
        <v>45300</v>
      </c>
      <c r="AA77" s="113">
        <v>0</v>
      </c>
      <c r="AB77" s="113">
        <v>0</v>
      </c>
      <c r="AC77" s="113">
        <v>0</v>
      </c>
      <c r="AD77" s="113">
        <v>0</v>
      </c>
      <c r="AE77" s="113">
        <v>0</v>
      </c>
      <c r="AF77" s="113">
        <v>0</v>
      </c>
      <c r="AG77" s="116">
        <v>0</v>
      </c>
      <c r="AH77" s="111" t="s">
        <v>56</v>
      </c>
      <c r="AI77" s="111" t="s">
        <v>592</v>
      </c>
      <c r="AJ77" s="111" t="s">
        <v>227</v>
      </c>
      <c r="AK77" s="111" t="s">
        <v>56</v>
      </c>
      <c r="AL77" s="113">
        <v>0</v>
      </c>
      <c r="AM77" s="113">
        <v>0</v>
      </c>
      <c r="AN77" s="113">
        <v>0</v>
      </c>
      <c r="AO77" s="116">
        <v>0</v>
      </c>
      <c r="AP77" s="116">
        <v>0</v>
      </c>
      <c r="AQ77" s="113">
        <v>0</v>
      </c>
      <c r="AR77" s="116">
        <v>0</v>
      </c>
      <c r="AS77" s="110" t="b">
        <v>0</v>
      </c>
      <c r="AT77" s="176">
        <v>0</v>
      </c>
    </row>
    <row r="78" spans="1:46" ht="15" x14ac:dyDescent="0.25">
      <c r="L78" s="110"/>
      <c r="M78" s="110"/>
      <c r="N78" s="111"/>
      <c r="O78" s="110"/>
      <c r="P78" s="112"/>
      <c r="Q78" s="111"/>
      <c r="R78" s="113"/>
      <c r="S78" s="113"/>
      <c r="T78" s="113"/>
      <c r="U78" s="111"/>
      <c r="V78" s="114"/>
      <c r="W78" s="115"/>
      <c r="X78" s="115"/>
      <c r="Y78" s="115"/>
      <c r="Z78" s="115"/>
      <c r="AA78" s="113"/>
      <c r="AB78" s="113"/>
      <c r="AC78" s="113"/>
      <c r="AD78" s="113"/>
      <c r="AE78" s="113"/>
      <c r="AF78" s="113"/>
      <c r="AG78" s="116"/>
      <c r="AH78" s="111"/>
      <c r="AI78" s="111"/>
      <c r="AJ78" s="111"/>
      <c r="AK78" s="111"/>
      <c r="AL78" s="113"/>
      <c r="AM78" s="113"/>
      <c r="AN78" s="113"/>
      <c r="AO78" s="116"/>
      <c r="AP78" s="116"/>
      <c r="AQ78" s="113"/>
      <c r="AR78" s="116"/>
      <c r="AS78" s="110"/>
      <c r="AT78" s="176"/>
    </row>
    <row r="79" spans="1:46" ht="15" x14ac:dyDescent="0.25">
      <c r="A79" t="s">
        <v>795</v>
      </c>
      <c r="B79" t="s">
        <v>796</v>
      </c>
      <c r="C79" t="s">
        <v>797</v>
      </c>
      <c r="D79" t="s">
        <v>798</v>
      </c>
      <c r="E79" t="s">
        <v>799</v>
      </c>
      <c r="F79" t="s">
        <v>800</v>
      </c>
      <c r="G79" t="s">
        <v>801</v>
      </c>
      <c r="L79" s="110"/>
      <c r="M79" s="110"/>
      <c r="N79" s="111"/>
      <c r="O79" s="110"/>
      <c r="P79" s="175"/>
      <c r="Q79" s="111"/>
      <c r="R79" s="113"/>
      <c r="S79" s="113"/>
      <c r="T79" s="113"/>
      <c r="U79" s="111"/>
      <c r="V79" s="114"/>
      <c r="W79" s="115"/>
      <c r="X79" s="115"/>
      <c r="Y79" s="115"/>
      <c r="Z79" s="115"/>
      <c r="AA79" s="113"/>
      <c r="AB79" s="113"/>
      <c r="AC79" s="113"/>
      <c r="AD79" s="113"/>
      <c r="AE79" s="113"/>
      <c r="AF79" s="113"/>
      <c r="AG79" s="116"/>
      <c r="AH79" s="111"/>
      <c r="AI79" s="111"/>
      <c r="AJ79" s="111"/>
      <c r="AK79" s="111"/>
      <c r="AL79" s="113"/>
      <c r="AM79" s="113"/>
      <c r="AN79" s="113"/>
      <c r="AO79" s="116"/>
      <c r="AP79" s="116"/>
      <c r="AQ79" s="113"/>
      <c r="AR79" s="116"/>
      <c r="AS79" s="110"/>
      <c r="AT79" s="176"/>
    </row>
    <row r="80" spans="1:46" ht="15" x14ac:dyDescent="0.25">
      <c r="A80">
        <v>2682</v>
      </c>
      <c r="B80" t="s">
        <v>874</v>
      </c>
      <c r="C80" t="s">
        <v>875</v>
      </c>
      <c r="D80">
        <v>434009549335358</v>
      </c>
      <c r="E80" t="s">
        <v>804</v>
      </c>
      <c r="F80">
        <v>17125.37</v>
      </c>
      <c r="G80">
        <v>0</v>
      </c>
      <c r="I80" s="57">
        <v>45293</v>
      </c>
      <c r="L80" s="110">
        <v>14</v>
      </c>
      <c r="M80" s="110">
        <f t="shared" ref="M80" si="102">+A80</f>
        <v>2682</v>
      </c>
      <c r="N80" s="111" t="s">
        <v>593</v>
      </c>
      <c r="O80" s="110">
        <v>21</v>
      </c>
      <c r="P80" s="112" t="s">
        <v>878</v>
      </c>
      <c r="Q80" s="111" t="s">
        <v>56</v>
      </c>
      <c r="R80" s="113">
        <f t="shared" ref="R80" si="103">+F80</f>
        <v>17125.37</v>
      </c>
      <c r="S80" s="113">
        <f t="shared" ref="S80" si="104">+R80</f>
        <v>17125.37</v>
      </c>
      <c r="T80" s="113">
        <f t="shared" ref="T80" si="105">+S80</f>
        <v>17125.37</v>
      </c>
      <c r="U80" s="111" t="s">
        <v>525</v>
      </c>
      <c r="V80" s="114"/>
      <c r="W80" s="115">
        <f t="shared" ref="W80" si="106">+I80</f>
        <v>45293</v>
      </c>
      <c r="X80" s="115">
        <f t="shared" ref="X80" si="107">+W80</f>
        <v>45293</v>
      </c>
      <c r="Y80" s="115">
        <f t="shared" ref="Y80" si="108">+X80</f>
        <v>45293</v>
      </c>
      <c r="Z80" s="115">
        <f t="shared" ref="Z80" si="109">+Y80</f>
        <v>45293</v>
      </c>
      <c r="AA80" s="113">
        <v>0</v>
      </c>
      <c r="AB80" s="113">
        <v>0</v>
      </c>
      <c r="AC80" s="113">
        <v>0</v>
      </c>
      <c r="AD80" s="113">
        <v>0</v>
      </c>
      <c r="AE80" s="113">
        <v>0</v>
      </c>
      <c r="AF80" s="113">
        <v>0</v>
      </c>
      <c r="AG80" s="116">
        <v>0</v>
      </c>
      <c r="AH80" s="111" t="s">
        <v>56</v>
      </c>
      <c r="AI80" s="111" t="s">
        <v>592</v>
      </c>
      <c r="AJ80" s="111" t="s">
        <v>227</v>
      </c>
      <c r="AK80" s="111" t="s">
        <v>56</v>
      </c>
      <c r="AL80" s="113">
        <v>0</v>
      </c>
      <c r="AM80" s="113">
        <v>0</v>
      </c>
      <c r="AN80" s="113">
        <v>0</v>
      </c>
      <c r="AO80" s="116">
        <v>0</v>
      </c>
      <c r="AP80" s="116">
        <v>0</v>
      </c>
      <c r="AQ80" s="113">
        <v>0</v>
      </c>
      <c r="AR80" s="116">
        <v>0</v>
      </c>
      <c r="AS80" s="110" t="b">
        <v>0</v>
      </c>
      <c r="AT80" s="176">
        <v>0</v>
      </c>
    </row>
    <row r="81" spans="1:46" ht="15" x14ac:dyDescent="0.25">
      <c r="A81">
        <v>2833</v>
      </c>
      <c r="B81" t="s">
        <v>876</v>
      </c>
      <c r="C81" t="s">
        <v>877</v>
      </c>
      <c r="D81">
        <v>434009557322395</v>
      </c>
      <c r="E81" t="s">
        <v>804</v>
      </c>
      <c r="F81">
        <v>20177.27</v>
      </c>
      <c r="G81">
        <v>0</v>
      </c>
      <c r="I81" s="57">
        <v>45293</v>
      </c>
      <c r="L81" s="110">
        <v>14</v>
      </c>
      <c r="M81" s="110">
        <f t="shared" ref="M81" si="110">+A81</f>
        <v>2833</v>
      </c>
      <c r="N81" s="111" t="s">
        <v>593</v>
      </c>
      <c r="O81" s="110">
        <v>21</v>
      </c>
      <c r="P81" s="112" t="s">
        <v>878</v>
      </c>
      <c r="Q81" s="111" t="s">
        <v>56</v>
      </c>
      <c r="R81" s="113">
        <f t="shared" ref="R81" si="111">+F81</f>
        <v>20177.27</v>
      </c>
      <c r="S81" s="113">
        <f t="shared" ref="S81" si="112">+R81</f>
        <v>20177.27</v>
      </c>
      <c r="T81" s="113">
        <f t="shared" ref="T81" si="113">+S81</f>
        <v>20177.27</v>
      </c>
      <c r="U81" s="111" t="s">
        <v>525</v>
      </c>
      <c r="V81" s="114"/>
      <c r="W81" s="115">
        <f t="shared" ref="W81" si="114">+I81</f>
        <v>45293</v>
      </c>
      <c r="X81" s="115">
        <f t="shared" ref="X81" si="115">+W81</f>
        <v>45293</v>
      </c>
      <c r="Y81" s="115">
        <f t="shared" ref="Y81" si="116">+X81</f>
        <v>45293</v>
      </c>
      <c r="Z81" s="115">
        <f t="shared" ref="Z81" si="117">+Y81</f>
        <v>45293</v>
      </c>
      <c r="AA81" s="113">
        <v>0</v>
      </c>
      <c r="AB81" s="113">
        <v>0</v>
      </c>
      <c r="AC81" s="113">
        <v>0</v>
      </c>
      <c r="AD81" s="113">
        <v>0</v>
      </c>
      <c r="AE81" s="113">
        <v>0</v>
      </c>
      <c r="AF81" s="113">
        <v>0</v>
      </c>
      <c r="AG81" s="116">
        <v>0</v>
      </c>
      <c r="AH81" s="111" t="s">
        <v>56</v>
      </c>
      <c r="AI81" s="111" t="s">
        <v>592</v>
      </c>
      <c r="AJ81" s="111" t="s">
        <v>227</v>
      </c>
      <c r="AK81" s="111" t="s">
        <v>56</v>
      </c>
      <c r="AL81" s="113">
        <v>0</v>
      </c>
      <c r="AM81" s="113">
        <v>0</v>
      </c>
      <c r="AN81" s="113">
        <v>0</v>
      </c>
      <c r="AO81" s="116">
        <v>0</v>
      </c>
      <c r="AP81" s="116">
        <v>0</v>
      </c>
      <c r="AQ81" s="113">
        <v>0</v>
      </c>
      <c r="AR81" s="116">
        <v>0</v>
      </c>
      <c r="AS81" s="110" t="b">
        <v>0</v>
      </c>
      <c r="AT81" s="176">
        <v>0</v>
      </c>
    </row>
    <row r="82" spans="1:46" ht="15" x14ac:dyDescent="0.25">
      <c r="L82" s="110"/>
      <c r="M82" s="110"/>
      <c r="N82" s="111"/>
      <c r="O82" s="110"/>
      <c r="P82" s="112"/>
      <c r="Q82" s="111"/>
      <c r="R82" s="113"/>
      <c r="S82" s="113"/>
      <c r="T82" s="113"/>
      <c r="U82" s="111"/>
      <c r="V82" s="114"/>
      <c r="W82" s="115"/>
      <c r="X82" s="115"/>
      <c r="Y82" s="115"/>
      <c r="Z82" s="115"/>
      <c r="AA82" s="113"/>
      <c r="AB82" s="113"/>
      <c r="AC82" s="113"/>
      <c r="AD82" s="113"/>
      <c r="AE82" s="113"/>
      <c r="AF82" s="113"/>
      <c r="AG82" s="116"/>
      <c r="AH82" s="111"/>
      <c r="AI82" s="111"/>
      <c r="AJ82" s="111"/>
      <c r="AK82" s="111"/>
      <c r="AL82" s="113"/>
      <c r="AM82" s="113"/>
      <c r="AN82" s="113"/>
      <c r="AO82" s="116"/>
      <c r="AP82" s="116"/>
      <c r="AQ82" s="113"/>
      <c r="AR82" s="116"/>
      <c r="AS82" s="110"/>
      <c r="AT82" s="176"/>
    </row>
    <row r="83" spans="1:46" ht="15" x14ac:dyDescent="0.25">
      <c r="A83" t="s">
        <v>795</v>
      </c>
      <c r="B83" t="s">
        <v>796</v>
      </c>
      <c r="C83" t="s">
        <v>797</v>
      </c>
      <c r="D83" t="s">
        <v>798</v>
      </c>
      <c r="E83" t="s">
        <v>799</v>
      </c>
      <c r="F83" t="s">
        <v>800</v>
      </c>
      <c r="G83" t="s">
        <v>801</v>
      </c>
      <c r="L83" s="110"/>
      <c r="M83" s="110"/>
      <c r="N83" s="111"/>
      <c r="O83" s="110"/>
      <c r="P83" s="175"/>
      <c r="Q83" s="111"/>
      <c r="R83" s="113"/>
      <c r="S83" s="113"/>
      <c r="T83" s="113"/>
      <c r="U83" s="111"/>
      <c r="V83" s="114"/>
      <c r="W83" s="115"/>
      <c r="X83" s="115"/>
      <c r="Y83" s="115"/>
      <c r="Z83" s="115"/>
      <c r="AA83" s="113"/>
      <c r="AB83" s="113"/>
      <c r="AC83" s="113"/>
      <c r="AD83" s="113"/>
      <c r="AE83" s="113"/>
      <c r="AF83" s="113"/>
      <c r="AG83" s="116"/>
      <c r="AH83" s="111"/>
      <c r="AI83" s="111"/>
      <c r="AJ83" s="111"/>
      <c r="AK83" s="111"/>
      <c r="AL83" s="113"/>
      <c r="AM83" s="113"/>
      <c r="AN83" s="113"/>
      <c r="AO83" s="116"/>
      <c r="AP83" s="116"/>
      <c r="AQ83" s="113"/>
      <c r="AR83" s="116"/>
      <c r="AS83" s="110"/>
      <c r="AT83" s="176"/>
    </row>
    <row r="84" spans="1:46" ht="15" x14ac:dyDescent="0.25">
      <c r="A84">
        <v>2364</v>
      </c>
      <c r="B84" t="s">
        <v>841</v>
      </c>
      <c r="C84" t="s">
        <v>842</v>
      </c>
      <c r="D84">
        <v>434009535627104</v>
      </c>
      <c r="E84" t="s">
        <v>804</v>
      </c>
      <c r="F84">
        <v>88300</v>
      </c>
      <c r="G84">
        <v>0</v>
      </c>
      <c r="I84" s="57">
        <v>45293</v>
      </c>
      <c r="L84" s="110">
        <v>14</v>
      </c>
      <c r="M84" s="110">
        <f t="shared" ref="M84" si="118">+A84</f>
        <v>2364</v>
      </c>
      <c r="N84" s="111" t="s">
        <v>591</v>
      </c>
      <c r="O84" s="110">
        <v>21</v>
      </c>
      <c r="P84" s="175" t="s">
        <v>756</v>
      </c>
      <c r="Q84" s="111" t="s">
        <v>56</v>
      </c>
      <c r="R84" s="113">
        <f t="shared" ref="R84" si="119">+F84</f>
        <v>88300</v>
      </c>
      <c r="S84" s="113">
        <f t="shared" ref="S84:T86" si="120">+R84</f>
        <v>88300</v>
      </c>
      <c r="T84" s="113">
        <f t="shared" si="120"/>
        <v>88300</v>
      </c>
      <c r="U84" s="111" t="s">
        <v>525</v>
      </c>
      <c r="V84" s="114"/>
      <c r="W84" s="115">
        <f t="shared" ref="W84" si="121">+I84</f>
        <v>45293</v>
      </c>
      <c r="X84" s="115">
        <f t="shared" ref="X84:Z86" si="122">+W84</f>
        <v>45293</v>
      </c>
      <c r="Y84" s="115">
        <f t="shared" si="122"/>
        <v>45293</v>
      </c>
      <c r="Z84" s="115">
        <f t="shared" si="122"/>
        <v>45293</v>
      </c>
      <c r="AA84" s="113">
        <v>0</v>
      </c>
      <c r="AB84" s="113">
        <v>0</v>
      </c>
      <c r="AC84" s="113">
        <v>0</v>
      </c>
      <c r="AD84" s="113">
        <v>0</v>
      </c>
      <c r="AE84" s="113">
        <v>0</v>
      </c>
      <c r="AF84" s="113">
        <v>0</v>
      </c>
      <c r="AG84" s="116">
        <v>0</v>
      </c>
      <c r="AH84" s="111" t="s">
        <v>56</v>
      </c>
      <c r="AI84" s="111" t="s">
        <v>592</v>
      </c>
      <c r="AJ84" s="111" t="s">
        <v>75</v>
      </c>
      <c r="AK84" s="111" t="s">
        <v>56</v>
      </c>
      <c r="AL84" s="113">
        <v>0</v>
      </c>
      <c r="AM84" s="113">
        <v>0</v>
      </c>
      <c r="AN84" s="113">
        <v>0</v>
      </c>
      <c r="AO84" s="116">
        <v>0</v>
      </c>
      <c r="AP84" s="116">
        <v>0</v>
      </c>
      <c r="AQ84" s="113">
        <v>0</v>
      </c>
      <c r="AR84" s="116">
        <v>0</v>
      </c>
      <c r="AS84" s="110" t="b">
        <v>0</v>
      </c>
      <c r="AT84" s="176">
        <v>0</v>
      </c>
    </row>
    <row r="85" spans="1:46" ht="15" x14ac:dyDescent="0.25">
      <c r="A85" t="s">
        <v>795</v>
      </c>
      <c r="B85" t="s">
        <v>796</v>
      </c>
      <c r="C85" t="s">
        <v>797</v>
      </c>
      <c r="D85" t="s">
        <v>798</v>
      </c>
      <c r="E85" t="s">
        <v>799</v>
      </c>
      <c r="F85" t="s">
        <v>800</v>
      </c>
      <c r="G85" t="s">
        <v>801</v>
      </c>
      <c r="L85" s="110"/>
      <c r="M85" s="110"/>
      <c r="N85" s="111"/>
      <c r="O85" s="110"/>
      <c r="P85" s="175"/>
      <c r="Q85" s="111"/>
      <c r="R85" s="113"/>
      <c r="S85" s="113"/>
      <c r="T85" s="113"/>
      <c r="U85" s="111"/>
      <c r="V85" s="114"/>
      <c r="W85" s="115"/>
      <c r="X85" s="115"/>
      <c r="Y85" s="115"/>
      <c r="Z85" s="115"/>
      <c r="AA85" s="113"/>
      <c r="AB85" s="113"/>
      <c r="AC85" s="113"/>
      <c r="AD85" s="113"/>
      <c r="AE85" s="113"/>
      <c r="AF85" s="113"/>
      <c r="AG85" s="116"/>
      <c r="AH85" s="111"/>
      <c r="AI85" s="111"/>
      <c r="AJ85" s="111"/>
      <c r="AK85" s="111"/>
      <c r="AL85" s="113"/>
      <c r="AM85" s="113"/>
      <c r="AN85" s="113"/>
      <c r="AO85" s="116"/>
      <c r="AP85" s="116"/>
      <c r="AQ85" s="113"/>
      <c r="AR85" s="116"/>
      <c r="AS85" s="110"/>
      <c r="AT85" s="176"/>
    </row>
    <row r="86" spans="1:46" ht="15" x14ac:dyDescent="0.25">
      <c r="A86">
        <v>1390</v>
      </c>
      <c r="B86" t="s">
        <v>863</v>
      </c>
      <c r="C86" t="s">
        <v>864</v>
      </c>
      <c r="D86">
        <v>434009487341819</v>
      </c>
      <c r="E86" t="s">
        <v>804</v>
      </c>
      <c r="F86">
        <v>84910</v>
      </c>
      <c r="G86">
        <v>0</v>
      </c>
      <c r="I86" s="57">
        <v>45299</v>
      </c>
      <c r="L86" s="110">
        <v>14</v>
      </c>
      <c r="M86" s="110">
        <f t="shared" ref="M86" si="123">+A86</f>
        <v>1390</v>
      </c>
      <c r="N86" s="111" t="s">
        <v>591</v>
      </c>
      <c r="O86" s="110">
        <v>21</v>
      </c>
      <c r="P86" s="175" t="s">
        <v>756</v>
      </c>
      <c r="Q86" s="111" t="s">
        <v>56</v>
      </c>
      <c r="R86" s="113">
        <f t="shared" ref="R86" si="124">+F86</f>
        <v>84910</v>
      </c>
      <c r="S86" s="113">
        <f t="shared" si="120"/>
        <v>84910</v>
      </c>
      <c r="T86" s="113">
        <f t="shared" si="120"/>
        <v>84910</v>
      </c>
      <c r="U86" s="111" t="s">
        <v>525</v>
      </c>
      <c r="V86" s="114"/>
      <c r="W86" s="115">
        <f t="shared" ref="W86" si="125">+I86</f>
        <v>45299</v>
      </c>
      <c r="X86" s="115">
        <f t="shared" si="122"/>
        <v>45299</v>
      </c>
      <c r="Y86" s="115">
        <f t="shared" si="122"/>
        <v>45299</v>
      </c>
      <c r="Z86" s="115">
        <f t="shared" si="122"/>
        <v>45299</v>
      </c>
      <c r="AA86" s="113">
        <v>0</v>
      </c>
      <c r="AB86" s="113">
        <v>0</v>
      </c>
      <c r="AC86" s="113">
        <v>0</v>
      </c>
      <c r="AD86" s="113">
        <v>0</v>
      </c>
      <c r="AE86" s="113">
        <v>0</v>
      </c>
      <c r="AF86" s="113">
        <v>0</v>
      </c>
      <c r="AG86" s="116">
        <v>0</v>
      </c>
      <c r="AH86" s="111" t="s">
        <v>56</v>
      </c>
      <c r="AI86" s="111" t="s">
        <v>592</v>
      </c>
      <c r="AJ86" s="111" t="s">
        <v>75</v>
      </c>
      <c r="AK86" s="111" t="s">
        <v>56</v>
      </c>
      <c r="AL86" s="113">
        <v>0</v>
      </c>
      <c r="AM86" s="113">
        <v>0</v>
      </c>
      <c r="AN86" s="113">
        <v>0</v>
      </c>
      <c r="AO86" s="116">
        <v>0</v>
      </c>
      <c r="AP86" s="116">
        <v>0</v>
      </c>
      <c r="AQ86" s="113">
        <v>0</v>
      </c>
      <c r="AR86" s="116">
        <v>0</v>
      </c>
      <c r="AS86" s="110" t="b">
        <v>0</v>
      </c>
      <c r="AT86" s="176">
        <v>0</v>
      </c>
    </row>
    <row r="87" spans="1:46" ht="15" x14ac:dyDescent="0.25">
      <c r="A87">
        <v>2716</v>
      </c>
      <c r="B87" t="s">
        <v>871</v>
      </c>
      <c r="C87" t="s">
        <v>872</v>
      </c>
      <c r="D87">
        <v>434009550683385</v>
      </c>
      <c r="E87" t="s">
        <v>804</v>
      </c>
      <c r="F87">
        <v>92480</v>
      </c>
      <c r="G87">
        <v>0</v>
      </c>
      <c r="I87" s="57">
        <v>45299</v>
      </c>
      <c r="L87" s="110">
        <v>14</v>
      </c>
      <c r="M87" s="110">
        <f t="shared" ref="M87:M95" si="126">+A87</f>
        <v>2716</v>
      </c>
      <c r="N87" s="111" t="s">
        <v>591</v>
      </c>
      <c r="O87" s="110">
        <v>21</v>
      </c>
      <c r="P87" s="175" t="s">
        <v>756</v>
      </c>
      <c r="Q87" s="111" t="s">
        <v>56</v>
      </c>
      <c r="R87" s="113">
        <f t="shared" ref="R87:R95" si="127">+F87</f>
        <v>92480</v>
      </c>
      <c r="S87" s="113">
        <f t="shared" ref="S87:T87" si="128">+R87</f>
        <v>92480</v>
      </c>
      <c r="T87" s="113">
        <f t="shared" si="128"/>
        <v>92480</v>
      </c>
      <c r="U87" s="111" t="s">
        <v>525</v>
      </c>
      <c r="V87" s="114"/>
      <c r="W87" s="115">
        <f t="shared" ref="W87:W95" si="129">+I87</f>
        <v>45299</v>
      </c>
      <c r="X87" s="115">
        <f t="shared" ref="X87:Z87" si="130">+W87</f>
        <v>45299</v>
      </c>
      <c r="Y87" s="115">
        <f t="shared" si="130"/>
        <v>45299</v>
      </c>
      <c r="Z87" s="115">
        <f t="shared" si="130"/>
        <v>45299</v>
      </c>
      <c r="AA87" s="113">
        <v>0</v>
      </c>
      <c r="AB87" s="113">
        <v>0</v>
      </c>
      <c r="AC87" s="113">
        <v>0</v>
      </c>
      <c r="AD87" s="113">
        <v>0</v>
      </c>
      <c r="AE87" s="113">
        <v>0</v>
      </c>
      <c r="AF87" s="113">
        <v>0</v>
      </c>
      <c r="AG87" s="116">
        <v>0</v>
      </c>
      <c r="AH87" s="111" t="s">
        <v>56</v>
      </c>
      <c r="AI87" s="111" t="s">
        <v>592</v>
      </c>
      <c r="AJ87" s="111" t="s">
        <v>75</v>
      </c>
      <c r="AK87" s="111" t="s">
        <v>56</v>
      </c>
      <c r="AL87" s="113">
        <v>0</v>
      </c>
      <c r="AM87" s="113">
        <v>0</v>
      </c>
      <c r="AN87" s="113">
        <v>0</v>
      </c>
      <c r="AO87" s="116">
        <v>0</v>
      </c>
      <c r="AP87" s="116">
        <v>0</v>
      </c>
      <c r="AQ87" s="113">
        <v>0</v>
      </c>
      <c r="AR87" s="116">
        <v>0</v>
      </c>
      <c r="AS87" s="110" t="b">
        <v>0</v>
      </c>
      <c r="AT87" s="176">
        <v>0</v>
      </c>
    </row>
    <row r="88" spans="1:46" ht="15" x14ac:dyDescent="0.25">
      <c r="A88" t="s">
        <v>795</v>
      </c>
      <c r="B88" t="s">
        <v>796</v>
      </c>
      <c r="C88" t="s">
        <v>797</v>
      </c>
      <c r="D88" t="s">
        <v>798</v>
      </c>
      <c r="E88" t="s">
        <v>799</v>
      </c>
      <c r="F88" t="s">
        <v>800</v>
      </c>
      <c r="G88" t="s">
        <v>801</v>
      </c>
      <c r="L88" s="110"/>
      <c r="M88" s="110"/>
      <c r="N88" s="111"/>
      <c r="O88" s="110"/>
      <c r="P88" s="175"/>
      <c r="Q88" s="111"/>
      <c r="R88" s="113"/>
      <c r="S88" s="113"/>
      <c r="T88" s="113"/>
      <c r="U88" s="111"/>
      <c r="V88" s="114"/>
      <c r="W88" s="115"/>
      <c r="X88" s="115"/>
      <c r="Y88" s="115"/>
      <c r="Z88" s="115"/>
      <c r="AA88" s="113"/>
      <c r="AB88" s="113"/>
      <c r="AC88" s="113"/>
      <c r="AD88" s="113"/>
      <c r="AE88" s="113"/>
      <c r="AF88" s="113"/>
      <c r="AG88" s="116"/>
      <c r="AH88" s="111"/>
      <c r="AI88" s="111"/>
      <c r="AJ88" s="111"/>
      <c r="AK88" s="111"/>
      <c r="AL88" s="113"/>
      <c r="AM88" s="113"/>
      <c r="AN88" s="113"/>
      <c r="AO88" s="116"/>
      <c r="AP88" s="116"/>
      <c r="AQ88" s="113"/>
      <c r="AR88" s="116"/>
      <c r="AS88" s="110"/>
      <c r="AT88" s="176"/>
    </row>
    <row r="89" spans="1:46" ht="15" x14ac:dyDescent="0.25">
      <c r="A89">
        <v>2716</v>
      </c>
      <c r="B89" t="s">
        <v>871</v>
      </c>
      <c r="C89" t="s">
        <v>872</v>
      </c>
      <c r="D89">
        <v>434009550683385</v>
      </c>
      <c r="E89" t="s">
        <v>804</v>
      </c>
      <c r="F89">
        <v>92480</v>
      </c>
      <c r="G89">
        <v>0</v>
      </c>
      <c r="I89" s="57">
        <v>45293</v>
      </c>
      <c r="L89" s="110">
        <v>14</v>
      </c>
      <c r="M89" s="110">
        <f t="shared" ref="M89" si="131">+A89</f>
        <v>2716</v>
      </c>
      <c r="N89" s="111" t="s">
        <v>591</v>
      </c>
      <c r="O89" s="110">
        <v>21</v>
      </c>
      <c r="P89" s="175" t="s">
        <v>756</v>
      </c>
      <c r="Q89" s="111" t="s">
        <v>56</v>
      </c>
      <c r="R89" s="113">
        <f t="shared" ref="R89" si="132">+F89</f>
        <v>92480</v>
      </c>
      <c r="S89" s="113">
        <f t="shared" ref="S89" si="133">+R89</f>
        <v>92480</v>
      </c>
      <c r="T89" s="113">
        <f t="shared" ref="T89" si="134">+S89</f>
        <v>92480</v>
      </c>
      <c r="U89" s="111" t="s">
        <v>525</v>
      </c>
      <c r="V89" s="114"/>
      <c r="W89" s="115">
        <f t="shared" ref="W89" si="135">+I89</f>
        <v>45293</v>
      </c>
      <c r="X89" s="115">
        <f t="shared" ref="X89" si="136">+W89</f>
        <v>45293</v>
      </c>
      <c r="Y89" s="115">
        <f t="shared" ref="Y89" si="137">+X89</f>
        <v>45293</v>
      </c>
      <c r="Z89" s="115">
        <f t="shared" ref="Z89" si="138">+Y89</f>
        <v>45293</v>
      </c>
      <c r="AA89" s="113">
        <v>0</v>
      </c>
      <c r="AB89" s="113">
        <v>0</v>
      </c>
      <c r="AC89" s="113">
        <v>0</v>
      </c>
      <c r="AD89" s="113">
        <v>0</v>
      </c>
      <c r="AE89" s="113">
        <v>0</v>
      </c>
      <c r="AF89" s="113">
        <v>0</v>
      </c>
      <c r="AG89" s="116">
        <v>0</v>
      </c>
      <c r="AH89" s="111" t="s">
        <v>56</v>
      </c>
      <c r="AI89" s="111" t="s">
        <v>592</v>
      </c>
      <c r="AJ89" s="111" t="s">
        <v>75</v>
      </c>
      <c r="AK89" s="111" t="s">
        <v>56</v>
      </c>
      <c r="AL89" s="113">
        <v>0</v>
      </c>
      <c r="AM89" s="113">
        <v>0</v>
      </c>
      <c r="AN89" s="113">
        <v>0</v>
      </c>
      <c r="AO89" s="116">
        <v>0</v>
      </c>
      <c r="AP89" s="116">
        <v>0</v>
      </c>
      <c r="AQ89" s="113">
        <v>0</v>
      </c>
      <c r="AR89" s="116">
        <v>0</v>
      </c>
      <c r="AS89" s="110" t="b">
        <v>0</v>
      </c>
      <c r="AT89" s="176">
        <v>0</v>
      </c>
    </row>
    <row r="90" spans="1:46" ht="15" x14ac:dyDescent="0.25">
      <c r="L90" s="110"/>
      <c r="M90" s="110"/>
      <c r="N90" s="111"/>
      <c r="O90" s="110"/>
      <c r="P90" s="175"/>
      <c r="Q90" s="111"/>
      <c r="R90" s="113"/>
      <c r="S90" s="113"/>
      <c r="T90" s="113"/>
      <c r="U90" s="111"/>
      <c r="V90" s="114"/>
      <c r="W90" s="115"/>
      <c r="X90" s="115"/>
      <c r="Y90" s="115"/>
      <c r="Z90" s="115"/>
      <c r="AA90" s="113"/>
      <c r="AB90" s="113"/>
      <c r="AC90" s="113"/>
      <c r="AD90" s="113"/>
      <c r="AE90" s="113"/>
      <c r="AF90" s="113"/>
      <c r="AG90" s="116"/>
      <c r="AH90" s="111"/>
      <c r="AI90" s="111"/>
      <c r="AJ90" s="111"/>
      <c r="AK90" s="111"/>
      <c r="AL90" s="113"/>
      <c r="AM90" s="113"/>
      <c r="AN90" s="113"/>
      <c r="AO90" s="116"/>
      <c r="AP90" s="116"/>
      <c r="AQ90" s="113"/>
      <c r="AR90" s="116"/>
      <c r="AS90" s="110"/>
      <c r="AT90" s="176"/>
    </row>
    <row r="91" spans="1:46" ht="15" x14ac:dyDescent="0.25">
      <c r="A91" t="s">
        <v>795</v>
      </c>
      <c r="B91" t="s">
        <v>796</v>
      </c>
      <c r="C91" t="s">
        <v>797</v>
      </c>
      <c r="D91" t="s">
        <v>798</v>
      </c>
      <c r="E91" t="s">
        <v>799</v>
      </c>
      <c r="F91" t="s">
        <v>800</v>
      </c>
      <c r="G91" t="s">
        <v>801</v>
      </c>
      <c r="L91" s="110"/>
      <c r="M91" s="110"/>
      <c r="N91" s="111"/>
      <c r="O91" s="110"/>
      <c r="P91" s="175"/>
      <c r="Q91" s="111"/>
      <c r="R91" s="113"/>
      <c r="S91" s="113"/>
      <c r="T91" s="113"/>
      <c r="U91" s="111"/>
      <c r="V91" s="114"/>
      <c r="W91" s="115"/>
      <c r="X91" s="115"/>
      <c r="Y91" s="115"/>
      <c r="Z91" s="115"/>
      <c r="AA91" s="113"/>
      <c r="AB91" s="113"/>
      <c r="AC91" s="113"/>
      <c r="AD91" s="113"/>
      <c r="AE91" s="113"/>
      <c r="AF91" s="113"/>
      <c r="AG91" s="116"/>
      <c r="AH91" s="111"/>
      <c r="AI91" s="111"/>
      <c r="AJ91" s="111"/>
      <c r="AK91" s="111"/>
      <c r="AL91" s="113"/>
      <c r="AM91" s="113"/>
      <c r="AN91" s="113"/>
      <c r="AO91" s="116"/>
      <c r="AP91" s="116"/>
      <c r="AQ91" s="113"/>
      <c r="AR91" s="116"/>
      <c r="AS91" s="110"/>
      <c r="AT91" s="176"/>
    </row>
    <row r="92" spans="1:46" ht="15" x14ac:dyDescent="0.25">
      <c r="A92">
        <v>2421</v>
      </c>
      <c r="B92" t="s">
        <v>853</v>
      </c>
      <c r="C92" t="s">
        <v>854</v>
      </c>
      <c r="D92">
        <v>434009538198984</v>
      </c>
      <c r="E92" t="s">
        <v>804</v>
      </c>
      <c r="F92">
        <v>79470</v>
      </c>
      <c r="G92">
        <v>0</v>
      </c>
      <c r="I92" s="57">
        <v>45296</v>
      </c>
      <c r="L92" s="110">
        <v>14</v>
      </c>
      <c r="M92" s="110">
        <f t="shared" ref="M92" si="139">+A92</f>
        <v>2421</v>
      </c>
      <c r="N92" s="111" t="s">
        <v>591</v>
      </c>
      <c r="O92" s="110">
        <v>21</v>
      </c>
      <c r="P92" s="175" t="s">
        <v>756</v>
      </c>
      <c r="Q92" s="111" t="s">
        <v>56</v>
      </c>
      <c r="R92" s="113">
        <f t="shared" ref="R92" si="140">+F92</f>
        <v>79470</v>
      </c>
      <c r="S92" s="113">
        <f t="shared" ref="S92" si="141">+R92</f>
        <v>79470</v>
      </c>
      <c r="T92" s="113">
        <f t="shared" ref="T92" si="142">+S92</f>
        <v>79470</v>
      </c>
      <c r="U92" s="111" t="s">
        <v>525</v>
      </c>
      <c r="V92" s="114"/>
      <c r="W92" s="115">
        <f t="shared" ref="W92" si="143">+I92</f>
        <v>45296</v>
      </c>
      <c r="X92" s="115">
        <f t="shared" ref="X92" si="144">+W92</f>
        <v>45296</v>
      </c>
      <c r="Y92" s="115">
        <f t="shared" ref="Y92" si="145">+X92</f>
        <v>45296</v>
      </c>
      <c r="Z92" s="115">
        <f t="shared" ref="Z92" si="146">+Y92</f>
        <v>45296</v>
      </c>
      <c r="AA92" s="113">
        <v>0</v>
      </c>
      <c r="AB92" s="113">
        <v>0</v>
      </c>
      <c r="AC92" s="113">
        <v>0</v>
      </c>
      <c r="AD92" s="113">
        <v>0</v>
      </c>
      <c r="AE92" s="113">
        <v>0</v>
      </c>
      <c r="AF92" s="113">
        <v>0</v>
      </c>
      <c r="AG92" s="116">
        <v>0</v>
      </c>
      <c r="AH92" s="111" t="s">
        <v>56</v>
      </c>
      <c r="AI92" s="111" t="s">
        <v>592</v>
      </c>
      <c r="AJ92" s="111" t="s">
        <v>75</v>
      </c>
      <c r="AK92" s="111" t="s">
        <v>56</v>
      </c>
      <c r="AL92" s="113">
        <v>0</v>
      </c>
      <c r="AM92" s="113">
        <v>0</v>
      </c>
      <c r="AN92" s="113">
        <v>0</v>
      </c>
      <c r="AO92" s="116">
        <v>0</v>
      </c>
      <c r="AP92" s="116">
        <v>0</v>
      </c>
      <c r="AQ92" s="113">
        <v>0</v>
      </c>
      <c r="AR92" s="116">
        <v>0</v>
      </c>
      <c r="AS92" s="110" t="b">
        <v>0</v>
      </c>
      <c r="AT92" s="176">
        <v>0</v>
      </c>
    </row>
    <row r="93" spans="1:46" ht="15" x14ac:dyDescent="0.25">
      <c r="L93" s="110"/>
      <c r="M93" s="110"/>
      <c r="N93" s="111"/>
      <c r="O93" s="110"/>
      <c r="P93" s="175"/>
      <c r="Q93" s="111"/>
      <c r="R93" s="113"/>
      <c r="S93" s="113"/>
      <c r="T93" s="113"/>
      <c r="U93" s="111"/>
      <c r="V93" s="114"/>
      <c r="W93" s="115"/>
      <c r="X93" s="115"/>
      <c r="Y93" s="115"/>
      <c r="Z93" s="115"/>
      <c r="AA93" s="113"/>
      <c r="AB93" s="113"/>
      <c r="AC93" s="113"/>
      <c r="AD93" s="113"/>
      <c r="AE93" s="113"/>
      <c r="AF93" s="113"/>
      <c r="AG93" s="116"/>
      <c r="AH93" s="111"/>
      <c r="AI93" s="111"/>
      <c r="AJ93" s="111"/>
      <c r="AK93" s="111"/>
      <c r="AL93" s="113"/>
      <c r="AM93" s="113"/>
      <c r="AN93" s="113"/>
      <c r="AO93" s="116"/>
      <c r="AP93" s="116"/>
      <c r="AQ93" s="113"/>
      <c r="AR93" s="116"/>
      <c r="AS93" s="110"/>
      <c r="AT93" s="176"/>
    </row>
    <row r="94" spans="1:46" ht="15" x14ac:dyDescent="0.25">
      <c r="A94" t="s">
        <v>795</v>
      </c>
      <c r="B94" t="s">
        <v>796</v>
      </c>
      <c r="C94" t="s">
        <v>797</v>
      </c>
      <c r="D94" t="s">
        <v>798</v>
      </c>
      <c r="E94" t="s">
        <v>799</v>
      </c>
      <c r="F94" t="s">
        <v>800</v>
      </c>
      <c r="G94" t="s">
        <v>801</v>
      </c>
      <c r="L94" s="110"/>
      <c r="M94" s="110"/>
      <c r="N94" s="111"/>
      <c r="O94" s="110"/>
      <c r="P94" s="175"/>
      <c r="Q94" s="111"/>
      <c r="R94" s="113"/>
      <c r="S94" s="113"/>
      <c r="T94" s="113"/>
      <c r="U94" s="111"/>
      <c r="V94" s="114"/>
      <c r="W94" s="115"/>
      <c r="X94" s="115"/>
      <c r="Y94" s="115"/>
      <c r="Z94" s="115"/>
      <c r="AA94" s="113"/>
      <c r="AB94" s="113"/>
      <c r="AC94" s="113"/>
      <c r="AD94" s="113"/>
      <c r="AE94" s="113"/>
      <c r="AF94" s="113"/>
      <c r="AG94" s="116"/>
      <c r="AH94" s="111"/>
      <c r="AI94" s="111"/>
      <c r="AJ94" s="111"/>
      <c r="AK94" s="111"/>
      <c r="AL94" s="113"/>
      <c r="AM94" s="113"/>
      <c r="AN94" s="113"/>
      <c r="AO94" s="116"/>
      <c r="AP94" s="116"/>
      <c r="AQ94" s="113"/>
      <c r="AR94" s="116"/>
      <c r="AS94" s="110"/>
      <c r="AT94" s="176"/>
    </row>
    <row r="95" spans="1:46" ht="15" x14ac:dyDescent="0.25">
      <c r="A95">
        <v>2391</v>
      </c>
      <c r="B95" t="s">
        <v>802</v>
      </c>
      <c r="C95" t="s">
        <v>803</v>
      </c>
      <c r="D95">
        <v>434009536644216</v>
      </c>
      <c r="E95" t="s">
        <v>804</v>
      </c>
      <c r="F95">
        <v>104850</v>
      </c>
      <c r="G95">
        <v>0</v>
      </c>
      <c r="I95" s="57">
        <v>45307</v>
      </c>
      <c r="L95" s="110">
        <v>14</v>
      </c>
      <c r="M95" s="110">
        <f t="shared" si="126"/>
        <v>2391</v>
      </c>
      <c r="N95" s="111" t="s">
        <v>591</v>
      </c>
      <c r="O95" s="110">
        <v>21</v>
      </c>
      <c r="P95" s="175" t="s">
        <v>880</v>
      </c>
      <c r="Q95" s="111" t="s">
        <v>56</v>
      </c>
      <c r="R95" s="113">
        <f t="shared" si="127"/>
        <v>104850</v>
      </c>
      <c r="S95" s="113">
        <f t="shared" ref="S95:T95" si="147">+R95</f>
        <v>104850</v>
      </c>
      <c r="T95" s="113">
        <f t="shared" si="147"/>
        <v>104850</v>
      </c>
      <c r="U95" s="111" t="s">
        <v>525</v>
      </c>
      <c r="V95" s="114"/>
      <c r="W95" s="115">
        <f t="shared" si="129"/>
        <v>45307</v>
      </c>
      <c r="X95" s="115">
        <f t="shared" ref="X95:Z95" si="148">+W95</f>
        <v>45307</v>
      </c>
      <c r="Y95" s="115">
        <f t="shared" si="148"/>
        <v>45307</v>
      </c>
      <c r="Z95" s="115">
        <f t="shared" si="148"/>
        <v>45307</v>
      </c>
      <c r="AA95" s="113">
        <v>0</v>
      </c>
      <c r="AB95" s="113">
        <v>0</v>
      </c>
      <c r="AC95" s="113">
        <v>0</v>
      </c>
      <c r="AD95" s="113">
        <v>0</v>
      </c>
      <c r="AE95" s="113">
        <v>0</v>
      </c>
      <c r="AF95" s="113">
        <v>0</v>
      </c>
      <c r="AG95" s="116">
        <v>0</v>
      </c>
      <c r="AH95" s="111" t="s">
        <v>56</v>
      </c>
      <c r="AI95" s="111" t="s">
        <v>592</v>
      </c>
      <c r="AJ95" s="111" t="s">
        <v>75</v>
      </c>
      <c r="AK95" s="111" t="s">
        <v>56</v>
      </c>
      <c r="AL95" s="113">
        <v>0</v>
      </c>
      <c r="AM95" s="113">
        <v>0</v>
      </c>
      <c r="AN95" s="113">
        <v>0</v>
      </c>
      <c r="AO95" s="116">
        <v>0</v>
      </c>
      <c r="AP95" s="116">
        <v>0</v>
      </c>
      <c r="AQ95" s="113">
        <v>0</v>
      </c>
      <c r="AR95" s="116">
        <v>0</v>
      </c>
      <c r="AS95" s="110" t="b">
        <v>0</v>
      </c>
      <c r="AT95" s="176">
        <v>0</v>
      </c>
    </row>
    <row r="96" spans="1:46" ht="15" x14ac:dyDescent="0.25">
      <c r="A96">
        <v>1308</v>
      </c>
      <c r="B96" t="s">
        <v>807</v>
      </c>
      <c r="C96" t="s">
        <v>808</v>
      </c>
      <c r="D96">
        <v>434009485575498</v>
      </c>
      <c r="E96" t="s">
        <v>804</v>
      </c>
      <c r="F96">
        <v>138400</v>
      </c>
      <c r="G96">
        <v>0</v>
      </c>
      <c r="I96" s="57">
        <v>45307</v>
      </c>
      <c r="L96" s="110">
        <v>14</v>
      </c>
      <c r="M96" s="110">
        <f t="shared" ref="M96:M120" si="149">+A96</f>
        <v>1308</v>
      </c>
      <c r="N96" s="111" t="s">
        <v>591</v>
      </c>
      <c r="O96" s="110">
        <v>21</v>
      </c>
      <c r="P96" s="175" t="s">
        <v>880</v>
      </c>
      <c r="Q96" s="111" t="s">
        <v>56</v>
      </c>
      <c r="R96" s="113">
        <f t="shared" ref="R96:R120" si="150">+F96</f>
        <v>138400</v>
      </c>
      <c r="S96" s="113">
        <f t="shared" ref="S96:S120" si="151">+R96</f>
        <v>138400</v>
      </c>
      <c r="T96" s="113">
        <f t="shared" ref="T96:T120" si="152">+S96</f>
        <v>138400</v>
      </c>
      <c r="U96" s="111" t="s">
        <v>525</v>
      </c>
      <c r="V96" s="114"/>
      <c r="W96" s="115">
        <f t="shared" ref="W96:W120" si="153">+I96</f>
        <v>45307</v>
      </c>
      <c r="X96" s="115">
        <f t="shared" ref="X96:X120" si="154">+W96</f>
        <v>45307</v>
      </c>
      <c r="Y96" s="115">
        <f t="shared" ref="Y96:Y120" si="155">+X96</f>
        <v>45307</v>
      </c>
      <c r="Z96" s="115">
        <f t="shared" ref="Z96:Z120" si="156">+Y96</f>
        <v>45307</v>
      </c>
      <c r="AA96" s="113">
        <v>0</v>
      </c>
      <c r="AB96" s="113">
        <v>0</v>
      </c>
      <c r="AC96" s="113">
        <v>0</v>
      </c>
      <c r="AD96" s="113">
        <v>0</v>
      </c>
      <c r="AE96" s="113">
        <v>0</v>
      </c>
      <c r="AF96" s="113">
        <v>0</v>
      </c>
      <c r="AG96" s="116">
        <v>0</v>
      </c>
      <c r="AH96" s="111" t="s">
        <v>56</v>
      </c>
      <c r="AI96" s="111" t="s">
        <v>592</v>
      </c>
      <c r="AJ96" s="111" t="s">
        <v>75</v>
      </c>
      <c r="AK96" s="111" t="s">
        <v>56</v>
      </c>
      <c r="AL96" s="113">
        <v>0</v>
      </c>
      <c r="AM96" s="113">
        <v>0</v>
      </c>
      <c r="AN96" s="113">
        <v>0</v>
      </c>
      <c r="AO96" s="116">
        <v>0</v>
      </c>
      <c r="AP96" s="116">
        <v>0</v>
      </c>
      <c r="AQ96" s="113">
        <v>0</v>
      </c>
      <c r="AR96" s="116">
        <v>0</v>
      </c>
      <c r="AS96" s="110" t="b">
        <v>0</v>
      </c>
      <c r="AT96" s="176">
        <v>0</v>
      </c>
    </row>
    <row r="97" spans="1:46" ht="15" x14ac:dyDescent="0.25">
      <c r="A97">
        <v>2692</v>
      </c>
      <c r="B97" t="s">
        <v>809</v>
      </c>
      <c r="C97" t="s">
        <v>810</v>
      </c>
      <c r="D97">
        <v>434009550240852</v>
      </c>
      <c r="E97" t="s">
        <v>804</v>
      </c>
      <c r="F97">
        <v>138400</v>
      </c>
      <c r="G97">
        <v>0</v>
      </c>
      <c r="I97" s="57">
        <v>45307</v>
      </c>
      <c r="L97" s="110">
        <v>14</v>
      </c>
      <c r="M97" s="110">
        <f t="shared" si="149"/>
        <v>2692</v>
      </c>
      <c r="N97" s="111" t="s">
        <v>591</v>
      </c>
      <c r="O97" s="110">
        <v>21</v>
      </c>
      <c r="P97" s="175" t="s">
        <v>880</v>
      </c>
      <c r="Q97" s="111" t="s">
        <v>56</v>
      </c>
      <c r="R97" s="113">
        <f t="shared" si="150"/>
        <v>138400</v>
      </c>
      <c r="S97" s="113">
        <f t="shared" si="151"/>
        <v>138400</v>
      </c>
      <c r="T97" s="113">
        <f t="shared" si="152"/>
        <v>138400</v>
      </c>
      <c r="U97" s="111" t="s">
        <v>525</v>
      </c>
      <c r="V97" s="114"/>
      <c r="W97" s="115">
        <f t="shared" si="153"/>
        <v>45307</v>
      </c>
      <c r="X97" s="115">
        <f t="shared" si="154"/>
        <v>45307</v>
      </c>
      <c r="Y97" s="115">
        <f t="shared" si="155"/>
        <v>45307</v>
      </c>
      <c r="Z97" s="115">
        <f t="shared" si="156"/>
        <v>45307</v>
      </c>
      <c r="AA97" s="113">
        <v>0</v>
      </c>
      <c r="AB97" s="113">
        <v>0</v>
      </c>
      <c r="AC97" s="113">
        <v>0</v>
      </c>
      <c r="AD97" s="113">
        <v>0</v>
      </c>
      <c r="AE97" s="113">
        <v>0</v>
      </c>
      <c r="AF97" s="113">
        <v>0</v>
      </c>
      <c r="AG97" s="116">
        <v>0</v>
      </c>
      <c r="AH97" s="111" t="s">
        <v>56</v>
      </c>
      <c r="AI97" s="111" t="s">
        <v>592</v>
      </c>
      <c r="AJ97" s="111" t="s">
        <v>75</v>
      </c>
      <c r="AK97" s="111" t="s">
        <v>56</v>
      </c>
      <c r="AL97" s="113">
        <v>0</v>
      </c>
      <c r="AM97" s="113">
        <v>0</v>
      </c>
      <c r="AN97" s="113">
        <v>0</v>
      </c>
      <c r="AO97" s="116">
        <v>0</v>
      </c>
      <c r="AP97" s="116">
        <v>0</v>
      </c>
      <c r="AQ97" s="113">
        <v>0</v>
      </c>
      <c r="AR97" s="116">
        <v>0</v>
      </c>
      <c r="AS97" s="110" t="b">
        <v>0</v>
      </c>
      <c r="AT97" s="176">
        <v>0</v>
      </c>
    </row>
    <row r="98" spans="1:46" ht="15" x14ac:dyDescent="0.25">
      <c r="A98">
        <v>2736</v>
      </c>
      <c r="B98" t="s">
        <v>811</v>
      </c>
      <c r="C98" t="s">
        <v>812</v>
      </c>
      <c r="D98">
        <v>434009551641302</v>
      </c>
      <c r="E98" t="s">
        <v>804</v>
      </c>
      <c r="F98">
        <v>104850</v>
      </c>
      <c r="G98">
        <v>0</v>
      </c>
      <c r="I98" s="57">
        <v>45307</v>
      </c>
      <c r="L98" s="110">
        <v>14</v>
      </c>
      <c r="M98" s="110">
        <f t="shared" si="149"/>
        <v>2736</v>
      </c>
      <c r="N98" s="111" t="s">
        <v>591</v>
      </c>
      <c r="O98" s="110">
        <v>21</v>
      </c>
      <c r="P98" s="175" t="s">
        <v>880</v>
      </c>
      <c r="Q98" s="111" t="s">
        <v>56</v>
      </c>
      <c r="R98" s="113">
        <f t="shared" si="150"/>
        <v>104850</v>
      </c>
      <c r="S98" s="113">
        <f t="shared" si="151"/>
        <v>104850</v>
      </c>
      <c r="T98" s="113">
        <f t="shared" si="152"/>
        <v>104850</v>
      </c>
      <c r="U98" s="111" t="s">
        <v>525</v>
      </c>
      <c r="V98" s="114"/>
      <c r="W98" s="115">
        <f t="shared" si="153"/>
        <v>45307</v>
      </c>
      <c r="X98" s="115">
        <f t="shared" si="154"/>
        <v>45307</v>
      </c>
      <c r="Y98" s="115">
        <f t="shared" si="155"/>
        <v>45307</v>
      </c>
      <c r="Z98" s="115">
        <f t="shared" si="156"/>
        <v>45307</v>
      </c>
      <c r="AA98" s="113">
        <v>0</v>
      </c>
      <c r="AB98" s="113">
        <v>0</v>
      </c>
      <c r="AC98" s="113">
        <v>0</v>
      </c>
      <c r="AD98" s="113">
        <v>0</v>
      </c>
      <c r="AE98" s="113">
        <v>0</v>
      </c>
      <c r="AF98" s="113">
        <v>0</v>
      </c>
      <c r="AG98" s="116">
        <v>0</v>
      </c>
      <c r="AH98" s="111" t="s">
        <v>56</v>
      </c>
      <c r="AI98" s="111" t="s">
        <v>592</v>
      </c>
      <c r="AJ98" s="111" t="s">
        <v>75</v>
      </c>
      <c r="AK98" s="111" t="s">
        <v>56</v>
      </c>
      <c r="AL98" s="113">
        <v>0</v>
      </c>
      <c r="AM98" s="113">
        <v>0</v>
      </c>
      <c r="AN98" s="113">
        <v>0</v>
      </c>
      <c r="AO98" s="116">
        <v>0</v>
      </c>
      <c r="AP98" s="116">
        <v>0</v>
      </c>
      <c r="AQ98" s="113">
        <v>0</v>
      </c>
      <c r="AR98" s="116">
        <v>0</v>
      </c>
      <c r="AS98" s="110" t="b">
        <v>0</v>
      </c>
      <c r="AT98" s="176">
        <v>0</v>
      </c>
    </row>
    <row r="99" spans="1:46" ht="15" x14ac:dyDescent="0.25">
      <c r="A99">
        <v>2220</v>
      </c>
      <c r="B99" t="s">
        <v>813</v>
      </c>
      <c r="C99" t="s">
        <v>814</v>
      </c>
      <c r="D99">
        <v>434109532169513</v>
      </c>
      <c r="E99" t="s">
        <v>804</v>
      </c>
      <c r="F99">
        <v>138400</v>
      </c>
      <c r="G99">
        <v>0</v>
      </c>
      <c r="I99" s="57">
        <v>45307</v>
      </c>
      <c r="L99" s="110">
        <v>14</v>
      </c>
      <c r="M99" s="110">
        <f t="shared" si="149"/>
        <v>2220</v>
      </c>
      <c r="N99" s="111" t="s">
        <v>591</v>
      </c>
      <c r="O99" s="110">
        <v>21</v>
      </c>
      <c r="P99" s="175" t="s">
        <v>880</v>
      </c>
      <c r="Q99" s="111" t="s">
        <v>56</v>
      </c>
      <c r="R99" s="113">
        <f t="shared" si="150"/>
        <v>138400</v>
      </c>
      <c r="S99" s="113">
        <f t="shared" si="151"/>
        <v>138400</v>
      </c>
      <c r="T99" s="113">
        <f t="shared" si="152"/>
        <v>138400</v>
      </c>
      <c r="U99" s="111" t="s">
        <v>525</v>
      </c>
      <c r="V99" s="114"/>
      <c r="W99" s="115">
        <f t="shared" si="153"/>
        <v>45307</v>
      </c>
      <c r="X99" s="115">
        <f t="shared" si="154"/>
        <v>45307</v>
      </c>
      <c r="Y99" s="115">
        <f t="shared" si="155"/>
        <v>45307</v>
      </c>
      <c r="Z99" s="115">
        <f t="shared" si="156"/>
        <v>45307</v>
      </c>
      <c r="AA99" s="113">
        <v>0</v>
      </c>
      <c r="AB99" s="113">
        <v>0</v>
      </c>
      <c r="AC99" s="113">
        <v>0</v>
      </c>
      <c r="AD99" s="113">
        <v>0</v>
      </c>
      <c r="AE99" s="113">
        <v>0</v>
      </c>
      <c r="AF99" s="113">
        <v>0</v>
      </c>
      <c r="AG99" s="116">
        <v>0</v>
      </c>
      <c r="AH99" s="111" t="s">
        <v>56</v>
      </c>
      <c r="AI99" s="111" t="s">
        <v>592</v>
      </c>
      <c r="AJ99" s="111" t="s">
        <v>75</v>
      </c>
      <c r="AK99" s="111" t="s">
        <v>56</v>
      </c>
      <c r="AL99" s="113">
        <v>0</v>
      </c>
      <c r="AM99" s="113">
        <v>0</v>
      </c>
      <c r="AN99" s="113">
        <v>0</v>
      </c>
      <c r="AO99" s="116">
        <v>0</v>
      </c>
      <c r="AP99" s="116">
        <v>0</v>
      </c>
      <c r="AQ99" s="113">
        <v>0</v>
      </c>
      <c r="AR99" s="116">
        <v>0</v>
      </c>
      <c r="AS99" s="110" t="b">
        <v>0</v>
      </c>
      <c r="AT99" s="176">
        <v>0</v>
      </c>
    </row>
    <row r="100" spans="1:46" ht="15" x14ac:dyDescent="0.25">
      <c r="A100">
        <v>1340</v>
      </c>
      <c r="B100" t="s">
        <v>815</v>
      </c>
      <c r="C100" t="s">
        <v>816</v>
      </c>
      <c r="D100">
        <v>434009486328659</v>
      </c>
      <c r="E100" t="s">
        <v>804</v>
      </c>
      <c r="F100">
        <v>138400</v>
      </c>
      <c r="G100">
        <v>0</v>
      </c>
      <c r="I100" s="57">
        <v>45307</v>
      </c>
      <c r="L100" s="110">
        <v>14</v>
      </c>
      <c r="M100" s="110">
        <f t="shared" si="149"/>
        <v>1340</v>
      </c>
      <c r="N100" s="111" t="s">
        <v>591</v>
      </c>
      <c r="O100" s="110">
        <v>21</v>
      </c>
      <c r="P100" s="175" t="s">
        <v>880</v>
      </c>
      <c r="Q100" s="111" t="s">
        <v>56</v>
      </c>
      <c r="R100" s="113">
        <f t="shared" si="150"/>
        <v>138400</v>
      </c>
      <c r="S100" s="113">
        <f t="shared" si="151"/>
        <v>138400</v>
      </c>
      <c r="T100" s="113">
        <f t="shared" si="152"/>
        <v>138400</v>
      </c>
      <c r="U100" s="111" t="s">
        <v>525</v>
      </c>
      <c r="V100" s="114"/>
      <c r="W100" s="115">
        <f t="shared" si="153"/>
        <v>45307</v>
      </c>
      <c r="X100" s="115">
        <f t="shared" si="154"/>
        <v>45307</v>
      </c>
      <c r="Y100" s="115">
        <f t="shared" si="155"/>
        <v>45307</v>
      </c>
      <c r="Z100" s="115">
        <f t="shared" si="156"/>
        <v>45307</v>
      </c>
      <c r="AA100" s="113">
        <v>0</v>
      </c>
      <c r="AB100" s="113">
        <v>0</v>
      </c>
      <c r="AC100" s="113">
        <v>0</v>
      </c>
      <c r="AD100" s="113">
        <v>0</v>
      </c>
      <c r="AE100" s="113">
        <v>0</v>
      </c>
      <c r="AF100" s="113">
        <v>0</v>
      </c>
      <c r="AG100" s="116">
        <v>0</v>
      </c>
      <c r="AH100" s="111" t="s">
        <v>56</v>
      </c>
      <c r="AI100" s="111" t="s">
        <v>592</v>
      </c>
      <c r="AJ100" s="111" t="s">
        <v>75</v>
      </c>
      <c r="AK100" s="111" t="s">
        <v>56</v>
      </c>
      <c r="AL100" s="113">
        <v>0</v>
      </c>
      <c r="AM100" s="113">
        <v>0</v>
      </c>
      <c r="AN100" s="113">
        <v>0</v>
      </c>
      <c r="AO100" s="116">
        <v>0</v>
      </c>
      <c r="AP100" s="116">
        <v>0</v>
      </c>
      <c r="AQ100" s="113">
        <v>0</v>
      </c>
      <c r="AR100" s="116">
        <v>0</v>
      </c>
      <c r="AS100" s="110" t="b">
        <v>0</v>
      </c>
      <c r="AT100" s="176">
        <v>0</v>
      </c>
    </row>
    <row r="101" spans="1:46" ht="15" x14ac:dyDescent="0.25">
      <c r="A101">
        <v>1431</v>
      </c>
      <c r="B101" t="s">
        <v>817</v>
      </c>
      <c r="C101" t="s">
        <v>818</v>
      </c>
      <c r="D101">
        <v>434009488972939</v>
      </c>
      <c r="E101" t="s">
        <v>804</v>
      </c>
      <c r="F101">
        <v>138400</v>
      </c>
      <c r="G101">
        <v>0</v>
      </c>
      <c r="I101" s="57">
        <v>45307</v>
      </c>
      <c r="L101" s="110">
        <v>14</v>
      </c>
      <c r="M101" s="110">
        <f t="shared" si="149"/>
        <v>1431</v>
      </c>
      <c r="N101" s="111" t="s">
        <v>591</v>
      </c>
      <c r="O101" s="110">
        <v>21</v>
      </c>
      <c r="P101" s="175" t="s">
        <v>880</v>
      </c>
      <c r="Q101" s="111" t="s">
        <v>56</v>
      </c>
      <c r="R101" s="113">
        <f t="shared" si="150"/>
        <v>138400</v>
      </c>
      <c r="S101" s="113">
        <f t="shared" si="151"/>
        <v>138400</v>
      </c>
      <c r="T101" s="113">
        <f t="shared" si="152"/>
        <v>138400</v>
      </c>
      <c r="U101" s="111" t="s">
        <v>525</v>
      </c>
      <c r="V101" s="114"/>
      <c r="W101" s="115">
        <f t="shared" si="153"/>
        <v>45307</v>
      </c>
      <c r="X101" s="115">
        <f t="shared" si="154"/>
        <v>45307</v>
      </c>
      <c r="Y101" s="115">
        <f t="shared" si="155"/>
        <v>45307</v>
      </c>
      <c r="Z101" s="115">
        <f t="shared" si="156"/>
        <v>45307</v>
      </c>
      <c r="AA101" s="113">
        <v>0</v>
      </c>
      <c r="AB101" s="113">
        <v>0</v>
      </c>
      <c r="AC101" s="113">
        <v>0</v>
      </c>
      <c r="AD101" s="113">
        <v>0</v>
      </c>
      <c r="AE101" s="113">
        <v>0</v>
      </c>
      <c r="AF101" s="113">
        <v>0</v>
      </c>
      <c r="AG101" s="116">
        <v>0</v>
      </c>
      <c r="AH101" s="111" t="s">
        <v>56</v>
      </c>
      <c r="AI101" s="111" t="s">
        <v>592</v>
      </c>
      <c r="AJ101" s="111" t="s">
        <v>75</v>
      </c>
      <c r="AK101" s="111" t="s">
        <v>56</v>
      </c>
      <c r="AL101" s="113">
        <v>0</v>
      </c>
      <c r="AM101" s="113">
        <v>0</v>
      </c>
      <c r="AN101" s="113">
        <v>0</v>
      </c>
      <c r="AO101" s="116">
        <v>0</v>
      </c>
      <c r="AP101" s="116">
        <v>0</v>
      </c>
      <c r="AQ101" s="113">
        <v>0</v>
      </c>
      <c r="AR101" s="116">
        <v>0</v>
      </c>
      <c r="AS101" s="110" t="b">
        <v>0</v>
      </c>
      <c r="AT101" s="176">
        <v>0</v>
      </c>
    </row>
    <row r="102" spans="1:46" ht="15" x14ac:dyDescent="0.25">
      <c r="A102">
        <v>2798</v>
      </c>
      <c r="B102" t="s">
        <v>819</v>
      </c>
      <c r="C102" t="s">
        <v>820</v>
      </c>
      <c r="D102">
        <v>434009554551213</v>
      </c>
      <c r="E102" t="s">
        <v>804</v>
      </c>
      <c r="F102">
        <v>138400</v>
      </c>
      <c r="G102">
        <v>0</v>
      </c>
      <c r="I102" s="57">
        <v>45307</v>
      </c>
      <c r="L102" s="110">
        <v>14</v>
      </c>
      <c r="M102" s="110">
        <f t="shared" si="149"/>
        <v>2798</v>
      </c>
      <c r="N102" s="111" t="s">
        <v>591</v>
      </c>
      <c r="O102" s="110">
        <v>21</v>
      </c>
      <c r="P102" s="175" t="s">
        <v>880</v>
      </c>
      <c r="Q102" s="111" t="s">
        <v>56</v>
      </c>
      <c r="R102" s="113">
        <f t="shared" si="150"/>
        <v>138400</v>
      </c>
      <c r="S102" s="113">
        <f t="shared" si="151"/>
        <v>138400</v>
      </c>
      <c r="T102" s="113">
        <f t="shared" si="152"/>
        <v>138400</v>
      </c>
      <c r="U102" s="111" t="s">
        <v>525</v>
      </c>
      <c r="V102" s="114"/>
      <c r="W102" s="115">
        <f t="shared" si="153"/>
        <v>45307</v>
      </c>
      <c r="X102" s="115">
        <f t="shared" si="154"/>
        <v>45307</v>
      </c>
      <c r="Y102" s="115">
        <f t="shared" si="155"/>
        <v>45307</v>
      </c>
      <c r="Z102" s="115">
        <f t="shared" si="156"/>
        <v>45307</v>
      </c>
      <c r="AA102" s="113">
        <v>0</v>
      </c>
      <c r="AB102" s="113">
        <v>0</v>
      </c>
      <c r="AC102" s="113">
        <v>0</v>
      </c>
      <c r="AD102" s="113">
        <v>0</v>
      </c>
      <c r="AE102" s="113">
        <v>0</v>
      </c>
      <c r="AF102" s="113">
        <v>0</v>
      </c>
      <c r="AG102" s="116">
        <v>0</v>
      </c>
      <c r="AH102" s="111" t="s">
        <v>56</v>
      </c>
      <c r="AI102" s="111" t="s">
        <v>592</v>
      </c>
      <c r="AJ102" s="111" t="s">
        <v>75</v>
      </c>
      <c r="AK102" s="111" t="s">
        <v>56</v>
      </c>
      <c r="AL102" s="113">
        <v>0</v>
      </c>
      <c r="AM102" s="113">
        <v>0</v>
      </c>
      <c r="AN102" s="113">
        <v>0</v>
      </c>
      <c r="AO102" s="116">
        <v>0</v>
      </c>
      <c r="AP102" s="116">
        <v>0</v>
      </c>
      <c r="AQ102" s="113">
        <v>0</v>
      </c>
      <c r="AR102" s="116">
        <v>0</v>
      </c>
      <c r="AS102" s="110" t="b">
        <v>0</v>
      </c>
      <c r="AT102" s="176">
        <v>0</v>
      </c>
    </row>
    <row r="103" spans="1:46" ht="15" x14ac:dyDescent="0.25">
      <c r="A103">
        <v>2823</v>
      </c>
      <c r="B103" t="s">
        <v>823</v>
      </c>
      <c r="C103" t="s">
        <v>824</v>
      </c>
      <c r="D103">
        <v>434009556622162</v>
      </c>
      <c r="E103" t="s">
        <v>804</v>
      </c>
      <c r="F103">
        <v>104850</v>
      </c>
      <c r="G103">
        <v>0</v>
      </c>
      <c r="I103" s="57">
        <v>45307</v>
      </c>
      <c r="L103" s="110">
        <v>14</v>
      </c>
      <c r="M103" s="110">
        <f t="shared" si="149"/>
        <v>2823</v>
      </c>
      <c r="N103" s="111" t="s">
        <v>591</v>
      </c>
      <c r="O103" s="110">
        <v>21</v>
      </c>
      <c r="P103" s="175" t="s">
        <v>880</v>
      </c>
      <c r="Q103" s="111" t="s">
        <v>56</v>
      </c>
      <c r="R103" s="113">
        <f t="shared" si="150"/>
        <v>104850</v>
      </c>
      <c r="S103" s="113">
        <f t="shared" si="151"/>
        <v>104850</v>
      </c>
      <c r="T103" s="113">
        <f t="shared" si="152"/>
        <v>104850</v>
      </c>
      <c r="U103" s="111" t="s">
        <v>525</v>
      </c>
      <c r="V103" s="114"/>
      <c r="W103" s="115">
        <f t="shared" si="153"/>
        <v>45307</v>
      </c>
      <c r="X103" s="115">
        <f t="shared" si="154"/>
        <v>45307</v>
      </c>
      <c r="Y103" s="115">
        <f t="shared" si="155"/>
        <v>45307</v>
      </c>
      <c r="Z103" s="115">
        <f t="shared" si="156"/>
        <v>45307</v>
      </c>
      <c r="AA103" s="113">
        <v>0</v>
      </c>
      <c r="AB103" s="113">
        <v>0</v>
      </c>
      <c r="AC103" s="113">
        <v>0</v>
      </c>
      <c r="AD103" s="113">
        <v>0</v>
      </c>
      <c r="AE103" s="113">
        <v>0</v>
      </c>
      <c r="AF103" s="113">
        <v>0</v>
      </c>
      <c r="AG103" s="116">
        <v>0</v>
      </c>
      <c r="AH103" s="111" t="s">
        <v>56</v>
      </c>
      <c r="AI103" s="111" t="s">
        <v>592</v>
      </c>
      <c r="AJ103" s="111" t="s">
        <v>75</v>
      </c>
      <c r="AK103" s="111" t="s">
        <v>56</v>
      </c>
      <c r="AL103" s="113">
        <v>0</v>
      </c>
      <c r="AM103" s="113">
        <v>0</v>
      </c>
      <c r="AN103" s="113">
        <v>0</v>
      </c>
      <c r="AO103" s="116">
        <v>0</v>
      </c>
      <c r="AP103" s="116">
        <v>0</v>
      </c>
      <c r="AQ103" s="113">
        <v>0</v>
      </c>
      <c r="AR103" s="116">
        <v>0</v>
      </c>
      <c r="AS103" s="110" t="b">
        <v>0</v>
      </c>
      <c r="AT103" s="176">
        <v>0</v>
      </c>
    </row>
    <row r="104" spans="1:46" ht="15" x14ac:dyDescent="0.25">
      <c r="A104">
        <v>2832</v>
      </c>
      <c r="B104" t="s">
        <v>825</v>
      </c>
      <c r="C104" t="s">
        <v>826</v>
      </c>
      <c r="D104">
        <v>471109553846318</v>
      </c>
      <c r="E104" t="s">
        <v>804</v>
      </c>
      <c r="F104">
        <v>104850</v>
      </c>
      <c r="G104">
        <v>0</v>
      </c>
      <c r="I104" s="57">
        <v>45307</v>
      </c>
      <c r="L104" s="110">
        <v>14</v>
      </c>
      <c r="M104" s="110">
        <f t="shared" si="149"/>
        <v>2832</v>
      </c>
      <c r="N104" s="111" t="s">
        <v>591</v>
      </c>
      <c r="O104" s="110">
        <v>21</v>
      </c>
      <c r="P104" s="175" t="s">
        <v>880</v>
      </c>
      <c r="Q104" s="111" t="s">
        <v>56</v>
      </c>
      <c r="R104" s="113">
        <f t="shared" si="150"/>
        <v>104850</v>
      </c>
      <c r="S104" s="113">
        <f t="shared" si="151"/>
        <v>104850</v>
      </c>
      <c r="T104" s="113">
        <f t="shared" si="152"/>
        <v>104850</v>
      </c>
      <c r="U104" s="111" t="s">
        <v>525</v>
      </c>
      <c r="V104" s="114"/>
      <c r="W104" s="115">
        <f t="shared" si="153"/>
        <v>45307</v>
      </c>
      <c r="X104" s="115">
        <f t="shared" si="154"/>
        <v>45307</v>
      </c>
      <c r="Y104" s="115">
        <f t="shared" si="155"/>
        <v>45307</v>
      </c>
      <c r="Z104" s="115">
        <f t="shared" si="156"/>
        <v>45307</v>
      </c>
      <c r="AA104" s="113">
        <v>0</v>
      </c>
      <c r="AB104" s="113">
        <v>0</v>
      </c>
      <c r="AC104" s="113">
        <v>0</v>
      </c>
      <c r="AD104" s="113">
        <v>0</v>
      </c>
      <c r="AE104" s="113">
        <v>0</v>
      </c>
      <c r="AF104" s="113">
        <v>0</v>
      </c>
      <c r="AG104" s="116">
        <v>0</v>
      </c>
      <c r="AH104" s="111" t="s">
        <v>56</v>
      </c>
      <c r="AI104" s="111" t="s">
        <v>592</v>
      </c>
      <c r="AJ104" s="111" t="s">
        <v>75</v>
      </c>
      <c r="AK104" s="111" t="s">
        <v>56</v>
      </c>
      <c r="AL104" s="113">
        <v>0</v>
      </c>
      <c r="AM104" s="113">
        <v>0</v>
      </c>
      <c r="AN104" s="113">
        <v>0</v>
      </c>
      <c r="AO104" s="116">
        <v>0</v>
      </c>
      <c r="AP104" s="116">
        <v>0</v>
      </c>
      <c r="AQ104" s="113">
        <v>0</v>
      </c>
      <c r="AR104" s="116">
        <v>0</v>
      </c>
      <c r="AS104" s="110" t="b">
        <v>0</v>
      </c>
      <c r="AT104" s="176">
        <v>0</v>
      </c>
    </row>
    <row r="105" spans="1:46" ht="15" x14ac:dyDescent="0.25">
      <c r="A105">
        <v>2793</v>
      </c>
      <c r="B105" t="s">
        <v>827</v>
      </c>
      <c r="C105" t="s">
        <v>828</v>
      </c>
      <c r="D105">
        <v>434009554551196</v>
      </c>
      <c r="E105" t="s">
        <v>804</v>
      </c>
      <c r="F105">
        <v>138400</v>
      </c>
      <c r="G105">
        <v>0</v>
      </c>
      <c r="I105" s="57">
        <v>45307</v>
      </c>
      <c r="L105" s="110">
        <v>14</v>
      </c>
      <c r="M105" s="110">
        <f t="shared" si="149"/>
        <v>2793</v>
      </c>
      <c r="N105" s="111" t="s">
        <v>591</v>
      </c>
      <c r="O105" s="110">
        <v>21</v>
      </c>
      <c r="P105" s="175" t="s">
        <v>880</v>
      </c>
      <c r="Q105" s="111" t="s">
        <v>56</v>
      </c>
      <c r="R105" s="113">
        <f t="shared" si="150"/>
        <v>138400</v>
      </c>
      <c r="S105" s="113">
        <f t="shared" si="151"/>
        <v>138400</v>
      </c>
      <c r="T105" s="113">
        <f t="shared" si="152"/>
        <v>138400</v>
      </c>
      <c r="U105" s="111" t="s">
        <v>525</v>
      </c>
      <c r="V105" s="114"/>
      <c r="W105" s="115">
        <f t="shared" si="153"/>
        <v>45307</v>
      </c>
      <c r="X105" s="115">
        <f t="shared" si="154"/>
        <v>45307</v>
      </c>
      <c r="Y105" s="115">
        <f t="shared" si="155"/>
        <v>45307</v>
      </c>
      <c r="Z105" s="115">
        <f t="shared" si="156"/>
        <v>45307</v>
      </c>
      <c r="AA105" s="113">
        <v>0</v>
      </c>
      <c r="AB105" s="113">
        <v>0</v>
      </c>
      <c r="AC105" s="113">
        <v>0</v>
      </c>
      <c r="AD105" s="113">
        <v>0</v>
      </c>
      <c r="AE105" s="113">
        <v>0</v>
      </c>
      <c r="AF105" s="113">
        <v>0</v>
      </c>
      <c r="AG105" s="116">
        <v>0</v>
      </c>
      <c r="AH105" s="111" t="s">
        <v>56</v>
      </c>
      <c r="AI105" s="111" t="s">
        <v>592</v>
      </c>
      <c r="AJ105" s="111" t="s">
        <v>75</v>
      </c>
      <c r="AK105" s="111" t="s">
        <v>56</v>
      </c>
      <c r="AL105" s="113">
        <v>0</v>
      </c>
      <c r="AM105" s="113">
        <v>0</v>
      </c>
      <c r="AN105" s="113">
        <v>0</v>
      </c>
      <c r="AO105" s="116">
        <v>0</v>
      </c>
      <c r="AP105" s="116">
        <v>0</v>
      </c>
      <c r="AQ105" s="113">
        <v>0</v>
      </c>
      <c r="AR105" s="116">
        <v>0</v>
      </c>
      <c r="AS105" s="110" t="b">
        <v>0</v>
      </c>
      <c r="AT105" s="176">
        <v>0</v>
      </c>
    </row>
    <row r="106" spans="1:46" ht="15" x14ac:dyDescent="0.25">
      <c r="A106">
        <v>2371</v>
      </c>
      <c r="B106" t="s">
        <v>833</v>
      </c>
      <c r="C106" t="s">
        <v>834</v>
      </c>
      <c r="D106">
        <v>434009535914318</v>
      </c>
      <c r="E106" t="s">
        <v>804</v>
      </c>
      <c r="F106">
        <v>138400</v>
      </c>
      <c r="G106">
        <v>0</v>
      </c>
      <c r="I106" s="57">
        <v>45307</v>
      </c>
      <c r="L106" s="110">
        <v>14</v>
      </c>
      <c r="M106" s="110">
        <f t="shared" si="149"/>
        <v>2371</v>
      </c>
      <c r="N106" s="111" t="s">
        <v>591</v>
      </c>
      <c r="O106" s="110">
        <v>21</v>
      </c>
      <c r="P106" s="175" t="s">
        <v>880</v>
      </c>
      <c r="Q106" s="111" t="s">
        <v>56</v>
      </c>
      <c r="R106" s="113">
        <f t="shared" si="150"/>
        <v>138400</v>
      </c>
      <c r="S106" s="113">
        <f t="shared" si="151"/>
        <v>138400</v>
      </c>
      <c r="T106" s="113">
        <f t="shared" si="152"/>
        <v>138400</v>
      </c>
      <c r="U106" s="111" t="s">
        <v>525</v>
      </c>
      <c r="V106" s="114"/>
      <c r="W106" s="115">
        <f t="shared" si="153"/>
        <v>45307</v>
      </c>
      <c r="X106" s="115">
        <f t="shared" si="154"/>
        <v>45307</v>
      </c>
      <c r="Y106" s="115">
        <f t="shared" si="155"/>
        <v>45307</v>
      </c>
      <c r="Z106" s="115">
        <f t="shared" si="156"/>
        <v>45307</v>
      </c>
      <c r="AA106" s="113">
        <v>0</v>
      </c>
      <c r="AB106" s="113">
        <v>0</v>
      </c>
      <c r="AC106" s="113">
        <v>0</v>
      </c>
      <c r="AD106" s="113">
        <v>0</v>
      </c>
      <c r="AE106" s="113">
        <v>0</v>
      </c>
      <c r="AF106" s="113">
        <v>0</v>
      </c>
      <c r="AG106" s="116">
        <v>0</v>
      </c>
      <c r="AH106" s="111" t="s">
        <v>56</v>
      </c>
      <c r="AI106" s="111" t="s">
        <v>592</v>
      </c>
      <c r="AJ106" s="111" t="s">
        <v>75</v>
      </c>
      <c r="AK106" s="111" t="s">
        <v>56</v>
      </c>
      <c r="AL106" s="113">
        <v>0</v>
      </c>
      <c r="AM106" s="113">
        <v>0</v>
      </c>
      <c r="AN106" s="113">
        <v>0</v>
      </c>
      <c r="AO106" s="116">
        <v>0</v>
      </c>
      <c r="AP106" s="116">
        <v>0</v>
      </c>
      <c r="AQ106" s="113">
        <v>0</v>
      </c>
      <c r="AR106" s="116">
        <v>0</v>
      </c>
      <c r="AS106" s="110" t="b">
        <v>0</v>
      </c>
      <c r="AT106" s="176">
        <v>0</v>
      </c>
    </row>
    <row r="107" spans="1:46" ht="15" x14ac:dyDescent="0.25">
      <c r="A107">
        <v>208</v>
      </c>
      <c r="B107" t="s">
        <v>837</v>
      </c>
      <c r="C107" t="s">
        <v>838</v>
      </c>
      <c r="D107">
        <v>434109411670493</v>
      </c>
      <c r="E107" t="s">
        <v>804</v>
      </c>
      <c r="F107">
        <v>150720</v>
      </c>
      <c r="G107">
        <v>0</v>
      </c>
      <c r="I107" s="57">
        <v>45307</v>
      </c>
      <c r="L107" s="110">
        <v>14</v>
      </c>
      <c r="M107" s="110">
        <f t="shared" si="149"/>
        <v>208</v>
      </c>
      <c r="N107" s="111" t="s">
        <v>591</v>
      </c>
      <c r="O107" s="110">
        <v>21</v>
      </c>
      <c r="P107" s="175" t="s">
        <v>880</v>
      </c>
      <c r="Q107" s="111" t="s">
        <v>56</v>
      </c>
      <c r="R107" s="113">
        <f t="shared" si="150"/>
        <v>150720</v>
      </c>
      <c r="S107" s="113">
        <f t="shared" si="151"/>
        <v>150720</v>
      </c>
      <c r="T107" s="113">
        <f t="shared" si="152"/>
        <v>150720</v>
      </c>
      <c r="U107" s="111" t="s">
        <v>525</v>
      </c>
      <c r="V107" s="114"/>
      <c r="W107" s="115">
        <f t="shared" si="153"/>
        <v>45307</v>
      </c>
      <c r="X107" s="115">
        <f t="shared" si="154"/>
        <v>45307</v>
      </c>
      <c r="Y107" s="115">
        <f t="shared" si="155"/>
        <v>45307</v>
      </c>
      <c r="Z107" s="115">
        <f t="shared" si="156"/>
        <v>45307</v>
      </c>
      <c r="AA107" s="113">
        <v>0</v>
      </c>
      <c r="AB107" s="113">
        <v>0</v>
      </c>
      <c r="AC107" s="113">
        <v>0</v>
      </c>
      <c r="AD107" s="113">
        <v>0</v>
      </c>
      <c r="AE107" s="113">
        <v>0</v>
      </c>
      <c r="AF107" s="113">
        <v>0</v>
      </c>
      <c r="AG107" s="116">
        <v>0</v>
      </c>
      <c r="AH107" s="111" t="s">
        <v>56</v>
      </c>
      <c r="AI107" s="111" t="s">
        <v>592</v>
      </c>
      <c r="AJ107" s="111" t="s">
        <v>75</v>
      </c>
      <c r="AK107" s="111" t="s">
        <v>56</v>
      </c>
      <c r="AL107" s="113">
        <v>0</v>
      </c>
      <c r="AM107" s="113">
        <v>0</v>
      </c>
      <c r="AN107" s="113">
        <v>0</v>
      </c>
      <c r="AO107" s="116">
        <v>0</v>
      </c>
      <c r="AP107" s="116">
        <v>0</v>
      </c>
      <c r="AQ107" s="113">
        <v>0</v>
      </c>
      <c r="AR107" s="116">
        <v>0</v>
      </c>
      <c r="AS107" s="110" t="b">
        <v>0</v>
      </c>
      <c r="AT107" s="176">
        <v>0</v>
      </c>
    </row>
    <row r="108" spans="1:46" ht="15" x14ac:dyDescent="0.25">
      <c r="A108">
        <v>2743</v>
      </c>
      <c r="B108" t="s">
        <v>839</v>
      </c>
      <c r="C108" t="s">
        <v>840</v>
      </c>
      <c r="D108">
        <v>434009552449084</v>
      </c>
      <c r="E108" t="s">
        <v>804</v>
      </c>
      <c r="F108">
        <v>138400</v>
      </c>
      <c r="G108">
        <v>0</v>
      </c>
      <c r="I108" s="57">
        <v>45307</v>
      </c>
      <c r="L108" s="110">
        <v>14</v>
      </c>
      <c r="M108" s="110">
        <f t="shared" si="149"/>
        <v>2743</v>
      </c>
      <c r="N108" s="111" t="s">
        <v>591</v>
      </c>
      <c r="O108" s="110">
        <v>21</v>
      </c>
      <c r="P108" s="175" t="s">
        <v>880</v>
      </c>
      <c r="Q108" s="111" t="s">
        <v>56</v>
      </c>
      <c r="R108" s="113">
        <f t="shared" si="150"/>
        <v>138400</v>
      </c>
      <c r="S108" s="113">
        <f t="shared" si="151"/>
        <v>138400</v>
      </c>
      <c r="T108" s="113">
        <f t="shared" si="152"/>
        <v>138400</v>
      </c>
      <c r="U108" s="111" t="s">
        <v>525</v>
      </c>
      <c r="V108" s="114"/>
      <c r="W108" s="115">
        <f t="shared" si="153"/>
        <v>45307</v>
      </c>
      <c r="X108" s="115">
        <f t="shared" si="154"/>
        <v>45307</v>
      </c>
      <c r="Y108" s="115">
        <f t="shared" si="155"/>
        <v>45307</v>
      </c>
      <c r="Z108" s="115">
        <f t="shared" si="156"/>
        <v>45307</v>
      </c>
      <c r="AA108" s="113">
        <v>0</v>
      </c>
      <c r="AB108" s="113">
        <v>0</v>
      </c>
      <c r="AC108" s="113">
        <v>0</v>
      </c>
      <c r="AD108" s="113">
        <v>0</v>
      </c>
      <c r="AE108" s="113">
        <v>0</v>
      </c>
      <c r="AF108" s="113">
        <v>0</v>
      </c>
      <c r="AG108" s="116">
        <v>0</v>
      </c>
      <c r="AH108" s="111" t="s">
        <v>56</v>
      </c>
      <c r="AI108" s="111" t="s">
        <v>592</v>
      </c>
      <c r="AJ108" s="111" t="s">
        <v>75</v>
      </c>
      <c r="AK108" s="111" t="s">
        <v>56</v>
      </c>
      <c r="AL108" s="113">
        <v>0</v>
      </c>
      <c r="AM108" s="113">
        <v>0</v>
      </c>
      <c r="AN108" s="113">
        <v>0</v>
      </c>
      <c r="AO108" s="116">
        <v>0</v>
      </c>
      <c r="AP108" s="116">
        <v>0</v>
      </c>
      <c r="AQ108" s="113">
        <v>0</v>
      </c>
      <c r="AR108" s="116">
        <v>0</v>
      </c>
      <c r="AS108" s="110" t="b">
        <v>0</v>
      </c>
      <c r="AT108" s="176">
        <v>0</v>
      </c>
    </row>
    <row r="109" spans="1:46" ht="15" x14ac:dyDescent="0.25">
      <c r="A109">
        <v>2364</v>
      </c>
      <c r="B109" t="s">
        <v>841</v>
      </c>
      <c r="C109" t="s">
        <v>842</v>
      </c>
      <c r="D109">
        <v>434009535627104</v>
      </c>
      <c r="E109" t="s">
        <v>804</v>
      </c>
      <c r="F109">
        <v>138400</v>
      </c>
      <c r="G109">
        <v>0</v>
      </c>
      <c r="I109" s="57">
        <v>45307</v>
      </c>
      <c r="L109" s="110">
        <v>14</v>
      </c>
      <c r="M109" s="110">
        <f t="shared" si="149"/>
        <v>2364</v>
      </c>
      <c r="N109" s="111" t="s">
        <v>591</v>
      </c>
      <c r="O109" s="110">
        <v>21</v>
      </c>
      <c r="P109" s="175" t="s">
        <v>880</v>
      </c>
      <c r="Q109" s="111" t="s">
        <v>56</v>
      </c>
      <c r="R109" s="113">
        <f t="shared" si="150"/>
        <v>138400</v>
      </c>
      <c r="S109" s="113">
        <f t="shared" si="151"/>
        <v>138400</v>
      </c>
      <c r="T109" s="113">
        <f t="shared" si="152"/>
        <v>138400</v>
      </c>
      <c r="U109" s="111" t="s">
        <v>525</v>
      </c>
      <c r="V109" s="114"/>
      <c r="W109" s="115">
        <f t="shared" si="153"/>
        <v>45307</v>
      </c>
      <c r="X109" s="115">
        <f t="shared" si="154"/>
        <v>45307</v>
      </c>
      <c r="Y109" s="115">
        <f t="shared" si="155"/>
        <v>45307</v>
      </c>
      <c r="Z109" s="115">
        <f t="shared" si="156"/>
        <v>45307</v>
      </c>
      <c r="AA109" s="113">
        <v>0</v>
      </c>
      <c r="AB109" s="113">
        <v>0</v>
      </c>
      <c r="AC109" s="113">
        <v>0</v>
      </c>
      <c r="AD109" s="113">
        <v>0</v>
      </c>
      <c r="AE109" s="113">
        <v>0</v>
      </c>
      <c r="AF109" s="113">
        <v>0</v>
      </c>
      <c r="AG109" s="116">
        <v>0</v>
      </c>
      <c r="AH109" s="111" t="s">
        <v>56</v>
      </c>
      <c r="AI109" s="111" t="s">
        <v>592</v>
      </c>
      <c r="AJ109" s="111" t="s">
        <v>75</v>
      </c>
      <c r="AK109" s="111" t="s">
        <v>56</v>
      </c>
      <c r="AL109" s="113">
        <v>0</v>
      </c>
      <c r="AM109" s="113">
        <v>0</v>
      </c>
      <c r="AN109" s="113">
        <v>0</v>
      </c>
      <c r="AO109" s="116">
        <v>0</v>
      </c>
      <c r="AP109" s="116">
        <v>0</v>
      </c>
      <c r="AQ109" s="113">
        <v>0</v>
      </c>
      <c r="AR109" s="116">
        <v>0</v>
      </c>
      <c r="AS109" s="110" t="b">
        <v>0</v>
      </c>
      <c r="AT109" s="176">
        <v>0</v>
      </c>
    </row>
    <row r="110" spans="1:46" ht="15" x14ac:dyDescent="0.25">
      <c r="A110">
        <v>2466</v>
      </c>
      <c r="B110" t="s">
        <v>843</v>
      </c>
      <c r="C110" t="s">
        <v>844</v>
      </c>
      <c r="D110">
        <v>434009540571148</v>
      </c>
      <c r="E110" t="s">
        <v>804</v>
      </c>
      <c r="F110">
        <v>138400</v>
      </c>
      <c r="G110">
        <v>0</v>
      </c>
      <c r="I110" s="57">
        <v>45307</v>
      </c>
      <c r="L110" s="110">
        <v>14</v>
      </c>
      <c r="M110" s="110">
        <f t="shared" si="149"/>
        <v>2466</v>
      </c>
      <c r="N110" s="111" t="s">
        <v>591</v>
      </c>
      <c r="O110" s="110">
        <v>21</v>
      </c>
      <c r="P110" s="175" t="s">
        <v>880</v>
      </c>
      <c r="Q110" s="111" t="s">
        <v>56</v>
      </c>
      <c r="R110" s="113">
        <f t="shared" si="150"/>
        <v>138400</v>
      </c>
      <c r="S110" s="113">
        <f t="shared" si="151"/>
        <v>138400</v>
      </c>
      <c r="T110" s="113">
        <f t="shared" si="152"/>
        <v>138400</v>
      </c>
      <c r="U110" s="111" t="s">
        <v>525</v>
      </c>
      <c r="V110" s="114"/>
      <c r="W110" s="115">
        <f t="shared" si="153"/>
        <v>45307</v>
      </c>
      <c r="X110" s="115">
        <f t="shared" si="154"/>
        <v>45307</v>
      </c>
      <c r="Y110" s="115">
        <f t="shared" si="155"/>
        <v>45307</v>
      </c>
      <c r="Z110" s="115">
        <f t="shared" si="156"/>
        <v>45307</v>
      </c>
      <c r="AA110" s="113">
        <v>0</v>
      </c>
      <c r="AB110" s="113">
        <v>0</v>
      </c>
      <c r="AC110" s="113">
        <v>0</v>
      </c>
      <c r="AD110" s="113">
        <v>0</v>
      </c>
      <c r="AE110" s="113">
        <v>0</v>
      </c>
      <c r="AF110" s="113">
        <v>0</v>
      </c>
      <c r="AG110" s="116">
        <v>0</v>
      </c>
      <c r="AH110" s="111" t="s">
        <v>56</v>
      </c>
      <c r="AI110" s="111" t="s">
        <v>592</v>
      </c>
      <c r="AJ110" s="111" t="s">
        <v>75</v>
      </c>
      <c r="AK110" s="111" t="s">
        <v>56</v>
      </c>
      <c r="AL110" s="113">
        <v>0</v>
      </c>
      <c r="AM110" s="113">
        <v>0</v>
      </c>
      <c r="AN110" s="113">
        <v>0</v>
      </c>
      <c r="AO110" s="116">
        <v>0</v>
      </c>
      <c r="AP110" s="116">
        <v>0</v>
      </c>
      <c r="AQ110" s="113">
        <v>0</v>
      </c>
      <c r="AR110" s="116">
        <v>0</v>
      </c>
      <c r="AS110" s="110" t="b">
        <v>0</v>
      </c>
      <c r="AT110" s="176">
        <v>0</v>
      </c>
    </row>
    <row r="111" spans="1:46" ht="15" x14ac:dyDescent="0.25">
      <c r="A111">
        <v>2205</v>
      </c>
      <c r="B111" t="s">
        <v>845</v>
      </c>
      <c r="C111" t="s">
        <v>846</v>
      </c>
      <c r="D111">
        <v>434009530792982</v>
      </c>
      <c r="E111" t="s">
        <v>804</v>
      </c>
      <c r="F111">
        <v>99080</v>
      </c>
      <c r="G111">
        <v>0</v>
      </c>
      <c r="I111" s="57">
        <v>45307</v>
      </c>
      <c r="L111" s="110">
        <v>14</v>
      </c>
      <c r="M111" s="110">
        <f t="shared" si="149"/>
        <v>2205</v>
      </c>
      <c r="N111" s="111" t="s">
        <v>591</v>
      </c>
      <c r="O111" s="110">
        <v>21</v>
      </c>
      <c r="P111" s="175" t="s">
        <v>880</v>
      </c>
      <c r="Q111" s="111" t="s">
        <v>56</v>
      </c>
      <c r="R111" s="113">
        <f t="shared" si="150"/>
        <v>99080</v>
      </c>
      <c r="S111" s="113">
        <f t="shared" si="151"/>
        <v>99080</v>
      </c>
      <c r="T111" s="113">
        <f t="shared" si="152"/>
        <v>99080</v>
      </c>
      <c r="U111" s="111" t="s">
        <v>525</v>
      </c>
      <c r="V111" s="114"/>
      <c r="W111" s="115">
        <f t="shared" si="153"/>
        <v>45307</v>
      </c>
      <c r="X111" s="115">
        <f t="shared" si="154"/>
        <v>45307</v>
      </c>
      <c r="Y111" s="115">
        <f t="shared" si="155"/>
        <v>45307</v>
      </c>
      <c r="Z111" s="115">
        <f t="shared" si="156"/>
        <v>45307</v>
      </c>
      <c r="AA111" s="113">
        <v>0</v>
      </c>
      <c r="AB111" s="113">
        <v>0</v>
      </c>
      <c r="AC111" s="113">
        <v>0</v>
      </c>
      <c r="AD111" s="113">
        <v>0</v>
      </c>
      <c r="AE111" s="113">
        <v>0</v>
      </c>
      <c r="AF111" s="113">
        <v>0</v>
      </c>
      <c r="AG111" s="116">
        <v>0</v>
      </c>
      <c r="AH111" s="111" t="s">
        <v>56</v>
      </c>
      <c r="AI111" s="111" t="s">
        <v>592</v>
      </c>
      <c r="AJ111" s="111" t="s">
        <v>75</v>
      </c>
      <c r="AK111" s="111" t="s">
        <v>56</v>
      </c>
      <c r="AL111" s="113">
        <v>0</v>
      </c>
      <c r="AM111" s="113">
        <v>0</v>
      </c>
      <c r="AN111" s="113">
        <v>0</v>
      </c>
      <c r="AO111" s="116">
        <v>0</v>
      </c>
      <c r="AP111" s="116">
        <v>0</v>
      </c>
      <c r="AQ111" s="113">
        <v>0</v>
      </c>
      <c r="AR111" s="116">
        <v>0</v>
      </c>
      <c r="AS111" s="110" t="b">
        <v>0</v>
      </c>
      <c r="AT111" s="176">
        <v>0</v>
      </c>
    </row>
    <row r="112" spans="1:46" ht="15" x14ac:dyDescent="0.25">
      <c r="A112">
        <v>2824</v>
      </c>
      <c r="B112" t="s">
        <v>847</v>
      </c>
      <c r="C112" t="s">
        <v>848</v>
      </c>
      <c r="D112">
        <v>434009556622191</v>
      </c>
      <c r="E112" t="s">
        <v>804</v>
      </c>
      <c r="F112">
        <v>138400</v>
      </c>
      <c r="G112">
        <v>0</v>
      </c>
      <c r="I112" s="57">
        <v>45307</v>
      </c>
      <c r="L112" s="110">
        <v>14</v>
      </c>
      <c r="M112" s="110">
        <f t="shared" si="149"/>
        <v>2824</v>
      </c>
      <c r="N112" s="111" t="s">
        <v>591</v>
      </c>
      <c r="O112" s="110">
        <v>21</v>
      </c>
      <c r="P112" s="175" t="s">
        <v>880</v>
      </c>
      <c r="Q112" s="111" t="s">
        <v>56</v>
      </c>
      <c r="R112" s="113">
        <f t="shared" si="150"/>
        <v>138400</v>
      </c>
      <c r="S112" s="113">
        <f t="shared" si="151"/>
        <v>138400</v>
      </c>
      <c r="T112" s="113">
        <f t="shared" si="152"/>
        <v>138400</v>
      </c>
      <c r="U112" s="111" t="s">
        <v>525</v>
      </c>
      <c r="V112" s="114"/>
      <c r="W112" s="115">
        <f t="shared" si="153"/>
        <v>45307</v>
      </c>
      <c r="X112" s="115">
        <f t="shared" si="154"/>
        <v>45307</v>
      </c>
      <c r="Y112" s="115">
        <f t="shared" si="155"/>
        <v>45307</v>
      </c>
      <c r="Z112" s="115">
        <f t="shared" si="156"/>
        <v>45307</v>
      </c>
      <c r="AA112" s="113">
        <v>0</v>
      </c>
      <c r="AB112" s="113">
        <v>0</v>
      </c>
      <c r="AC112" s="113">
        <v>0</v>
      </c>
      <c r="AD112" s="113">
        <v>0</v>
      </c>
      <c r="AE112" s="113">
        <v>0</v>
      </c>
      <c r="AF112" s="113">
        <v>0</v>
      </c>
      <c r="AG112" s="116">
        <v>0</v>
      </c>
      <c r="AH112" s="111" t="s">
        <v>56</v>
      </c>
      <c r="AI112" s="111" t="s">
        <v>592</v>
      </c>
      <c r="AJ112" s="111" t="s">
        <v>75</v>
      </c>
      <c r="AK112" s="111" t="s">
        <v>56</v>
      </c>
      <c r="AL112" s="113">
        <v>0</v>
      </c>
      <c r="AM112" s="113">
        <v>0</v>
      </c>
      <c r="AN112" s="113">
        <v>0</v>
      </c>
      <c r="AO112" s="116">
        <v>0</v>
      </c>
      <c r="AP112" s="116">
        <v>0</v>
      </c>
      <c r="AQ112" s="113">
        <v>0</v>
      </c>
      <c r="AR112" s="116">
        <v>0</v>
      </c>
      <c r="AS112" s="110" t="b">
        <v>0</v>
      </c>
      <c r="AT112" s="176">
        <v>0</v>
      </c>
    </row>
    <row r="113" spans="1:46" ht="15" x14ac:dyDescent="0.25">
      <c r="A113">
        <v>810</v>
      </c>
      <c r="B113" t="s">
        <v>849</v>
      </c>
      <c r="C113" t="s">
        <v>850</v>
      </c>
      <c r="D113">
        <v>434109473398740</v>
      </c>
      <c r="E113" t="s">
        <v>804</v>
      </c>
      <c r="F113">
        <v>163480</v>
      </c>
      <c r="G113">
        <v>0</v>
      </c>
      <c r="I113" s="57">
        <v>45307</v>
      </c>
      <c r="L113" s="110">
        <v>14</v>
      </c>
      <c r="M113" s="110">
        <f t="shared" si="149"/>
        <v>810</v>
      </c>
      <c r="N113" s="111" t="s">
        <v>591</v>
      </c>
      <c r="O113" s="110">
        <v>21</v>
      </c>
      <c r="P113" s="175" t="s">
        <v>880</v>
      </c>
      <c r="Q113" s="111" t="s">
        <v>56</v>
      </c>
      <c r="R113" s="113">
        <f t="shared" si="150"/>
        <v>163480</v>
      </c>
      <c r="S113" s="113">
        <f t="shared" si="151"/>
        <v>163480</v>
      </c>
      <c r="T113" s="113">
        <f t="shared" si="152"/>
        <v>163480</v>
      </c>
      <c r="U113" s="111" t="s">
        <v>525</v>
      </c>
      <c r="V113" s="114"/>
      <c r="W113" s="115">
        <f t="shared" si="153"/>
        <v>45307</v>
      </c>
      <c r="X113" s="115">
        <f t="shared" si="154"/>
        <v>45307</v>
      </c>
      <c r="Y113" s="115">
        <f t="shared" si="155"/>
        <v>45307</v>
      </c>
      <c r="Z113" s="115">
        <f t="shared" si="156"/>
        <v>45307</v>
      </c>
      <c r="AA113" s="113">
        <v>0</v>
      </c>
      <c r="AB113" s="113">
        <v>0</v>
      </c>
      <c r="AC113" s="113">
        <v>0</v>
      </c>
      <c r="AD113" s="113">
        <v>0</v>
      </c>
      <c r="AE113" s="113">
        <v>0</v>
      </c>
      <c r="AF113" s="113">
        <v>0</v>
      </c>
      <c r="AG113" s="116">
        <v>0</v>
      </c>
      <c r="AH113" s="111" t="s">
        <v>56</v>
      </c>
      <c r="AI113" s="111" t="s">
        <v>592</v>
      </c>
      <c r="AJ113" s="111" t="s">
        <v>75</v>
      </c>
      <c r="AK113" s="111" t="s">
        <v>56</v>
      </c>
      <c r="AL113" s="113">
        <v>0</v>
      </c>
      <c r="AM113" s="113">
        <v>0</v>
      </c>
      <c r="AN113" s="113">
        <v>0</v>
      </c>
      <c r="AO113" s="116">
        <v>0</v>
      </c>
      <c r="AP113" s="116">
        <v>0</v>
      </c>
      <c r="AQ113" s="113">
        <v>0</v>
      </c>
      <c r="AR113" s="116">
        <v>0</v>
      </c>
      <c r="AS113" s="110" t="b">
        <v>0</v>
      </c>
      <c r="AT113" s="176">
        <v>0</v>
      </c>
    </row>
    <row r="114" spans="1:46" ht="15" x14ac:dyDescent="0.25">
      <c r="A114">
        <v>2787</v>
      </c>
      <c r="B114" t="s">
        <v>855</v>
      </c>
      <c r="C114" t="s">
        <v>856</v>
      </c>
      <c r="D114">
        <v>433709549635621</v>
      </c>
      <c r="E114" t="s">
        <v>804</v>
      </c>
      <c r="F114">
        <v>191870</v>
      </c>
      <c r="G114">
        <v>0</v>
      </c>
      <c r="I114" s="57">
        <v>45307</v>
      </c>
      <c r="L114" s="110">
        <v>14</v>
      </c>
      <c r="M114" s="110">
        <f t="shared" si="149"/>
        <v>2787</v>
      </c>
      <c r="N114" s="111" t="s">
        <v>591</v>
      </c>
      <c r="O114" s="110">
        <v>21</v>
      </c>
      <c r="P114" s="175" t="s">
        <v>880</v>
      </c>
      <c r="Q114" s="111" t="s">
        <v>56</v>
      </c>
      <c r="R114" s="113">
        <f t="shared" si="150"/>
        <v>191870</v>
      </c>
      <c r="S114" s="113">
        <f t="shared" si="151"/>
        <v>191870</v>
      </c>
      <c r="T114" s="113">
        <f t="shared" si="152"/>
        <v>191870</v>
      </c>
      <c r="U114" s="111" t="s">
        <v>525</v>
      </c>
      <c r="V114" s="114"/>
      <c r="W114" s="115">
        <f t="shared" si="153"/>
        <v>45307</v>
      </c>
      <c r="X114" s="115">
        <f t="shared" si="154"/>
        <v>45307</v>
      </c>
      <c r="Y114" s="115">
        <f t="shared" si="155"/>
        <v>45307</v>
      </c>
      <c r="Z114" s="115">
        <f t="shared" si="156"/>
        <v>45307</v>
      </c>
      <c r="AA114" s="113">
        <v>0</v>
      </c>
      <c r="AB114" s="113">
        <v>0</v>
      </c>
      <c r="AC114" s="113">
        <v>0</v>
      </c>
      <c r="AD114" s="113">
        <v>0</v>
      </c>
      <c r="AE114" s="113">
        <v>0</v>
      </c>
      <c r="AF114" s="113">
        <v>0</v>
      </c>
      <c r="AG114" s="116">
        <v>0</v>
      </c>
      <c r="AH114" s="111" t="s">
        <v>56</v>
      </c>
      <c r="AI114" s="111" t="s">
        <v>592</v>
      </c>
      <c r="AJ114" s="111" t="s">
        <v>75</v>
      </c>
      <c r="AK114" s="111" t="s">
        <v>56</v>
      </c>
      <c r="AL114" s="113">
        <v>0</v>
      </c>
      <c r="AM114" s="113">
        <v>0</v>
      </c>
      <c r="AN114" s="113">
        <v>0</v>
      </c>
      <c r="AO114" s="116">
        <v>0</v>
      </c>
      <c r="AP114" s="116">
        <v>0</v>
      </c>
      <c r="AQ114" s="113">
        <v>0</v>
      </c>
      <c r="AR114" s="116">
        <v>0</v>
      </c>
      <c r="AS114" s="110" t="b">
        <v>0</v>
      </c>
      <c r="AT114" s="176">
        <v>0</v>
      </c>
    </row>
    <row r="115" spans="1:46" ht="15" x14ac:dyDescent="0.25">
      <c r="A115">
        <v>838</v>
      </c>
      <c r="B115" t="s">
        <v>857</v>
      </c>
      <c r="C115" t="s">
        <v>858</v>
      </c>
      <c r="D115">
        <v>434109474969677</v>
      </c>
      <c r="E115" t="s">
        <v>804</v>
      </c>
      <c r="F115">
        <v>138400</v>
      </c>
      <c r="G115">
        <v>0</v>
      </c>
      <c r="I115" s="57">
        <v>45307</v>
      </c>
      <c r="L115" s="110">
        <v>14</v>
      </c>
      <c r="M115" s="110">
        <f t="shared" si="149"/>
        <v>838</v>
      </c>
      <c r="N115" s="111" t="s">
        <v>591</v>
      </c>
      <c r="O115" s="110">
        <v>21</v>
      </c>
      <c r="P115" s="175" t="s">
        <v>880</v>
      </c>
      <c r="Q115" s="111" t="s">
        <v>56</v>
      </c>
      <c r="R115" s="113">
        <f t="shared" si="150"/>
        <v>138400</v>
      </c>
      <c r="S115" s="113">
        <f t="shared" si="151"/>
        <v>138400</v>
      </c>
      <c r="T115" s="113">
        <f t="shared" si="152"/>
        <v>138400</v>
      </c>
      <c r="U115" s="111" t="s">
        <v>525</v>
      </c>
      <c r="V115" s="114"/>
      <c r="W115" s="115">
        <f t="shared" si="153"/>
        <v>45307</v>
      </c>
      <c r="X115" s="115">
        <f t="shared" si="154"/>
        <v>45307</v>
      </c>
      <c r="Y115" s="115">
        <f t="shared" si="155"/>
        <v>45307</v>
      </c>
      <c r="Z115" s="115">
        <f t="shared" si="156"/>
        <v>45307</v>
      </c>
      <c r="AA115" s="113">
        <v>0</v>
      </c>
      <c r="AB115" s="113">
        <v>0</v>
      </c>
      <c r="AC115" s="113">
        <v>0</v>
      </c>
      <c r="AD115" s="113">
        <v>0</v>
      </c>
      <c r="AE115" s="113">
        <v>0</v>
      </c>
      <c r="AF115" s="113">
        <v>0</v>
      </c>
      <c r="AG115" s="116">
        <v>0</v>
      </c>
      <c r="AH115" s="111" t="s">
        <v>56</v>
      </c>
      <c r="AI115" s="111" t="s">
        <v>592</v>
      </c>
      <c r="AJ115" s="111" t="s">
        <v>75</v>
      </c>
      <c r="AK115" s="111" t="s">
        <v>56</v>
      </c>
      <c r="AL115" s="113">
        <v>0</v>
      </c>
      <c r="AM115" s="113">
        <v>0</v>
      </c>
      <c r="AN115" s="113">
        <v>0</v>
      </c>
      <c r="AO115" s="116">
        <v>0</v>
      </c>
      <c r="AP115" s="116">
        <v>0</v>
      </c>
      <c r="AQ115" s="113">
        <v>0</v>
      </c>
      <c r="AR115" s="116">
        <v>0</v>
      </c>
      <c r="AS115" s="110" t="b">
        <v>0</v>
      </c>
      <c r="AT115" s="176">
        <v>0</v>
      </c>
    </row>
    <row r="116" spans="1:46" ht="15" x14ac:dyDescent="0.25">
      <c r="A116">
        <v>2795</v>
      </c>
      <c r="B116" t="s">
        <v>859</v>
      </c>
      <c r="C116" t="s">
        <v>860</v>
      </c>
      <c r="D116">
        <v>434009554551200</v>
      </c>
      <c r="E116" t="s">
        <v>804</v>
      </c>
      <c r="F116">
        <v>104850</v>
      </c>
      <c r="G116">
        <v>0</v>
      </c>
      <c r="I116" s="57">
        <v>45307</v>
      </c>
      <c r="L116" s="110">
        <v>14</v>
      </c>
      <c r="M116" s="110">
        <f t="shared" si="149"/>
        <v>2795</v>
      </c>
      <c r="N116" s="111" t="s">
        <v>591</v>
      </c>
      <c r="O116" s="110">
        <v>21</v>
      </c>
      <c r="P116" s="175" t="s">
        <v>880</v>
      </c>
      <c r="Q116" s="111" t="s">
        <v>56</v>
      </c>
      <c r="R116" s="113">
        <f t="shared" si="150"/>
        <v>104850</v>
      </c>
      <c r="S116" s="113">
        <f t="shared" si="151"/>
        <v>104850</v>
      </c>
      <c r="T116" s="113">
        <f t="shared" si="152"/>
        <v>104850</v>
      </c>
      <c r="U116" s="111" t="s">
        <v>525</v>
      </c>
      <c r="V116" s="114"/>
      <c r="W116" s="115">
        <f t="shared" si="153"/>
        <v>45307</v>
      </c>
      <c r="X116" s="115">
        <f t="shared" si="154"/>
        <v>45307</v>
      </c>
      <c r="Y116" s="115">
        <f t="shared" si="155"/>
        <v>45307</v>
      </c>
      <c r="Z116" s="115">
        <f t="shared" si="156"/>
        <v>45307</v>
      </c>
      <c r="AA116" s="113">
        <v>0</v>
      </c>
      <c r="AB116" s="113">
        <v>0</v>
      </c>
      <c r="AC116" s="113">
        <v>0</v>
      </c>
      <c r="AD116" s="113">
        <v>0</v>
      </c>
      <c r="AE116" s="113">
        <v>0</v>
      </c>
      <c r="AF116" s="113">
        <v>0</v>
      </c>
      <c r="AG116" s="116">
        <v>0</v>
      </c>
      <c r="AH116" s="111" t="s">
        <v>56</v>
      </c>
      <c r="AI116" s="111" t="s">
        <v>592</v>
      </c>
      <c r="AJ116" s="111" t="s">
        <v>75</v>
      </c>
      <c r="AK116" s="111" t="s">
        <v>56</v>
      </c>
      <c r="AL116" s="113">
        <v>0</v>
      </c>
      <c r="AM116" s="113">
        <v>0</v>
      </c>
      <c r="AN116" s="113">
        <v>0</v>
      </c>
      <c r="AO116" s="116">
        <v>0</v>
      </c>
      <c r="AP116" s="116">
        <v>0</v>
      </c>
      <c r="AQ116" s="113">
        <v>0</v>
      </c>
      <c r="AR116" s="116">
        <v>0</v>
      </c>
      <c r="AS116" s="110" t="b">
        <v>0</v>
      </c>
      <c r="AT116" s="176">
        <v>0</v>
      </c>
    </row>
    <row r="117" spans="1:46" ht="15" x14ac:dyDescent="0.25">
      <c r="A117">
        <v>1108</v>
      </c>
      <c r="B117" t="s">
        <v>861</v>
      </c>
      <c r="C117" t="s">
        <v>862</v>
      </c>
      <c r="D117">
        <v>434009479430895</v>
      </c>
      <c r="E117" t="s">
        <v>804</v>
      </c>
      <c r="F117">
        <v>163480</v>
      </c>
      <c r="G117">
        <v>0</v>
      </c>
      <c r="I117" s="57">
        <v>45307</v>
      </c>
      <c r="L117" s="110">
        <v>14</v>
      </c>
      <c r="M117" s="110">
        <f t="shared" si="149"/>
        <v>1108</v>
      </c>
      <c r="N117" s="111" t="s">
        <v>591</v>
      </c>
      <c r="O117" s="110">
        <v>21</v>
      </c>
      <c r="P117" s="175" t="s">
        <v>880</v>
      </c>
      <c r="Q117" s="111" t="s">
        <v>56</v>
      </c>
      <c r="R117" s="113">
        <f t="shared" si="150"/>
        <v>163480</v>
      </c>
      <c r="S117" s="113">
        <f t="shared" si="151"/>
        <v>163480</v>
      </c>
      <c r="T117" s="113">
        <f t="shared" si="152"/>
        <v>163480</v>
      </c>
      <c r="U117" s="111" t="s">
        <v>525</v>
      </c>
      <c r="V117" s="114"/>
      <c r="W117" s="115">
        <f t="shared" si="153"/>
        <v>45307</v>
      </c>
      <c r="X117" s="115">
        <f t="shared" si="154"/>
        <v>45307</v>
      </c>
      <c r="Y117" s="115">
        <f t="shared" si="155"/>
        <v>45307</v>
      </c>
      <c r="Z117" s="115">
        <f t="shared" si="156"/>
        <v>45307</v>
      </c>
      <c r="AA117" s="113">
        <v>0</v>
      </c>
      <c r="AB117" s="113">
        <v>0</v>
      </c>
      <c r="AC117" s="113">
        <v>0</v>
      </c>
      <c r="AD117" s="113">
        <v>0</v>
      </c>
      <c r="AE117" s="113">
        <v>0</v>
      </c>
      <c r="AF117" s="113">
        <v>0</v>
      </c>
      <c r="AG117" s="116">
        <v>0</v>
      </c>
      <c r="AH117" s="111" t="s">
        <v>56</v>
      </c>
      <c r="AI117" s="111" t="s">
        <v>592</v>
      </c>
      <c r="AJ117" s="111" t="s">
        <v>75</v>
      </c>
      <c r="AK117" s="111" t="s">
        <v>56</v>
      </c>
      <c r="AL117" s="113">
        <v>0</v>
      </c>
      <c r="AM117" s="113">
        <v>0</v>
      </c>
      <c r="AN117" s="113">
        <v>0</v>
      </c>
      <c r="AO117" s="116">
        <v>0</v>
      </c>
      <c r="AP117" s="116">
        <v>0</v>
      </c>
      <c r="AQ117" s="113">
        <v>0</v>
      </c>
      <c r="AR117" s="116">
        <v>0</v>
      </c>
      <c r="AS117" s="110" t="b">
        <v>0</v>
      </c>
      <c r="AT117" s="176">
        <v>0</v>
      </c>
    </row>
    <row r="118" spans="1:46" ht="15" x14ac:dyDescent="0.25">
      <c r="A118">
        <v>1390</v>
      </c>
      <c r="B118" t="s">
        <v>863</v>
      </c>
      <c r="C118" t="s">
        <v>864</v>
      </c>
      <c r="D118">
        <v>434009487341819</v>
      </c>
      <c r="E118" t="s">
        <v>804</v>
      </c>
      <c r="F118">
        <v>31460</v>
      </c>
      <c r="G118">
        <v>0</v>
      </c>
      <c r="I118" s="57">
        <v>45307</v>
      </c>
      <c r="L118" s="110">
        <v>14</v>
      </c>
      <c r="M118" s="110">
        <f t="shared" si="149"/>
        <v>1390</v>
      </c>
      <c r="N118" s="111" t="s">
        <v>591</v>
      </c>
      <c r="O118" s="110">
        <v>21</v>
      </c>
      <c r="P118" s="175" t="s">
        <v>880</v>
      </c>
      <c r="Q118" s="111" t="s">
        <v>56</v>
      </c>
      <c r="R118" s="113">
        <f t="shared" si="150"/>
        <v>31460</v>
      </c>
      <c r="S118" s="113">
        <f t="shared" si="151"/>
        <v>31460</v>
      </c>
      <c r="T118" s="113">
        <f t="shared" si="152"/>
        <v>31460</v>
      </c>
      <c r="U118" s="111" t="s">
        <v>525</v>
      </c>
      <c r="V118" s="114"/>
      <c r="W118" s="115">
        <f t="shared" si="153"/>
        <v>45307</v>
      </c>
      <c r="X118" s="115">
        <f t="shared" si="154"/>
        <v>45307</v>
      </c>
      <c r="Y118" s="115">
        <f t="shared" si="155"/>
        <v>45307</v>
      </c>
      <c r="Z118" s="115">
        <f t="shared" si="156"/>
        <v>45307</v>
      </c>
      <c r="AA118" s="113">
        <v>0</v>
      </c>
      <c r="AB118" s="113">
        <v>0</v>
      </c>
      <c r="AC118" s="113">
        <v>0</v>
      </c>
      <c r="AD118" s="113">
        <v>0</v>
      </c>
      <c r="AE118" s="113">
        <v>0</v>
      </c>
      <c r="AF118" s="113">
        <v>0</v>
      </c>
      <c r="AG118" s="116">
        <v>0</v>
      </c>
      <c r="AH118" s="111" t="s">
        <v>56</v>
      </c>
      <c r="AI118" s="111" t="s">
        <v>592</v>
      </c>
      <c r="AJ118" s="111" t="s">
        <v>75</v>
      </c>
      <c r="AK118" s="111" t="s">
        <v>56</v>
      </c>
      <c r="AL118" s="113">
        <v>0</v>
      </c>
      <c r="AM118" s="113">
        <v>0</v>
      </c>
      <c r="AN118" s="113">
        <v>0</v>
      </c>
      <c r="AO118" s="116">
        <v>0</v>
      </c>
      <c r="AP118" s="116">
        <v>0</v>
      </c>
      <c r="AQ118" s="113">
        <v>0</v>
      </c>
      <c r="AR118" s="116">
        <v>0</v>
      </c>
      <c r="AS118" s="110" t="b">
        <v>0</v>
      </c>
      <c r="AT118" s="176">
        <v>0</v>
      </c>
    </row>
    <row r="119" spans="1:46" ht="15" x14ac:dyDescent="0.25">
      <c r="A119">
        <v>2473</v>
      </c>
      <c r="B119" t="s">
        <v>865</v>
      </c>
      <c r="C119" t="s">
        <v>866</v>
      </c>
      <c r="D119">
        <v>434009540259583</v>
      </c>
      <c r="E119" t="s">
        <v>804</v>
      </c>
      <c r="F119">
        <v>150720</v>
      </c>
      <c r="G119">
        <v>0</v>
      </c>
      <c r="I119" s="57">
        <v>45307</v>
      </c>
      <c r="L119" s="110">
        <v>14</v>
      </c>
      <c r="M119" s="110">
        <f t="shared" si="149"/>
        <v>2473</v>
      </c>
      <c r="N119" s="111" t="s">
        <v>591</v>
      </c>
      <c r="O119" s="110">
        <v>21</v>
      </c>
      <c r="P119" s="175" t="s">
        <v>880</v>
      </c>
      <c r="Q119" s="111" t="s">
        <v>56</v>
      </c>
      <c r="R119" s="113">
        <f t="shared" si="150"/>
        <v>150720</v>
      </c>
      <c r="S119" s="113">
        <f t="shared" si="151"/>
        <v>150720</v>
      </c>
      <c r="T119" s="113">
        <f t="shared" si="152"/>
        <v>150720</v>
      </c>
      <c r="U119" s="111" t="s">
        <v>525</v>
      </c>
      <c r="V119" s="114"/>
      <c r="W119" s="115">
        <f t="shared" si="153"/>
        <v>45307</v>
      </c>
      <c r="X119" s="115">
        <f t="shared" si="154"/>
        <v>45307</v>
      </c>
      <c r="Y119" s="115">
        <f t="shared" si="155"/>
        <v>45307</v>
      </c>
      <c r="Z119" s="115">
        <f t="shared" si="156"/>
        <v>45307</v>
      </c>
      <c r="AA119" s="113">
        <v>0</v>
      </c>
      <c r="AB119" s="113">
        <v>0</v>
      </c>
      <c r="AC119" s="113">
        <v>0</v>
      </c>
      <c r="AD119" s="113">
        <v>0</v>
      </c>
      <c r="AE119" s="113">
        <v>0</v>
      </c>
      <c r="AF119" s="113">
        <v>0</v>
      </c>
      <c r="AG119" s="116">
        <v>0</v>
      </c>
      <c r="AH119" s="111" t="s">
        <v>56</v>
      </c>
      <c r="AI119" s="111" t="s">
        <v>592</v>
      </c>
      <c r="AJ119" s="111" t="s">
        <v>75</v>
      </c>
      <c r="AK119" s="111" t="s">
        <v>56</v>
      </c>
      <c r="AL119" s="113">
        <v>0</v>
      </c>
      <c r="AM119" s="113">
        <v>0</v>
      </c>
      <c r="AN119" s="113">
        <v>0</v>
      </c>
      <c r="AO119" s="116">
        <v>0</v>
      </c>
      <c r="AP119" s="116">
        <v>0</v>
      </c>
      <c r="AQ119" s="113">
        <v>0</v>
      </c>
      <c r="AR119" s="116">
        <v>0</v>
      </c>
      <c r="AS119" s="110" t="b">
        <v>0</v>
      </c>
      <c r="AT119" s="176">
        <v>0</v>
      </c>
    </row>
    <row r="120" spans="1:46" ht="15" x14ac:dyDescent="0.25">
      <c r="A120">
        <v>1509</v>
      </c>
      <c r="B120" t="s">
        <v>867</v>
      </c>
      <c r="C120" t="s">
        <v>868</v>
      </c>
      <c r="D120">
        <v>434009491567571</v>
      </c>
      <c r="E120" t="s">
        <v>804</v>
      </c>
      <c r="F120">
        <v>163480</v>
      </c>
      <c r="G120">
        <v>0</v>
      </c>
      <c r="I120" s="57">
        <v>45307</v>
      </c>
      <c r="L120" s="110">
        <v>14</v>
      </c>
      <c r="M120" s="110">
        <f t="shared" si="149"/>
        <v>1509</v>
      </c>
      <c r="N120" s="111" t="s">
        <v>591</v>
      </c>
      <c r="O120" s="110">
        <v>21</v>
      </c>
      <c r="P120" s="175" t="s">
        <v>880</v>
      </c>
      <c r="Q120" s="111" t="s">
        <v>56</v>
      </c>
      <c r="R120" s="113">
        <f t="shared" si="150"/>
        <v>163480</v>
      </c>
      <c r="S120" s="113">
        <f t="shared" si="151"/>
        <v>163480</v>
      </c>
      <c r="T120" s="113">
        <f t="shared" si="152"/>
        <v>163480</v>
      </c>
      <c r="U120" s="111" t="s">
        <v>525</v>
      </c>
      <c r="V120" s="114"/>
      <c r="W120" s="115">
        <f t="shared" si="153"/>
        <v>45307</v>
      </c>
      <c r="X120" s="115">
        <f t="shared" si="154"/>
        <v>45307</v>
      </c>
      <c r="Y120" s="115">
        <f t="shared" si="155"/>
        <v>45307</v>
      </c>
      <c r="Z120" s="115">
        <f t="shared" si="156"/>
        <v>45307</v>
      </c>
      <c r="AA120" s="113">
        <v>0</v>
      </c>
      <c r="AB120" s="113">
        <v>0</v>
      </c>
      <c r="AC120" s="113">
        <v>0</v>
      </c>
      <c r="AD120" s="113">
        <v>0</v>
      </c>
      <c r="AE120" s="113">
        <v>0</v>
      </c>
      <c r="AF120" s="113">
        <v>0</v>
      </c>
      <c r="AG120" s="116">
        <v>0</v>
      </c>
      <c r="AH120" s="111" t="s">
        <v>56</v>
      </c>
      <c r="AI120" s="111" t="s">
        <v>592</v>
      </c>
      <c r="AJ120" s="111" t="s">
        <v>75</v>
      </c>
      <c r="AK120" s="111" t="s">
        <v>56</v>
      </c>
      <c r="AL120" s="113">
        <v>0</v>
      </c>
      <c r="AM120" s="113">
        <v>0</v>
      </c>
      <c r="AN120" s="113">
        <v>0</v>
      </c>
      <c r="AO120" s="116">
        <v>0</v>
      </c>
      <c r="AP120" s="116">
        <v>0</v>
      </c>
      <c r="AQ120" s="113">
        <v>0</v>
      </c>
      <c r="AR120" s="116">
        <v>0</v>
      </c>
      <c r="AS120" s="110" t="b">
        <v>0</v>
      </c>
      <c r="AT120" s="176">
        <v>0</v>
      </c>
    </row>
    <row r="121" spans="1:46" ht="15" x14ac:dyDescent="0.25">
      <c r="L121" s="110"/>
      <c r="M121" s="110"/>
      <c r="N121" s="111"/>
      <c r="O121" s="110"/>
      <c r="P121" s="175"/>
      <c r="Q121" s="111"/>
      <c r="R121" s="113"/>
      <c r="S121" s="113"/>
      <c r="T121" s="113"/>
      <c r="U121" s="111"/>
      <c r="V121" s="114"/>
      <c r="W121" s="115"/>
      <c r="X121" s="115"/>
      <c r="Y121" s="115"/>
      <c r="Z121" s="115"/>
      <c r="AA121" s="113"/>
      <c r="AB121" s="113"/>
      <c r="AC121" s="113"/>
      <c r="AD121" s="113"/>
      <c r="AE121" s="113"/>
      <c r="AF121" s="113"/>
      <c r="AG121" s="116"/>
      <c r="AH121" s="111"/>
      <c r="AI121" s="111"/>
      <c r="AJ121" s="111"/>
      <c r="AK121" s="111"/>
      <c r="AL121" s="113"/>
      <c r="AM121" s="113"/>
      <c r="AN121" s="113"/>
      <c r="AO121" s="116"/>
      <c r="AP121" s="116"/>
      <c r="AQ121" s="113"/>
      <c r="AR121" s="116"/>
      <c r="AS121" s="110"/>
      <c r="AT121" s="176"/>
    </row>
    <row r="122" spans="1:46" ht="15" x14ac:dyDescent="0.25">
      <c r="A122" t="s">
        <v>795</v>
      </c>
      <c r="B122" t="s">
        <v>796</v>
      </c>
      <c r="C122" t="s">
        <v>797</v>
      </c>
      <c r="D122" t="s">
        <v>798</v>
      </c>
      <c r="E122" t="s">
        <v>799</v>
      </c>
      <c r="F122" t="s">
        <v>800</v>
      </c>
      <c r="G122" t="s">
        <v>801</v>
      </c>
      <c r="L122" s="110"/>
      <c r="M122" s="110"/>
      <c r="N122" s="111"/>
      <c r="O122" s="110"/>
      <c r="P122" s="175"/>
      <c r="Q122" s="111"/>
      <c r="R122" s="113"/>
      <c r="S122" s="113"/>
      <c r="T122" s="113"/>
      <c r="U122" s="111"/>
      <c r="V122" s="114"/>
      <c r="W122" s="115"/>
      <c r="X122" s="115"/>
      <c r="Y122" s="115"/>
      <c r="Z122" s="115"/>
      <c r="AA122" s="113"/>
      <c r="AB122" s="113"/>
      <c r="AC122" s="113"/>
      <c r="AD122" s="113"/>
      <c r="AE122" s="113"/>
      <c r="AF122" s="113"/>
      <c r="AG122" s="116"/>
      <c r="AH122" s="111"/>
      <c r="AI122" s="111"/>
      <c r="AJ122" s="111"/>
      <c r="AK122" s="111"/>
      <c r="AL122" s="113"/>
      <c r="AM122" s="113"/>
      <c r="AN122" s="113"/>
      <c r="AO122" s="116"/>
      <c r="AP122" s="116"/>
      <c r="AQ122" s="113"/>
      <c r="AR122" s="116"/>
      <c r="AS122" s="110"/>
      <c r="AT122" s="176"/>
    </row>
    <row r="123" spans="1:46" ht="15" x14ac:dyDescent="0.25">
      <c r="A123">
        <v>2449</v>
      </c>
      <c r="B123" t="s">
        <v>835</v>
      </c>
      <c r="C123" t="s">
        <v>836</v>
      </c>
      <c r="D123">
        <v>434009539372460</v>
      </c>
      <c r="E123" t="s">
        <v>804</v>
      </c>
      <c r="F123">
        <v>100300</v>
      </c>
      <c r="G123">
        <v>0</v>
      </c>
      <c r="I123" s="57">
        <v>45307</v>
      </c>
      <c r="L123" s="110">
        <v>14</v>
      </c>
      <c r="M123" s="110">
        <f t="shared" ref="M123" si="157">+A123</f>
        <v>2449</v>
      </c>
      <c r="N123" s="111" t="s">
        <v>591</v>
      </c>
      <c r="O123" s="110">
        <v>21</v>
      </c>
      <c r="P123" s="175" t="s">
        <v>756</v>
      </c>
      <c r="Q123" s="111" t="s">
        <v>56</v>
      </c>
      <c r="R123" s="113">
        <f t="shared" ref="R123" si="158">+F123</f>
        <v>100300</v>
      </c>
      <c r="S123" s="113">
        <f t="shared" ref="S123" si="159">+R123</f>
        <v>100300</v>
      </c>
      <c r="T123" s="113">
        <f t="shared" ref="T123" si="160">+S123</f>
        <v>100300</v>
      </c>
      <c r="U123" s="111" t="s">
        <v>525</v>
      </c>
      <c r="V123" s="114"/>
      <c r="W123" s="115">
        <f t="shared" ref="W123" si="161">+I123</f>
        <v>45307</v>
      </c>
      <c r="X123" s="115">
        <f t="shared" ref="X123" si="162">+W123</f>
        <v>45307</v>
      </c>
      <c r="Y123" s="115">
        <f t="shared" ref="Y123" si="163">+X123</f>
        <v>45307</v>
      </c>
      <c r="Z123" s="115">
        <f t="shared" ref="Z123" si="164">+Y123</f>
        <v>45307</v>
      </c>
      <c r="AA123" s="113">
        <v>0</v>
      </c>
      <c r="AB123" s="113">
        <v>0</v>
      </c>
      <c r="AC123" s="113">
        <v>0</v>
      </c>
      <c r="AD123" s="113">
        <v>0</v>
      </c>
      <c r="AE123" s="113">
        <v>0</v>
      </c>
      <c r="AF123" s="113">
        <v>0</v>
      </c>
      <c r="AG123" s="116">
        <v>0</v>
      </c>
      <c r="AH123" s="111" t="s">
        <v>56</v>
      </c>
      <c r="AI123" s="111" t="s">
        <v>592</v>
      </c>
      <c r="AJ123" s="111" t="s">
        <v>75</v>
      </c>
      <c r="AK123" s="111" t="s">
        <v>56</v>
      </c>
      <c r="AL123" s="113">
        <v>0</v>
      </c>
      <c r="AM123" s="113">
        <v>0</v>
      </c>
      <c r="AN123" s="113">
        <v>0</v>
      </c>
      <c r="AO123" s="116">
        <v>0</v>
      </c>
      <c r="AP123" s="116">
        <v>0</v>
      </c>
      <c r="AQ123" s="113">
        <v>0</v>
      </c>
      <c r="AR123" s="116">
        <v>0</v>
      </c>
      <c r="AS123" s="110" t="b">
        <v>0</v>
      </c>
      <c r="AT123" s="176">
        <v>0</v>
      </c>
    </row>
    <row r="124" spans="1:46" ht="15" x14ac:dyDescent="0.25">
      <c r="A124">
        <v>1349</v>
      </c>
      <c r="B124" t="s">
        <v>851</v>
      </c>
      <c r="C124" t="s">
        <v>852</v>
      </c>
      <c r="D124">
        <v>434009486355378</v>
      </c>
      <c r="E124" t="s">
        <v>804</v>
      </c>
      <c r="F124">
        <v>121370</v>
      </c>
      <c r="G124">
        <v>0</v>
      </c>
      <c r="I124" s="57">
        <v>45307</v>
      </c>
      <c r="L124" s="110">
        <v>14</v>
      </c>
      <c r="M124" s="110">
        <f t="shared" ref="M124:M145" si="165">+A124</f>
        <v>1349</v>
      </c>
      <c r="N124" s="111" t="s">
        <v>591</v>
      </c>
      <c r="O124" s="110">
        <v>21</v>
      </c>
      <c r="P124" s="175" t="s">
        <v>756</v>
      </c>
      <c r="Q124" s="111" t="s">
        <v>56</v>
      </c>
      <c r="R124" s="113">
        <f t="shared" ref="R124:R145" si="166">+F124</f>
        <v>121370</v>
      </c>
      <c r="S124" s="113">
        <f t="shared" ref="S124:T124" si="167">+R124</f>
        <v>121370</v>
      </c>
      <c r="T124" s="113">
        <f t="shared" si="167"/>
        <v>121370</v>
      </c>
      <c r="U124" s="111" t="s">
        <v>525</v>
      </c>
      <c r="V124" s="114"/>
      <c r="W124" s="115">
        <f t="shared" ref="W124:W145" si="168">+I124</f>
        <v>45307</v>
      </c>
      <c r="X124" s="115">
        <f t="shared" ref="X124:Z124" si="169">+W124</f>
        <v>45307</v>
      </c>
      <c r="Y124" s="115">
        <f t="shared" si="169"/>
        <v>45307</v>
      </c>
      <c r="Z124" s="115">
        <f t="shared" si="169"/>
        <v>45307</v>
      </c>
      <c r="AA124" s="113">
        <v>0</v>
      </c>
      <c r="AB124" s="113">
        <v>0</v>
      </c>
      <c r="AC124" s="113">
        <v>0</v>
      </c>
      <c r="AD124" s="113">
        <v>0</v>
      </c>
      <c r="AE124" s="113">
        <v>0</v>
      </c>
      <c r="AF124" s="113">
        <v>0</v>
      </c>
      <c r="AG124" s="116">
        <v>0</v>
      </c>
      <c r="AH124" s="111" t="s">
        <v>56</v>
      </c>
      <c r="AI124" s="111" t="s">
        <v>592</v>
      </c>
      <c r="AJ124" s="111" t="s">
        <v>75</v>
      </c>
      <c r="AK124" s="111" t="s">
        <v>56</v>
      </c>
      <c r="AL124" s="113">
        <v>0</v>
      </c>
      <c r="AM124" s="113">
        <v>0</v>
      </c>
      <c r="AN124" s="113">
        <v>0</v>
      </c>
      <c r="AO124" s="116">
        <v>0</v>
      </c>
      <c r="AP124" s="116">
        <v>0</v>
      </c>
      <c r="AQ124" s="113">
        <v>0</v>
      </c>
      <c r="AR124" s="116">
        <v>0</v>
      </c>
      <c r="AS124" s="110" t="b">
        <v>0</v>
      </c>
      <c r="AT124" s="176">
        <v>0</v>
      </c>
    </row>
    <row r="125" spans="1:46" ht="15" x14ac:dyDescent="0.25">
      <c r="L125" s="110"/>
      <c r="M125" s="110"/>
      <c r="N125" s="111"/>
      <c r="O125" s="110"/>
      <c r="P125" s="175"/>
      <c r="Q125" s="111"/>
      <c r="R125" s="113"/>
      <c r="S125" s="113"/>
      <c r="T125" s="113"/>
      <c r="U125" s="111"/>
      <c r="V125" s="114"/>
      <c r="W125" s="115"/>
      <c r="X125" s="115"/>
      <c r="Y125" s="115"/>
      <c r="Z125" s="115"/>
      <c r="AA125" s="113"/>
      <c r="AB125" s="113"/>
      <c r="AC125" s="113"/>
      <c r="AD125" s="113"/>
      <c r="AE125" s="113"/>
      <c r="AF125" s="113"/>
      <c r="AG125" s="116"/>
      <c r="AH125" s="111"/>
      <c r="AI125" s="111"/>
      <c r="AJ125" s="111"/>
      <c r="AK125" s="111"/>
      <c r="AL125" s="113"/>
      <c r="AM125" s="113"/>
      <c r="AN125" s="113"/>
      <c r="AO125" s="116"/>
      <c r="AP125" s="116"/>
      <c r="AQ125" s="113"/>
      <c r="AR125" s="116"/>
      <c r="AS125" s="110"/>
      <c r="AT125" s="176"/>
    </row>
    <row r="126" spans="1:46" ht="15" x14ac:dyDescent="0.25">
      <c r="A126" t="s">
        <v>795</v>
      </c>
      <c r="B126" t="s">
        <v>796</v>
      </c>
      <c r="C126" t="s">
        <v>797</v>
      </c>
      <c r="D126" t="s">
        <v>798</v>
      </c>
      <c r="E126" t="s">
        <v>799</v>
      </c>
      <c r="F126" t="s">
        <v>800</v>
      </c>
      <c r="G126" t="s">
        <v>801</v>
      </c>
      <c r="L126" s="110"/>
      <c r="M126" s="110"/>
      <c r="N126" s="111"/>
      <c r="O126" s="110"/>
      <c r="P126" s="175"/>
      <c r="Q126" s="111"/>
      <c r="R126" s="113"/>
      <c r="S126" s="113"/>
      <c r="T126" s="113"/>
      <c r="U126" s="111"/>
      <c r="V126" s="114"/>
      <c r="W126" s="115"/>
      <c r="X126" s="115"/>
      <c r="Y126" s="115"/>
      <c r="Z126" s="115"/>
      <c r="AA126" s="113"/>
      <c r="AB126" s="113"/>
      <c r="AC126" s="113"/>
      <c r="AD126" s="113"/>
      <c r="AE126" s="113"/>
      <c r="AF126" s="113"/>
      <c r="AG126" s="116"/>
      <c r="AH126" s="111"/>
      <c r="AI126" s="111"/>
      <c r="AJ126" s="111"/>
      <c r="AK126" s="111"/>
      <c r="AL126" s="113"/>
      <c r="AM126" s="113"/>
      <c r="AN126" s="113"/>
      <c r="AO126" s="116"/>
      <c r="AP126" s="116"/>
      <c r="AQ126" s="113"/>
      <c r="AR126" s="116"/>
      <c r="AS126" s="110"/>
      <c r="AT126" s="176"/>
    </row>
    <row r="127" spans="1:46" ht="15" x14ac:dyDescent="0.25">
      <c r="A127">
        <v>2787</v>
      </c>
      <c r="B127" t="s">
        <v>855</v>
      </c>
      <c r="C127" t="s">
        <v>856</v>
      </c>
      <c r="D127">
        <v>433709549635621</v>
      </c>
      <c r="E127" t="s">
        <v>804</v>
      </c>
      <c r="F127">
        <v>73410</v>
      </c>
      <c r="G127">
        <v>0</v>
      </c>
      <c r="I127" s="57">
        <v>45307</v>
      </c>
      <c r="L127" s="110">
        <v>14</v>
      </c>
      <c r="M127" s="110">
        <f t="shared" ref="M127" si="170">+A127</f>
        <v>2787</v>
      </c>
      <c r="N127" s="111" t="s">
        <v>591</v>
      </c>
      <c r="O127" s="110">
        <v>21</v>
      </c>
      <c r="P127" s="175" t="s">
        <v>756</v>
      </c>
      <c r="Q127" s="111" t="s">
        <v>56</v>
      </c>
      <c r="R127" s="113">
        <f t="shared" ref="R127" si="171">+F127</f>
        <v>73410</v>
      </c>
      <c r="S127" s="113">
        <f t="shared" ref="S127" si="172">+R127</f>
        <v>73410</v>
      </c>
      <c r="T127" s="113">
        <f t="shared" ref="T127" si="173">+S127</f>
        <v>73410</v>
      </c>
      <c r="U127" s="111" t="s">
        <v>525</v>
      </c>
      <c r="V127" s="114"/>
      <c r="W127" s="115">
        <f t="shared" ref="W127" si="174">+I127</f>
        <v>45307</v>
      </c>
      <c r="X127" s="115">
        <f t="shared" ref="X127" si="175">+W127</f>
        <v>45307</v>
      </c>
      <c r="Y127" s="115">
        <f t="shared" ref="Y127" si="176">+X127</f>
        <v>45307</v>
      </c>
      <c r="Z127" s="115">
        <f t="shared" ref="Z127" si="177">+Y127</f>
        <v>45307</v>
      </c>
      <c r="AA127" s="113">
        <v>0</v>
      </c>
      <c r="AB127" s="113">
        <v>0</v>
      </c>
      <c r="AC127" s="113">
        <v>0</v>
      </c>
      <c r="AD127" s="113">
        <v>0</v>
      </c>
      <c r="AE127" s="113">
        <v>0</v>
      </c>
      <c r="AF127" s="113">
        <v>0</v>
      </c>
      <c r="AG127" s="116">
        <v>0</v>
      </c>
      <c r="AH127" s="111" t="s">
        <v>56</v>
      </c>
      <c r="AI127" s="111" t="s">
        <v>592</v>
      </c>
      <c r="AJ127" s="111" t="s">
        <v>75</v>
      </c>
      <c r="AK127" s="111" t="s">
        <v>56</v>
      </c>
      <c r="AL127" s="113">
        <v>0</v>
      </c>
      <c r="AM127" s="113">
        <v>0</v>
      </c>
      <c r="AN127" s="113">
        <v>0</v>
      </c>
      <c r="AO127" s="116">
        <v>0</v>
      </c>
      <c r="AP127" s="116">
        <v>0</v>
      </c>
      <c r="AQ127" s="113">
        <v>0</v>
      </c>
      <c r="AR127" s="116">
        <v>0</v>
      </c>
      <c r="AS127" s="110" t="b">
        <v>0</v>
      </c>
      <c r="AT127" s="176">
        <v>0</v>
      </c>
    </row>
    <row r="128" spans="1:46" ht="15" x14ac:dyDescent="0.25">
      <c r="L128" s="110"/>
      <c r="M128" s="110"/>
      <c r="N128" s="111"/>
      <c r="O128" s="110"/>
      <c r="P128" s="175"/>
      <c r="Q128" s="111"/>
      <c r="R128" s="113"/>
      <c r="S128" s="113"/>
      <c r="T128" s="113"/>
      <c r="U128" s="111"/>
      <c r="V128" s="114"/>
      <c r="W128" s="115"/>
      <c r="X128" s="115"/>
      <c r="Y128" s="115"/>
      <c r="Z128" s="115"/>
      <c r="AA128" s="113"/>
      <c r="AB128" s="113"/>
      <c r="AC128" s="113"/>
      <c r="AD128" s="113"/>
      <c r="AE128" s="113"/>
      <c r="AF128" s="113"/>
      <c r="AG128" s="116"/>
      <c r="AH128" s="111"/>
      <c r="AI128" s="111"/>
      <c r="AJ128" s="111"/>
      <c r="AK128" s="111"/>
      <c r="AL128" s="113"/>
      <c r="AM128" s="113"/>
      <c r="AN128" s="113"/>
      <c r="AO128" s="116"/>
      <c r="AP128" s="116"/>
      <c r="AQ128" s="113"/>
      <c r="AR128" s="116"/>
      <c r="AS128" s="110"/>
      <c r="AT128" s="176"/>
    </row>
    <row r="129" spans="1:46" ht="15" x14ac:dyDescent="0.25">
      <c r="A129" t="s">
        <v>795</v>
      </c>
      <c r="B129" t="s">
        <v>796</v>
      </c>
      <c r="C129" t="s">
        <v>797</v>
      </c>
      <c r="D129" t="s">
        <v>798</v>
      </c>
      <c r="E129" t="s">
        <v>799</v>
      </c>
      <c r="F129" t="s">
        <v>800</v>
      </c>
      <c r="G129" t="s">
        <v>801</v>
      </c>
      <c r="L129" s="110"/>
      <c r="M129" s="110"/>
      <c r="N129" s="111"/>
      <c r="O129" s="110"/>
      <c r="P129" s="175"/>
      <c r="Q129" s="111"/>
      <c r="R129" s="113"/>
      <c r="S129" s="113"/>
      <c r="T129" s="113"/>
      <c r="U129" s="111"/>
      <c r="V129" s="114"/>
      <c r="W129" s="115"/>
      <c r="X129" s="115"/>
      <c r="Y129" s="115"/>
      <c r="Z129" s="115"/>
      <c r="AA129" s="113"/>
      <c r="AB129" s="113"/>
      <c r="AC129" s="113"/>
      <c r="AD129" s="113"/>
      <c r="AE129" s="113"/>
      <c r="AF129" s="113"/>
      <c r="AG129" s="116"/>
      <c r="AH129" s="111"/>
      <c r="AI129" s="111"/>
      <c r="AJ129" s="111"/>
      <c r="AK129" s="111"/>
      <c r="AL129" s="113"/>
      <c r="AM129" s="113"/>
      <c r="AN129" s="113"/>
      <c r="AO129" s="116"/>
      <c r="AP129" s="116"/>
      <c r="AQ129" s="113"/>
      <c r="AR129" s="116"/>
      <c r="AS129" s="110"/>
      <c r="AT129" s="176"/>
    </row>
    <row r="130" spans="1:46" ht="15" x14ac:dyDescent="0.25">
      <c r="A130">
        <v>2497</v>
      </c>
      <c r="B130" t="s">
        <v>821</v>
      </c>
      <c r="C130" t="s">
        <v>822</v>
      </c>
      <c r="D130">
        <v>434009541199532</v>
      </c>
      <c r="E130" t="s">
        <v>804</v>
      </c>
      <c r="F130">
        <v>3480</v>
      </c>
      <c r="G130">
        <v>0</v>
      </c>
      <c r="I130" s="57">
        <v>45307</v>
      </c>
      <c r="L130" s="110">
        <v>14</v>
      </c>
      <c r="M130" s="110">
        <f t="shared" ref="M130" si="178">+A130</f>
        <v>2497</v>
      </c>
      <c r="N130" s="111" t="s">
        <v>591</v>
      </c>
      <c r="O130" s="110">
        <v>21</v>
      </c>
      <c r="P130" s="175" t="s">
        <v>756</v>
      </c>
      <c r="Q130" s="111" t="s">
        <v>56</v>
      </c>
      <c r="R130" s="113">
        <f t="shared" ref="R130" si="179">+F130</f>
        <v>3480</v>
      </c>
      <c r="S130" s="113">
        <f t="shared" ref="S130" si="180">+R130</f>
        <v>3480</v>
      </c>
      <c r="T130" s="113">
        <f t="shared" ref="T130" si="181">+S130</f>
        <v>3480</v>
      </c>
      <c r="U130" s="111" t="s">
        <v>525</v>
      </c>
      <c r="V130" s="114"/>
      <c r="W130" s="115">
        <f t="shared" ref="W130" si="182">+I130</f>
        <v>45307</v>
      </c>
      <c r="X130" s="115">
        <f t="shared" ref="X130" si="183">+W130</f>
        <v>45307</v>
      </c>
      <c r="Y130" s="115">
        <f t="shared" ref="Y130" si="184">+X130</f>
        <v>45307</v>
      </c>
      <c r="Z130" s="115">
        <f t="shared" ref="Z130" si="185">+Y130</f>
        <v>45307</v>
      </c>
      <c r="AA130" s="113">
        <v>0</v>
      </c>
      <c r="AB130" s="113">
        <v>0</v>
      </c>
      <c r="AC130" s="113">
        <v>0</v>
      </c>
      <c r="AD130" s="113">
        <v>0</v>
      </c>
      <c r="AE130" s="113">
        <v>0</v>
      </c>
      <c r="AF130" s="113">
        <v>0</v>
      </c>
      <c r="AG130" s="116">
        <v>0</v>
      </c>
      <c r="AH130" s="111" t="s">
        <v>56</v>
      </c>
      <c r="AI130" s="111" t="s">
        <v>592</v>
      </c>
      <c r="AJ130" s="111" t="s">
        <v>75</v>
      </c>
      <c r="AK130" s="111" t="s">
        <v>56</v>
      </c>
      <c r="AL130" s="113">
        <v>0</v>
      </c>
      <c r="AM130" s="113">
        <v>0</v>
      </c>
      <c r="AN130" s="113">
        <v>0</v>
      </c>
      <c r="AO130" s="116">
        <v>0</v>
      </c>
      <c r="AP130" s="116">
        <v>0</v>
      </c>
      <c r="AQ130" s="113">
        <v>0</v>
      </c>
      <c r="AR130" s="116">
        <v>0</v>
      </c>
      <c r="AS130" s="110" t="b">
        <v>0</v>
      </c>
      <c r="AT130" s="176">
        <v>0</v>
      </c>
    </row>
    <row r="131" spans="1:46" ht="15" x14ac:dyDescent="0.25">
      <c r="L131" s="110"/>
      <c r="M131" s="110"/>
      <c r="N131" s="111"/>
      <c r="O131" s="110"/>
      <c r="P131" s="175"/>
      <c r="Q131" s="111"/>
      <c r="R131" s="113"/>
      <c r="S131" s="113"/>
      <c r="T131" s="113"/>
      <c r="U131" s="111"/>
      <c r="V131" s="114"/>
      <c r="W131" s="115"/>
      <c r="X131" s="115"/>
      <c r="Y131" s="115"/>
      <c r="Z131" s="115"/>
      <c r="AA131" s="113"/>
      <c r="AB131" s="113"/>
      <c r="AC131" s="113"/>
      <c r="AD131" s="113"/>
      <c r="AE131" s="113"/>
      <c r="AF131" s="113"/>
      <c r="AG131" s="116"/>
      <c r="AH131" s="111"/>
      <c r="AI131" s="111"/>
      <c r="AJ131" s="111"/>
      <c r="AK131" s="111"/>
      <c r="AL131" s="113"/>
      <c r="AM131" s="113"/>
      <c r="AN131" s="113"/>
      <c r="AO131" s="116"/>
      <c r="AP131" s="116"/>
      <c r="AQ131" s="113"/>
      <c r="AR131" s="116"/>
      <c r="AS131" s="110"/>
      <c r="AT131" s="176"/>
    </row>
    <row r="132" spans="1:46" ht="15" x14ac:dyDescent="0.25">
      <c r="A132" t="s">
        <v>795</v>
      </c>
      <c r="B132" t="s">
        <v>796</v>
      </c>
      <c r="C132" t="s">
        <v>797</v>
      </c>
      <c r="D132" t="s">
        <v>798</v>
      </c>
      <c r="E132" t="s">
        <v>799</v>
      </c>
      <c r="F132" t="s">
        <v>800</v>
      </c>
      <c r="G132" t="s">
        <v>801</v>
      </c>
      <c r="L132" s="110"/>
      <c r="M132" s="110"/>
      <c r="N132" s="111"/>
      <c r="O132" s="110"/>
      <c r="P132" s="175"/>
      <c r="Q132" s="111"/>
      <c r="R132" s="113"/>
      <c r="S132" s="113"/>
      <c r="T132" s="113"/>
      <c r="U132" s="111"/>
      <c r="V132" s="114"/>
      <c r="W132" s="115"/>
      <c r="X132" s="115"/>
      <c r="Y132" s="115"/>
      <c r="Z132" s="115"/>
      <c r="AA132" s="113"/>
      <c r="AB132" s="113"/>
      <c r="AC132" s="113"/>
      <c r="AD132" s="113"/>
      <c r="AE132" s="113"/>
      <c r="AF132" s="113"/>
      <c r="AG132" s="116"/>
      <c r="AH132" s="111"/>
      <c r="AI132" s="111"/>
      <c r="AJ132" s="111"/>
      <c r="AK132" s="111"/>
      <c r="AL132" s="113"/>
      <c r="AM132" s="113"/>
      <c r="AN132" s="113"/>
      <c r="AO132" s="116"/>
      <c r="AP132" s="116"/>
      <c r="AQ132" s="113"/>
      <c r="AR132" s="116"/>
      <c r="AS132" s="110"/>
      <c r="AT132" s="176"/>
    </row>
    <row r="133" spans="1:46" ht="15" x14ac:dyDescent="0.25">
      <c r="A133">
        <v>462</v>
      </c>
      <c r="B133" t="s">
        <v>869</v>
      </c>
      <c r="C133" t="s">
        <v>870</v>
      </c>
      <c r="D133">
        <v>434109465448352</v>
      </c>
      <c r="E133" t="s">
        <v>804</v>
      </c>
      <c r="F133">
        <v>194360</v>
      </c>
      <c r="G133">
        <v>0</v>
      </c>
      <c r="I133" s="57">
        <v>45308</v>
      </c>
      <c r="L133" s="110">
        <v>14</v>
      </c>
      <c r="M133" s="110">
        <f t="shared" ref="M133" si="186">+A133</f>
        <v>462</v>
      </c>
      <c r="N133" s="111" t="s">
        <v>591</v>
      </c>
      <c r="O133" s="110">
        <v>21</v>
      </c>
      <c r="P133" s="175" t="s">
        <v>756</v>
      </c>
      <c r="Q133" s="111" t="s">
        <v>56</v>
      </c>
      <c r="R133" s="113">
        <f t="shared" ref="R133" si="187">+F133</f>
        <v>194360</v>
      </c>
      <c r="S133" s="113">
        <f t="shared" ref="S133" si="188">+R133</f>
        <v>194360</v>
      </c>
      <c r="T133" s="113">
        <f t="shared" ref="T133" si="189">+S133</f>
        <v>194360</v>
      </c>
      <c r="U133" s="111" t="s">
        <v>525</v>
      </c>
      <c r="V133" s="114"/>
      <c r="W133" s="115">
        <f t="shared" ref="W133" si="190">+I133</f>
        <v>45308</v>
      </c>
      <c r="X133" s="115">
        <f t="shared" ref="X133" si="191">+W133</f>
        <v>45308</v>
      </c>
      <c r="Y133" s="115">
        <f t="shared" ref="Y133" si="192">+X133</f>
        <v>45308</v>
      </c>
      <c r="Z133" s="115">
        <f t="shared" ref="Z133" si="193">+Y133</f>
        <v>45308</v>
      </c>
      <c r="AA133" s="113">
        <v>0</v>
      </c>
      <c r="AB133" s="113">
        <v>0</v>
      </c>
      <c r="AC133" s="113">
        <v>0</v>
      </c>
      <c r="AD133" s="113">
        <v>0</v>
      </c>
      <c r="AE133" s="113">
        <v>0</v>
      </c>
      <c r="AF133" s="113">
        <v>0</v>
      </c>
      <c r="AG133" s="116">
        <v>0</v>
      </c>
      <c r="AH133" s="111" t="s">
        <v>56</v>
      </c>
      <c r="AI133" s="111" t="s">
        <v>592</v>
      </c>
      <c r="AJ133" s="111" t="s">
        <v>75</v>
      </c>
      <c r="AK133" s="111" t="s">
        <v>56</v>
      </c>
      <c r="AL133" s="113">
        <v>0</v>
      </c>
      <c r="AM133" s="113">
        <v>0</v>
      </c>
      <c r="AN133" s="113">
        <v>0</v>
      </c>
      <c r="AO133" s="116">
        <v>0</v>
      </c>
      <c r="AP133" s="116">
        <v>0</v>
      </c>
      <c r="AQ133" s="113">
        <v>0</v>
      </c>
      <c r="AR133" s="116">
        <v>0</v>
      </c>
      <c r="AS133" s="110" t="b">
        <v>0</v>
      </c>
      <c r="AT133" s="176">
        <v>0</v>
      </c>
    </row>
    <row r="134" spans="1:46" ht="15" x14ac:dyDescent="0.25">
      <c r="L134" s="110"/>
      <c r="M134" s="110"/>
      <c r="N134" s="111"/>
      <c r="O134" s="110"/>
      <c r="P134" s="175"/>
      <c r="Q134" s="111"/>
      <c r="R134" s="113"/>
      <c r="S134" s="113"/>
      <c r="T134" s="113"/>
      <c r="U134" s="111"/>
      <c r="V134" s="114"/>
      <c r="W134" s="115"/>
      <c r="X134" s="115"/>
      <c r="Y134" s="115"/>
      <c r="Z134" s="115"/>
      <c r="AA134" s="113"/>
      <c r="AB134" s="113"/>
      <c r="AC134" s="113"/>
      <c r="AD134" s="113"/>
      <c r="AE134" s="113"/>
      <c r="AF134" s="113"/>
      <c r="AG134" s="116"/>
      <c r="AH134" s="111"/>
      <c r="AI134" s="111"/>
      <c r="AJ134" s="111"/>
      <c r="AK134" s="111"/>
      <c r="AL134" s="113"/>
      <c r="AM134" s="113"/>
      <c r="AN134" s="113"/>
      <c r="AO134" s="116"/>
      <c r="AP134" s="116"/>
      <c r="AQ134" s="113"/>
      <c r="AR134" s="116"/>
      <c r="AS134" s="110"/>
      <c r="AT134" s="176"/>
    </row>
    <row r="135" spans="1:46" ht="15" x14ac:dyDescent="0.25">
      <c r="A135" t="s">
        <v>795</v>
      </c>
      <c r="B135" t="s">
        <v>796</v>
      </c>
      <c r="C135" t="s">
        <v>797</v>
      </c>
      <c r="D135" t="s">
        <v>798</v>
      </c>
      <c r="E135" t="s">
        <v>799</v>
      </c>
      <c r="F135" t="s">
        <v>800</v>
      </c>
      <c r="G135" t="s">
        <v>801</v>
      </c>
      <c r="L135" s="110"/>
      <c r="M135" s="110"/>
      <c r="N135" s="111"/>
      <c r="O135" s="110"/>
      <c r="P135" s="175"/>
      <c r="Q135" s="111"/>
      <c r="R135" s="113"/>
      <c r="S135" s="113"/>
      <c r="T135" s="113"/>
      <c r="U135" s="111"/>
      <c r="V135" s="114"/>
      <c r="W135" s="115"/>
      <c r="X135" s="115"/>
      <c r="Y135" s="115"/>
      <c r="Z135" s="115"/>
      <c r="AA135" s="113"/>
      <c r="AB135" s="113"/>
      <c r="AC135" s="113"/>
      <c r="AD135" s="113"/>
      <c r="AE135" s="113"/>
      <c r="AF135" s="113"/>
      <c r="AG135" s="116"/>
      <c r="AH135" s="111"/>
      <c r="AI135" s="111"/>
      <c r="AJ135" s="111"/>
      <c r="AK135" s="111"/>
      <c r="AL135" s="113"/>
      <c r="AM135" s="113"/>
      <c r="AN135" s="113"/>
      <c r="AO135" s="116"/>
      <c r="AP135" s="116"/>
      <c r="AQ135" s="113"/>
      <c r="AR135" s="116"/>
      <c r="AS135" s="110"/>
      <c r="AT135" s="176"/>
    </row>
    <row r="136" spans="1:46" ht="15" x14ac:dyDescent="0.25">
      <c r="A136">
        <v>2736</v>
      </c>
      <c r="B136" t="s">
        <v>811</v>
      </c>
      <c r="C136" t="s">
        <v>812</v>
      </c>
      <c r="D136">
        <v>434009551641302</v>
      </c>
      <c r="E136" t="s">
        <v>804</v>
      </c>
      <c r="F136">
        <v>88590</v>
      </c>
      <c r="G136">
        <v>0</v>
      </c>
      <c r="I136" s="57">
        <v>45313</v>
      </c>
      <c r="L136" s="110">
        <v>14</v>
      </c>
      <c r="M136" s="110">
        <f t="shared" si="165"/>
        <v>2736</v>
      </c>
      <c r="N136" s="111" t="s">
        <v>591</v>
      </c>
      <c r="O136" s="110">
        <v>21</v>
      </c>
      <c r="P136" s="175" t="s">
        <v>756</v>
      </c>
      <c r="Q136" s="111" t="s">
        <v>56</v>
      </c>
      <c r="R136" s="113">
        <f t="shared" si="166"/>
        <v>88590</v>
      </c>
      <c r="S136" s="113">
        <f t="shared" ref="S136:T136" si="194">+R136</f>
        <v>88590</v>
      </c>
      <c r="T136" s="113">
        <f t="shared" si="194"/>
        <v>88590</v>
      </c>
      <c r="U136" s="111" t="s">
        <v>525</v>
      </c>
      <c r="V136" s="114"/>
      <c r="W136" s="115">
        <f t="shared" si="168"/>
        <v>45313</v>
      </c>
      <c r="X136" s="115">
        <f t="shared" ref="X136:Z136" si="195">+W136</f>
        <v>45313</v>
      </c>
      <c r="Y136" s="115">
        <f t="shared" si="195"/>
        <v>45313</v>
      </c>
      <c r="Z136" s="115">
        <f t="shared" si="195"/>
        <v>45313</v>
      </c>
      <c r="AA136" s="113">
        <v>0</v>
      </c>
      <c r="AB136" s="113">
        <v>0</v>
      </c>
      <c r="AC136" s="113">
        <v>0</v>
      </c>
      <c r="AD136" s="113">
        <v>0</v>
      </c>
      <c r="AE136" s="113">
        <v>0</v>
      </c>
      <c r="AF136" s="113">
        <v>0</v>
      </c>
      <c r="AG136" s="116">
        <v>0</v>
      </c>
      <c r="AH136" s="111" t="s">
        <v>56</v>
      </c>
      <c r="AI136" s="111" t="s">
        <v>592</v>
      </c>
      <c r="AJ136" s="111" t="s">
        <v>75</v>
      </c>
      <c r="AK136" s="111" t="s">
        <v>56</v>
      </c>
      <c r="AL136" s="113">
        <v>0</v>
      </c>
      <c r="AM136" s="113">
        <v>0</v>
      </c>
      <c r="AN136" s="113">
        <v>0</v>
      </c>
      <c r="AO136" s="116">
        <v>0</v>
      </c>
      <c r="AP136" s="116">
        <v>0</v>
      </c>
      <c r="AQ136" s="113">
        <v>0</v>
      </c>
      <c r="AR136" s="116">
        <v>0</v>
      </c>
      <c r="AS136" s="110" t="b">
        <v>0</v>
      </c>
      <c r="AT136" s="176">
        <v>0</v>
      </c>
    </row>
    <row r="137" spans="1:46" s="175" customFormat="1" ht="15" x14ac:dyDescent="0.25"/>
    <row r="138" spans="1:46" s="175" customFormat="1" ht="15" x14ac:dyDescent="0.25">
      <c r="A138" s="190" t="s">
        <v>795</v>
      </c>
      <c r="B138" s="191" t="s">
        <v>796</v>
      </c>
      <c r="C138" s="191" t="s">
        <v>797</v>
      </c>
      <c r="D138" s="191" t="s">
        <v>798</v>
      </c>
      <c r="E138" s="191" t="s">
        <v>799</v>
      </c>
      <c r="F138" s="191" t="s">
        <v>800</v>
      </c>
      <c r="G138" s="192" t="s">
        <v>801</v>
      </c>
    </row>
    <row r="139" spans="1:46" ht="15" x14ac:dyDescent="0.25">
      <c r="A139">
        <v>2798</v>
      </c>
      <c r="B139" t="s">
        <v>819</v>
      </c>
      <c r="C139" t="s">
        <v>820</v>
      </c>
      <c r="D139">
        <v>434009554551213</v>
      </c>
      <c r="E139" t="s">
        <v>804</v>
      </c>
      <c r="F139">
        <v>43510</v>
      </c>
      <c r="G139">
        <v>0</v>
      </c>
      <c r="I139" s="57">
        <v>45317</v>
      </c>
      <c r="L139" s="110">
        <v>14</v>
      </c>
      <c r="M139" s="110">
        <f t="shared" si="165"/>
        <v>2798</v>
      </c>
      <c r="N139" s="111" t="s">
        <v>591</v>
      </c>
      <c r="O139" s="110">
        <v>21</v>
      </c>
      <c r="P139" s="175" t="s">
        <v>756</v>
      </c>
      <c r="Q139" s="111" t="s">
        <v>56</v>
      </c>
      <c r="R139" s="113">
        <f t="shared" si="166"/>
        <v>43510</v>
      </c>
      <c r="S139" s="113">
        <f t="shared" ref="S139:T139" si="196">+R139</f>
        <v>43510</v>
      </c>
      <c r="T139" s="113">
        <f t="shared" si="196"/>
        <v>43510</v>
      </c>
      <c r="U139" s="111" t="s">
        <v>525</v>
      </c>
      <c r="V139" s="114"/>
      <c r="W139" s="115">
        <f t="shared" si="168"/>
        <v>45317</v>
      </c>
      <c r="X139" s="115">
        <f t="shared" ref="X139:Z139" si="197">+W139</f>
        <v>45317</v>
      </c>
      <c r="Y139" s="115">
        <f t="shared" si="197"/>
        <v>45317</v>
      </c>
      <c r="Z139" s="115">
        <f t="shared" si="197"/>
        <v>45317</v>
      </c>
      <c r="AA139" s="113">
        <v>0</v>
      </c>
      <c r="AB139" s="113">
        <v>0</v>
      </c>
      <c r="AC139" s="113">
        <v>0</v>
      </c>
      <c r="AD139" s="113">
        <v>0</v>
      </c>
      <c r="AE139" s="113">
        <v>0</v>
      </c>
      <c r="AF139" s="113">
        <v>0</v>
      </c>
      <c r="AG139" s="116">
        <v>0</v>
      </c>
      <c r="AH139" s="111" t="s">
        <v>56</v>
      </c>
      <c r="AI139" s="111" t="s">
        <v>592</v>
      </c>
      <c r="AJ139" s="111" t="s">
        <v>75</v>
      </c>
      <c r="AK139" s="111" t="s">
        <v>56</v>
      </c>
      <c r="AL139" s="113">
        <v>0</v>
      </c>
      <c r="AM139" s="113">
        <v>0</v>
      </c>
      <c r="AN139" s="113">
        <v>0</v>
      </c>
      <c r="AO139" s="116">
        <v>0</v>
      </c>
      <c r="AP139" s="116">
        <v>0</v>
      </c>
      <c r="AQ139" s="113">
        <v>0</v>
      </c>
      <c r="AR139" s="116">
        <v>0</v>
      </c>
      <c r="AS139" s="110" t="b">
        <v>0</v>
      </c>
      <c r="AT139" s="176">
        <v>0</v>
      </c>
    </row>
    <row r="140" spans="1:46" ht="15" x14ac:dyDescent="0.25">
      <c r="A140" t="s">
        <v>795</v>
      </c>
      <c r="B140" t="s">
        <v>796</v>
      </c>
      <c r="C140" t="s">
        <v>797</v>
      </c>
      <c r="D140" t="s">
        <v>798</v>
      </c>
      <c r="E140" t="s">
        <v>799</v>
      </c>
      <c r="F140" t="s">
        <v>800</v>
      </c>
      <c r="G140" t="s">
        <v>801</v>
      </c>
      <c r="L140" s="110"/>
      <c r="M140" s="110"/>
      <c r="N140" s="111"/>
      <c r="O140" s="110"/>
      <c r="P140" s="175"/>
      <c r="Q140" s="111"/>
      <c r="R140" s="113"/>
      <c r="S140" s="113"/>
      <c r="T140" s="113"/>
      <c r="U140" s="111"/>
      <c r="V140" s="114"/>
      <c r="W140" s="115"/>
      <c r="X140" s="115"/>
      <c r="Y140" s="115"/>
      <c r="Z140" s="115"/>
      <c r="AA140" s="113"/>
      <c r="AB140" s="113"/>
      <c r="AC140" s="113"/>
      <c r="AD140" s="113"/>
      <c r="AE140" s="113"/>
      <c r="AF140" s="113"/>
      <c r="AG140" s="116"/>
      <c r="AH140" s="111"/>
      <c r="AI140" s="111"/>
      <c r="AJ140" s="111"/>
      <c r="AK140" s="111"/>
      <c r="AL140" s="113"/>
      <c r="AM140" s="113"/>
      <c r="AN140" s="113"/>
      <c r="AO140" s="116"/>
      <c r="AP140" s="116"/>
      <c r="AQ140" s="113"/>
      <c r="AR140" s="116"/>
      <c r="AS140" s="110"/>
      <c r="AT140" s="176"/>
    </row>
    <row r="141" spans="1:46" ht="15" x14ac:dyDescent="0.25">
      <c r="A141">
        <v>1509</v>
      </c>
      <c r="B141" t="s">
        <v>867</v>
      </c>
      <c r="C141" t="s">
        <v>868</v>
      </c>
      <c r="D141">
        <v>434009491567571</v>
      </c>
      <c r="E141" t="s">
        <v>804</v>
      </c>
      <c r="F141">
        <v>114500</v>
      </c>
      <c r="G141">
        <v>0</v>
      </c>
      <c r="I141" s="57">
        <v>45320</v>
      </c>
      <c r="L141" s="110">
        <v>14</v>
      </c>
      <c r="M141" s="110">
        <f t="shared" si="165"/>
        <v>1509</v>
      </c>
      <c r="N141" s="111" t="s">
        <v>591</v>
      </c>
      <c r="O141" s="110">
        <v>21</v>
      </c>
      <c r="P141" s="175" t="s">
        <v>756</v>
      </c>
      <c r="Q141" s="111" t="s">
        <v>56</v>
      </c>
      <c r="R141" s="113">
        <f t="shared" si="166"/>
        <v>114500</v>
      </c>
      <c r="S141" s="113">
        <f t="shared" ref="S141:T141" si="198">+R141</f>
        <v>114500</v>
      </c>
      <c r="T141" s="113">
        <f t="shared" si="198"/>
        <v>114500</v>
      </c>
      <c r="U141" s="111" t="s">
        <v>525</v>
      </c>
      <c r="V141" s="114"/>
      <c r="W141" s="115">
        <f t="shared" si="168"/>
        <v>45320</v>
      </c>
      <c r="X141" s="115">
        <f t="shared" ref="X141:Z141" si="199">+W141</f>
        <v>45320</v>
      </c>
      <c r="Y141" s="115">
        <f t="shared" si="199"/>
        <v>45320</v>
      </c>
      <c r="Z141" s="115">
        <f t="shared" si="199"/>
        <v>45320</v>
      </c>
      <c r="AA141" s="113">
        <v>0</v>
      </c>
      <c r="AB141" s="113">
        <v>0</v>
      </c>
      <c r="AC141" s="113">
        <v>0</v>
      </c>
      <c r="AD141" s="113">
        <v>0</v>
      </c>
      <c r="AE141" s="113">
        <v>0</v>
      </c>
      <c r="AF141" s="113">
        <v>0</v>
      </c>
      <c r="AG141" s="116">
        <v>0</v>
      </c>
      <c r="AH141" s="111" t="s">
        <v>56</v>
      </c>
      <c r="AI141" s="111" t="s">
        <v>592</v>
      </c>
      <c r="AJ141" s="111" t="s">
        <v>75</v>
      </c>
      <c r="AK141" s="111" t="s">
        <v>56</v>
      </c>
      <c r="AL141" s="113">
        <v>0</v>
      </c>
      <c r="AM141" s="113">
        <v>0</v>
      </c>
      <c r="AN141" s="113">
        <v>0</v>
      </c>
      <c r="AO141" s="116">
        <v>0</v>
      </c>
      <c r="AP141" s="116">
        <v>0</v>
      </c>
      <c r="AQ141" s="113">
        <v>0</v>
      </c>
      <c r="AR141" s="116">
        <v>0</v>
      </c>
      <c r="AS141" s="110" t="b">
        <v>0</v>
      </c>
      <c r="AT141" s="176">
        <v>0</v>
      </c>
    </row>
    <row r="142" spans="1:46" ht="15" x14ac:dyDescent="0.25">
      <c r="L142" s="110"/>
      <c r="M142" s="110"/>
      <c r="N142" s="111"/>
      <c r="O142" s="110"/>
      <c r="P142" s="175"/>
      <c r="Q142" s="111"/>
      <c r="R142" s="113"/>
      <c r="S142" s="113"/>
      <c r="T142" s="113"/>
      <c r="U142" s="111"/>
      <c r="V142" s="114"/>
      <c r="W142" s="115"/>
      <c r="X142" s="115"/>
      <c r="Y142" s="115"/>
      <c r="Z142" s="115"/>
      <c r="AA142" s="113"/>
      <c r="AB142" s="113"/>
      <c r="AC142" s="113"/>
      <c r="AD142" s="113"/>
      <c r="AE142" s="113"/>
      <c r="AF142" s="113"/>
      <c r="AG142" s="116"/>
      <c r="AH142" s="111"/>
      <c r="AI142" s="111"/>
      <c r="AJ142" s="111"/>
      <c r="AK142" s="111"/>
      <c r="AL142" s="113"/>
      <c r="AM142" s="113"/>
      <c r="AN142" s="113"/>
      <c r="AO142" s="116"/>
      <c r="AP142" s="116"/>
      <c r="AQ142" s="113"/>
      <c r="AR142" s="116"/>
      <c r="AS142" s="110"/>
      <c r="AT142" s="176"/>
    </row>
    <row r="143" spans="1:46" ht="15" x14ac:dyDescent="0.25">
      <c r="L143" s="110"/>
      <c r="M143" s="110"/>
      <c r="N143" s="111"/>
      <c r="O143" s="110"/>
      <c r="P143" s="175"/>
      <c r="Q143" s="111"/>
      <c r="R143" s="113"/>
      <c r="S143" s="113"/>
      <c r="T143" s="113"/>
      <c r="U143" s="111"/>
      <c r="V143" s="114"/>
      <c r="W143" s="115"/>
      <c r="X143" s="115"/>
      <c r="Y143" s="115"/>
      <c r="Z143" s="115"/>
      <c r="AA143" s="113"/>
      <c r="AB143" s="113"/>
      <c r="AC143" s="113"/>
      <c r="AD143" s="113"/>
      <c r="AE143" s="113"/>
      <c r="AF143" s="113"/>
      <c r="AG143" s="116"/>
      <c r="AH143" s="111"/>
      <c r="AI143" s="111"/>
      <c r="AJ143" s="111"/>
      <c r="AK143" s="111"/>
      <c r="AL143" s="113"/>
      <c r="AM143" s="113"/>
      <c r="AN143" s="113"/>
      <c r="AO143" s="116"/>
      <c r="AP143" s="116"/>
      <c r="AQ143" s="113"/>
      <c r="AR143" s="116"/>
      <c r="AS143" s="110"/>
      <c r="AT143" s="176"/>
    </row>
    <row r="144" spans="1:46" ht="15" x14ac:dyDescent="0.25">
      <c r="I144" s="57">
        <v>45278</v>
      </c>
      <c r="L144" s="110">
        <v>14</v>
      </c>
      <c r="M144" s="110">
        <f t="shared" si="165"/>
        <v>0</v>
      </c>
      <c r="N144" s="111" t="s">
        <v>591</v>
      </c>
      <c r="O144" s="110">
        <v>21</v>
      </c>
      <c r="P144" s="175" t="s">
        <v>755</v>
      </c>
      <c r="Q144" s="111" t="s">
        <v>56</v>
      </c>
      <c r="R144" s="113">
        <f t="shared" si="166"/>
        <v>0</v>
      </c>
      <c r="S144" s="113">
        <f t="shared" ref="S144:T144" si="200">+R144</f>
        <v>0</v>
      </c>
      <c r="T144" s="113">
        <f t="shared" si="200"/>
        <v>0</v>
      </c>
      <c r="U144" s="111" t="s">
        <v>525</v>
      </c>
      <c r="V144" s="114"/>
      <c r="W144" s="115">
        <f t="shared" si="168"/>
        <v>45278</v>
      </c>
      <c r="X144" s="115">
        <f t="shared" ref="X144:Z144" si="201">+W144</f>
        <v>45278</v>
      </c>
      <c r="Y144" s="115">
        <f t="shared" si="201"/>
        <v>45278</v>
      </c>
      <c r="Z144" s="115">
        <f t="shared" si="201"/>
        <v>45278</v>
      </c>
      <c r="AA144" s="113">
        <v>0</v>
      </c>
      <c r="AB144" s="113">
        <v>0</v>
      </c>
      <c r="AC144" s="113">
        <v>0</v>
      </c>
      <c r="AD144" s="113">
        <v>0</v>
      </c>
      <c r="AE144" s="113">
        <v>0</v>
      </c>
      <c r="AF144" s="113">
        <v>0</v>
      </c>
      <c r="AG144" s="116">
        <v>0</v>
      </c>
      <c r="AH144" s="111" t="s">
        <v>56</v>
      </c>
      <c r="AI144" s="111" t="s">
        <v>592</v>
      </c>
      <c r="AJ144" s="111" t="s">
        <v>75</v>
      </c>
      <c r="AK144" s="111" t="s">
        <v>56</v>
      </c>
      <c r="AL144" s="113">
        <v>0</v>
      </c>
      <c r="AM144" s="113">
        <v>0</v>
      </c>
      <c r="AN144" s="113">
        <v>0</v>
      </c>
      <c r="AO144" s="116">
        <v>0</v>
      </c>
      <c r="AP144" s="116">
        <v>0</v>
      </c>
      <c r="AQ144" s="113">
        <v>0</v>
      </c>
      <c r="AR144" s="116">
        <v>0</v>
      </c>
      <c r="AS144" s="110" t="b">
        <v>0</v>
      </c>
      <c r="AT144" s="176">
        <v>0</v>
      </c>
    </row>
    <row r="145" spans="9:46" ht="15" x14ac:dyDescent="0.25">
      <c r="I145" s="57">
        <v>45278</v>
      </c>
      <c r="L145" s="110">
        <v>14</v>
      </c>
      <c r="M145" s="110">
        <f t="shared" si="165"/>
        <v>0</v>
      </c>
      <c r="N145" s="111" t="s">
        <v>591</v>
      </c>
      <c r="O145" s="110">
        <v>21</v>
      </c>
      <c r="P145" s="175" t="s">
        <v>755</v>
      </c>
      <c r="Q145" s="111" t="s">
        <v>56</v>
      </c>
      <c r="R145" s="113">
        <f t="shared" si="166"/>
        <v>0</v>
      </c>
      <c r="S145" s="113">
        <f t="shared" ref="S145:T145" si="202">+R145</f>
        <v>0</v>
      </c>
      <c r="T145" s="113">
        <f t="shared" si="202"/>
        <v>0</v>
      </c>
      <c r="U145" s="111" t="s">
        <v>525</v>
      </c>
      <c r="V145" s="114"/>
      <c r="W145" s="115">
        <f t="shared" si="168"/>
        <v>45278</v>
      </c>
      <c r="X145" s="115">
        <f t="shared" ref="X145:Z145" si="203">+W145</f>
        <v>45278</v>
      </c>
      <c r="Y145" s="115">
        <f t="shared" si="203"/>
        <v>45278</v>
      </c>
      <c r="Z145" s="115">
        <f t="shared" si="203"/>
        <v>45278</v>
      </c>
      <c r="AA145" s="113">
        <v>0</v>
      </c>
      <c r="AB145" s="113">
        <v>0</v>
      </c>
      <c r="AC145" s="113">
        <v>0</v>
      </c>
      <c r="AD145" s="113">
        <v>0</v>
      </c>
      <c r="AE145" s="113">
        <v>0</v>
      </c>
      <c r="AF145" s="113">
        <v>0</v>
      </c>
      <c r="AG145" s="116">
        <v>0</v>
      </c>
      <c r="AH145" s="111" t="s">
        <v>56</v>
      </c>
      <c r="AI145" s="111" t="s">
        <v>592</v>
      </c>
      <c r="AJ145" s="111" t="s">
        <v>75</v>
      </c>
      <c r="AK145" s="111" t="s">
        <v>56</v>
      </c>
      <c r="AL145" s="113">
        <v>0</v>
      </c>
      <c r="AM145" s="113">
        <v>0</v>
      </c>
      <c r="AN145" s="113">
        <v>0</v>
      </c>
      <c r="AO145" s="116">
        <v>0</v>
      </c>
      <c r="AP145" s="116">
        <v>0</v>
      </c>
      <c r="AQ145" s="113">
        <v>0</v>
      </c>
      <c r="AR145" s="116">
        <v>0</v>
      </c>
      <c r="AS145" s="110" t="b">
        <v>0</v>
      </c>
      <c r="AT145" s="176">
        <v>0</v>
      </c>
    </row>
    <row r="147" spans="9:46" ht="12.75" x14ac:dyDescent="0.2"/>
    <row r="148" spans="9:46" ht="15" x14ac:dyDescent="0.25">
      <c r="I148" s="57">
        <v>45278</v>
      </c>
      <c r="L148" s="110">
        <v>14</v>
      </c>
      <c r="M148" s="110">
        <f t="shared" ref="M148" si="204">+A148</f>
        <v>0</v>
      </c>
      <c r="N148" s="111" t="s">
        <v>591</v>
      </c>
      <c r="O148" s="110">
        <v>21</v>
      </c>
      <c r="P148" s="175" t="s">
        <v>756</v>
      </c>
      <c r="Q148" s="111" t="s">
        <v>56</v>
      </c>
      <c r="R148" s="113">
        <f t="shared" ref="R148" si="205">+F148</f>
        <v>0</v>
      </c>
      <c r="S148" s="113">
        <f t="shared" ref="S148:T148" si="206">+R148</f>
        <v>0</v>
      </c>
      <c r="T148" s="113">
        <f t="shared" si="206"/>
        <v>0</v>
      </c>
      <c r="U148" s="111" t="s">
        <v>525</v>
      </c>
      <c r="V148" s="114"/>
      <c r="W148" s="115">
        <f t="shared" ref="W148" si="207">+I148</f>
        <v>45278</v>
      </c>
      <c r="X148" s="115">
        <f t="shared" ref="X148:Z148" si="208">+W148</f>
        <v>45278</v>
      </c>
      <c r="Y148" s="115">
        <f t="shared" si="208"/>
        <v>45278</v>
      </c>
      <c r="Z148" s="115">
        <f t="shared" si="208"/>
        <v>45278</v>
      </c>
      <c r="AA148" s="113">
        <v>0</v>
      </c>
      <c r="AB148" s="113">
        <v>0</v>
      </c>
      <c r="AC148" s="113">
        <v>0</v>
      </c>
      <c r="AD148" s="113">
        <v>0</v>
      </c>
      <c r="AE148" s="113">
        <v>0</v>
      </c>
      <c r="AF148" s="113">
        <v>0</v>
      </c>
      <c r="AG148" s="116">
        <v>0</v>
      </c>
      <c r="AH148" s="111" t="s">
        <v>56</v>
      </c>
      <c r="AI148" s="111" t="s">
        <v>592</v>
      </c>
      <c r="AJ148" s="111" t="s">
        <v>75</v>
      </c>
      <c r="AK148" s="111" t="s">
        <v>56</v>
      </c>
      <c r="AL148" s="113">
        <v>0</v>
      </c>
      <c r="AM148" s="113">
        <v>0</v>
      </c>
      <c r="AN148" s="113">
        <v>0</v>
      </c>
      <c r="AO148" s="116">
        <v>0</v>
      </c>
      <c r="AP148" s="116">
        <v>0</v>
      </c>
      <c r="AQ148" s="113">
        <v>0</v>
      </c>
      <c r="AR148" s="116">
        <v>0</v>
      </c>
      <c r="AS148" s="110" t="b">
        <v>0</v>
      </c>
      <c r="AT148" s="176">
        <v>0</v>
      </c>
    </row>
    <row r="149" spans="9:46" ht="15" x14ac:dyDescent="0.25">
      <c r="I149" s="57">
        <v>45278</v>
      </c>
      <c r="L149" s="110">
        <v>14</v>
      </c>
      <c r="M149" s="110">
        <f t="shared" ref="M149:M161" si="209">+A149</f>
        <v>0</v>
      </c>
      <c r="N149" s="111" t="s">
        <v>591</v>
      </c>
      <c r="O149" s="110">
        <v>21</v>
      </c>
      <c r="P149" s="175" t="s">
        <v>756</v>
      </c>
      <c r="Q149" s="111" t="s">
        <v>56</v>
      </c>
      <c r="R149" s="113">
        <f t="shared" ref="R149:R161" si="210">+F149</f>
        <v>0</v>
      </c>
      <c r="S149" s="113">
        <f t="shared" ref="S149:T149" si="211">+R149</f>
        <v>0</v>
      </c>
      <c r="T149" s="113">
        <f t="shared" si="211"/>
        <v>0</v>
      </c>
      <c r="U149" s="111" t="s">
        <v>525</v>
      </c>
      <c r="V149" s="114"/>
      <c r="W149" s="115">
        <f t="shared" ref="W149:W161" si="212">+I149</f>
        <v>45278</v>
      </c>
      <c r="X149" s="115">
        <f t="shared" ref="X149:Z149" si="213">+W149</f>
        <v>45278</v>
      </c>
      <c r="Y149" s="115">
        <f t="shared" si="213"/>
        <v>45278</v>
      </c>
      <c r="Z149" s="115">
        <f t="shared" si="213"/>
        <v>45278</v>
      </c>
      <c r="AA149" s="113">
        <v>0</v>
      </c>
      <c r="AB149" s="113">
        <v>0</v>
      </c>
      <c r="AC149" s="113">
        <v>0</v>
      </c>
      <c r="AD149" s="113">
        <v>0</v>
      </c>
      <c r="AE149" s="113">
        <v>0</v>
      </c>
      <c r="AF149" s="113">
        <v>0</v>
      </c>
      <c r="AG149" s="116">
        <v>0</v>
      </c>
      <c r="AH149" s="111" t="s">
        <v>56</v>
      </c>
      <c r="AI149" s="111" t="s">
        <v>592</v>
      </c>
      <c r="AJ149" s="111" t="s">
        <v>75</v>
      </c>
      <c r="AK149" s="111" t="s">
        <v>56</v>
      </c>
      <c r="AL149" s="113">
        <v>0</v>
      </c>
      <c r="AM149" s="113">
        <v>0</v>
      </c>
      <c r="AN149" s="113">
        <v>0</v>
      </c>
      <c r="AO149" s="116">
        <v>0</v>
      </c>
      <c r="AP149" s="116">
        <v>0</v>
      </c>
      <c r="AQ149" s="113">
        <v>0</v>
      </c>
      <c r="AR149" s="116">
        <v>0</v>
      </c>
      <c r="AS149" s="110" t="b">
        <v>0</v>
      </c>
      <c r="AT149" s="176">
        <v>0</v>
      </c>
    </row>
    <row r="150" spans="9:46" ht="15" x14ac:dyDescent="0.25">
      <c r="I150" s="57">
        <v>45278</v>
      </c>
      <c r="L150" s="110">
        <v>14</v>
      </c>
      <c r="M150" s="110">
        <f t="shared" si="209"/>
        <v>0</v>
      </c>
      <c r="N150" s="111" t="s">
        <v>591</v>
      </c>
      <c r="O150" s="110">
        <v>21</v>
      </c>
      <c r="P150" s="175" t="s">
        <v>756</v>
      </c>
      <c r="Q150" s="111" t="s">
        <v>56</v>
      </c>
      <c r="R150" s="113">
        <f t="shared" si="210"/>
        <v>0</v>
      </c>
      <c r="S150" s="113">
        <f t="shared" ref="S150:T150" si="214">+R150</f>
        <v>0</v>
      </c>
      <c r="T150" s="113">
        <f t="shared" si="214"/>
        <v>0</v>
      </c>
      <c r="U150" s="111" t="s">
        <v>525</v>
      </c>
      <c r="V150" s="114"/>
      <c r="W150" s="115">
        <f t="shared" si="212"/>
        <v>45278</v>
      </c>
      <c r="X150" s="115">
        <f t="shared" ref="X150:Z150" si="215">+W150</f>
        <v>45278</v>
      </c>
      <c r="Y150" s="115">
        <f t="shared" si="215"/>
        <v>45278</v>
      </c>
      <c r="Z150" s="115">
        <f t="shared" si="215"/>
        <v>45278</v>
      </c>
      <c r="AA150" s="113">
        <v>0</v>
      </c>
      <c r="AB150" s="113">
        <v>0</v>
      </c>
      <c r="AC150" s="113">
        <v>0</v>
      </c>
      <c r="AD150" s="113">
        <v>0</v>
      </c>
      <c r="AE150" s="113">
        <v>0</v>
      </c>
      <c r="AF150" s="113">
        <v>0</v>
      </c>
      <c r="AG150" s="116">
        <v>0</v>
      </c>
      <c r="AH150" s="111" t="s">
        <v>56</v>
      </c>
      <c r="AI150" s="111" t="s">
        <v>592</v>
      </c>
      <c r="AJ150" s="111" t="s">
        <v>75</v>
      </c>
      <c r="AK150" s="111" t="s">
        <v>56</v>
      </c>
      <c r="AL150" s="113">
        <v>0</v>
      </c>
      <c r="AM150" s="113">
        <v>0</v>
      </c>
      <c r="AN150" s="113">
        <v>0</v>
      </c>
      <c r="AO150" s="116">
        <v>0</v>
      </c>
      <c r="AP150" s="116">
        <v>0</v>
      </c>
      <c r="AQ150" s="113">
        <v>0</v>
      </c>
      <c r="AR150" s="116">
        <v>0</v>
      </c>
      <c r="AS150" s="110" t="b">
        <v>0</v>
      </c>
      <c r="AT150" s="176">
        <v>0</v>
      </c>
    </row>
    <row r="151" spans="9:46" ht="15" x14ac:dyDescent="0.25">
      <c r="I151" s="57">
        <v>45278</v>
      </c>
      <c r="L151" s="110">
        <v>14</v>
      </c>
      <c r="M151" s="110">
        <f t="shared" si="209"/>
        <v>0</v>
      </c>
      <c r="N151" s="111" t="s">
        <v>591</v>
      </c>
      <c r="O151" s="110">
        <v>21</v>
      </c>
      <c r="P151" s="175" t="s">
        <v>756</v>
      </c>
      <c r="Q151" s="111" t="s">
        <v>56</v>
      </c>
      <c r="R151" s="113">
        <f t="shared" si="210"/>
        <v>0</v>
      </c>
      <c r="S151" s="113">
        <f t="shared" ref="S151:T151" si="216">+R151</f>
        <v>0</v>
      </c>
      <c r="T151" s="113">
        <f t="shared" si="216"/>
        <v>0</v>
      </c>
      <c r="U151" s="111" t="s">
        <v>525</v>
      </c>
      <c r="V151" s="114"/>
      <c r="W151" s="115">
        <f t="shared" si="212"/>
        <v>45278</v>
      </c>
      <c r="X151" s="115">
        <f t="shared" ref="X151:Z151" si="217">+W151</f>
        <v>45278</v>
      </c>
      <c r="Y151" s="115">
        <f t="shared" si="217"/>
        <v>45278</v>
      </c>
      <c r="Z151" s="115">
        <f t="shared" si="217"/>
        <v>45278</v>
      </c>
      <c r="AA151" s="113">
        <v>0</v>
      </c>
      <c r="AB151" s="113">
        <v>0</v>
      </c>
      <c r="AC151" s="113">
        <v>0</v>
      </c>
      <c r="AD151" s="113">
        <v>0</v>
      </c>
      <c r="AE151" s="113">
        <v>0</v>
      </c>
      <c r="AF151" s="113">
        <v>0</v>
      </c>
      <c r="AG151" s="116">
        <v>0</v>
      </c>
      <c r="AH151" s="111" t="s">
        <v>56</v>
      </c>
      <c r="AI151" s="111" t="s">
        <v>592</v>
      </c>
      <c r="AJ151" s="111" t="s">
        <v>75</v>
      </c>
      <c r="AK151" s="111" t="s">
        <v>56</v>
      </c>
      <c r="AL151" s="113">
        <v>0</v>
      </c>
      <c r="AM151" s="113">
        <v>0</v>
      </c>
      <c r="AN151" s="113">
        <v>0</v>
      </c>
      <c r="AO151" s="116">
        <v>0</v>
      </c>
      <c r="AP151" s="116">
        <v>0</v>
      </c>
      <c r="AQ151" s="113">
        <v>0</v>
      </c>
      <c r="AR151" s="116">
        <v>0</v>
      </c>
      <c r="AS151" s="110" t="b">
        <v>0</v>
      </c>
      <c r="AT151" s="176">
        <v>0</v>
      </c>
    </row>
    <row r="152" spans="9:46" ht="15" x14ac:dyDescent="0.25">
      <c r="I152" s="57">
        <v>45278</v>
      </c>
      <c r="L152" s="110">
        <v>14</v>
      </c>
      <c r="M152" s="110">
        <f t="shared" si="209"/>
        <v>0</v>
      </c>
      <c r="N152" s="111" t="s">
        <v>591</v>
      </c>
      <c r="O152" s="110">
        <v>21</v>
      </c>
      <c r="P152" s="175" t="s">
        <v>756</v>
      </c>
      <c r="Q152" s="111" t="s">
        <v>56</v>
      </c>
      <c r="R152" s="113">
        <f t="shared" si="210"/>
        <v>0</v>
      </c>
      <c r="S152" s="113">
        <f t="shared" ref="S152:T152" si="218">+R152</f>
        <v>0</v>
      </c>
      <c r="T152" s="113">
        <f t="shared" si="218"/>
        <v>0</v>
      </c>
      <c r="U152" s="111" t="s">
        <v>525</v>
      </c>
      <c r="V152" s="114"/>
      <c r="W152" s="115">
        <f t="shared" si="212"/>
        <v>45278</v>
      </c>
      <c r="X152" s="115">
        <f t="shared" ref="X152:Z152" si="219">+W152</f>
        <v>45278</v>
      </c>
      <c r="Y152" s="115">
        <f t="shared" si="219"/>
        <v>45278</v>
      </c>
      <c r="Z152" s="115">
        <f t="shared" si="219"/>
        <v>45278</v>
      </c>
      <c r="AA152" s="113">
        <v>0</v>
      </c>
      <c r="AB152" s="113">
        <v>0</v>
      </c>
      <c r="AC152" s="113">
        <v>0</v>
      </c>
      <c r="AD152" s="113">
        <v>0</v>
      </c>
      <c r="AE152" s="113">
        <v>0</v>
      </c>
      <c r="AF152" s="113">
        <v>0</v>
      </c>
      <c r="AG152" s="116">
        <v>0</v>
      </c>
      <c r="AH152" s="111" t="s">
        <v>56</v>
      </c>
      <c r="AI152" s="111" t="s">
        <v>592</v>
      </c>
      <c r="AJ152" s="111" t="s">
        <v>75</v>
      </c>
      <c r="AK152" s="111" t="s">
        <v>56</v>
      </c>
      <c r="AL152" s="113">
        <v>0</v>
      </c>
      <c r="AM152" s="113">
        <v>0</v>
      </c>
      <c r="AN152" s="113">
        <v>0</v>
      </c>
      <c r="AO152" s="116">
        <v>0</v>
      </c>
      <c r="AP152" s="116">
        <v>0</v>
      </c>
      <c r="AQ152" s="113">
        <v>0</v>
      </c>
      <c r="AR152" s="116">
        <v>0</v>
      </c>
      <c r="AS152" s="110" t="b">
        <v>0</v>
      </c>
      <c r="AT152" s="176">
        <v>0</v>
      </c>
    </row>
    <row r="153" spans="9:46" ht="15" x14ac:dyDescent="0.25">
      <c r="I153" s="57">
        <v>45278</v>
      </c>
      <c r="L153" s="110">
        <v>14</v>
      </c>
      <c r="M153" s="110">
        <f t="shared" si="209"/>
        <v>0</v>
      </c>
      <c r="N153" s="111" t="s">
        <v>591</v>
      </c>
      <c r="O153" s="110">
        <v>21</v>
      </c>
      <c r="P153" s="175" t="s">
        <v>756</v>
      </c>
      <c r="Q153" s="111" t="s">
        <v>56</v>
      </c>
      <c r="R153" s="113">
        <f t="shared" si="210"/>
        <v>0</v>
      </c>
      <c r="S153" s="113">
        <f t="shared" ref="S153:T153" si="220">+R153</f>
        <v>0</v>
      </c>
      <c r="T153" s="113">
        <f t="shared" si="220"/>
        <v>0</v>
      </c>
      <c r="U153" s="111" t="s">
        <v>525</v>
      </c>
      <c r="V153" s="114"/>
      <c r="W153" s="115">
        <f t="shared" si="212"/>
        <v>45278</v>
      </c>
      <c r="X153" s="115">
        <f t="shared" ref="X153:Z153" si="221">+W153</f>
        <v>45278</v>
      </c>
      <c r="Y153" s="115">
        <f t="shared" si="221"/>
        <v>45278</v>
      </c>
      <c r="Z153" s="115">
        <f t="shared" si="221"/>
        <v>45278</v>
      </c>
      <c r="AA153" s="113">
        <v>0</v>
      </c>
      <c r="AB153" s="113">
        <v>0</v>
      </c>
      <c r="AC153" s="113">
        <v>0</v>
      </c>
      <c r="AD153" s="113">
        <v>0</v>
      </c>
      <c r="AE153" s="113">
        <v>0</v>
      </c>
      <c r="AF153" s="113">
        <v>0</v>
      </c>
      <c r="AG153" s="116">
        <v>0</v>
      </c>
      <c r="AH153" s="111" t="s">
        <v>56</v>
      </c>
      <c r="AI153" s="111" t="s">
        <v>592</v>
      </c>
      <c r="AJ153" s="111" t="s">
        <v>75</v>
      </c>
      <c r="AK153" s="111" t="s">
        <v>56</v>
      </c>
      <c r="AL153" s="113">
        <v>0</v>
      </c>
      <c r="AM153" s="113">
        <v>0</v>
      </c>
      <c r="AN153" s="113">
        <v>0</v>
      </c>
      <c r="AO153" s="116">
        <v>0</v>
      </c>
      <c r="AP153" s="116">
        <v>0</v>
      </c>
      <c r="AQ153" s="113">
        <v>0</v>
      </c>
      <c r="AR153" s="116">
        <v>0</v>
      </c>
      <c r="AS153" s="110" t="b">
        <v>0</v>
      </c>
      <c r="AT153" s="176">
        <v>0</v>
      </c>
    </row>
    <row r="154" spans="9:46" ht="15" x14ac:dyDescent="0.25">
      <c r="I154" s="57">
        <v>45278</v>
      </c>
      <c r="L154" s="110">
        <v>14</v>
      </c>
      <c r="M154" s="110">
        <f t="shared" si="209"/>
        <v>0</v>
      </c>
      <c r="N154" s="111" t="s">
        <v>591</v>
      </c>
      <c r="O154" s="110">
        <v>21</v>
      </c>
      <c r="P154" s="175" t="s">
        <v>756</v>
      </c>
      <c r="Q154" s="111" t="s">
        <v>56</v>
      </c>
      <c r="R154" s="113">
        <f t="shared" si="210"/>
        <v>0</v>
      </c>
      <c r="S154" s="113">
        <f t="shared" ref="S154:T154" si="222">+R154</f>
        <v>0</v>
      </c>
      <c r="T154" s="113">
        <f t="shared" si="222"/>
        <v>0</v>
      </c>
      <c r="U154" s="111" t="s">
        <v>525</v>
      </c>
      <c r="V154" s="114"/>
      <c r="W154" s="115">
        <f t="shared" si="212"/>
        <v>45278</v>
      </c>
      <c r="X154" s="115">
        <f t="shared" ref="X154:Z154" si="223">+W154</f>
        <v>45278</v>
      </c>
      <c r="Y154" s="115">
        <f t="shared" si="223"/>
        <v>45278</v>
      </c>
      <c r="Z154" s="115">
        <f t="shared" si="223"/>
        <v>45278</v>
      </c>
      <c r="AA154" s="113">
        <v>0</v>
      </c>
      <c r="AB154" s="113">
        <v>0</v>
      </c>
      <c r="AC154" s="113">
        <v>0</v>
      </c>
      <c r="AD154" s="113">
        <v>0</v>
      </c>
      <c r="AE154" s="113">
        <v>0</v>
      </c>
      <c r="AF154" s="113">
        <v>0</v>
      </c>
      <c r="AG154" s="116">
        <v>0</v>
      </c>
      <c r="AH154" s="111" t="s">
        <v>56</v>
      </c>
      <c r="AI154" s="111" t="s">
        <v>592</v>
      </c>
      <c r="AJ154" s="111" t="s">
        <v>75</v>
      </c>
      <c r="AK154" s="111" t="s">
        <v>56</v>
      </c>
      <c r="AL154" s="113">
        <v>0</v>
      </c>
      <c r="AM154" s="113">
        <v>0</v>
      </c>
      <c r="AN154" s="113">
        <v>0</v>
      </c>
      <c r="AO154" s="116">
        <v>0</v>
      </c>
      <c r="AP154" s="116">
        <v>0</v>
      </c>
      <c r="AQ154" s="113">
        <v>0</v>
      </c>
      <c r="AR154" s="116">
        <v>0</v>
      </c>
      <c r="AS154" s="110" t="b">
        <v>0</v>
      </c>
      <c r="AT154" s="176">
        <v>0</v>
      </c>
    </row>
    <row r="155" spans="9:46" ht="15" x14ac:dyDescent="0.25">
      <c r="I155" s="57">
        <v>45278</v>
      </c>
      <c r="L155" s="110">
        <v>14</v>
      </c>
      <c r="M155" s="110">
        <f t="shared" si="209"/>
        <v>0</v>
      </c>
      <c r="N155" s="111" t="s">
        <v>591</v>
      </c>
      <c r="O155" s="110">
        <v>21</v>
      </c>
      <c r="P155" s="175" t="s">
        <v>756</v>
      </c>
      <c r="Q155" s="111" t="s">
        <v>56</v>
      </c>
      <c r="R155" s="113">
        <f t="shared" si="210"/>
        <v>0</v>
      </c>
      <c r="S155" s="113">
        <f t="shared" ref="S155:T155" si="224">+R155</f>
        <v>0</v>
      </c>
      <c r="T155" s="113">
        <f t="shared" si="224"/>
        <v>0</v>
      </c>
      <c r="U155" s="111" t="s">
        <v>525</v>
      </c>
      <c r="V155" s="114"/>
      <c r="W155" s="115">
        <f t="shared" si="212"/>
        <v>45278</v>
      </c>
      <c r="X155" s="115">
        <f t="shared" ref="X155:Z155" si="225">+W155</f>
        <v>45278</v>
      </c>
      <c r="Y155" s="115">
        <f t="shared" si="225"/>
        <v>45278</v>
      </c>
      <c r="Z155" s="115">
        <f t="shared" si="225"/>
        <v>45278</v>
      </c>
      <c r="AA155" s="113">
        <v>0</v>
      </c>
      <c r="AB155" s="113">
        <v>0</v>
      </c>
      <c r="AC155" s="113">
        <v>0</v>
      </c>
      <c r="AD155" s="113">
        <v>0</v>
      </c>
      <c r="AE155" s="113">
        <v>0</v>
      </c>
      <c r="AF155" s="113">
        <v>0</v>
      </c>
      <c r="AG155" s="116">
        <v>0</v>
      </c>
      <c r="AH155" s="111" t="s">
        <v>56</v>
      </c>
      <c r="AI155" s="111" t="s">
        <v>592</v>
      </c>
      <c r="AJ155" s="111" t="s">
        <v>75</v>
      </c>
      <c r="AK155" s="111" t="s">
        <v>56</v>
      </c>
      <c r="AL155" s="113">
        <v>0</v>
      </c>
      <c r="AM155" s="113">
        <v>0</v>
      </c>
      <c r="AN155" s="113">
        <v>0</v>
      </c>
      <c r="AO155" s="116">
        <v>0</v>
      </c>
      <c r="AP155" s="116">
        <v>0</v>
      </c>
      <c r="AQ155" s="113">
        <v>0</v>
      </c>
      <c r="AR155" s="116">
        <v>0</v>
      </c>
      <c r="AS155" s="110" t="b">
        <v>0</v>
      </c>
      <c r="AT155" s="176">
        <v>0</v>
      </c>
    </row>
    <row r="156" spans="9:46" ht="15" x14ac:dyDescent="0.25">
      <c r="I156" s="57">
        <v>45278</v>
      </c>
      <c r="L156" s="110">
        <v>14</v>
      </c>
      <c r="M156" s="110">
        <f t="shared" si="209"/>
        <v>0</v>
      </c>
      <c r="N156" s="111" t="s">
        <v>591</v>
      </c>
      <c r="O156" s="110">
        <v>21</v>
      </c>
      <c r="P156" s="175" t="s">
        <v>756</v>
      </c>
      <c r="Q156" s="111" t="s">
        <v>56</v>
      </c>
      <c r="R156" s="113">
        <f t="shared" si="210"/>
        <v>0</v>
      </c>
      <c r="S156" s="113">
        <f t="shared" ref="S156:T156" si="226">+R156</f>
        <v>0</v>
      </c>
      <c r="T156" s="113">
        <f t="shared" si="226"/>
        <v>0</v>
      </c>
      <c r="U156" s="111" t="s">
        <v>525</v>
      </c>
      <c r="V156" s="114"/>
      <c r="W156" s="115">
        <f t="shared" si="212"/>
        <v>45278</v>
      </c>
      <c r="X156" s="115">
        <f t="shared" ref="X156:Z156" si="227">+W156</f>
        <v>45278</v>
      </c>
      <c r="Y156" s="115">
        <f t="shared" si="227"/>
        <v>45278</v>
      </c>
      <c r="Z156" s="115">
        <f t="shared" si="227"/>
        <v>45278</v>
      </c>
      <c r="AA156" s="113">
        <v>0</v>
      </c>
      <c r="AB156" s="113">
        <v>0</v>
      </c>
      <c r="AC156" s="113">
        <v>0</v>
      </c>
      <c r="AD156" s="113">
        <v>0</v>
      </c>
      <c r="AE156" s="113">
        <v>0</v>
      </c>
      <c r="AF156" s="113">
        <v>0</v>
      </c>
      <c r="AG156" s="116">
        <v>0</v>
      </c>
      <c r="AH156" s="111" t="s">
        <v>56</v>
      </c>
      <c r="AI156" s="111" t="s">
        <v>592</v>
      </c>
      <c r="AJ156" s="111" t="s">
        <v>75</v>
      </c>
      <c r="AK156" s="111" t="s">
        <v>56</v>
      </c>
      <c r="AL156" s="113">
        <v>0</v>
      </c>
      <c r="AM156" s="113">
        <v>0</v>
      </c>
      <c r="AN156" s="113">
        <v>0</v>
      </c>
      <c r="AO156" s="116">
        <v>0</v>
      </c>
      <c r="AP156" s="116">
        <v>0</v>
      </c>
      <c r="AQ156" s="113">
        <v>0</v>
      </c>
      <c r="AR156" s="116">
        <v>0</v>
      </c>
      <c r="AS156" s="110" t="b">
        <v>0</v>
      </c>
      <c r="AT156" s="176">
        <v>0</v>
      </c>
    </row>
    <row r="157" spans="9:46" ht="15" x14ac:dyDescent="0.25">
      <c r="I157" s="57">
        <v>45278</v>
      </c>
      <c r="L157" s="110">
        <v>14</v>
      </c>
      <c r="M157" s="110">
        <f t="shared" si="209"/>
        <v>0</v>
      </c>
      <c r="N157" s="111" t="s">
        <v>591</v>
      </c>
      <c r="O157" s="110">
        <v>21</v>
      </c>
      <c r="P157" s="175" t="s">
        <v>756</v>
      </c>
      <c r="Q157" s="111" t="s">
        <v>56</v>
      </c>
      <c r="R157" s="113">
        <f t="shared" si="210"/>
        <v>0</v>
      </c>
      <c r="S157" s="113">
        <f t="shared" ref="S157:T157" si="228">+R157</f>
        <v>0</v>
      </c>
      <c r="T157" s="113">
        <f t="shared" si="228"/>
        <v>0</v>
      </c>
      <c r="U157" s="111" t="s">
        <v>525</v>
      </c>
      <c r="V157" s="114"/>
      <c r="W157" s="115">
        <f t="shared" si="212"/>
        <v>45278</v>
      </c>
      <c r="X157" s="115">
        <f t="shared" ref="X157:Z157" si="229">+W157</f>
        <v>45278</v>
      </c>
      <c r="Y157" s="115">
        <f t="shared" si="229"/>
        <v>45278</v>
      </c>
      <c r="Z157" s="115">
        <f t="shared" si="229"/>
        <v>45278</v>
      </c>
      <c r="AA157" s="113">
        <v>0</v>
      </c>
      <c r="AB157" s="113">
        <v>0</v>
      </c>
      <c r="AC157" s="113">
        <v>0</v>
      </c>
      <c r="AD157" s="113">
        <v>0</v>
      </c>
      <c r="AE157" s="113">
        <v>0</v>
      </c>
      <c r="AF157" s="113">
        <v>0</v>
      </c>
      <c r="AG157" s="116">
        <v>0</v>
      </c>
      <c r="AH157" s="111" t="s">
        <v>56</v>
      </c>
      <c r="AI157" s="111" t="s">
        <v>592</v>
      </c>
      <c r="AJ157" s="111" t="s">
        <v>75</v>
      </c>
      <c r="AK157" s="111" t="s">
        <v>56</v>
      </c>
      <c r="AL157" s="113">
        <v>0</v>
      </c>
      <c r="AM157" s="113">
        <v>0</v>
      </c>
      <c r="AN157" s="113">
        <v>0</v>
      </c>
      <c r="AO157" s="116">
        <v>0</v>
      </c>
      <c r="AP157" s="116">
        <v>0</v>
      </c>
      <c r="AQ157" s="113">
        <v>0</v>
      </c>
      <c r="AR157" s="116">
        <v>0</v>
      </c>
      <c r="AS157" s="110" t="b">
        <v>0</v>
      </c>
      <c r="AT157" s="176">
        <v>0</v>
      </c>
    </row>
    <row r="158" spans="9:46" ht="15" x14ac:dyDescent="0.25">
      <c r="I158" s="57">
        <v>45278</v>
      </c>
      <c r="L158" s="110">
        <v>14</v>
      </c>
      <c r="M158" s="110">
        <f t="shared" si="209"/>
        <v>0</v>
      </c>
      <c r="N158" s="111" t="s">
        <v>591</v>
      </c>
      <c r="O158" s="110">
        <v>21</v>
      </c>
      <c r="P158" s="175" t="s">
        <v>756</v>
      </c>
      <c r="Q158" s="111" t="s">
        <v>56</v>
      </c>
      <c r="R158" s="113">
        <f t="shared" si="210"/>
        <v>0</v>
      </c>
      <c r="S158" s="113">
        <f t="shared" ref="S158:T158" si="230">+R158</f>
        <v>0</v>
      </c>
      <c r="T158" s="113">
        <f t="shared" si="230"/>
        <v>0</v>
      </c>
      <c r="U158" s="111" t="s">
        <v>525</v>
      </c>
      <c r="V158" s="114"/>
      <c r="W158" s="115">
        <f t="shared" si="212"/>
        <v>45278</v>
      </c>
      <c r="X158" s="115">
        <f t="shared" ref="X158:Z158" si="231">+W158</f>
        <v>45278</v>
      </c>
      <c r="Y158" s="115">
        <f t="shared" si="231"/>
        <v>45278</v>
      </c>
      <c r="Z158" s="115">
        <f t="shared" si="231"/>
        <v>45278</v>
      </c>
      <c r="AA158" s="113">
        <v>0</v>
      </c>
      <c r="AB158" s="113">
        <v>0</v>
      </c>
      <c r="AC158" s="113">
        <v>0</v>
      </c>
      <c r="AD158" s="113">
        <v>0</v>
      </c>
      <c r="AE158" s="113">
        <v>0</v>
      </c>
      <c r="AF158" s="113">
        <v>0</v>
      </c>
      <c r="AG158" s="116">
        <v>0</v>
      </c>
      <c r="AH158" s="111" t="s">
        <v>56</v>
      </c>
      <c r="AI158" s="111" t="s">
        <v>592</v>
      </c>
      <c r="AJ158" s="111" t="s">
        <v>75</v>
      </c>
      <c r="AK158" s="111" t="s">
        <v>56</v>
      </c>
      <c r="AL158" s="113">
        <v>0</v>
      </c>
      <c r="AM158" s="113">
        <v>0</v>
      </c>
      <c r="AN158" s="113">
        <v>0</v>
      </c>
      <c r="AO158" s="116">
        <v>0</v>
      </c>
      <c r="AP158" s="116">
        <v>0</v>
      </c>
      <c r="AQ158" s="113">
        <v>0</v>
      </c>
      <c r="AR158" s="116">
        <v>0</v>
      </c>
      <c r="AS158" s="110" t="b">
        <v>0</v>
      </c>
      <c r="AT158" s="176">
        <v>0</v>
      </c>
    </row>
    <row r="159" spans="9:46" ht="15" x14ac:dyDescent="0.25">
      <c r="I159" s="57">
        <v>45278</v>
      </c>
      <c r="L159" s="110">
        <v>14</v>
      </c>
      <c r="M159" s="110">
        <f t="shared" si="209"/>
        <v>0</v>
      </c>
      <c r="N159" s="111" t="s">
        <v>591</v>
      </c>
      <c r="O159" s="110">
        <v>21</v>
      </c>
      <c r="P159" s="175" t="s">
        <v>756</v>
      </c>
      <c r="Q159" s="111" t="s">
        <v>56</v>
      </c>
      <c r="R159" s="113">
        <f t="shared" si="210"/>
        <v>0</v>
      </c>
      <c r="S159" s="113">
        <f t="shared" ref="S159:T159" si="232">+R159</f>
        <v>0</v>
      </c>
      <c r="T159" s="113">
        <f t="shared" si="232"/>
        <v>0</v>
      </c>
      <c r="U159" s="111" t="s">
        <v>525</v>
      </c>
      <c r="V159" s="114"/>
      <c r="W159" s="115">
        <f t="shared" si="212"/>
        <v>45278</v>
      </c>
      <c r="X159" s="115">
        <f t="shared" ref="X159:Z159" si="233">+W159</f>
        <v>45278</v>
      </c>
      <c r="Y159" s="115">
        <f t="shared" si="233"/>
        <v>45278</v>
      </c>
      <c r="Z159" s="115">
        <f t="shared" si="233"/>
        <v>45278</v>
      </c>
      <c r="AA159" s="113">
        <v>0</v>
      </c>
      <c r="AB159" s="113">
        <v>0</v>
      </c>
      <c r="AC159" s="113">
        <v>0</v>
      </c>
      <c r="AD159" s="113">
        <v>0</v>
      </c>
      <c r="AE159" s="113">
        <v>0</v>
      </c>
      <c r="AF159" s="113">
        <v>0</v>
      </c>
      <c r="AG159" s="116">
        <v>0</v>
      </c>
      <c r="AH159" s="111" t="s">
        <v>56</v>
      </c>
      <c r="AI159" s="111" t="s">
        <v>592</v>
      </c>
      <c r="AJ159" s="111" t="s">
        <v>75</v>
      </c>
      <c r="AK159" s="111" t="s">
        <v>56</v>
      </c>
      <c r="AL159" s="113">
        <v>0</v>
      </c>
      <c r="AM159" s="113">
        <v>0</v>
      </c>
      <c r="AN159" s="113">
        <v>0</v>
      </c>
      <c r="AO159" s="116">
        <v>0</v>
      </c>
      <c r="AP159" s="116">
        <v>0</v>
      </c>
      <c r="AQ159" s="113">
        <v>0</v>
      </c>
      <c r="AR159" s="116">
        <v>0</v>
      </c>
      <c r="AS159" s="110" t="b">
        <v>0</v>
      </c>
      <c r="AT159" s="176">
        <v>0</v>
      </c>
    </row>
    <row r="160" spans="9:46" ht="15" x14ac:dyDescent="0.25">
      <c r="I160" s="57">
        <v>45278</v>
      </c>
      <c r="L160" s="110">
        <v>14</v>
      </c>
      <c r="M160" s="110">
        <f t="shared" si="209"/>
        <v>0</v>
      </c>
      <c r="N160" s="111" t="s">
        <v>591</v>
      </c>
      <c r="O160" s="110">
        <v>21</v>
      </c>
      <c r="P160" s="175" t="s">
        <v>756</v>
      </c>
      <c r="Q160" s="111" t="s">
        <v>56</v>
      </c>
      <c r="R160" s="113">
        <f t="shared" si="210"/>
        <v>0</v>
      </c>
      <c r="S160" s="113">
        <f t="shared" ref="S160:T160" si="234">+R160</f>
        <v>0</v>
      </c>
      <c r="T160" s="113">
        <f t="shared" si="234"/>
        <v>0</v>
      </c>
      <c r="U160" s="111" t="s">
        <v>525</v>
      </c>
      <c r="V160" s="114"/>
      <c r="W160" s="115">
        <f t="shared" si="212"/>
        <v>45278</v>
      </c>
      <c r="X160" s="115">
        <f t="shared" ref="X160:Z160" si="235">+W160</f>
        <v>45278</v>
      </c>
      <c r="Y160" s="115">
        <f t="shared" si="235"/>
        <v>45278</v>
      </c>
      <c r="Z160" s="115">
        <f t="shared" si="235"/>
        <v>45278</v>
      </c>
      <c r="AA160" s="113">
        <v>0</v>
      </c>
      <c r="AB160" s="113">
        <v>0</v>
      </c>
      <c r="AC160" s="113">
        <v>0</v>
      </c>
      <c r="AD160" s="113">
        <v>0</v>
      </c>
      <c r="AE160" s="113">
        <v>0</v>
      </c>
      <c r="AF160" s="113">
        <v>0</v>
      </c>
      <c r="AG160" s="116">
        <v>0</v>
      </c>
      <c r="AH160" s="111" t="s">
        <v>56</v>
      </c>
      <c r="AI160" s="111" t="s">
        <v>592</v>
      </c>
      <c r="AJ160" s="111" t="s">
        <v>75</v>
      </c>
      <c r="AK160" s="111" t="s">
        <v>56</v>
      </c>
      <c r="AL160" s="113">
        <v>0</v>
      </c>
      <c r="AM160" s="113">
        <v>0</v>
      </c>
      <c r="AN160" s="113">
        <v>0</v>
      </c>
      <c r="AO160" s="116">
        <v>0</v>
      </c>
      <c r="AP160" s="116">
        <v>0</v>
      </c>
      <c r="AQ160" s="113">
        <v>0</v>
      </c>
      <c r="AR160" s="116">
        <v>0</v>
      </c>
      <c r="AS160" s="110" t="b">
        <v>0</v>
      </c>
      <c r="AT160" s="176">
        <v>0</v>
      </c>
    </row>
    <row r="161" spans="9:46" ht="15" x14ac:dyDescent="0.25">
      <c r="I161" s="57">
        <v>45278</v>
      </c>
      <c r="L161" s="110">
        <v>14</v>
      </c>
      <c r="M161" s="110">
        <f t="shared" si="209"/>
        <v>0</v>
      </c>
      <c r="N161" s="111" t="s">
        <v>591</v>
      </c>
      <c r="O161" s="110">
        <v>21</v>
      </c>
      <c r="P161" s="175" t="s">
        <v>756</v>
      </c>
      <c r="Q161" s="111" t="s">
        <v>56</v>
      </c>
      <c r="R161" s="113">
        <f t="shared" si="210"/>
        <v>0</v>
      </c>
      <c r="S161" s="113">
        <f t="shared" ref="S161:T161" si="236">+R161</f>
        <v>0</v>
      </c>
      <c r="T161" s="113">
        <f t="shared" si="236"/>
        <v>0</v>
      </c>
      <c r="U161" s="111" t="s">
        <v>525</v>
      </c>
      <c r="V161" s="114"/>
      <c r="W161" s="115">
        <f t="shared" si="212"/>
        <v>45278</v>
      </c>
      <c r="X161" s="115">
        <f t="shared" ref="X161:Z161" si="237">+W161</f>
        <v>45278</v>
      </c>
      <c r="Y161" s="115">
        <f t="shared" si="237"/>
        <v>45278</v>
      </c>
      <c r="Z161" s="115">
        <f t="shared" si="237"/>
        <v>45278</v>
      </c>
      <c r="AA161" s="113">
        <v>0</v>
      </c>
      <c r="AB161" s="113">
        <v>0</v>
      </c>
      <c r="AC161" s="113">
        <v>0</v>
      </c>
      <c r="AD161" s="113">
        <v>0</v>
      </c>
      <c r="AE161" s="113">
        <v>0</v>
      </c>
      <c r="AF161" s="113">
        <v>0</v>
      </c>
      <c r="AG161" s="116">
        <v>0</v>
      </c>
      <c r="AH161" s="111" t="s">
        <v>56</v>
      </c>
      <c r="AI161" s="111" t="s">
        <v>592</v>
      </c>
      <c r="AJ161" s="111" t="s">
        <v>75</v>
      </c>
      <c r="AK161" s="111" t="s">
        <v>56</v>
      </c>
      <c r="AL161" s="113">
        <v>0</v>
      </c>
      <c r="AM161" s="113">
        <v>0</v>
      </c>
      <c r="AN161" s="113">
        <v>0</v>
      </c>
      <c r="AO161" s="116">
        <v>0</v>
      </c>
      <c r="AP161" s="116">
        <v>0</v>
      </c>
      <c r="AQ161" s="113">
        <v>0</v>
      </c>
      <c r="AR161" s="116">
        <v>0</v>
      </c>
      <c r="AS161" s="110" t="b">
        <v>0</v>
      </c>
      <c r="AT161" s="176">
        <v>0</v>
      </c>
    </row>
    <row r="163" spans="9:46" ht="12.75" x14ac:dyDescent="0.2"/>
    <row r="164" spans="9:46" ht="15" x14ac:dyDescent="0.25">
      <c r="I164" s="57">
        <v>45282</v>
      </c>
      <c r="L164" s="110">
        <v>14</v>
      </c>
      <c r="M164" s="110">
        <f t="shared" ref="M164" si="238">+A164</f>
        <v>0</v>
      </c>
      <c r="N164" s="111" t="s">
        <v>591</v>
      </c>
      <c r="O164" s="110">
        <v>21</v>
      </c>
      <c r="P164" s="175" t="s">
        <v>756</v>
      </c>
      <c r="Q164" s="111" t="s">
        <v>56</v>
      </c>
      <c r="R164" s="113">
        <f t="shared" ref="R164" si="239">+F164</f>
        <v>0</v>
      </c>
      <c r="S164" s="113">
        <f t="shared" ref="S164:T164" si="240">+R164</f>
        <v>0</v>
      </c>
      <c r="T164" s="113">
        <f t="shared" si="240"/>
        <v>0</v>
      </c>
      <c r="U164" s="111" t="s">
        <v>525</v>
      </c>
      <c r="V164" s="114"/>
      <c r="W164" s="115">
        <f t="shared" ref="W164" si="241">+I164</f>
        <v>45282</v>
      </c>
      <c r="X164" s="115">
        <f t="shared" ref="X164:Z164" si="242">+W164</f>
        <v>45282</v>
      </c>
      <c r="Y164" s="115">
        <f t="shared" si="242"/>
        <v>45282</v>
      </c>
      <c r="Z164" s="115">
        <f t="shared" si="242"/>
        <v>45282</v>
      </c>
      <c r="AA164" s="113">
        <v>0</v>
      </c>
      <c r="AB164" s="113">
        <v>0</v>
      </c>
      <c r="AC164" s="113">
        <v>0</v>
      </c>
      <c r="AD164" s="113">
        <v>0</v>
      </c>
      <c r="AE164" s="113">
        <v>0</v>
      </c>
      <c r="AF164" s="113">
        <v>0</v>
      </c>
      <c r="AG164" s="116">
        <v>0</v>
      </c>
      <c r="AH164" s="111" t="s">
        <v>56</v>
      </c>
      <c r="AI164" s="111" t="s">
        <v>592</v>
      </c>
      <c r="AJ164" s="111" t="s">
        <v>75</v>
      </c>
      <c r="AK164" s="111" t="s">
        <v>56</v>
      </c>
      <c r="AL164" s="113">
        <v>0</v>
      </c>
      <c r="AM164" s="113">
        <v>0</v>
      </c>
      <c r="AN164" s="113">
        <v>0</v>
      </c>
      <c r="AO164" s="116">
        <v>0</v>
      </c>
      <c r="AP164" s="116">
        <v>0</v>
      </c>
      <c r="AQ164" s="113">
        <v>0</v>
      </c>
      <c r="AR164" s="116">
        <v>0</v>
      </c>
      <c r="AS164" s="110" t="b">
        <v>0</v>
      </c>
      <c r="AT164" s="176">
        <v>0</v>
      </c>
    </row>
  </sheetData>
  <phoneticPr fontId="22" type="noConversion"/>
  <pageMargins left="0.7" right="0.7" top="0.75" bottom="0.75" header="0.3" footer="0.3"/>
  <tableParts count="16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0">
    <tabColor rgb="FF0070C0"/>
    <pageSetUpPr fitToPage="1"/>
  </sheetPr>
  <dimension ref="A1:X811"/>
  <sheetViews>
    <sheetView zoomScale="85" zoomScaleNormal="85" workbookViewId="0">
      <selection sqref="A1:G448"/>
    </sheetView>
  </sheetViews>
  <sheetFormatPr baseColWidth="10" defaultColWidth="11.42578125" defaultRowHeight="20.100000000000001" customHeight="1" x14ac:dyDescent="0.2"/>
  <cols>
    <col min="1" max="4" width="15.7109375" customWidth="1"/>
    <col min="5" max="5" width="45.7109375" customWidth="1"/>
    <col min="6" max="8" width="15.7109375" customWidth="1"/>
    <col min="9" max="9" width="20.7109375" customWidth="1"/>
    <col min="10" max="10" width="12.5703125" bestFit="1" customWidth="1"/>
    <col min="11" max="11" width="9.85546875" bestFit="1" customWidth="1"/>
    <col min="12" max="12" width="7.5703125" bestFit="1" customWidth="1"/>
    <col min="13" max="13" width="10" bestFit="1" customWidth="1"/>
    <col min="14" max="14" width="19.7109375" bestFit="1" customWidth="1"/>
    <col min="15" max="15" width="5.28515625" bestFit="1" customWidth="1"/>
    <col min="16" max="16" width="44.42578125" customWidth="1"/>
    <col min="22" max="22" width="4" customWidth="1"/>
    <col min="23" max="23" width="43.42578125" customWidth="1"/>
  </cols>
  <sheetData>
    <row r="1" spans="1:24" s="45" customFormat="1" ht="20.100000000000001" customHeight="1" thickBot="1" x14ac:dyDescent="0.25">
      <c r="A1" s="39" t="s">
        <v>489</v>
      </c>
      <c r="B1" s="40" t="s">
        <v>490</v>
      </c>
      <c r="C1" s="40" t="s">
        <v>491</v>
      </c>
      <c r="D1" s="40" t="s">
        <v>492</v>
      </c>
      <c r="E1" s="40" t="s">
        <v>493</v>
      </c>
      <c r="F1" s="48" t="s">
        <v>494</v>
      </c>
      <c r="G1" s="48" t="s">
        <v>495</v>
      </c>
      <c r="H1" s="42" t="s">
        <v>513</v>
      </c>
      <c r="I1" s="43">
        <f>+SUM(F:F)</f>
        <v>-96642.540000000008</v>
      </c>
      <c r="J1" s="44" t="s">
        <v>514</v>
      </c>
      <c r="K1" s="100">
        <f>IF(ROUNDDOWN(SUM(M:M)-(-SUM(F:F)),2)=0,"OK",ROUNDDOWN(SUM(M:M)-(-SUM(F:F)),2))</f>
        <v>-96642.54</v>
      </c>
      <c r="P1" s="127"/>
    </row>
    <row r="2" spans="1:24" ht="20.100000000000001" customHeight="1" x14ac:dyDescent="0.2">
      <c r="A2" s="78">
        <v>23</v>
      </c>
      <c r="B2" s="158">
        <v>45342</v>
      </c>
      <c r="C2" s="62" t="s">
        <v>914</v>
      </c>
      <c r="D2" s="62" t="s">
        <v>915</v>
      </c>
      <c r="E2" s="62" t="s">
        <v>604</v>
      </c>
      <c r="F2" s="159">
        <v>-121</v>
      </c>
      <c r="G2" s="159">
        <v>7658500.2599999998</v>
      </c>
      <c r="H2" s="18">
        <f>+IF($A2&lt;&gt;"",8,"")</f>
        <v>8</v>
      </c>
      <c r="Q2" s="17"/>
      <c r="R2" s="17"/>
      <c r="S2" s="17"/>
      <c r="T2" s="17"/>
      <c r="U2" s="17"/>
    </row>
    <row r="3" spans="1:24" ht="20.100000000000001" customHeight="1" x14ac:dyDescent="0.2">
      <c r="A3" s="78">
        <v>41</v>
      </c>
      <c r="B3" s="158">
        <v>45338</v>
      </c>
      <c r="C3" s="62" t="s">
        <v>939</v>
      </c>
      <c r="D3" s="62" t="s">
        <v>940</v>
      </c>
      <c r="E3" s="62" t="s">
        <v>34</v>
      </c>
      <c r="F3" s="159">
        <v>-2.52</v>
      </c>
      <c r="G3" s="159">
        <v>-911912.57</v>
      </c>
      <c r="H3" s="18">
        <f t="shared" ref="H3:H66" si="0">+IF($A3&lt;&gt;"",8,"")</f>
        <v>8</v>
      </c>
      <c r="P3" s="125" t="s">
        <v>610</v>
      </c>
      <c r="Q3" s="125" t="s">
        <v>499</v>
      </c>
      <c r="R3" s="125" t="s">
        <v>500</v>
      </c>
      <c r="S3" s="125" t="s">
        <v>501</v>
      </c>
      <c r="T3" s="125" t="s">
        <v>502</v>
      </c>
      <c r="U3" s="125" t="s">
        <v>517</v>
      </c>
      <c r="W3" t="str" cm="1">
        <f t="array" ref="W3:W10">+_xlfn.UNIQUE(E:E)</f>
        <v>Concepto</v>
      </c>
    </row>
    <row r="4" spans="1:24" ht="20.100000000000001" customHeight="1" x14ac:dyDescent="0.2">
      <c r="A4" s="78">
        <v>42</v>
      </c>
      <c r="B4" s="158">
        <v>45338</v>
      </c>
      <c r="C4" s="62" t="s">
        <v>941</v>
      </c>
      <c r="D4" s="62" t="s">
        <v>942</v>
      </c>
      <c r="E4" s="62" t="s">
        <v>33</v>
      </c>
      <c r="F4" s="159">
        <v>-12</v>
      </c>
      <c r="G4" s="159">
        <v>-911910.05</v>
      </c>
      <c r="H4" s="18">
        <f t="shared" si="0"/>
        <v>8</v>
      </c>
      <c r="P4" t="s">
        <v>34</v>
      </c>
      <c r="Q4" s="66" t="s">
        <v>600</v>
      </c>
      <c r="R4" s="66" t="s">
        <v>600</v>
      </c>
      <c r="S4" s="66" t="s">
        <v>599</v>
      </c>
      <c r="T4" s="66" t="s">
        <v>600</v>
      </c>
      <c r="U4" s="66" t="s">
        <v>600</v>
      </c>
      <c r="W4" t="str">
        <v>Comision Trf. MacrOL E-set</v>
      </c>
      <c r="X4" t="str">
        <f>IF(OR(W4=0,W4=""),"",IFERROR(IF(W4=(_xlfn.XLOOKUP(W4,P:P,P:P)),"OK",""),"FALTA ESTE CONCEPTO"))</f>
        <v>OK</v>
      </c>
    </row>
    <row r="5" spans="1:24" ht="20.100000000000001" customHeight="1" x14ac:dyDescent="0.2">
      <c r="A5" s="78">
        <v>44</v>
      </c>
      <c r="B5" s="158">
        <v>45338</v>
      </c>
      <c r="C5" s="62" t="s">
        <v>945</v>
      </c>
      <c r="D5" s="62" t="s">
        <v>940</v>
      </c>
      <c r="E5" s="62" t="s">
        <v>34</v>
      </c>
      <c r="F5" s="159">
        <v>-36.54</v>
      </c>
      <c r="G5" s="159">
        <v>-784738.05</v>
      </c>
      <c r="H5" s="18">
        <f t="shared" si="0"/>
        <v>8</v>
      </c>
      <c r="P5" t="s">
        <v>33</v>
      </c>
      <c r="Q5" s="66" t="s">
        <v>599</v>
      </c>
      <c r="R5" s="66" t="s">
        <v>600</v>
      </c>
      <c r="S5" s="66">
        <v>21</v>
      </c>
      <c r="T5" s="66" t="s">
        <v>600</v>
      </c>
      <c r="U5" s="66" t="s">
        <v>600</v>
      </c>
      <c r="W5" t="str">
        <v>DEBITO FISCAL IVA BASICO</v>
      </c>
      <c r="X5" t="str">
        <f t="shared" ref="X5:X30" si="1">IF(OR(W5=0,W5=""),"",IFERROR(IF(W5=(_xlfn.XLOOKUP(W5,P:P,P:P)),"OK",""),"FALTA ESTE CONCEPTO"))</f>
        <v>OK</v>
      </c>
    </row>
    <row r="6" spans="1:24" ht="20.100000000000001" customHeight="1" x14ac:dyDescent="0.2">
      <c r="A6" s="78">
        <v>45</v>
      </c>
      <c r="B6" s="158">
        <v>45338</v>
      </c>
      <c r="C6" s="62" t="s">
        <v>946</v>
      </c>
      <c r="D6" s="62" t="s">
        <v>942</v>
      </c>
      <c r="E6" s="62" t="s">
        <v>33</v>
      </c>
      <c r="F6" s="159">
        <v>-174</v>
      </c>
      <c r="G6" s="159">
        <v>-784701.51</v>
      </c>
      <c r="H6" s="18">
        <f t="shared" si="0"/>
        <v>8</v>
      </c>
      <c r="P6" t="s">
        <v>604</v>
      </c>
      <c r="Q6" s="66" t="s">
        <v>600</v>
      </c>
      <c r="R6" s="66" t="s">
        <v>600</v>
      </c>
      <c r="S6" s="66" t="s">
        <v>600</v>
      </c>
      <c r="T6" s="66" t="s">
        <v>599</v>
      </c>
      <c r="U6" s="66" t="s">
        <v>600</v>
      </c>
      <c r="W6" t="str">
        <v>COMISION DB PAGO REMUNERAC</v>
      </c>
      <c r="X6" t="str">
        <f t="shared" si="1"/>
        <v>OK</v>
      </c>
    </row>
    <row r="7" spans="1:24" ht="20.100000000000001" customHeight="1" x14ac:dyDescent="0.2">
      <c r="A7" s="78">
        <v>87</v>
      </c>
      <c r="B7" s="158">
        <v>45331</v>
      </c>
      <c r="C7" s="62" t="s">
        <v>1000</v>
      </c>
      <c r="D7" s="62" t="s">
        <v>1001</v>
      </c>
      <c r="E7" s="62" t="s">
        <v>605</v>
      </c>
      <c r="F7" s="159">
        <v>-121</v>
      </c>
      <c r="G7" s="159">
        <v>2113287.3199999998</v>
      </c>
      <c r="H7" s="18">
        <f t="shared" si="0"/>
        <v>8</v>
      </c>
      <c r="P7" t="s">
        <v>597</v>
      </c>
      <c r="Q7" s="66" t="s">
        <v>599</v>
      </c>
      <c r="R7" s="66" t="s">
        <v>600</v>
      </c>
      <c r="S7" s="66">
        <v>21</v>
      </c>
      <c r="T7" s="66" t="s">
        <v>600</v>
      </c>
      <c r="U7" s="66" t="s">
        <v>600</v>
      </c>
      <c r="W7" t="str">
        <v>COMISION TRANSFERE</v>
      </c>
      <c r="X7" t="str">
        <f t="shared" si="1"/>
        <v>OK</v>
      </c>
    </row>
    <row r="8" spans="1:24" ht="12.75" x14ac:dyDescent="0.2">
      <c r="A8" s="78">
        <v>89</v>
      </c>
      <c r="B8" s="158">
        <v>45331</v>
      </c>
      <c r="C8" s="62" t="s">
        <v>1002</v>
      </c>
      <c r="D8" s="62" t="s">
        <v>1001</v>
      </c>
      <c r="E8" s="62" t="s">
        <v>605</v>
      </c>
      <c r="F8" s="159">
        <v>-121</v>
      </c>
      <c r="G8" s="159">
        <v>2513408.3199999998</v>
      </c>
      <c r="H8" s="18">
        <f t="shared" si="0"/>
        <v>8</v>
      </c>
      <c r="J8" s="103" t="s">
        <v>523</v>
      </c>
      <c r="K8" s="103" t="s">
        <v>524</v>
      </c>
      <c r="L8" s="103" t="s">
        <v>522</v>
      </c>
      <c r="M8" s="103" t="s">
        <v>525</v>
      </c>
      <c r="N8" s="103" t="s">
        <v>518</v>
      </c>
      <c r="O8" s="103" t="s">
        <v>519</v>
      </c>
      <c r="P8" t="s">
        <v>567</v>
      </c>
      <c r="Q8" s="66" t="s">
        <v>600</v>
      </c>
      <c r="R8" s="66" t="s">
        <v>600</v>
      </c>
      <c r="S8" s="66" t="s">
        <v>600</v>
      </c>
      <c r="T8" s="66" t="s">
        <v>600</v>
      </c>
      <c r="U8" s="66" t="s">
        <v>599</v>
      </c>
      <c r="W8" t="str">
        <v>INTER.ADEL.CC C/ACUERD</v>
      </c>
      <c r="X8" t="str">
        <f t="shared" si="1"/>
        <v>OK</v>
      </c>
    </row>
    <row r="9" spans="1:24" ht="12.75" x14ac:dyDescent="0.2">
      <c r="A9" s="78">
        <v>91</v>
      </c>
      <c r="B9" s="158">
        <v>45331</v>
      </c>
      <c r="C9" s="62" t="s">
        <v>1003</v>
      </c>
      <c r="D9" s="62" t="s">
        <v>915</v>
      </c>
      <c r="E9" s="62" t="s">
        <v>604</v>
      </c>
      <c r="F9" s="159">
        <v>-121</v>
      </c>
      <c r="G9" s="159">
        <v>3513529.32</v>
      </c>
      <c r="H9" s="18">
        <f t="shared" si="0"/>
        <v>8</v>
      </c>
      <c r="P9" t="s">
        <v>29</v>
      </c>
      <c r="Q9" s="66" t="s">
        <v>599</v>
      </c>
      <c r="R9" s="66" t="s">
        <v>600</v>
      </c>
      <c r="S9" s="66">
        <v>21</v>
      </c>
      <c r="T9" s="66" t="s">
        <v>600</v>
      </c>
      <c r="U9" s="66" t="s">
        <v>600</v>
      </c>
      <c r="W9" t="str">
        <v>DEBITO FISCAL IVA PERCEPCION</v>
      </c>
      <c r="X9" t="str">
        <f t="shared" si="1"/>
        <v>OK</v>
      </c>
    </row>
    <row r="10" spans="1:24" ht="20.100000000000001" customHeight="1" x14ac:dyDescent="0.2">
      <c r="A10" s="78">
        <v>93</v>
      </c>
      <c r="B10" s="158">
        <v>45331</v>
      </c>
      <c r="C10" s="62" t="s">
        <v>1004</v>
      </c>
      <c r="D10" s="62" t="s">
        <v>1001</v>
      </c>
      <c r="E10" s="62" t="s">
        <v>605</v>
      </c>
      <c r="F10" s="159">
        <v>-121</v>
      </c>
      <c r="G10" s="159">
        <v>4212650.32</v>
      </c>
      <c r="H10" s="18">
        <f t="shared" si="0"/>
        <v>8</v>
      </c>
      <c r="P10" t="s">
        <v>605</v>
      </c>
      <c r="Q10" s="66" t="s">
        <v>600</v>
      </c>
      <c r="R10" s="66" t="s">
        <v>600</v>
      </c>
      <c r="S10" s="66" t="s">
        <v>600</v>
      </c>
      <c r="T10" s="66" t="s">
        <v>599</v>
      </c>
      <c r="U10" s="66" t="s">
        <v>600</v>
      </c>
      <c r="W10">
        <v>0</v>
      </c>
      <c r="X10" t="str">
        <f t="shared" si="1"/>
        <v/>
      </c>
    </row>
    <row r="11" spans="1:24" ht="20.100000000000001" customHeight="1" x14ac:dyDescent="0.2">
      <c r="A11" s="78">
        <v>96</v>
      </c>
      <c r="B11" s="158">
        <v>45331</v>
      </c>
      <c r="C11" s="62" t="s">
        <v>1006</v>
      </c>
      <c r="D11" s="62" t="s">
        <v>940</v>
      </c>
      <c r="E11" s="62" t="s">
        <v>34</v>
      </c>
      <c r="F11" s="159">
        <v>-1.26</v>
      </c>
      <c r="G11" s="159">
        <v>4920771.32</v>
      </c>
      <c r="H11" s="18">
        <f t="shared" si="0"/>
        <v>8</v>
      </c>
      <c r="P11" t="s">
        <v>609</v>
      </c>
      <c r="Q11" s="66" t="s">
        <v>599</v>
      </c>
      <c r="S11" s="66">
        <v>21</v>
      </c>
      <c r="T11" s="66" t="s">
        <v>600</v>
      </c>
      <c r="U11" s="66" t="s">
        <v>600</v>
      </c>
      <c r="X11" t="str">
        <f t="shared" si="1"/>
        <v/>
      </c>
    </row>
    <row r="12" spans="1:24" ht="20.100000000000001" customHeight="1" x14ac:dyDescent="0.2">
      <c r="A12" s="78">
        <v>97</v>
      </c>
      <c r="B12" s="158">
        <v>45331</v>
      </c>
      <c r="C12" s="62" t="s">
        <v>1007</v>
      </c>
      <c r="D12" s="62" t="s">
        <v>942</v>
      </c>
      <c r="E12" s="62" t="s">
        <v>33</v>
      </c>
      <c r="F12" s="159">
        <v>-6</v>
      </c>
      <c r="G12" s="159">
        <v>4920772.58</v>
      </c>
      <c r="H12" s="18">
        <f t="shared" si="0"/>
        <v>8</v>
      </c>
      <c r="P12" t="s">
        <v>568</v>
      </c>
      <c r="Q12" s="66" t="s">
        <v>599</v>
      </c>
      <c r="R12" s="66">
        <v>10</v>
      </c>
      <c r="S12" s="66" t="s">
        <v>600</v>
      </c>
      <c r="T12" s="66" t="s">
        <v>600</v>
      </c>
      <c r="U12" s="66" t="s">
        <v>600</v>
      </c>
      <c r="X12" t="str">
        <f t="shared" si="1"/>
        <v/>
      </c>
    </row>
    <row r="13" spans="1:24" ht="20.100000000000001" customHeight="1" x14ac:dyDescent="0.2">
      <c r="A13" s="78">
        <v>99</v>
      </c>
      <c r="B13" s="158">
        <v>45331</v>
      </c>
      <c r="C13" s="62" t="s">
        <v>1009</v>
      </c>
      <c r="D13" s="62" t="s">
        <v>940</v>
      </c>
      <c r="E13" s="62" t="s">
        <v>34</v>
      </c>
      <c r="F13" s="159">
        <v>-1.26</v>
      </c>
      <c r="G13" s="159">
        <v>5024348.58</v>
      </c>
      <c r="H13" s="18">
        <f t="shared" si="0"/>
        <v>8</v>
      </c>
      <c r="P13" t="s">
        <v>611</v>
      </c>
      <c r="Q13" s="66" t="s">
        <v>599</v>
      </c>
      <c r="R13" s="66" t="s">
        <v>600</v>
      </c>
      <c r="S13" s="66" t="s">
        <v>600</v>
      </c>
      <c r="T13" s="66" t="s">
        <v>600</v>
      </c>
      <c r="U13" s="66" t="s">
        <v>600</v>
      </c>
      <c r="X13" t="str">
        <f t="shared" si="1"/>
        <v/>
      </c>
    </row>
    <row r="14" spans="1:24" ht="20.100000000000001" customHeight="1" x14ac:dyDescent="0.2">
      <c r="A14" s="78">
        <v>100</v>
      </c>
      <c r="B14" s="158">
        <v>45331</v>
      </c>
      <c r="C14" s="62" t="s">
        <v>1010</v>
      </c>
      <c r="D14" s="62" t="s">
        <v>942</v>
      </c>
      <c r="E14" s="62" t="s">
        <v>33</v>
      </c>
      <c r="F14" s="159">
        <v>-6</v>
      </c>
      <c r="G14" s="159">
        <v>5024349.84</v>
      </c>
      <c r="H14" s="18">
        <f t="shared" si="0"/>
        <v>8</v>
      </c>
      <c r="P14" t="s">
        <v>612</v>
      </c>
      <c r="Q14" s="66" t="s">
        <v>599</v>
      </c>
      <c r="R14" s="66" t="s">
        <v>600</v>
      </c>
      <c r="S14" s="66" t="s">
        <v>600</v>
      </c>
      <c r="T14" s="66" t="s">
        <v>600</v>
      </c>
      <c r="U14" s="66" t="s">
        <v>600</v>
      </c>
      <c r="X14" t="str">
        <f t="shared" si="1"/>
        <v/>
      </c>
    </row>
    <row r="15" spans="1:24" ht="20.100000000000001" customHeight="1" x14ac:dyDescent="0.2">
      <c r="A15" s="78">
        <v>124</v>
      </c>
      <c r="B15" s="158">
        <v>45328</v>
      </c>
      <c r="C15" s="62" t="s">
        <v>1042</v>
      </c>
      <c r="D15" s="62" t="s">
        <v>915</v>
      </c>
      <c r="E15" s="62" t="s">
        <v>604</v>
      </c>
      <c r="F15" s="159">
        <v>-121</v>
      </c>
      <c r="G15" s="159">
        <v>-4855752.71</v>
      </c>
      <c r="H15" s="18">
        <f t="shared" si="0"/>
        <v>8</v>
      </c>
      <c r="P15" t="s">
        <v>31</v>
      </c>
      <c r="Q15" s="66" t="s">
        <v>600</v>
      </c>
      <c r="R15" s="66" t="s">
        <v>600</v>
      </c>
      <c r="S15" s="66" t="s">
        <v>600</v>
      </c>
      <c r="T15" s="66" t="s">
        <v>599</v>
      </c>
      <c r="U15" s="66" t="s">
        <v>600</v>
      </c>
      <c r="X15" t="str">
        <f t="shared" si="1"/>
        <v/>
      </c>
    </row>
    <row r="16" spans="1:24" ht="20.100000000000001" customHeight="1" x14ac:dyDescent="0.2">
      <c r="A16" s="78">
        <v>126</v>
      </c>
      <c r="B16" s="158">
        <v>45328</v>
      </c>
      <c r="C16" s="62" t="s">
        <v>1043</v>
      </c>
      <c r="D16" s="62" t="s">
        <v>915</v>
      </c>
      <c r="E16" s="62" t="s">
        <v>604</v>
      </c>
      <c r="F16" s="159">
        <v>-121</v>
      </c>
      <c r="G16" s="159">
        <v>-4355631.71</v>
      </c>
      <c r="H16" s="18">
        <f t="shared" si="0"/>
        <v>8</v>
      </c>
      <c r="X16" t="str">
        <f t="shared" si="1"/>
        <v/>
      </c>
    </row>
    <row r="17" spans="1:24" ht="20.100000000000001" customHeight="1" x14ac:dyDescent="0.2">
      <c r="A17" s="78">
        <v>128</v>
      </c>
      <c r="B17" s="158">
        <v>45328</v>
      </c>
      <c r="C17" s="62" t="s">
        <v>1044</v>
      </c>
      <c r="D17" s="62" t="s">
        <v>915</v>
      </c>
      <c r="E17" s="62" t="s">
        <v>604</v>
      </c>
      <c r="F17" s="159">
        <v>-121</v>
      </c>
      <c r="G17" s="159">
        <v>-3889230.71</v>
      </c>
      <c r="H17" s="18">
        <f t="shared" si="0"/>
        <v>8</v>
      </c>
      <c r="X17" t="str">
        <f t="shared" si="1"/>
        <v/>
      </c>
    </row>
    <row r="18" spans="1:24" ht="20.100000000000001" customHeight="1" x14ac:dyDescent="0.2">
      <c r="A18" s="78">
        <v>152</v>
      </c>
      <c r="B18" s="158">
        <v>45324</v>
      </c>
      <c r="C18" s="62" t="s">
        <v>1074</v>
      </c>
      <c r="D18" s="62" t="s">
        <v>940</v>
      </c>
      <c r="E18" s="62" t="s">
        <v>34</v>
      </c>
      <c r="F18" s="159">
        <v>-1.26</v>
      </c>
      <c r="G18" s="159">
        <v>-3233660.94</v>
      </c>
      <c r="H18" s="18">
        <f t="shared" si="0"/>
        <v>8</v>
      </c>
      <c r="X18" t="str">
        <f t="shared" si="1"/>
        <v/>
      </c>
    </row>
    <row r="19" spans="1:24" ht="20.100000000000001" customHeight="1" x14ac:dyDescent="0.2">
      <c r="A19" s="78">
        <v>153</v>
      </c>
      <c r="B19" s="158">
        <v>45324</v>
      </c>
      <c r="C19" s="62" t="s">
        <v>1075</v>
      </c>
      <c r="D19" s="62" t="s">
        <v>942</v>
      </c>
      <c r="E19" s="62" t="s">
        <v>33</v>
      </c>
      <c r="F19" s="159">
        <v>-6</v>
      </c>
      <c r="G19" s="159">
        <v>-3233659.68</v>
      </c>
      <c r="H19" s="18">
        <f t="shared" si="0"/>
        <v>8</v>
      </c>
      <c r="X19" t="str">
        <f t="shared" si="1"/>
        <v/>
      </c>
    </row>
    <row r="20" spans="1:24" ht="20.100000000000001" customHeight="1" x14ac:dyDescent="0.2">
      <c r="A20" s="78">
        <v>156</v>
      </c>
      <c r="B20" s="158">
        <v>45324</v>
      </c>
      <c r="C20" s="62" t="s">
        <v>1079</v>
      </c>
      <c r="D20" s="62" t="s">
        <v>940</v>
      </c>
      <c r="E20" s="62" t="s">
        <v>34</v>
      </c>
      <c r="F20" s="159">
        <v>-42.84</v>
      </c>
      <c r="G20" s="159">
        <v>-3158163.9</v>
      </c>
      <c r="H20" s="18">
        <f t="shared" si="0"/>
        <v>8</v>
      </c>
      <c r="X20" t="str">
        <f t="shared" si="1"/>
        <v/>
      </c>
    </row>
    <row r="21" spans="1:24" ht="20.100000000000001" customHeight="1" x14ac:dyDescent="0.2">
      <c r="A21" s="78">
        <v>157</v>
      </c>
      <c r="B21" s="158">
        <v>45324</v>
      </c>
      <c r="C21" s="62" t="s">
        <v>1080</v>
      </c>
      <c r="D21" s="62" t="s">
        <v>942</v>
      </c>
      <c r="E21" s="62" t="s">
        <v>33</v>
      </c>
      <c r="F21" s="159">
        <v>-204</v>
      </c>
      <c r="G21" s="159">
        <v>-3158121.06</v>
      </c>
      <c r="H21" s="18">
        <f t="shared" si="0"/>
        <v>8</v>
      </c>
      <c r="X21" t="str">
        <f t="shared" si="1"/>
        <v/>
      </c>
    </row>
    <row r="22" spans="1:24" ht="20.100000000000001" customHeight="1" x14ac:dyDescent="0.2">
      <c r="A22" s="78">
        <v>159</v>
      </c>
      <c r="B22" s="158">
        <v>45324</v>
      </c>
      <c r="C22" s="62" t="s">
        <v>1082</v>
      </c>
      <c r="D22" s="62" t="s">
        <v>940</v>
      </c>
      <c r="E22" s="62" t="s">
        <v>34</v>
      </c>
      <c r="F22" s="159">
        <v>-3.78</v>
      </c>
      <c r="G22" s="159">
        <v>1202182.94</v>
      </c>
      <c r="H22" s="18">
        <f t="shared" si="0"/>
        <v>8</v>
      </c>
      <c r="X22" t="str">
        <f t="shared" si="1"/>
        <v/>
      </c>
    </row>
    <row r="23" spans="1:24" ht="20.100000000000001" customHeight="1" x14ac:dyDescent="0.2">
      <c r="A23" s="78">
        <v>160</v>
      </c>
      <c r="B23" s="158">
        <v>45324</v>
      </c>
      <c r="C23" s="62" t="s">
        <v>1083</v>
      </c>
      <c r="D23" s="62" t="s">
        <v>942</v>
      </c>
      <c r="E23" s="62" t="s">
        <v>33</v>
      </c>
      <c r="F23" s="159">
        <v>-18</v>
      </c>
      <c r="G23" s="159">
        <v>1202186.72</v>
      </c>
      <c r="H23" s="18">
        <f t="shared" si="0"/>
        <v>8</v>
      </c>
      <c r="X23" t="str">
        <f t="shared" si="1"/>
        <v/>
      </c>
    </row>
    <row r="24" spans="1:24" ht="20.100000000000001" customHeight="1" x14ac:dyDescent="0.2">
      <c r="A24" s="78">
        <v>169</v>
      </c>
      <c r="B24" s="158">
        <v>45323</v>
      </c>
      <c r="C24" s="62" t="s">
        <v>1093</v>
      </c>
      <c r="D24" s="62" t="s">
        <v>1094</v>
      </c>
      <c r="E24" s="62" t="s">
        <v>568</v>
      </c>
      <c r="F24" s="159">
        <v>-84963.47</v>
      </c>
      <c r="G24" s="159">
        <v>3917305.38</v>
      </c>
      <c r="H24" s="18">
        <f t="shared" si="0"/>
        <v>8</v>
      </c>
      <c r="X24" t="str">
        <f t="shared" si="1"/>
        <v/>
      </c>
    </row>
    <row r="25" spans="1:24" ht="20.100000000000001" customHeight="1" x14ac:dyDescent="0.2">
      <c r="A25" s="78">
        <v>170</v>
      </c>
      <c r="B25" s="158">
        <v>45323</v>
      </c>
      <c r="C25" s="62" t="s">
        <v>1093</v>
      </c>
      <c r="D25" s="62" t="s">
        <v>1094</v>
      </c>
      <c r="E25" s="62" t="s">
        <v>567</v>
      </c>
      <c r="F25" s="159">
        <v>-1274.45</v>
      </c>
      <c r="G25" s="159">
        <v>4002268.85</v>
      </c>
      <c r="H25" s="18">
        <f t="shared" si="0"/>
        <v>8</v>
      </c>
      <c r="X25" t="str">
        <f t="shared" si="1"/>
        <v/>
      </c>
    </row>
    <row r="26" spans="1:24" ht="20.100000000000001" customHeight="1" x14ac:dyDescent="0.2">
      <c r="A26" s="78">
        <v>171</v>
      </c>
      <c r="B26" s="158">
        <v>45323</v>
      </c>
      <c r="C26" s="62" t="s">
        <v>1093</v>
      </c>
      <c r="D26" s="62" t="s">
        <v>1094</v>
      </c>
      <c r="E26" s="62" t="s">
        <v>34</v>
      </c>
      <c r="F26" s="159">
        <v>-8921.16</v>
      </c>
      <c r="G26" s="159">
        <v>4003543.3</v>
      </c>
      <c r="H26" s="18">
        <f t="shared" si="0"/>
        <v>8</v>
      </c>
      <c r="X26" t="str">
        <f t="shared" si="1"/>
        <v/>
      </c>
    </row>
    <row r="27" spans="1:24" ht="20.100000000000001" customHeight="1" x14ac:dyDescent="0.2">
      <c r="F27" s="49"/>
      <c r="G27" s="49"/>
      <c r="H27" s="18" t="str">
        <f t="shared" si="0"/>
        <v/>
      </c>
      <c r="X27" t="str">
        <f t="shared" si="1"/>
        <v/>
      </c>
    </row>
    <row r="28" spans="1:24" ht="20.100000000000001" customHeight="1" x14ac:dyDescent="0.2">
      <c r="F28" s="49"/>
      <c r="G28" s="49"/>
      <c r="H28" s="18" t="str">
        <f t="shared" si="0"/>
        <v/>
      </c>
      <c r="X28" t="str">
        <f t="shared" si="1"/>
        <v/>
      </c>
    </row>
    <row r="29" spans="1:24" ht="20.100000000000001" customHeight="1" x14ac:dyDescent="0.2">
      <c r="F29" s="49"/>
      <c r="G29" s="49"/>
      <c r="H29" s="18" t="str">
        <f t="shared" si="0"/>
        <v/>
      </c>
      <c r="X29" t="str">
        <f t="shared" si="1"/>
        <v/>
      </c>
    </row>
    <row r="30" spans="1:24" ht="20.100000000000001" customHeight="1" x14ac:dyDescent="0.2">
      <c r="F30" s="49"/>
      <c r="G30" s="49"/>
      <c r="H30" s="18" t="str">
        <f t="shared" si="0"/>
        <v/>
      </c>
      <c r="X30" t="str">
        <f t="shared" si="1"/>
        <v/>
      </c>
    </row>
    <row r="31" spans="1:24" ht="20.100000000000001" customHeight="1" x14ac:dyDescent="0.2">
      <c r="F31" s="49"/>
      <c r="G31" s="49"/>
      <c r="H31" s="18" t="str">
        <f t="shared" si="0"/>
        <v/>
      </c>
      <c r="X31" t="str">
        <f t="shared" ref="X31:X33" si="2">IF(W31="","",IFERROR(IF(W31=(_xlfn.XLOOKUP(W31,P:P,P:P)),"OK",""),"FALTA ESTE CONCEPTO"))</f>
        <v/>
      </c>
    </row>
    <row r="32" spans="1:24" ht="20.100000000000001" customHeight="1" x14ac:dyDescent="0.2">
      <c r="F32" s="49"/>
      <c r="G32" s="49"/>
      <c r="H32" s="18" t="str">
        <f t="shared" si="0"/>
        <v/>
      </c>
      <c r="X32" t="str">
        <f t="shared" si="2"/>
        <v/>
      </c>
    </row>
    <row r="33" spans="6:24" ht="20.100000000000001" customHeight="1" x14ac:dyDescent="0.2">
      <c r="F33" s="49"/>
      <c r="G33" s="49"/>
      <c r="H33" s="18" t="str">
        <f t="shared" si="0"/>
        <v/>
      </c>
      <c r="X33" t="str">
        <f t="shared" si="2"/>
        <v/>
      </c>
    </row>
    <row r="34" spans="6:24" ht="20.100000000000001" customHeight="1" x14ac:dyDescent="0.2">
      <c r="F34" s="49"/>
      <c r="G34" s="49"/>
      <c r="H34" s="18" t="str">
        <f t="shared" si="0"/>
        <v/>
      </c>
    </row>
    <row r="35" spans="6:24" ht="20.100000000000001" customHeight="1" x14ac:dyDescent="0.2">
      <c r="F35" s="49"/>
      <c r="G35" s="49"/>
      <c r="H35" s="18" t="str">
        <f t="shared" si="0"/>
        <v/>
      </c>
    </row>
    <row r="36" spans="6:24" ht="20.100000000000001" customHeight="1" x14ac:dyDescent="0.2">
      <c r="F36" s="49"/>
      <c r="G36" s="49"/>
      <c r="H36" s="18" t="str">
        <f t="shared" si="0"/>
        <v/>
      </c>
    </row>
    <row r="37" spans="6:24" ht="20.100000000000001" customHeight="1" x14ac:dyDescent="0.2">
      <c r="F37" s="49"/>
      <c r="G37" s="49"/>
      <c r="H37" s="18" t="str">
        <f t="shared" si="0"/>
        <v/>
      </c>
    </row>
    <row r="38" spans="6:24" ht="20.100000000000001" customHeight="1" x14ac:dyDescent="0.2">
      <c r="F38" s="49"/>
      <c r="G38" s="49"/>
      <c r="H38" s="18" t="str">
        <f t="shared" si="0"/>
        <v/>
      </c>
    </row>
    <row r="39" spans="6:24" ht="20.100000000000001" customHeight="1" x14ac:dyDescent="0.2">
      <c r="F39" s="49"/>
      <c r="G39" s="49"/>
      <c r="H39" s="18" t="str">
        <f t="shared" si="0"/>
        <v/>
      </c>
    </row>
    <row r="40" spans="6:24" ht="20.100000000000001" customHeight="1" x14ac:dyDescent="0.2">
      <c r="F40" s="49"/>
      <c r="G40" s="49"/>
      <c r="H40" s="18" t="str">
        <f t="shared" si="0"/>
        <v/>
      </c>
    </row>
    <row r="41" spans="6:24" ht="20.100000000000001" customHeight="1" x14ac:dyDescent="0.2">
      <c r="F41" s="49"/>
      <c r="G41" s="49"/>
      <c r="H41" s="18" t="str">
        <f t="shared" si="0"/>
        <v/>
      </c>
      <c r="I41" s="66"/>
    </row>
    <row r="42" spans="6:24" ht="20.100000000000001" customHeight="1" x14ac:dyDescent="0.2">
      <c r="F42" s="49"/>
      <c r="G42" s="49"/>
      <c r="H42" s="18" t="str">
        <f t="shared" si="0"/>
        <v/>
      </c>
      <c r="I42" s="66"/>
    </row>
    <row r="43" spans="6:24" ht="20.100000000000001" customHeight="1" x14ac:dyDescent="0.2">
      <c r="F43" s="49"/>
      <c r="G43" s="49"/>
      <c r="H43" s="18" t="str">
        <f t="shared" si="0"/>
        <v/>
      </c>
    </row>
    <row r="44" spans="6:24" ht="20.100000000000001" customHeight="1" x14ac:dyDescent="0.2">
      <c r="F44" s="49"/>
      <c r="G44" s="49"/>
      <c r="H44" s="18" t="str">
        <f t="shared" si="0"/>
        <v/>
      </c>
    </row>
    <row r="45" spans="6:24" ht="20.100000000000001" customHeight="1" x14ac:dyDescent="0.2">
      <c r="F45" s="49"/>
      <c r="G45" s="49"/>
      <c r="H45" s="18" t="str">
        <f t="shared" si="0"/>
        <v/>
      </c>
    </row>
    <row r="46" spans="6:24" ht="20.100000000000001" customHeight="1" x14ac:dyDescent="0.2">
      <c r="F46" s="49"/>
      <c r="G46" s="49"/>
      <c r="H46" s="18" t="str">
        <f t="shared" si="0"/>
        <v/>
      </c>
    </row>
    <row r="47" spans="6:24" ht="20.100000000000001" customHeight="1" x14ac:dyDescent="0.2">
      <c r="F47" s="49"/>
      <c r="G47" s="49"/>
      <c r="H47" s="18" t="str">
        <f t="shared" si="0"/>
        <v/>
      </c>
    </row>
    <row r="48" spans="6:24" ht="20.100000000000001" customHeight="1" x14ac:dyDescent="0.2">
      <c r="F48" s="49"/>
      <c r="G48" s="49"/>
      <c r="H48" s="18" t="str">
        <f t="shared" si="0"/>
        <v/>
      </c>
    </row>
    <row r="49" spans="6:8" ht="20.100000000000001" customHeight="1" x14ac:dyDescent="0.2">
      <c r="F49" s="49"/>
      <c r="G49" s="49"/>
      <c r="H49" s="18" t="str">
        <f t="shared" si="0"/>
        <v/>
      </c>
    </row>
    <row r="50" spans="6:8" ht="20.100000000000001" customHeight="1" x14ac:dyDescent="0.2">
      <c r="F50" s="49"/>
      <c r="G50" s="49"/>
      <c r="H50" s="18" t="str">
        <f t="shared" si="0"/>
        <v/>
      </c>
    </row>
    <row r="51" spans="6:8" ht="20.100000000000001" customHeight="1" x14ac:dyDescent="0.2">
      <c r="F51" s="49"/>
      <c r="G51" s="49"/>
      <c r="H51" s="18" t="str">
        <f t="shared" si="0"/>
        <v/>
      </c>
    </row>
    <row r="52" spans="6:8" ht="20.100000000000001" customHeight="1" x14ac:dyDescent="0.2">
      <c r="F52" s="49"/>
      <c r="G52" s="49"/>
      <c r="H52" s="18" t="str">
        <f t="shared" si="0"/>
        <v/>
      </c>
    </row>
    <row r="53" spans="6:8" ht="20.100000000000001" customHeight="1" x14ac:dyDescent="0.2">
      <c r="F53" s="49"/>
      <c r="G53" s="49"/>
      <c r="H53" s="18" t="str">
        <f t="shared" si="0"/>
        <v/>
      </c>
    </row>
    <row r="54" spans="6:8" ht="20.100000000000001" customHeight="1" x14ac:dyDescent="0.2">
      <c r="F54" s="49"/>
      <c r="G54" s="49"/>
      <c r="H54" s="18" t="str">
        <f t="shared" si="0"/>
        <v/>
      </c>
    </row>
    <row r="55" spans="6:8" ht="20.100000000000001" customHeight="1" x14ac:dyDescent="0.2">
      <c r="F55" s="49"/>
      <c r="G55" s="49"/>
      <c r="H55" s="18" t="str">
        <f t="shared" si="0"/>
        <v/>
      </c>
    </row>
    <row r="56" spans="6:8" ht="20.100000000000001" customHeight="1" x14ac:dyDescent="0.2">
      <c r="F56" s="49"/>
      <c r="G56" s="49"/>
      <c r="H56" s="18" t="str">
        <f t="shared" si="0"/>
        <v/>
      </c>
    </row>
    <row r="57" spans="6:8" ht="20.100000000000001" customHeight="1" x14ac:dyDescent="0.2">
      <c r="F57" s="49"/>
      <c r="G57" s="49"/>
      <c r="H57" s="18" t="str">
        <f t="shared" si="0"/>
        <v/>
      </c>
    </row>
    <row r="58" spans="6:8" ht="20.100000000000001" customHeight="1" x14ac:dyDescent="0.2">
      <c r="F58" s="49"/>
      <c r="G58" s="49"/>
      <c r="H58" s="18" t="str">
        <f t="shared" si="0"/>
        <v/>
      </c>
    </row>
    <row r="59" spans="6:8" ht="20.100000000000001" customHeight="1" x14ac:dyDescent="0.2">
      <c r="F59" s="49"/>
      <c r="G59" s="49"/>
      <c r="H59" s="18" t="str">
        <f t="shared" si="0"/>
        <v/>
      </c>
    </row>
    <row r="60" spans="6:8" ht="20.100000000000001" customHeight="1" x14ac:dyDescent="0.2">
      <c r="F60" s="49"/>
      <c r="G60" s="49"/>
      <c r="H60" s="18" t="str">
        <f t="shared" si="0"/>
        <v/>
      </c>
    </row>
    <row r="61" spans="6:8" ht="20.100000000000001" customHeight="1" x14ac:dyDescent="0.2">
      <c r="F61" s="49"/>
      <c r="G61" s="49"/>
      <c r="H61" s="18" t="str">
        <f t="shared" si="0"/>
        <v/>
      </c>
    </row>
    <row r="62" spans="6:8" ht="20.100000000000001" customHeight="1" x14ac:dyDescent="0.2">
      <c r="F62" s="49"/>
      <c r="G62" s="49"/>
      <c r="H62" s="18" t="str">
        <f t="shared" si="0"/>
        <v/>
      </c>
    </row>
    <row r="63" spans="6:8" ht="20.100000000000001" customHeight="1" x14ac:dyDescent="0.2">
      <c r="F63" s="49"/>
      <c r="G63" s="49"/>
      <c r="H63" s="18" t="str">
        <f t="shared" si="0"/>
        <v/>
      </c>
    </row>
    <row r="64" spans="6:8" ht="20.100000000000001" customHeight="1" x14ac:dyDescent="0.2">
      <c r="F64" s="49"/>
      <c r="G64" s="49"/>
      <c r="H64" s="18" t="str">
        <f t="shared" si="0"/>
        <v/>
      </c>
    </row>
    <row r="65" spans="6:8" ht="20.100000000000001" customHeight="1" x14ac:dyDescent="0.2">
      <c r="F65" s="49"/>
      <c r="G65" s="49"/>
      <c r="H65" s="18" t="str">
        <f t="shared" si="0"/>
        <v/>
      </c>
    </row>
    <row r="66" spans="6:8" ht="20.100000000000001" customHeight="1" x14ac:dyDescent="0.2">
      <c r="F66" s="49"/>
      <c r="G66" s="49"/>
      <c r="H66" s="18" t="str">
        <f t="shared" si="0"/>
        <v/>
      </c>
    </row>
    <row r="67" spans="6:8" ht="20.100000000000001" customHeight="1" x14ac:dyDescent="0.2">
      <c r="F67" s="49"/>
      <c r="G67" s="49"/>
      <c r="H67" s="18" t="str">
        <f t="shared" ref="H67:H130" si="3">+IF($A67&lt;&gt;"",8,"")</f>
        <v/>
      </c>
    </row>
    <row r="68" spans="6:8" ht="20.100000000000001" customHeight="1" x14ac:dyDescent="0.2">
      <c r="F68" s="49"/>
      <c r="G68" s="49"/>
      <c r="H68" s="18" t="str">
        <f t="shared" si="3"/>
        <v/>
      </c>
    </row>
    <row r="69" spans="6:8" ht="20.100000000000001" customHeight="1" x14ac:dyDescent="0.2">
      <c r="F69" s="49"/>
      <c r="G69" s="49"/>
      <c r="H69" s="18" t="str">
        <f t="shared" si="3"/>
        <v/>
      </c>
    </row>
    <row r="70" spans="6:8" ht="20.100000000000001" customHeight="1" x14ac:dyDescent="0.2">
      <c r="F70" s="49"/>
      <c r="G70" s="49"/>
      <c r="H70" s="18" t="str">
        <f t="shared" si="3"/>
        <v/>
      </c>
    </row>
    <row r="71" spans="6:8" ht="20.100000000000001" customHeight="1" x14ac:dyDescent="0.2">
      <c r="F71" s="49"/>
      <c r="G71" s="49"/>
      <c r="H71" s="18" t="str">
        <f t="shared" si="3"/>
        <v/>
      </c>
    </row>
    <row r="72" spans="6:8" ht="20.100000000000001" customHeight="1" x14ac:dyDescent="0.2">
      <c r="F72" s="49"/>
      <c r="G72" s="49"/>
      <c r="H72" s="18" t="str">
        <f t="shared" si="3"/>
        <v/>
      </c>
    </row>
    <row r="73" spans="6:8" ht="20.100000000000001" customHeight="1" x14ac:dyDescent="0.2">
      <c r="F73" s="49"/>
      <c r="G73" s="49"/>
      <c r="H73" s="18" t="str">
        <f t="shared" si="3"/>
        <v/>
      </c>
    </row>
    <row r="74" spans="6:8" ht="20.100000000000001" customHeight="1" x14ac:dyDescent="0.2">
      <c r="F74" s="49"/>
      <c r="G74" s="49"/>
      <c r="H74" s="18" t="str">
        <f t="shared" si="3"/>
        <v/>
      </c>
    </row>
    <row r="75" spans="6:8" ht="20.100000000000001" customHeight="1" x14ac:dyDescent="0.2">
      <c r="F75" s="49"/>
      <c r="G75" s="49"/>
      <c r="H75" s="18" t="str">
        <f t="shared" si="3"/>
        <v/>
      </c>
    </row>
    <row r="76" spans="6:8" ht="20.100000000000001" customHeight="1" x14ac:dyDescent="0.2">
      <c r="F76" s="49"/>
      <c r="G76" s="49"/>
      <c r="H76" s="18" t="str">
        <f t="shared" si="3"/>
        <v/>
      </c>
    </row>
    <row r="77" spans="6:8" ht="20.100000000000001" customHeight="1" x14ac:dyDescent="0.2">
      <c r="F77" s="49"/>
      <c r="G77" s="49"/>
      <c r="H77" s="18" t="str">
        <f t="shared" si="3"/>
        <v/>
      </c>
    </row>
    <row r="78" spans="6:8" ht="20.100000000000001" customHeight="1" x14ac:dyDescent="0.2">
      <c r="F78" s="49"/>
      <c r="G78" s="49"/>
      <c r="H78" s="18" t="str">
        <f t="shared" si="3"/>
        <v/>
      </c>
    </row>
    <row r="79" spans="6:8" ht="20.100000000000001" customHeight="1" x14ac:dyDescent="0.2">
      <c r="F79" s="49"/>
      <c r="G79" s="49"/>
      <c r="H79" s="18" t="str">
        <f t="shared" si="3"/>
        <v/>
      </c>
    </row>
    <row r="80" spans="6:8" ht="20.100000000000001" customHeight="1" x14ac:dyDescent="0.2">
      <c r="F80" s="49"/>
      <c r="G80" s="49"/>
      <c r="H80" s="18" t="str">
        <f t="shared" si="3"/>
        <v/>
      </c>
    </row>
    <row r="81" spans="6:8" ht="20.100000000000001" customHeight="1" x14ac:dyDescent="0.2">
      <c r="F81" s="49"/>
      <c r="G81" s="49"/>
      <c r="H81" s="18" t="str">
        <f t="shared" si="3"/>
        <v/>
      </c>
    </row>
    <row r="82" spans="6:8" ht="20.100000000000001" customHeight="1" x14ac:dyDescent="0.2">
      <c r="F82" s="49"/>
      <c r="G82" s="49"/>
      <c r="H82" s="18" t="str">
        <f t="shared" si="3"/>
        <v/>
      </c>
    </row>
    <row r="83" spans="6:8" ht="20.100000000000001" customHeight="1" x14ac:dyDescent="0.2">
      <c r="F83" s="49"/>
      <c r="G83" s="49"/>
      <c r="H83" s="18" t="str">
        <f t="shared" si="3"/>
        <v/>
      </c>
    </row>
    <row r="84" spans="6:8" ht="20.100000000000001" customHeight="1" x14ac:dyDescent="0.2">
      <c r="F84" s="49"/>
      <c r="G84" s="49"/>
      <c r="H84" s="18" t="str">
        <f t="shared" si="3"/>
        <v/>
      </c>
    </row>
    <row r="85" spans="6:8" ht="20.100000000000001" customHeight="1" x14ac:dyDescent="0.2">
      <c r="F85" s="49"/>
      <c r="G85" s="49"/>
      <c r="H85" s="18" t="str">
        <f t="shared" si="3"/>
        <v/>
      </c>
    </row>
    <row r="86" spans="6:8" ht="20.100000000000001" customHeight="1" x14ac:dyDescent="0.2">
      <c r="F86" s="49"/>
      <c r="G86" s="49"/>
      <c r="H86" s="18" t="str">
        <f t="shared" si="3"/>
        <v/>
      </c>
    </row>
    <row r="87" spans="6:8" ht="20.100000000000001" customHeight="1" x14ac:dyDescent="0.2">
      <c r="F87" s="49"/>
      <c r="G87" s="49"/>
      <c r="H87" s="18" t="str">
        <f t="shared" si="3"/>
        <v/>
      </c>
    </row>
    <row r="88" spans="6:8" ht="20.100000000000001" customHeight="1" x14ac:dyDescent="0.2">
      <c r="F88" s="49"/>
      <c r="G88" s="49"/>
      <c r="H88" s="18" t="str">
        <f t="shared" si="3"/>
        <v/>
      </c>
    </row>
    <row r="89" spans="6:8" ht="20.100000000000001" customHeight="1" x14ac:dyDescent="0.2">
      <c r="F89" s="49"/>
      <c r="G89" s="49"/>
      <c r="H89" s="18" t="str">
        <f t="shared" si="3"/>
        <v/>
      </c>
    </row>
    <row r="90" spans="6:8" ht="20.100000000000001" customHeight="1" x14ac:dyDescent="0.2">
      <c r="F90" s="49"/>
      <c r="G90" s="49"/>
      <c r="H90" s="18" t="str">
        <f t="shared" si="3"/>
        <v/>
      </c>
    </row>
    <row r="91" spans="6:8" ht="20.100000000000001" customHeight="1" x14ac:dyDescent="0.2">
      <c r="F91" s="49"/>
      <c r="G91" s="49"/>
      <c r="H91" s="18" t="str">
        <f t="shared" si="3"/>
        <v/>
      </c>
    </row>
    <row r="92" spans="6:8" ht="20.100000000000001" customHeight="1" x14ac:dyDescent="0.2">
      <c r="F92" s="49"/>
      <c r="G92" s="49"/>
      <c r="H92" s="18" t="str">
        <f t="shared" si="3"/>
        <v/>
      </c>
    </row>
    <row r="93" spans="6:8" ht="20.100000000000001" customHeight="1" x14ac:dyDescent="0.2">
      <c r="F93" s="49"/>
      <c r="G93" s="49"/>
      <c r="H93" s="18" t="str">
        <f t="shared" si="3"/>
        <v/>
      </c>
    </row>
    <row r="94" spans="6:8" ht="20.100000000000001" customHeight="1" x14ac:dyDescent="0.2">
      <c r="F94" s="49"/>
      <c r="G94" s="49"/>
      <c r="H94" s="18" t="str">
        <f t="shared" si="3"/>
        <v/>
      </c>
    </row>
    <row r="95" spans="6:8" ht="20.100000000000001" customHeight="1" x14ac:dyDescent="0.2">
      <c r="F95" s="49"/>
      <c r="G95" s="49"/>
      <c r="H95" s="18" t="str">
        <f t="shared" si="3"/>
        <v/>
      </c>
    </row>
    <row r="96" spans="6:8" ht="20.100000000000001" customHeight="1" x14ac:dyDescent="0.2">
      <c r="F96" s="49"/>
      <c r="G96" s="49"/>
      <c r="H96" s="18" t="str">
        <f t="shared" si="3"/>
        <v/>
      </c>
    </row>
    <row r="97" spans="6:8" ht="20.100000000000001" customHeight="1" x14ac:dyDescent="0.2">
      <c r="F97" s="49"/>
      <c r="G97" s="49"/>
      <c r="H97" s="18" t="str">
        <f t="shared" si="3"/>
        <v/>
      </c>
    </row>
    <row r="98" spans="6:8" ht="20.100000000000001" customHeight="1" x14ac:dyDescent="0.2">
      <c r="F98" s="49"/>
      <c r="G98" s="49"/>
      <c r="H98" s="18" t="str">
        <f t="shared" si="3"/>
        <v/>
      </c>
    </row>
    <row r="99" spans="6:8" ht="20.100000000000001" customHeight="1" x14ac:dyDescent="0.2">
      <c r="F99" s="49"/>
      <c r="G99" s="49"/>
      <c r="H99" s="18" t="str">
        <f t="shared" si="3"/>
        <v/>
      </c>
    </row>
    <row r="100" spans="6:8" ht="20.100000000000001" customHeight="1" x14ac:dyDescent="0.2">
      <c r="F100" s="49"/>
      <c r="G100" s="49"/>
      <c r="H100" s="18" t="str">
        <f t="shared" si="3"/>
        <v/>
      </c>
    </row>
    <row r="101" spans="6:8" ht="20.100000000000001" customHeight="1" x14ac:dyDescent="0.2">
      <c r="F101" s="49"/>
      <c r="G101" s="49"/>
      <c r="H101" s="18" t="str">
        <f t="shared" si="3"/>
        <v/>
      </c>
    </row>
    <row r="102" spans="6:8" ht="20.100000000000001" customHeight="1" x14ac:dyDescent="0.2">
      <c r="F102" s="49"/>
      <c r="G102" s="49"/>
      <c r="H102" s="18" t="str">
        <f t="shared" si="3"/>
        <v/>
      </c>
    </row>
    <row r="103" spans="6:8" ht="20.100000000000001" customHeight="1" x14ac:dyDescent="0.2">
      <c r="F103" s="49"/>
      <c r="G103" s="49"/>
      <c r="H103" s="18" t="str">
        <f t="shared" si="3"/>
        <v/>
      </c>
    </row>
    <row r="104" spans="6:8" ht="20.100000000000001" customHeight="1" x14ac:dyDescent="0.2">
      <c r="F104" s="49"/>
      <c r="G104" s="49"/>
      <c r="H104" s="18" t="str">
        <f t="shared" si="3"/>
        <v/>
      </c>
    </row>
    <row r="105" spans="6:8" ht="20.100000000000001" customHeight="1" x14ac:dyDescent="0.2">
      <c r="F105" s="49"/>
      <c r="G105" s="49"/>
      <c r="H105" s="18" t="str">
        <f t="shared" si="3"/>
        <v/>
      </c>
    </row>
    <row r="106" spans="6:8" ht="20.100000000000001" customHeight="1" x14ac:dyDescent="0.2">
      <c r="F106" s="49"/>
      <c r="G106" s="49"/>
      <c r="H106" s="18" t="str">
        <f t="shared" si="3"/>
        <v/>
      </c>
    </row>
    <row r="107" spans="6:8" ht="20.100000000000001" customHeight="1" x14ac:dyDescent="0.2">
      <c r="F107" s="49"/>
      <c r="G107" s="49"/>
      <c r="H107" s="18" t="str">
        <f t="shared" si="3"/>
        <v/>
      </c>
    </row>
    <row r="108" spans="6:8" ht="20.100000000000001" customHeight="1" x14ac:dyDescent="0.2">
      <c r="F108" s="49"/>
      <c r="G108" s="49"/>
      <c r="H108" s="18" t="str">
        <f t="shared" si="3"/>
        <v/>
      </c>
    </row>
    <row r="109" spans="6:8" ht="20.100000000000001" customHeight="1" x14ac:dyDescent="0.2">
      <c r="F109" s="49"/>
      <c r="G109" s="49"/>
      <c r="H109" s="18" t="str">
        <f t="shared" si="3"/>
        <v/>
      </c>
    </row>
    <row r="110" spans="6:8" ht="20.100000000000001" customHeight="1" x14ac:dyDescent="0.2">
      <c r="F110" s="49"/>
      <c r="G110" s="49"/>
      <c r="H110" s="18" t="str">
        <f t="shared" si="3"/>
        <v/>
      </c>
    </row>
    <row r="111" spans="6:8" ht="20.100000000000001" customHeight="1" x14ac:dyDescent="0.2">
      <c r="F111" s="49"/>
      <c r="G111" s="49"/>
      <c r="H111" s="18" t="str">
        <f t="shared" si="3"/>
        <v/>
      </c>
    </row>
    <row r="112" spans="6:8" ht="20.100000000000001" customHeight="1" x14ac:dyDescent="0.2">
      <c r="F112" s="49"/>
      <c r="G112" s="49"/>
      <c r="H112" s="18" t="str">
        <f t="shared" si="3"/>
        <v/>
      </c>
    </row>
    <row r="113" spans="6:8" ht="20.100000000000001" customHeight="1" x14ac:dyDescent="0.2">
      <c r="F113" s="49"/>
      <c r="G113" s="49"/>
      <c r="H113" s="18" t="str">
        <f t="shared" si="3"/>
        <v/>
      </c>
    </row>
    <row r="114" spans="6:8" ht="20.100000000000001" customHeight="1" x14ac:dyDescent="0.2">
      <c r="F114" s="49"/>
      <c r="G114" s="49"/>
      <c r="H114" s="18" t="str">
        <f t="shared" si="3"/>
        <v/>
      </c>
    </row>
    <row r="115" spans="6:8" ht="20.100000000000001" customHeight="1" x14ac:dyDescent="0.2">
      <c r="F115" s="49"/>
      <c r="G115" s="49"/>
      <c r="H115" s="18" t="str">
        <f t="shared" si="3"/>
        <v/>
      </c>
    </row>
    <row r="116" spans="6:8" ht="20.100000000000001" customHeight="1" x14ac:dyDescent="0.2">
      <c r="F116" s="49"/>
      <c r="G116" s="49"/>
      <c r="H116" s="18" t="str">
        <f t="shared" si="3"/>
        <v/>
      </c>
    </row>
    <row r="117" spans="6:8" ht="20.100000000000001" customHeight="1" x14ac:dyDescent="0.2">
      <c r="F117" s="49"/>
      <c r="G117" s="49"/>
      <c r="H117" s="18" t="str">
        <f t="shared" si="3"/>
        <v/>
      </c>
    </row>
    <row r="118" spans="6:8" ht="20.100000000000001" customHeight="1" x14ac:dyDescent="0.2">
      <c r="F118" s="49"/>
      <c r="G118" s="49"/>
      <c r="H118" s="18" t="str">
        <f t="shared" si="3"/>
        <v/>
      </c>
    </row>
    <row r="119" spans="6:8" ht="20.100000000000001" customHeight="1" x14ac:dyDescent="0.2">
      <c r="F119" s="49"/>
      <c r="G119" s="49"/>
      <c r="H119" s="18" t="str">
        <f t="shared" si="3"/>
        <v/>
      </c>
    </row>
    <row r="120" spans="6:8" ht="20.100000000000001" customHeight="1" x14ac:dyDescent="0.2">
      <c r="F120" s="49"/>
      <c r="G120" s="49"/>
      <c r="H120" s="18" t="str">
        <f t="shared" si="3"/>
        <v/>
      </c>
    </row>
    <row r="121" spans="6:8" ht="20.100000000000001" customHeight="1" x14ac:dyDescent="0.2">
      <c r="F121" s="49"/>
      <c r="G121" s="49"/>
      <c r="H121" s="18" t="str">
        <f t="shared" si="3"/>
        <v/>
      </c>
    </row>
    <row r="122" spans="6:8" ht="20.100000000000001" customHeight="1" x14ac:dyDescent="0.2">
      <c r="F122" s="49"/>
      <c r="G122" s="49"/>
      <c r="H122" s="18" t="str">
        <f t="shared" si="3"/>
        <v/>
      </c>
    </row>
    <row r="123" spans="6:8" ht="20.100000000000001" customHeight="1" x14ac:dyDescent="0.2">
      <c r="F123" s="49"/>
      <c r="G123" s="49"/>
      <c r="H123" s="18" t="str">
        <f t="shared" si="3"/>
        <v/>
      </c>
    </row>
    <row r="124" spans="6:8" ht="20.100000000000001" customHeight="1" x14ac:dyDescent="0.2">
      <c r="F124" s="49"/>
      <c r="G124" s="49"/>
      <c r="H124" s="18" t="str">
        <f t="shared" si="3"/>
        <v/>
      </c>
    </row>
    <row r="125" spans="6:8" ht="20.100000000000001" customHeight="1" x14ac:dyDescent="0.2">
      <c r="F125" s="49"/>
      <c r="G125" s="49"/>
      <c r="H125" s="18" t="str">
        <f t="shared" si="3"/>
        <v/>
      </c>
    </row>
    <row r="126" spans="6:8" ht="20.100000000000001" customHeight="1" x14ac:dyDescent="0.2">
      <c r="F126" s="49"/>
      <c r="G126" s="49"/>
      <c r="H126" s="18" t="str">
        <f t="shared" si="3"/>
        <v/>
      </c>
    </row>
    <row r="127" spans="6:8" ht="20.100000000000001" customHeight="1" x14ac:dyDescent="0.2">
      <c r="F127" s="49"/>
      <c r="G127" s="49"/>
      <c r="H127" s="18" t="str">
        <f t="shared" si="3"/>
        <v/>
      </c>
    </row>
    <row r="128" spans="6:8" ht="20.100000000000001" customHeight="1" x14ac:dyDescent="0.2">
      <c r="F128" s="49"/>
      <c r="G128" s="49"/>
      <c r="H128" s="18" t="str">
        <f t="shared" si="3"/>
        <v/>
      </c>
    </row>
    <row r="129" spans="6:8" ht="20.100000000000001" customHeight="1" x14ac:dyDescent="0.2">
      <c r="F129" s="49"/>
      <c r="G129" s="49"/>
      <c r="H129" s="18" t="str">
        <f t="shared" si="3"/>
        <v/>
      </c>
    </row>
    <row r="130" spans="6:8" ht="20.100000000000001" customHeight="1" x14ac:dyDescent="0.2">
      <c r="F130" s="49"/>
      <c r="G130" s="49"/>
      <c r="H130" s="18" t="str">
        <f t="shared" si="3"/>
        <v/>
      </c>
    </row>
    <row r="131" spans="6:8" ht="20.100000000000001" customHeight="1" x14ac:dyDescent="0.2">
      <c r="F131" s="49"/>
      <c r="G131" s="49"/>
      <c r="H131" s="18" t="str">
        <f t="shared" ref="H131:H194" si="4">+IF($A131&lt;&gt;"",8,"")</f>
        <v/>
      </c>
    </row>
    <row r="132" spans="6:8" ht="20.100000000000001" customHeight="1" x14ac:dyDescent="0.2">
      <c r="F132" s="49"/>
      <c r="G132" s="49"/>
      <c r="H132" s="18" t="str">
        <f t="shared" si="4"/>
        <v/>
      </c>
    </row>
    <row r="133" spans="6:8" ht="20.100000000000001" customHeight="1" x14ac:dyDescent="0.2">
      <c r="F133" s="49"/>
      <c r="G133" s="49"/>
      <c r="H133" s="18" t="str">
        <f t="shared" si="4"/>
        <v/>
      </c>
    </row>
    <row r="134" spans="6:8" ht="20.100000000000001" customHeight="1" x14ac:dyDescent="0.2">
      <c r="F134" s="49"/>
      <c r="G134" s="49"/>
      <c r="H134" s="18" t="str">
        <f t="shared" si="4"/>
        <v/>
      </c>
    </row>
    <row r="135" spans="6:8" ht="20.100000000000001" customHeight="1" x14ac:dyDescent="0.2">
      <c r="F135" s="49"/>
      <c r="G135" s="49"/>
      <c r="H135" s="18" t="str">
        <f t="shared" si="4"/>
        <v/>
      </c>
    </row>
    <row r="136" spans="6:8" ht="20.100000000000001" customHeight="1" x14ac:dyDescent="0.2">
      <c r="F136" s="49"/>
      <c r="G136" s="49"/>
      <c r="H136" s="18" t="str">
        <f t="shared" si="4"/>
        <v/>
      </c>
    </row>
    <row r="137" spans="6:8" ht="20.100000000000001" customHeight="1" x14ac:dyDescent="0.2">
      <c r="F137" s="49"/>
      <c r="G137" s="49"/>
      <c r="H137" s="18" t="str">
        <f t="shared" si="4"/>
        <v/>
      </c>
    </row>
    <row r="138" spans="6:8" ht="20.100000000000001" customHeight="1" x14ac:dyDescent="0.2">
      <c r="F138" s="49"/>
      <c r="G138" s="49"/>
      <c r="H138" s="18" t="str">
        <f t="shared" si="4"/>
        <v/>
      </c>
    </row>
    <row r="139" spans="6:8" ht="20.100000000000001" customHeight="1" x14ac:dyDescent="0.2">
      <c r="F139" s="49"/>
      <c r="G139" s="49"/>
      <c r="H139" s="18" t="str">
        <f t="shared" si="4"/>
        <v/>
      </c>
    </row>
    <row r="140" spans="6:8" ht="20.100000000000001" customHeight="1" x14ac:dyDescent="0.2">
      <c r="F140" s="49"/>
      <c r="G140" s="49"/>
      <c r="H140" s="18" t="str">
        <f t="shared" si="4"/>
        <v/>
      </c>
    </row>
    <row r="141" spans="6:8" ht="20.100000000000001" customHeight="1" x14ac:dyDescent="0.2">
      <c r="F141" s="49"/>
      <c r="G141" s="49"/>
      <c r="H141" s="18" t="str">
        <f t="shared" si="4"/>
        <v/>
      </c>
    </row>
    <row r="142" spans="6:8" ht="20.100000000000001" customHeight="1" x14ac:dyDescent="0.2">
      <c r="F142" s="49"/>
      <c r="G142" s="49"/>
      <c r="H142" s="18" t="str">
        <f t="shared" si="4"/>
        <v/>
      </c>
    </row>
    <row r="143" spans="6:8" ht="20.100000000000001" customHeight="1" x14ac:dyDescent="0.2">
      <c r="F143" s="49"/>
      <c r="G143" s="49"/>
      <c r="H143" s="18" t="str">
        <f t="shared" si="4"/>
        <v/>
      </c>
    </row>
    <row r="144" spans="6:8" ht="20.100000000000001" customHeight="1" x14ac:dyDescent="0.2">
      <c r="F144" s="49"/>
      <c r="G144" s="49"/>
      <c r="H144" s="18" t="str">
        <f t="shared" si="4"/>
        <v/>
      </c>
    </row>
    <row r="145" spans="6:8" ht="20.100000000000001" customHeight="1" x14ac:dyDescent="0.2">
      <c r="F145" s="49"/>
      <c r="G145" s="49"/>
      <c r="H145" s="18" t="str">
        <f t="shared" si="4"/>
        <v/>
      </c>
    </row>
    <row r="146" spans="6:8" ht="20.100000000000001" customHeight="1" x14ac:dyDescent="0.2">
      <c r="F146" s="49"/>
      <c r="G146" s="49"/>
      <c r="H146" s="18" t="str">
        <f t="shared" si="4"/>
        <v/>
      </c>
    </row>
    <row r="147" spans="6:8" ht="20.100000000000001" customHeight="1" x14ac:dyDescent="0.2">
      <c r="F147" s="49"/>
      <c r="G147" s="49"/>
      <c r="H147" s="18" t="str">
        <f t="shared" si="4"/>
        <v/>
      </c>
    </row>
    <row r="148" spans="6:8" ht="20.100000000000001" customHeight="1" x14ac:dyDescent="0.2">
      <c r="F148" s="49"/>
      <c r="G148" s="49"/>
      <c r="H148" s="18" t="str">
        <f t="shared" si="4"/>
        <v/>
      </c>
    </row>
    <row r="149" spans="6:8" ht="20.100000000000001" customHeight="1" x14ac:dyDescent="0.2">
      <c r="F149" s="49"/>
      <c r="G149" s="49"/>
      <c r="H149" s="18" t="str">
        <f t="shared" si="4"/>
        <v/>
      </c>
    </row>
    <row r="150" spans="6:8" ht="20.100000000000001" customHeight="1" x14ac:dyDescent="0.2">
      <c r="F150" s="49"/>
      <c r="G150" s="49"/>
      <c r="H150" s="18" t="str">
        <f t="shared" si="4"/>
        <v/>
      </c>
    </row>
    <row r="151" spans="6:8" ht="20.100000000000001" customHeight="1" x14ac:dyDescent="0.2">
      <c r="F151" s="49"/>
      <c r="G151" s="49"/>
      <c r="H151" s="18" t="str">
        <f t="shared" si="4"/>
        <v/>
      </c>
    </row>
    <row r="152" spans="6:8" ht="20.100000000000001" customHeight="1" x14ac:dyDescent="0.2">
      <c r="F152" s="49"/>
      <c r="G152" s="49"/>
      <c r="H152" s="18" t="str">
        <f t="shared" si="4"/>
        <v/>
      </c>
    </row>
    <row r="153" spans="6:8" ht="20.100000000000001" customHeight="1" x14ac:dyDescent="0.2">
      <c r="F153" s="49"/>
      <c r="G153" s="49"/>
      <c r="H153" s="18" t="str">
        <f t="shared" si="4"/>
        <v/>
      </c>
    </row>
    <row r="154" spans="6:8" ht="20.100000000000001" customHeight="1" x14ac:dyDescent="0.2">
      <c r="F154" s="49"/>
      <c r="G154" s="49"/>
      <c r="H154" s="18" t="str">
        <f t="shared" si="4"/>
        <v/>
      </c>
    </row>
    <row r="155" spans="6:8" ht="20.100000000000001" customHeight="1" x14ac:dyDescent="0.2">
      <c r="F155" s="49"/>
      <c r="G155" s="49"/>
      <c r="H155" s="18" t="str">
        <f t="shared" si="4"/>
        <v/>
      </c>
    </row>
    <row r="156" spans="6:8" ht="20.100000000000001" customHeight="1" x14ac:dyDescent="0.2">
      <c r="F156" s="49"/>
      <c r="G156" s="49"/>
      <c r="H156" s="18" t="str">
        <f t="shared" si="4"/>
        <v/>
      </c>
    </row>
    <row r="157" spans="6:8" ht="20.100000000000001" customHeight="1" x14ac:dyDescent="0.2">
      <c r="F157" s="49"/>
      <c r="G157" s="49"/>
      <c r="H157" s="18" t="str">
        <f t="shared" si="4"/>
        <v/>
      </c>
    </row>
    <row r="158" spans="6:8" ht="20.100000000000001" customHeight="1" x14ac:dyDescent="0.2">
      <c r="F158" s="49"/>
      <c r="G158" s="49"/>
      <c r="H158" s="18" t="str">
        <f t="shared" si="4"/>
        <v/>
      </c>
    </row>
    <row r="159" spans="6:8" ht="20.100000000000001" customHeight="1" x14ac:dyDescent="0.2">
      <c r="F159" s="49"/>
      <c r="G159" s="49"/>
      <c r="H159" s="18" t="str">
        <f t="shared" si="4"/>
        <v/>
      </c>
    </row>
    <row r="160" spans="6:8" ht="20.100000000000001" customHeight="1" x14ac:dyDescent="0.2">
      <c r="F160" s="49"/>
      <c r="G160" s="49"/>
      <c r="H160" s="18" t="str">
        <f t="shared" si="4"/>
        <v/>
      </c>
    </row>
    <row r="161" spans="6:8" ht="20.100000000000001" customHeight="1" x14ac:dyDescent="0.2">
      <c r="F161" s="49"/>
      <c r="G161" s="49"/>
      <c r="H161" s="18" t="str">
        <f t="shared" si="4"/>
        <v/>
      </c>
    </row>
    <row r="162" spans="6:8" ht="20.100000000000001" customHeight="1" x14ac:dyDescent="0.2">
      <c r="F162" s="49"/>
      <c r="G162" s="49"/>
      <c r="H162" s="18" t="str">
        <f t="shared" si="4"/>
        <v/>
      </c>
    </row>
    <row r="163" spans="6:8" ht="20.100000000000001" customHeight="1" x14ac:dyDescent="0.2">
      <c r="F163" s="49"/>
      <c r="G163" s="49"/>
      <c r="H163" s="18" t="str">
        <f t="shared" si="4"/>
        <v/>
      </c>
    </row>
    <row r="164" spans="6:8" ht="20.100000000000001" customHeight="1" x14ac:dyDescent="0.2">
      <c r="F164" s="49"/>
      <c r="G164" s="49"/>
      <c r="H164" s="18" t="str">
        <f t="shared" si="4"/>
        <v/>
      </c>
    </row>
    <row r="165" spans="6:8" ht="20.100000000000001" customHeight="1" x14ac:dyDescent="0.2">
      <c r="F165" s="49"/>
      <c r="G165" s="49"/>
      <c r="H165" s="18" t="str">
        <f t="shared" si="4"/>
        <v/>
      </c>
    </row>
    <row r="166" spans="6:8" ht="20.100000000000001" customHeight="1" x14ac:dyDescent="0.2">
      <c r="F166" s="49"/>
      <c r="G166" s="49"/>
      <c r="H166" s="18" t="str">
        <f t="shared" si="4"/>
        <v/>
      </c>
    </row>
    <row r="167" spans="6:8" ht="20.100000000000001" customHeight="1" x14ac:dyDescent="0.2">
      <c r="F167" s="49"/>
      <c r="G167" s="49"/>
      <c r="H167" s="18" t="str">
        <f t="shared" si="4"/>
        <v/>
      </c>
    </row>
    <row r="168" spans="6:8" ht="20.100000000000001" customHeight="1" x14ac:dyDescent="0.2">
      <c r="F168" s="49"/>
      <c r="G168" s="49"/>
      <c r="H168" s="18" t="str">
        <f t="shared" si="4"/>
        <v/>
      </c>
    </row>
    <row r="169" spans="6:8" ht="20.100000000000001" customHeight="1" x14ac:dyDescent="0.2">
      <c r="F169" s="49"/>
      <c r="G169" s="49"/>
      <c r="H169" s="18" t="str">
        <f t="shared" si="4"/>
        <v/>
      </c>
    </row>
    <row r="170" spans="6:8" ht="20.100000000000001" customHeight="1" x14ac:dyDescent="0.2">
      <c r="F170" s="49"/>
      <c r="G170" s="49"/>
      <c r="H170" s="18" t="str">
        <f t="shared" si="4"/>
        <v/>
      </c>
    </row>
    <row r="171" spans="6:8" ht="20.100000000000001" customHeight="1" x14ac:dyDescent="0.2">
      <c r="F171" s="49"/>
      <c r="G171" s="49"/>
      <c r="H171" s="18" t="str">
        <f t="shared" si="4"/>
        <v/>
      </c>
    </row>
    <row r="172" spans="6:8" ht="20.100000000000001" customHeight="1" x14ac:dyDescent="0.2">
      <c r="F172" s="49"/>
      <c r="G172" s="49"/>
      <c r="H172" s="18" t="str">
        <f t="shared" si="4"/>
        <v/>
      </c>
    </row>
    <row r="173" spans="6:8" ht="20.100000000000001" customHeight="1" x14ac:dyDescent="0.2">
      <c r="F173" s="49"/>
      <c r="G173" s="49"/>
      <c r="H173" s="18" t="str">
        <f t="shared" si="4"/>
        <v/>
      </c>
    </row>
    <row r="174" spans="6:8" ht="20.100000000000001" customHeight="1" x14ac:dyDescent="0.2">
      <c r="F174" s="49"/>
      <c r="G174" s="49"/>
      <c r="H174" s="18" t="str">
        <f t="shared" si="4"/>
        <v/>
      </c>
    </row>
    <row r="175" spans="6:8" ht="20.100000000000001" customHeight="1" x14ac:dyDescent="0.2">
      <c r="F175" s="49"/>
      <c r="G175" s="49"/>
      <c r="H175" s="18" t="str">
        <f t="shared" si="4"/>
        <v/>
      </c>
    </row>
    <row r="176" spans="6:8" ht="20.100000000000001" customHeight="1" x14ac:dyDescent="0.2">
      <c r="F176" s="49"/>
      <c r="G176" s="49"/>
      <c r="H176" s="18" t="str">
        <f t="shared" si="4"/>
        <v/>
      </c>
    </row>
    <row r="177" spans="6:8" ht="20.100000000000001" customHeight="1" x14ac:dyDescent="0.2">
      <c r="F177" s="49"/>
      <c r="G177" s="49"/>
      <c r="H177" s="18" t="str">
        <f t="shared" si="4"/>
        <v/>
      </c>
    </row>
    <row r="178" spans="6:8" ht="20.100000000000001" customHeight="1" x14ac:dyDescent="0.2">
      <c r="F178" s="49"/>
      <c r="G178" s="49"/>
      <c r="H178" s="18" t="str">
        <f t="shared" si="4"/>
        <v/>
      </c>
    </row>
    <row r="179" spans="6:8" ht="20.100000000000001" customHeight="1" x14ac:dyDescent="0.2">
      <c r="F179" s="49"/>
      <c r="G179" s="49"/>
      <c r="H179" s="18" t="str">
        <f t="shared" si="4"/>
        <v/>
      </c>
    </row>
    <row r="180" spans="6:8" ht="20.100000000000001" customHeight="1" x14ac:dyDescent="0.2">
      <c r="F180" s="49"/>
      <c r="G180" s="49"/>
      <c r="H180" s="18" t="str">
        <f t="shared" si="4"/>
        <v/>
      </c>
    </row>
    <row r="181" spans="6:8" ht="20.100000000000001" customHeight="1" x14ac:dyDescent="0.2">
      <c r="F181" s="49"/>
      <c r="G181" s="49"/>
      <c r="H181" s="18" t="str">
        <f t="shared" si="4"/>
        <v/>
      </c>
    </row>
    <row r="182" spans="6:8" ht="20.100000000000001" customHeight="1" x14ac:dyDescent="0.2">
      <c r="F182" s="49"/>
      <c r="G182" s="49"/>
      <c r="H182" s="18" t="str">
        <f t="shared" si="4"/>
        <v/>
      </c>
    </row>
    <row r="183" spans="6:8" ht="20.100000000000001" customHeight="1" x14ac:dyDescent="0.2">
      <c r="F183" s="49"/>
      <c r="G183" s="49"/>
      <c r="H183" s="18" t="str">
        <f t="shared" si="4"/>
        <v/>
      </c>
    </row>
    <row r="184" spans="6:8" ht="20.100000000000001" customHeight="1" x14ac:dyDescent="0.2">
      <c r="F184" s="49"/>
      <c r="G184" s="49"/>
      <c r="H184" s="18" t="str">
        <f t="shared" si="4"/>
        <v/>
      </c>
    </row>
    <row r="185" spans="6:8" ht="20.100000000000001" customHeight="1" x14ac:dyDescent="0.2">
      <c r="F185" s="49"/>
      <c r="G185" s="49"/>
      <c r="H185" s="18" t="str">
        <f t="shared" si="4"/>
        <v/>
      </c>
    </row>
    <row r="186" spans="6:8" ht="20.100000000000001" customHeight="1" x14ac:dyDescent="0.2">
      <c r="F186" s="49"/>
      <c r="G186" s="49"/>
      <c r="H186" s="18" t="str">
        <f t="shared" si="4"/>
        <v/>
      </c>
    </row>
    <row r="187" spans="6:8" ht="20.100000000000001" customHeight="1" x14ac:dyDescent="0.2">
      <c r="F187" s="49"/>
      <c r="G187" s="49"/>
      <c r="H187" s="18" t="str">
        <f t="shared" si="4"/>
        <v/>
      </c>
    </row>
    <row r="188" spans="6:8" ht="20.100000000000001" customHeight="1" x14ac:dyDescent="0.2">
      <c r="F188" s="49"/>
      <c r="G188" s="49"/>
      <c r="H188" s="18" t="str">
        <f t="shared" si="4"/>
        <v/>
      </c>
    </row>
    <row r="189" spans="6:8" ht="20.100000000000001" customHeight="1" x14ac:dyDescent="0.2">
      <c r="F189" s="49"/>
      <c r="G189" s="49"/>
      <c r="H189" s="18" t="str">
        <f t="shared" si="4"/>
        <v/>
      </c>
    </row>
    <row r="190" spans="6:8" ht="20.100000000000001" customHeight="1" x14ac:dyDescent="0.2">
      <c r="F190" s="49"/>
      <c r="G190" s="49"/>
      <c r="H190" s="18" t="str">
        <f t="shared" si="4"/>
        <v/>
      </c>
    </row>
    <row r="191" spans="6:8" ht="20.100000000000001" customHeight="1" x14ac:dyDescent="0.2">
      <c r="F191" s="49"/>
      <c r="G191" s="49"/>
      <c r="H191" s="18" t="str">
        <f t="shared" si="4"/>
        <v/>
      </c>
    </row>
    <row r="192" spans="6:8" ht="20.100000000000001" customHeight="1" x14ac:dyDescent="0.2">
      <c r="F192" s="49"/>
      <c r="G192" s="49"/>
      <c r="H192" s="18" t="str">
        <f t="shared" si="4"/>
        <v/>
      </c>
    </row>
    <row r="193" spans="6:8" ht="20.100000000000001" customHeight="1" x14ac:dyDescent="0.2">
      <c r="F193" s="49"/>
      <c r="G193" s="49"/>
      <c r="H193" s="18" t="str">
        <f t="shared" si="4"/>
        <v/>
      </c>
    </row>
    <row r="194" spans="6:8" ht="20.100000000000001" customHeight="1" x14ac:dyDescent="0.2">
      <c r="F194" s="49"/>
      <c r="G194" s="49"/>
      <c r="H194" s="18" t="str">
        <f t="shared" si="4"/>
        <v/>
      </c>
    </row>
    <row r="195" spans="6:8" ht="20.100000000000001" customHeight="1" x14ac:dyDescent="0.2">
      <c r="F195" s="49"/>
      <c r="G195" s="49"/>
      <c r="H195" s="18" t="str">
        <f t="shared" ref="H195:H258" si="5">+IF($A195&lt;&gt;"",8,"")</f>
        <v/>
      </c>
    </row>
    <row r="196" spans="6:8" ht="20.100000000000001" customHeight="1" x14ac:dyDescent="0.2">
      <c r="F196" s="49"/>
      <c r="G196" s="49"/>
      <c r="H196" s="18" t="str">
        <f t="shared" si="5"/>
        <v/>
      </c>
    </row>
    <row r="197" spans="6:8" ht="20.100000000000001" customHeight="1" x14ac:dyDescent="0.2">
      <c r="F197" s="49"/>
      <c r="G197" s="49"/>
      <c r="H197" s="18" t="str">
        <f t="shared" si="5"/>
        <v/>
      </c>
    </row>
    <row r="198" spans="6:8" ht="20.100000000000001" customHeight="1" x14ac:dyDescent="0.2">
      <c r="F198" s="49"/>
      <c r="G198" s="49"/>
      <c r="H198" s="18" t="str">
        <f t="shared" si="5"/>
        <v/>
      </c>
    </row>
    <row r="199" spans="6:8" ht="20.100000000000001" customHeight="1" x14ac:dyDescent="0.2">
      <c r="F199" s="49"/>
      <c r="G199" s="49"/>
      <c r="H199" s="18" t="str">
        <f t="shared" si="5"/>
        <v/>
      </c>
    </row>
    <row r="200" spans="6:8" ht="20.100000000000001" customHeight="1" x14ac:dyDescent="0.2">
      <c r="F200" s="49"/>
      <c r="G200" s="49"/>
      <c r="H200" s="18" t="str">
        <f t="shared" si="5"/>
        <v/>
      </c>
    </row>
    <row r="201" spans="6:8" ht="20.100000000000001" customHeight="1" x14ac:dyDescent="0.2">
      <c r="F201" s="49"/>
      <c r="G201" s="49"/>
      <c r="H201" s="18" t="str">
        <f t="shared" si="5"/>
        <v/>
      </c>
    </row>
    <row r="202" spans="6:8" ht="20.100000000000001" customHeight="1" x14ac:dyDescent="0.2">
      <c r="F202" s="49"/>
      <c r="G202" s="49"/>
      <c r="H202" s="18" t="str">
        <f t="shared" si="5"/>
        <v/>
      </c>
    </row>
    <row r="203" spans="6:8" ht="20.100000000000001" customHeight="1" x14ac:dyDescent="0.2">
      <c r="F203" s="49"/>
      <c r="G203" s="49"/>
      <c r="H203" s="18" t="str">
        <f t="shared" si="5"/>
        <v/>
      </c>
    </row>
    <row r="204" spans="6:8" ht="20.100000000000001" customHeight="1" x14ac:dyDescent="0.2">
      <c r="F204" s="49"/>
      <c r="G204" s="49"/>
      <c r="H204" s="18" t="str">
        <f t="shared" si="5"/>
        <v/>
      </c>
    </row>
    <row r="205" spans="6:8" ht="20.100000000000001" customHeight="1" x14ac:dyDescent="0.2">
      <c r="F205" s="49"/>
      <c r="G205" s="49"/>
      <c r="H205" s="18" t="str">
        <f t="shared" si="5"/>
        <v/>
      </c>
    </row>
    <row r="206" spans="6:8" ht="20.100000000000001" customHeight="1" x14ac:dyDescent="0.2">
      <c r="F206" s="49"/>
      <c r="G206" s="49"/>
      <c r="H206" s="18" t="str">
        <f t="shared" si="5"/>
        <v/>
      </c>
    </row>
    <row r="207" spans="6:8" ht="20.100000000000001" customHeight="1" x14ac:dyDescent="0.2">
      <c r="F207" s="49"/>
      <c r="G207" s="49"/>
      <c r="H207" s="18" t="str">
        <f t="shared" si="5"/>
        <v/>
      </c>
    </row>
    <row r="208" spans="6:8" ht="20.100000000000001" customHeight="1" x14ac:dyDescent="0.2">
      <c r="F208" s="49"/>
      <c r="G208" s="49"/>
      <c r="H208" s="18" t="str">
        <f t="shared" si="5"/>
        <v/>
      </c>
    </row>
    <row r="209" spans="6:8" ht="20.100000000000001" customHeight="1" x14ac:dyDescent="0.2">
      <c r="F209" s="49"/>
      <c r="G209" s="49"/>
      <c r="H209" s="18" t="str">
        <f t="shared" si="5"/>
        <v/>
      </c>
    </row>
    <row r="210" spans="6:8" ht="20.100000000000001" customHeight="1" x14ac:dyDescent="0.2">
      <c r="F210" s="49"/>
      <c r="G210" s="49"/>
      <c r="H210" s="18" t="str">
        <f t="shared" si="5"/>
        <v/>
      </c>
    </row>
    <row r="211" spans="6:8" ht="20.100000000000001" customHeight="1" x14ac:dyDescent="0.2">
      <c r="F211" s="49"/>
      <c r="G211" s="49"/>
      <c r="H211" s="18" t="str">
        <f t="shared" si="5"/>
        <v/>
      </c>
    </row>
    <row r="212" spans="6:8" ht="20.100000000000001" customHeight="1" x14ac:dyDescent="0.2">
      <c r="F212" s="49"/>
      <c r="G212" s="49"/>
      <c r="H212" s="18" t="str">
        <f t="shared" si="5"/>
        <v/>
      </c>
    </row>
    <row r="213" spans="6:8" ht="20.100000000000001" customHeight="1" x14ac:dyDescent="0.2">
      <c r="F213" s="49"/>
      <c r="G213" s="49"/>
      <c r="H213" s="18" t="str">
        <f t="shared" si="5"/>
        <v/>
      </c>
    </row>
    <row r="214" spans="6:8" ht="20.100000000000001" customHeight="1" x14ac:dyDescent="0.2">
      <c r="F214" s="49"/>
      <c r="G214" s="49"/>
      <c r="H214" s="18" t="str">
        <f t="shared" si="5"/>
        <v/>
      </c>
    </row>
    <row r="215" spans="6:8" ht="20.100000000000001" customHeight="1" x14ac:dyDescent="0.2">
      <c r="F215" s="49"/>
      <c r="G215" s="49"/>
      <c r="H215" s="18" t="str">
        <f t="shared" si="5"/>
        <v/>
      </c>
    </row>
    <row r="216" spans="6:8" ht="20.100000000000001" customHeight="1" x14ac:dyDescent="0.2">
      <c r="F216" s="49"/>
      <c r="G216" s="49"/>
      <c r="H216" s="18" t="str">
        <f t="shared" si="5"/>
        <v/>
      </c>
    </row>
    <row r="217" spans="6:8" ht="20.100000000000001" customHeight="1" x14ac:dyDescent="0.2">
      <c r="F217" s="49"/>
      <c r="G217" s="49"/>
      <c r="H217" s="18" t="str">
        <f t="shared" si="5"/>
        <v/>
      </c>
    </row>
    <row r="218" spans="6:8" ht="20.100000000000001" customHeight="1" x14ac:dyDescent="0.2">
      <c r="F218" s="49"/>
      <c r="G218" s="49"/>
      <c r="H218" s="18" t="str">
        <f t="shared" si="5"/>
        <v/>
      </c>
    </row>
    <row r="219" spans="6:8" ht="20.100000000000001" customHeight="1" x14ac:dyDescent="0.2">
      <c r="F219" s="49"/>
      <c r="G219" s="49"/>
      <c r="H219" s="18" t="str">
        <f t="shared" si="5"/>
        <v/>
      </c>
    </row>
    <row r="220" spans="6:8" ht="20.100000000000001" customHeight="1" x14ac:dyDescent="0.2">
      <c r="F220" s="49"/>
      <c r="G220" s="49"/>
      <c r="H220" s="18" t="str">
        <f t="shared" si="5"/>
        <v/>
      </c>
    </row>
    <row r="221" spans="6:8" ht="20.100000000000001" customHeight="1" x14ac:dyDescent="0.2">
      <c r="F221" s="49"/>
      <c r="G221" s="49"/>
      <c r="H221" s="18" t="str">
        <f t="shared" si="5"/>
        <v/>
      </c>
    </row>
    <row r="222" spans="6:8" ht="20.100000000000001" customHeight="1" x14ac:dyDescent="0.2">
      <c r="F222" s="49"/>
      <c r="G222" s="49"/>
      <c r="H222" s="18" t="str">
        <f t="shared" si="5"/>
        <v/>
      </c>
    </row>
    <row r="223" spans="6:8" ht="20.100000000000001" customHeight="1" x14ac:dyDescent="0.2">
      <c r="F223" s="49"/>
      <c r="G223" s="49"/>
      <c r="H223" s="18" t="str">
        <f t="shared" si="5"/>
        <v/>
      </c>
    </row>
    <row r="224" spans="6:8" ht="20.100000000000001" customHeight="1" x14ac:dyDescent="0.2">
      <c r="F224" s="49"/>
      <c r="G224" s="49"/>
      <c r="H224" s="18" t="str">
        <f t="shared" si="5"/>
        <v/>
      </c>
    </row>
    <row r="225" spans="6:8" ht="20.100000000000001" customHeight="1" x14ac:dyDescent="0.2">
      <c r="F225" s="49"/>
      <c r="G225" s="49"/>
      <c r="H225" s="18" t="str">
        <f t="shared" si="5"/>
        <v/>
      </c>
    </row>
    <row r="226" spans="6:8" ht="20.100000000000001" customHeight="1" x14ac:dyDescent="0.2">
      <c r="F226" s="49"/>
      <c r="G226" s="49"/>
      <c r="H226" s="18" t="str">
        <f t="shared" si="5"/>
        <v/>
      </c>
    </row>
    <row r="227" spans="6:8" ht="20.100000000000001" customHeight="1" x14ac:dyDescent="0.2">
      <c r="F227" s="49"/>
      <c r="G227" s="49"/>
      <c r="H227" s="18" t="str">
        <f t="shared" si="5"/>
        <v/>
      </c>
    </row>
    <row r="228" spans="6:8" ht="20.100000000000001" customHeight="1" x14ac:dyDescent="0.2">
      <c r="F228" s="49"/>
      <c r="G228" s="49"/>
      <c r="H228" s="18" t="str">
        <f t="shared" si="5"/>
        <v/>
      </c>
    </row>
    <row r="229" spans="6:8" ht="20.100000000000001" customHeight="1" x14ac:dyDescent="0.2">
      <c r="F229" s="49"/>
      <c r="G229" s="49"/>
      <c r="H229" s="18" t="str">
        <f t="shared" si="5"/>
        <v/>
      </c>
    </row>
    <row r="230" spans="6:8" ht="20.100000000000001" customHeight="1" x14ac:dyDescent="0.2">
      <c r="F230" s="49"/>
      <c r="G230" s="49"/>
      <c r="H230" s="18" t="str">
        <f t="shared" si="5"/>
        <v/>
      </c>
    </row>
    <row r="231" spans="6:8" ht="20.100000000000001" customHeight="1" x14ac:dyDescent="0.2">
      <c r="F231" s="49"/>
      <c r="G231" s="49"/>
      <c r="H231" s="18" t="str">
        <f t="shared" si="5"/>
        <v/>
      </c>
    </row>
    <row r="232" spans="6:8" ht="20.100000000000001" customHeight="1" x14ac:dyDescent="0.2">
      <c r="F232" s="49"/>
      <c r="G232" s="49"/>
      <c r="H232" s="18" t="str">
        <f t="shared" si="5"/>
        <v/>
      </c>
    </row>
    <row r="233" spans="6:8" ht="20.100000000000001" customHeight="1" x14ac:dyDescent="0.2">
      <c r="F233" s="49"/>
      <c r="G233" s="49"/>
      <c r="H233" s="18" t="str">
        <f t="shared" si="5"/>
        <v/>
      </c>
    </row>
    <row r="234" spans="6:8" ht="20.100000000000001" customHeight="1" x14ac:dyDescent="0.2">
      <c r="F234" s="49"/>
      <c r="G234" s="49"/>
      <c r="H234" s="18" t="str">
        <f t="shared" si="5"/>
        <v/>
      </c>
    </row>
    <row r="235" spans="6:8" ht="20.100000000000001" customHeight="1" x14ac:dyDescent="0.2">
      <c r="F235" s="49"/>
      <c r="G235" s="49"/>
      <c r="H235" s="18" t="str">
        <f t="shared" si="5"/>
        <v/>
      </c>
    </row>
    <row r="236" spans="6:8" ht="20.100000000000001" customHeight="1" x14ac:dyDescent="0.2">
      <c r="F236" s="49"/>
      <c r="G236" s="49"/>
      <c r="H236" s="18" t="str">
        <f t="shared" si="5"/>
        <v/>
      </c>
    </row>
    <row r="237" spans="6:8" ht="20.100000000000001" customHeight="1" x14ac:dyDescent="0.2">
      <c r="F237" s="49"/>
      <c r="G237" s="49"/>
      <c r="H237" s="18" t="str">
        <f t="shared" si="5"/>
        <v/>
      </c>
    </row>
    <row r="238" spans="6:8" ht="20.100000000000001" customHeight="1" x14ac:dyDescent="0.2">
      <c r="F238" s="49"/>
      <c r="G238" s="49"/>
      <c r="H238" s="18" t="str">
        <f t="shared" si="5"/>
        <v/>
      </c>
    </row>
    <row r="239" spans="6:8" ht="20.100000000000001" customHeight="1" x14ac:dyDescent="0.2">
      <c r="F239" s="49"/>
      <c r="G239" s="49"/>
      <c r="H239" s="18" t="str">
        <f t="shared" si="5"/>
        <v/>
      </c>
    </row>
    <row r="240" spans="6:8" ht="20.100000000000001" customHeight="1" x14ac:dyDescent="0.2">
      <c r="F240" s="49"/>
      <c r="G240" s="49"/>
      <c r="H240" s="18" t="str">
        <f t="shared" si="5"/>
        <v/>
      </c>
    </row>
    <row r="241" spans="6:8" ht="20.100000000000001" customHeight="1" x14ac:dyDescent="0.2">
      <c r="F241" s="49"/>
      <c r="G241" s="49"/>
      <c r="H241" s="18" t="str">
        <f t="shared" si="5"/>
        <v/>
      </c>
    </row>
    <row r="242" spans="6:8" ht="20.100000000000001" customHeight="1" x14ac:dyDescent="0.2">
      <c r="F242" s="49"/>
      <c r="G242" s="49"/>
      <c r="H242" s="18" t="str">
        <f t="shared" si="5"/>
        <v/>
      </c>
    </row>
    <row r="243" spans="6:8" ht="20.100000000000001" customHeight="1" x14ac:dyDescent="0.2">
      <c r="F243" s="49"/>
      <c r="G243" s="49"/>
      <c r="H243" s="18" t="str">
        <f t="shared" si="5"/>
        <v/>
      </c>
    </row>
    <row r="244" spans="6:8" ht="20.100000000000001" customHeight="1" x14ac:dyDescent="0.2">
      <c r="F244" s="49"/>
      <c r="G244" s="49"/>
      <c r="H244" s="18" t="str">
        <f t="shared" si="5"/>
        <v/>
      </c>
    </row>
    <row r="245" spans="6:8" ht="20.100000000000001" customHeight="1" x14ac:dyDescent="0.2">
      <c r="F245" s="49"/>
      <c r="G245" s="49"/>
      <c r="H245" s="18" t="str">
        <f t="shared" si="5"/>
        <v/>
      </c>
    </row>
    <row r="246" spans="6:8" ht="20.100000000000001" customHeight="1" x14ac:dyDescent="0.2">
      <c r="F246" s="49"/>
      <c r="G246" s="49"/>
      <c r="H246" s="18" t="str">
        <f t="shared" si="5"/>
        <v/>
      </c>
    </row>
    <row r="247" spans="6:8" ht="20.100000000000001" customHeight="1" x14ac:dyDescent="0.2">
      <c r="F247" s="49"/>
      <c r="G247" s="49"/>
      <c r="H247" s="18" t="str">
        <f t="shared" si="5"/>
        <v/>
      </c>
    </row>
    <row r="248" spans="6:8" ht="20.100000000000001" customHeight="1" x14ac:dyDescent="0.2">
      <c r="F248" s="49"/>
      <c r="G248" s="49"/>
      <c r="H248" s="18" t="str">
        <f t="shared" si="5"/>
        <v/>
      </c>
    </row>
    <row r="249" spans="6:8" ht="20.100000000000001" customHeight="1" x14ac:dyDescent="0.2">
      <c r="F249" s="49"/>
      <c r="G249" s="49"/>
      <c r="H249" s="18" t="str">
        <f t="shared" si="5"/>
        <v/>
      </c>
    </row>
    <row r="250" spans="6:8" ht="20.100000000000001" customHeight="1" x14ac:dyDescent="0.2">
      <c r="F250" s="49"/>
      <c r="G250" s="49"/>
      <c r="H250" s="18" t="str">
        <f t="shared" si="5"/>
        <v/>
      </c>
    </row>
    <row r="251" spans="6:8" ht="20.100000000000001" customHeight="1" x14ac:dyDescent="0.2">
      <c r="F251" s="49"/>
      <c r="G251" s="49"/>
      <c r="H251" s="18" t="str">
        <f t="shared" si="5"/>
        <v/>
      </c>
    </row>
    <row r="252" spans="6:8" ht="20.100000000000001" customHeight="1" x14ac:dyDescent="0.2">
      <c r="F252" s="49"/>
      <c r="G252" s="49"/>
      <c r="H252" s="18" t="str">
        <f t="shared" si="5"/>
        <v/>
      </c>
    </row>
    <row r="253" spans="6:8" ht="20.100000000000001" customHeight="1" x14ac:dyDescent="0.2">
      <c r="F253" s="49"/>
      <c r="G253" s="49"/>
      <c r="H253" s="18" t="str">
        <f t="shared" si="5"/>
        <v/>
      </c>
    </row>
    <row r="254" spans="6:8" ht="20.100000000000001" customHeight="1" x14ac:dyDescent="0.2">
      <c r="F254" s="49"/>
      <c r="G254" s="49"/>
      <c r="H254" s="18" t="str">
        <f t="shared" si="5"/>
        <v/>
      </c>
    </row>
    <row r="255" spans="6:8" ht="20.100000000000001" customHeight="1" x14ac:dyDescent="0.2">
      <c r="F255" s="49"/>
      <c r="G255" s="49"/>
      <c r="H255" s="18" t="str">
        <f t="shared" si="5"/>
        <v/>
      </c>
    </row>
    <row r="256" spans="6:8" ht="20.100000000000001" customHeight="1" x14ac:dyDescent="0.2">
      <c r="F256" s="49"/>
      <c r="G256" s="49"/>
      <c r="H256" s="18" t="str">
        <f t="shared" si="5"/>
        <v/>
      </c>
    </row>
    <row r="257" spans="6:8" ht="20.100000000000001" customHeight="1" x14ac:dyDescent="0.2">
      <c r="F257" s="49"/>
      <c r="G257" s="49"/>
      <c r="H257" s="18" t="str">
        <f t="shared" si="5"/>
        <v/>
      </c>
    </row>
    <row r="258" spans="6:8" ht="20.100000000000001" customHeight="1" x14ac:dyDescent="0.2">
      <c r="F258" s="49"/>
      <c r="G258" s="49"/>
      <c r="H258" s="18" t="str">
        <f t="shared" si="5"/>
        <v/>
      </c>
    </row>
    <row r="259" spans="6:8" ht="20.100000000000001" customHeight="1" x14ac:dyDescent="0.2">
      <c r="F259" s="49"/>
      <c r="G259" s="49"/>
      <c r="H259" s="18" t="str">
        <f t="shared" ref="H259:H322" si="6">+IF($A259&lt;&gt;"",8,"")</f>
        <v/>
      </c>
    </row>
    <row r="260" spans="6:8" ht="20.100000000000001" customHeight="1" x14ac:dyDescent="0.2">
      <c r="F260" s="49"/>
      <c r="G260" s="49"/>
      <c r="H260" s="18" t="str">
        <f t="shared" si="6"/>
        <v/>
      </c>
    </row>
    <row r="261" spans="6:8" ht="20.100000000000001" customHeight="1" x14ac:dyDescent="0.2">
      <c r="F261" s="49"/>
      <c r="G261" s="49"/>
      <c r="H261" s="18" t="str">
        <f t="shared" si="6"/>
        <v/>
      </c>
    </row>
    <row r="262" spans="6:8" ht="20.100000000000001" customHeight="1" x14ac:dyDescent="0.2">
      <c r="F262" s="49"/>
      <c r="G262" s="49"/>
      <c r="H262" s="18" t="str">
        <f t="shared" si="6"/>
        <v/>
      </c>
    </row>
    <row r="263" spans="6:8" ht="20.100000000000001" customHeight="1" x14ac:dyDescent="0.2">
      <c r="F263" s="49"/>
      <c r="G263" s="49"/>
      <c r="H263" s="18" t="str">
        <f t="shared" si="6"/>
        <v/>
      </c>
    </row>
    <row r="264" spans="6:8" ht="20.100000000000001" customHeight="1" x14ac:dyDescent="0.2">
      <c r="F264" s="49"/>
      <c r="G264" s="49"/>
      <c r="H264" s="18" t="str">
        <f t="shared" si="6"/>
        <v/>
      </c>
    </row>
    <row r="265" spans="6:8" ht="20.100000000000001" customHeight="1" x14ac:dyDescent="0.2">
      <c r="F265" s="49"/>
      <c r="G265" s="49"/>
      <c r="H265" s="18" t="str">
        <f t="shared" si="6"/>
        <v/>
      </c>
    </row>
    <row r="266" spans="6:8" ht="20.100000000000001" customHeight="1" x14ac:dyDescent="0.2">
      <c r="F266" s="49"/>
      <c r="G266" s="49"/>
      <c r="H266" s="18" t="str">
        <f t="shared" si="6"/>
        <v/>
      </c>
    </row>
    <row r="267" spans="6:8" ht="20.100000000000001" customHeight="1" x14ac:dyDescent="0.2">
      <c r="F267" s="49"/>
      <c r="G267" s="49"/>
      <c r="H267" s="18" t="str">
        <f t="shared" si="6"/>
        <v/>
      </c>
    </row>
    <row r="268" spans="6:8" ht="20.100000000000001" customHeight="1" x14ac:dyDescent="0.2">
      <c r="F268" s="49"/>
      <c r="G268" s="49"/>
      <c r="H268" s="18" t="str">
        <f t="shared" si="6"/>
        <v/>
      </c>
    </row>
    <row r="269" spans="6:8" ht="20.100000000000001" customHeight="1" x14ac:dyDescent="0.2">
      <c r="F269" s="49"/>
      <c r="G269" s="49"/>
      <c r="H269" s="18" t="str">
        <f t="shared" si="6"/>
        <v/>
      </c>
    </row>
    <row r="270" spans="6:8" ht="20.100000000000001" customHeight="1" x14ac:dyDescent="0.2">
      <c r="F270" s="49"/>
      <c r="G270" s="49"/>
      <c r="H270" s="18" t="str">
        <f t="shared" si="6"/>
        <v/>
      </c>
    </row>
    <row r="271" spans="6:8" ht="20.100000000000001" customHeight="1" x14ac:dyDescent="0.2">
      <c r="F271" s="49"/>
      <c r="G271" s="49"/>
      <c r="H271" s="18" t="str">
        <f t="shared" si="6"/>
        <v/>
      </c>
    </row>
    <row r="272" spans="6:8" ht="20.100000000000001" customHeight="1" x14ac:dyDescent="0.2">
      <c r="F272" s="49"/>
      <c r="G272" s="49"/>
      <c r="H272" s="18" t="str">
        <f t="shared" si="6"/>
        <v/>
      </c>
    </row>
    <row r="273" spans="6:8" ht="20.100000000000001" customHeight="1" x14ac:dyDescent="0.2">
      <c r="F273" s="49"/>
      <c r="G273" s="49"/>
      <c r="H273" s="18" t="str">
        <f t="shared" si="6"/>
        <v/>
      </c>
    </row>
    <row r="274" spans="6:8" ht="20.100000000000001" customHeight="1" x14ac:dyDescent="0.2">
      <c r="F274" s="49"/>
      <c r="G274" s="49"/>
      <c r="H274" s="18" t="str">
        <f t="shared" si="6"/>
        <v/>
      </c>
    </row>
    <row r="275" spans="6:8" ht="20.100000000000001" customHeight="1" x14ac:dyDescent="0.2">
      <c r="F275" s="49"/>
      <c r="G275" s="49"/>
      <c r="H275" s="18" t="str">
        <f t="shared" si="6"/>
        <v/>
      </c>
    </row>
    <row r="276" spans="6:8" ht="20.100000000000001" customHeight="1" x14ac:dyDescent="0.2">
      <c r="F276" s="49"/>
      <c r="G276" s="49"/>
      <c r="H276" s="18" t="str">
        <f t="shared" si="6"/>
        <v/>
      </c>
    </row>
    <row r="277" spans="6:8" ht="20.100000000000001" customHeight="1" x14ac:dyDescent="0.2">
      <c r="F277" s="49"/>
      <c r="G277" s="49"/>
      <c r="H277" s="18" t="str">
        <f t="shared" si="6"/>
        <v/>
      </c>
    </row>
    <row r="278" spans="6:8" ht="20.100000000000001" customHeight="1" x14ac:dyDescent="0.2">
      <c r="F278" s="49"/>
      <c r="G278" s="49"/>
      <c r="H278" s="18" t="str">
        <f t="shared" si="6"/>
        <v/>
      </c>
    </row>
    <row r="279" spans="6:8" ht="20.100000000000001" customHeight="1" x14ac:dyDescent="0.2">
      <c r="F279" s="49"/>
      <c r="G279" s="49"/>
      <c r="H279" s="18" t="str">
        <f t="shared" si="6"/>
        <v/>
      </c>
    </row>
    <row r="280" spans="6:8" ht="20.100000000000001" customHeight="1" x14ac:dyDescent="0.2">
      <c r="F280" s="49"/>
      <c r="G280" s="49"/>
      <c r="H280" s="18" t="str">
        <f t="shared" si="6"/>
        <v/>
      </c>
    </row>
    <row r="281" spans="6:8" ht="20.100000000000001" customHeight="1" x14ac:dyDescent="0.2">
      <c r="F281" s="49"/>
      <c r="G281" s="49"/>
      <c r="H281" s="18" t="str">
        <f t="shared" si="6"/>
        <v/>
      </c>
    </row>
    <row r="282" spans="6:8" ht="20.100000000000001" customHeight="1" x14ac:dyDescent="0.2">
      <c r="F282" s="49"/>
      <c r="G282" s="49"/>
      <c r="H282" s="18" t="str">
        <f t="shared" si="6"/>
        <v/>
      </c>
    </row>
    <row r="283" spans="6:8" ht="20.100000000000001" customHeight="1" x14ac:dyDescent="0.2">
      <c r="F283" s="49"/>
      <c r="G283" s="49"/>
      <c r="H283" s="18" t="str">
        <f t="shared" si="6"/>
        <v/>
      </c>
    </row>
    <row r="284" spans="6:8" ht="20.100000000000001" customHeight="1" x14ac:dyDescent="0.2">
      <c r="F284" s="49"/>
      <c r="G284" s="49"/>
      <c r="H284" s="18" t="str">
        <f t="shared" si="6"/>
        <v/>
      </c>
    </row>
    <row r="285" spans="6:8" ht="20.100000000000001" customHeight="1" x14ac:dyDescent="0.2">
      <c r="F285" s="49"/>
      <c r="G285" s="49"/>
      <c r="H285" s="18" t="str">
        <f t="shared" si="6"/>
        <v/>
      </c>
    </row>
    <row r="286" spans="6:8" ht="20.100000000000001" customHeight="1" x14ac:dyDescent="0.2">
      <c r="F286" s="49"/>
      <c r="G286" s="49"/>
      <c r="H286" s="18" t="str">
        <f t="shared" si="6"/>
        <v/>
      </c>
    </row>
    <row r="287" spans="6:8" ht="20.100000000000001" customHeight="1" x14ac:dyDescent="0.2">
      <c r="F287" s="49"/>
      <c r="G287" s="49"/>
      <c r="H287" s="18" t="str">
        <f t="shared" si="6"/>
        <v/>
      </c>
    </row>
    <row r="288" spans="6:8" ht="20.100000000000001" customHeight="1" x14ac:dyDescent="0.2">
      <c r="F288" s="49"/>
      <c r="G288" s="49"/>
      <c r="H288" s="18" t="str">
        <f t="shared" si="6"/>
        <v/>
      </c>
    </row>
    <row r="289" spans="6:8" ht="20.100000000000001" customHeight="1" x14ac:dyDescent="0.2">
      <c r="F289" s="49"/>
      <c r="G289" s="49"/>
      <c r="H289" s="18" t="str">
        <f t="shared" si="6"/>
        <v/>
      </c>
    </row>
    <row r="290" spans="6:8" ht="20.100000000000001" customHeight="1" x14ac:dyDescent="0.2">
      <c r="F290" s="49"/>
      <c r="G290" s="49"/>
      <c r="H290" s="18" t="str">
        <f t="shared" si="6"/>
        <v/>
      </c>
    </row>
    <row r="291" spans="6:8" ht="20.100000000000001" customHeight="1" x14ac:dyDescent="0.2">
      <c r="F291" s="49"/>
      <c r="G291" s="49"/>
      <c r="H291" s="18" t="str">
        <f t="shared" si="6"/>
        <v/>
      </c>
    </row>
    <row r="292" spans="6:8" ht="20.100000000000001" customHeight="1" x14ac:dyDescent="0.2">
      <c r="F292" s="49"/>
      <c r="G292" s="49"/>
      <c r="H292" s="18" t="str">
        <f t="shared" si="6"/>
        <v/>
      </c>
    </row>
    <row r="293" spans="6:8" ht="20.100000000000001" customHeight="1" x14ac:dyDescent="0.2">
      <c r="F293" s="49"/>
      <c r="G293" s="49"/>
      <c r="H293" s="18" t="str">
        <f t="shared" si="6"/>
        <v/>
      </c>
    </row>
    <row r="294" spans="6:8" ht="20.100000000000001" customHeight="1" x14ac:dyDescent="0.2">
      <c r="F294" s="49"/>
      <c r="G294" s="49"/>
      <c r="H294" s="18" t="str">
        <f t="shared" si="6"/>
        <v/>
      </c>
    </row>
    <row r="295" spans="6:8" ht="20.100000000000001" customHeight="1" x14ac:dyDescent="0.2">
      <c r="F295" s="49"/>
      <c r="G295" s="49"/>
      <c r="H295" s="18" t="str">
        <f t="shared" si="6"/>
        <v/>
      </c>
    </row>
    <row r="296" spans="6:8" ht="20.100000000000001" customHeight="1" x14ac:dyDescent="0.2">
      <c r="F296" s="49"/>
      <c r="G296" s="49"/>
      <c r="H296" s="18" t="str">
        <f t="shared" si="6"/>
        <v/>
      </c>
    </row>
    <row r="297" spans="6:8" ht="20.100000000000001" customHeight="1" x14ac:dyDescent="0.2">
      <c r="F297" s="49"/>
      <c r="G297" s="49"/>
      <c r="H297" s="18" t="str">
        <f t="shared" si="6"/>
        <v/>
      </c>
    </row>
    <row r="298" spans="6:8" ht="20.100000000000001" customHeight="1" x14ac:dyDescent="0.2">
      <c r="F298" s="49"/>
      <c r="G298" s="49"/>
      <c r="H298" s="18" t="str">
        <f t="shared" si="6"/>
        <v/>
      </c>
    </row>
    <row r="299" spans="6:8" ht="20.100000000000001" customHeight="1" x14ac:dyDescent="0.2">
      <c r="F299" s="49"/>
      <c r="G299" s="49"/>
      <c r="H299" s="18" t="str">
        <f t="shared" si="6"/>
        <v/>
      </c>
    </row>
    <row r="300" spans="6:8" ht="20.100000000000001" customHeight="1" x14ac:dyDescent="0.2">
      <c r="F300" s="49"/>
      <c r="G300" s="49"/>
      <c r="H300" s="18" t="str">
        <f t="shared" si="6"/>
        <v/>
      </c>
    </row>
    <row r="301" spans="6:8" ht="20.100000000000001" customHeight="1" x14ac:dyDescent="0.2">
      <c r="F301" s="49"/>
      <c r="G301" s="49"/>
      <c r="H301" s="18" t="str">
        <f t="shared" si="6"/>
        <v/>
      </c>
    </row>
    <row r="302" spans="6:8" ht="20.100000000000001" customHeight="1" x14ac:dyDescent="0.2">
      <c r="F302" s="49"/>
      <c r="G302" s="49"/>
      <c r="H302" s="18" t="str">
        <f t="shared" si="6"/>
        <v/>
      </c>
    </row>
    <row r="303" spans="6:8" ht="20.100000000000001" customHeight="1" x14ac:dyDescent="0.2">
      <c r="F303" s="49"/>
      <c r="G303" s="49"/>
      <c r="H303" s="18" t="str">
        <f t="shared" si="6"/>
        <v/>
      </c>
    </row>
    <row r="304" spans="6:8" ht="20.100000000000001" customHeight="1" x14ac:dyDescent="0.2">
      <c r="F304" s="49"/>
      <c r="G304" s="49"/>
      <c r="H304" s="18" t="str">
        <f t="shared" si="6"/>
        <v/>
      </c>
    </row>
    <row r="305" spans="6:8" ht="20.100000000000001" customHeight="1" x14ac:dyDescent="0.2">
      <c r="F305" s="49"/>
      <c r="G305" s="49"/>
      <c r="H305" s="18" t="str">
        <f t="shared" si="6"/>
        <v/>
      </c>
    </row>
    <row r="306" spans="6:8" ht="20.100000000000001" customHeight="1" x14ac:dyDescent="0.2">
      <c r="F306" s="49"/>
      <c r="G306" s="49"/>
      <c r="H306" s="18" t="str">
        <f t="shared" si="6"/>
        <v/>
      </c>
    </row>
    <row r="307" spans="6:8" ht="20.100000000000001" customHeight="1" x14ac:dyDescent="0.2">
      <c r="F307" s="49"/>
      <c r="G307" s="49"/>
      <c r="H307" s="18" t="str">
        <f t="shared" si="6"/>
        <v/>
      </c>
    </row>
    <row r="308" spans="6:8" ht="20.100000000000001" customHeight="1" x14ac:dyDescent="0.2">
      <c r="F308" s="49"/>
      <c r="G308" s="49"/>
      <c r="H308" s="18" t="str">
        <f t="shared" si="6"/>
        <v/>
      </c>
    </row>
    <row r="309" spans="6:8" ht="20.100000000000001" customHeight="1" x14ac:dyDescent="0.2">
      <c r="F309" s="49"/>
      <c r="G309" s="49"/>
      <c r="H309" s="18" t="str">
        <f t="shared" si="6"/>
        <v/>
      </c>
    </row>
    <row r="310" spans="6:8" ht="20.100000000000001" customHeight="1" x14ac:dyDescent="0.2">
      <c r="F310" s="49"/>
      <c r="G310" s="49"/>
      <c r="H310" s="18" t="str">
        <f t="shared" si="6"/>
        <v/>
      </c>
    </row>
    <row r="311" spans="6:8" ht="20.100000000000001" customHeight="1" x14ac:dyDescent="0.2">
      <c r="F311" s="49"/>
      <c r="G311" s="49"/>
      <c r="H311" s="18" t="str">
        <f t="shared" si="6"/>
        <v/>
      </c>
    </row>
    <row r="312" spans="6:8" ht="20.100000000000001" customHeight="1" x14ac:dyDescent="0.2">
      <c r="F312" s="49"/>
      <c r="G312" s="49"/>
      <c r="H312" s="18" t="str">
        <f t="shared" si="6"/>
        <v/>
      </c>
    </row>
    <row r="313" spans="6:8" ht="20.100000000000001" customHeight="1" x14ac:dyDescent="0.2">
      <c r="F313" s="49"/>
      <c r="G313" s="49"/>
      <c r="H313" s="18" t="str">
        <f t="shared" si="6"/>
        <v/>
      </c>
    </row>
    <row r="314" spans="6:8" ht="20.100000000000001" customHeight="1" x14ac:dyDescent="0.2">
      <c r="F314" s="49"/>
      <c r="G314" s="49"/>
      <c r="H314" s="18" t="str">
        <f t="shared" si="6"/>
        <v/>
      </c>
    </row>
    <row r="315" spans="6:8" ht="20.100000000000001" customHeight="1" x14ac:dyDescent="0.2">
      <c r="F315" s="49"/>
      <c r="G315" s="49"/>
      <c r="H315" s="18" t="str">
        <f t="shared" si="6"/>
        <v/>
      </c>
    </row>
    <row r="316" spans="6:8" ht="20.100000000000001" customHeight="1" x14ac:dyDescent="0.2">
      <c r="F316" s="49"/>
      <c r="G316" s="49"/>
      <c r="H316" s="18" t="str">
        <f t="shared" si="6"/>
        <v/>
      </c>
    </row>
    <row r="317" spans="6:8" ht="20.100000000000001" customHeight="1" x14ac:dyDescent="0.2">
      <c r="F317" s="49"/>
      <c r="G317" s="49"/>
      <c r="H317" s="18" t="str">
        <f t="shared" si="6"/>
        <v/>
      </c>
    </row>
    <row r="318" spans="6:8" ht="20.100000000000001" customHeight="1" x14ac:dyDescent="0.2">
      <c r="F318" s="49"/>
      <c r="G318" s="49"/>
      <c r="H318" s="18" t="str">
        <f t="shared" si="6"/>
        <v/>
      </c>
    </row>
    <row r="319" spans="6:8" ht="20.100000000000001" customHeight="1" x14ac:dyDescent="0.2">
      <c r="F319" s="49"/>
      <c r="G319" s="49"/>
      <c r="H319" s="18" t="str">
        <f t="shared" si="6"/>
        <v/>
      </c>
    </row>
    <row r="320" spans="6:8" ht="20.100000000000001" customHeight="1" x14ac:dyDescent="0.2">
      <c r="F320" s="49"/>
      <c r="G320" s="49"/>
      <c r="H320" s="18" t="str">
        <f t="shared" si="6"/>
        <v/>
      </c>
    </row>
    <row r="321" spans="6:8" ht="20.100000000000001" customHeight="1" x14ac:dyDescent="0.2">
      <c r="F321" s="49"/>
      <c r="G321" s="49"/>
      <c r="H321" s="18" t="str">
        <f t="shared" si="6"/>
        <v/>
      </c>
    </row>
    <row r="322" spans="6:8" ht="20.100000000000001" customHeight="1" x14ac:dyDescent="0.2">
      <c r="F322" s="49"/>
      <c r="G322" s="49"/>
      <c r="H322" s="18" t="str">
        <f t="shared" si="6"/>
        <v/>
      </c>
    </row>
    <row r="323" spans="6:8" ht="20.100000000000001" customHeight="1" x14ac:dyDescent="0.2">
      <c r="F323" s="49"/>
      <c r="G323" s="49"/>
      <c r="H323" s="18" t="str">
        <f t="shared" ref="H323:H356" si="7">+IF($A323&lt;&gt;"",8,"")</f>
        <v/>
      </c>
    </row>
    <row r="324" spans="6:8" ht="20.100000000000001" customHeight="1" x14ac:dyDescent="0.2">
      <c r="F324" s="49"/>
      <c r="G324" s="49"/>
      <c r="H324" s="18" t="str">
        <f t="shared" si="7"/>
        <v/>
      </c>
    </row>
    <row r="325" spans="6:8" ht="20.100000000000001" customHeight="1" x14ac:dyDescent="0.2">
      <c r="F325" s="49"/>
      <c r="G325" s="49"/>
      <c r="H325" s="18" t="str">
        <f t="shared" si="7"/>
        <v/>
      </c>
    </row>
    <row r="326" spans="6:8" ht="20.100000000000001" customHeight="1" x14ac:dyDescent="0.2">
      <c r="F326" s="49"/>
      <c r="G326" s="49"/>
      <c r="H326" s="18" t="str">
        <f t="shared" si="7"/>
        <v/>
      </c>
    </row>
    <row r="327" spans="6:8" ht="20.100000000000001" customHeight="1" x14ac:dyDescent="0.2">
      <c r="F327" s="49"/>
      <c r="G327" s="49"/>
      <c r="H327" s="18" t="str">
        <f t="shared" si="7"/>
        <v/>
      </c>
    </row>
    <row r="328" spans="6:8" ht="20.100000000000001" customHeight="1" x14ac:dyDescent="0.2">
      <c r="F328" s="49"/>
      <c r="G328" s="49"/>
      <c r="H328" s="18" t="str">
        <f t="shared" si="7"/>
        <v/>
      </c>
    </row>
    <row r="329" spans="6:8" ht="20.100000000000001" customHeight="1" x14ac:dyDescent="0.2">
      <c r="F329" s="49"/>
      <c r="G329" s="49"/>
      <c r="H329" s="18" t="str">
        <f t="shared" si="7"/>
        <v/>
      </c>
    </row>
    <row r="330" spans="6:8" ht="20.100000000000001" customHeight="1" x14ac:dyDescent="0.2">
      <c r="F330" s="49"/>
      <c r="G330" s="49"/>
      <c r="H330" s="18" t="str">
        <f t="shared" si="7"/>
        <v/>
      </c>
    </row>
    <row r="331" spans="6:8" ht="20.100000000000001" customHeight="1" x14ac:dyDescent="0.2">
      <c r="F331" s="49"/>
      <c r="G331" s="49"/>
      <c r="H331" s="18" t="str">
        <f t="shared" si="7"/>
        <v/>
      </c>
    </row>
    <row r="332" spans="6:8" ht="20.100000000000001" customHeight="1" x14ac:dyDescent="0.2">
      <c r="F332" s="49"/>
      <c r="G332" s="49"/>
      <c r="H332" s="18" t="str">
        <f t="shared" si="7"/>
        <v/>
      </c>
    </row>
    <row r="333" spans="6:8" ht="20.100000000000001" customHeight="1" x14ac:dyDescent="0.2">
      <c r="F333" s="49"/>
      <c r="G333" s="49"/>
      <c r="H333" s="18" t="str">
        <f t="shared" si="7"/>
        <v/>
      </c>
    </row>
    <row r="334" spans="6:8" ht="20.100000000000001" customHeight="1" x14ac:dyDescent="0.2">
      <c r="F334" s="49"/>
      <c r="G334" s="49"/>
      <c r="H334" s="18" t="str">
        <f t="shared" si="7"/>
        <v/>
      </c>
    </row>
    <row r="335" spans="6:8" ht="20.100000000000001" customHeight="1" x14ac:dyDescent="0.2">
      <c r="F335" s="49"/>
      <c r="G335" s="49"/>
      <c r="H335" s="18" t="str">
        <f t="shared" si="7"/>
        <v/>
      </c>
    </row>
    <row r="336" spans="6:8" ht="20.100000000000001" customHeight="1" x14ac:dyDescent="0.2">
      <c r="F336" s="49"/>
      <c r="G336" s="49"/>
      <c r="H336" s="18" t="str">
        <f t="shared" si="7"/>
        <v/>
      </c>
    </row>
    <row r="337" spans="6:8" ht="20.100000000000001" customHeight="1" x14ac:dyDescent="0.2">
      <c r="F337" s="49"/>
      <c r="G337" s="49"/>
      <c r="H337" s="18" t="str">
        <f t="shared" si="7"/>
        <v/>
      </c>
    </row>
    <row r="338" spans="6:8" ht="20.100000000000001" customHeight="1" x14ac:dyDescent="0.2">
      <c r="F338" s="49"/>
      <c r="G338" s="49"/>
      <c r="H338" s="18" t="str">
        <f t="shared" si="7"/>
        <v/>
      </c>
    </row>
    <row r="339" spans="6:8" ht="20.100000000000001" customHeight="1" x14ac:dyDescent="0.2">
      <c r="F339" s="49"/>
      <c r="G339" s="49"/>
      <c r="H339" s="18" t="str">
        <f t="shared" si="7"/>
        <v/>
      </c>
    </row>
    <row r="340" spans="6:8" ht="20.100000000000001" customHeight="1" x14ac:dyDescent="0.2">
      <c r="F340" s="49"/>
      <c r="G340" s="49"/>
      <c r="H340" s="18" t="str">
        <f t="shared" si="7"/>
        <v/>
      </c>
    </row>
    <row r="341" spans="6:8" ht="20.100000000000001" customHeight="1" x14ac:dyDescent="0.2">
      <c r="F341" s="49"/>
      <c r="G341" s="49"/>
      <c r="H341" s="18" t="str">
        <f t="shared" si="7"/>
        <v/>
      </c>
    </row>
    <row r="342" spans="6:8" ht="20.100000000000001" customHeight="1" x14ac:dyDescent="0.2">
      <c r="F342" s="49"/>
      <c r="G342" s="49"/>
      <c r="H342" s="18" t="str">
        <f t="shared" si="7"/>
        <v/>
      </c>
    </row>
    <row r="343" spans="6:8" ht="20.100000000000001" customHeight="1" x14ac:dyDescent="0.2">
      <c r="F343" s="49"/>
      <c r="G343" s="49"/>
      <c r="H343" s="18" t="str">
        <f t="shared" si="7"/>
        <v/>
      </c>
    </row>
    <row r="344" spans="6:8" ht="20.100000000000001" customHeight="1" x14ac:dyDescent="0.2">
      <c r="F344" s="49"/>
      <c r="G344" s="49"/>
      <c r="H344" s="18" t="str">
        <f t="shared" si="7"/>
        <v/>
      </c>
    </row>
    <row r="345" spans="6:8" ht="20.100000000000001" customHeight="1" x14ac:dyDescent="0.2">
      <c r="F345" s="49"/>
      <c r="G345" s="49"/>
      <c r="H345" s="18" t="str">
        <f t="shared" si="7"/>
        <v/>
      </c>
    </row>
    <row r="346" spans="6:8" ht="20.100000000000001" customHeight="1" x14ac:dyDescent="0.2">
      <c r="F346" s="49"/>
      <c r="G346" s="49"/>
      <c r="H346" s="18" t="str">
        <f t="shared" si="7"/>
        <v/>
      </c>
    </row>
    <row r="347" spans="6:8" ht="20.100000000000001" customHeight="1" x14ac:dyDescent="0.2">
      <c r="F347" s="49"/>
      <c r="G347" s="49"/>
      <c r="H347" s="18" t="str">
        <f t="shared" si="7"/>
        <v/>
      </c>
    </row>
    <row r="348" spans="6:8" ht="20.100000000000001" customHeight="1" x14ac:dyDescent="0.2">
      <c r="F348" s="49"/>
      <c r="G348" s="49"/>
      <c r="H348" s="18" t="str">
        <f t="shared" si="7"/>
        <v/>
      </c>
    </row>
    <row r="349" spans="6:8" ht="20.100000000000001" customHeight="1" x14ac:dyDescent="0.2">
      <c r="F349" s="49"/>
      <c r="G349" s="49"/>
      <c r="H349" s="18" t="str">
        <f t="shared" si="7"/>
        <v/>
      </c>
    </row>
    <row r="350" spans="6:8" ht="20.100000000000001" customHeight="1" x14ac:dyDescent="0.2">
      <c r="F350" s="49"/>
      <c r="G350" s="49"/>
      <c r="H350" s="18" t="str">
        <f t="shared" si="7"/>
        <v/>
      </c>
    </row>
    <row r="351" spans="6:8" ht="20.100000000000001" customHeight="1" x14ac:dyDescent="0.2">
      <c r="F351" s="49"/>
      <c r="G351" s="49"/>
      <c r="H351" s="18" t="str">
        <f t="shared" si="7"/>
        <v/>
      </c>
    </row>
    <row r="352" spans="6:8" ht="20.100000000000001" customHeight="1" x14ac:dyDescent="0.2">
      <c r="F352" s="49"/>
      <c r="G352" s="49"/>
      <c r="H352" s="18" t="str">
        <f t="shared" si="7"/>
        <v/>
      </c>
    </row>
    <row r="353" spans="6:8" ht="20.100000000000001" customHeight="1" x14ac:dyDescent="0.2">
      <c r="F353" s="49"/>
      <c r="G353" s="49"/>
      <c r="H353" s="18" t="str">
        <f t="shared" si="7"/>
        <v/>
      </c>
    </row>
    <row r="354" spans="6:8" ht="20.100000000000001" customHeight="1" x14ac:dyDescent="0.2">
      <c r="F354" s="49"/>
      <c r="G354" s="49"/>
      <c r="H354" s="18" t="str">
        <f t="shared" si="7"/>
        <v/>
      </c>
    </row>
    <row r="355" spans="6:8" ht="20.100000000000001" customHeight="1" x14ac:dyDescent="0.2">
      <c r="F355" s="49"/>
      <c r="G355" s="49"/>
      <c r="H355" s="18" t="str">
        <f t="shared" si="7"/>
        <v/>
      </c>
    </row>
    <row r="356" spans="6:8" ht="20.100000000000001" customHeight="1" x14ac:dyDescent="0.2">
      <c r="F356" s="49"/>
      <c r="G356" s="49"/>
      <c r="H356" s="18" t="str">
        <f t="shared" si="7"/>
        <v/>
      </c>
    </row>
    <row r="357" spans="6:8" ht="20.100000000000001" customHeight="1" x14ac:dyDescent="0.2">
      <c r="F357" s="49"/>
      <c r="G357" s="49"/>
    </row>
    <row r="358" spans="6:8" ht="20.100000000000001" customHeight="1" x14ac:dyDescent="0.2">
      <c r="F358" s="49"/>
      <c r="G358" s="49"/>
    </row>
    <row r="359" spans="6:8" ht="20.100000000000001" customHeight="1" x14ac:dyDescent="0.2">
      <c r="F359" s="49"/>
      <c r="G359" s="49"/>
    </row>
    <row r="360" spans="6:8" ht="20.100000000000001" customHeight="1" x14ac:dyDescent="0.2">
      <c r="F360" s="49"/>
      <c r="G360" s="49"/>
    </row>
    <row r="361" spans="6:8" ht="20.100000000000001" customHeight="1" x14ac:dyDescent="0.2">
      <c r="F361" s="49"/>
      <c r="G361" s="49"/>
    </row>
    <row r="362" spans="6:8" ht="20.100000000000001" customHeight="1" x14ac:dyDescent="0.2">
      <c r="F362" s="49"/>
      <c r="G362" s="49"/>
    </row>
    <row r="363" spans="6:8" ht="20.100000000000001" customHeight="1" x14ac:dyDescent="0.2">
      <c r="F363" s="49"/>
      <c r="G363" s="49"/>
    </row>
    <row r="364" spans="6:8" ht="20.100000000000001" customHeight="1" x14ac:dyDescent="0.2">
      <c r="F364" s="49"/>
      <c r="G364" s="49"/>
    </row>
    <row r="365" spans="6:8" ht="20.100000000000001" customHeight="1" x14ac:dyDescent="0.2">
      <c r="F365" s="49"/>
      <c r="G365" s="49"/>
    </row>
    <row r="366" spans="6:8" ht="20.100000000000001" customHeight="1" x14ac:dyDescent="0.2">
      <c r="F366" s="49"/>
      <c r="G366" s="49"/>
    </row>
    <row r="367" spans="6:8" ht="20.100000000000001" customHeight="1" x14ac:dyDescent="0.2">
      <c r="F367" s="49"/>
      <c r="G367" s="49"/>
    </row>
    <row r="368" spans="6:8" ht="20.100000000000001" customHeight="1" x14ac:dyDescent="0.2">
      <c r="F368" s="49"/>
      <c r="G368" s="49"/>
    </row>
    <row r="369" spans="6:7" ht="20.100000000000001" customHeight="1" x14ac:dyDescent="0.2">
      <c r="F369" s="49"/>
      <c r="G369" s="49"/>
    </row>
    <row r="370" spans="6:7" ht="20.100000000000001" customHeight="1" x14ac:dyDescent="0.2">
      <c r="F370" s="49"/>
      <c r="G370" s="49"/>
    </row>
    <row r="371" spans="6:7" ht="20.100000000000001" customHeight="1" x14ac:dyDescent="0.2">
      <c r="F371" s="49"/>
      <c r="G371" s="49"/>
    </row>
    <row r="372" spans="6:7" ht="20.100000000000001" customHeight="1" x14ac:dyDescent="0.2">
      <c r="F372" s="49"/>
      <c r="G372" s="49"/>
    </row>
    <row r="373" spans="6:7" ht="20.100000000000001" customHeight="1" x14ac:dyDescent="0.2">
      <c r="F373" s="49"/>
      <c r="G373" s="49"/>
    </row>
    <row r="374" spans="6:7" ht="20.100000000000001" customHeight="1" x14ac:dyDescent="0.2">
      <c r="F374" s="49"/>
      <c r="G374" s="49"/>
    </row>
    <row r="375" spans="6:7" ht="20.100000000000001" customHeight="1" x14ac:dyDescent="0.2">
      <c r="F375" s="49"/>
      <c r="G375" s="49"/>
    </row>
    <row r="376" spans="6:7" ht="20.100000000000001" customHeight="1" x14ac:dyDescent="0.2">
      <c r="F376" s="49"/>
      <c r="G376" s="49"/>
    </row>
    <row r="377" spans="6:7" ht="20.100000000000001" customHeight="1" x14ac:dyDescent="0.2">
      <c r="F377" s="49"/>
      <c r="G377" s="49"/>
    </row>
    <row r="378" spans="6:7" ht="20.100000000000001" customHeight="1" x14ac:dyDescent="0.2">
      <c r="F378" s="49"/>
      <c r="G378" s="49"/>
    </row>
    <row r="379" spans="6:7" ht="20.100000000000001" customHeight="1" x14ac:dyDescent="0.2">
      <c r="F379" s="49"/>
      <c r="G379" s="49"/>
    </row>
    <row r="380" spans="6:7" ht="20.100000000000001" customHeight="1" x14ac:dyDescent="0.2">
      <c r="F380" s="49"/>
      <c r="G380" s="49"/>
    </row>
    <row r="381" spans="6:7" ht="20.100000000000001" customHeight="1" x14ac:dyDescent="0.2">
      <c r="F381" s="49"/>
      <c r="G381" s="49"/>
    </row>
    <row r="382" spans="6:7" ht="20.100000000000001" customHeight="1" x14ac:dyDescent="0.2">
      <c r="F382" s="49"/>
      <c r="G382" s="49"/>
    </row>
    <row r="383" spans="6:7" ht="20.100000000000001" customHeight="1" x14ac:dyDescent="0.2">
      <c r="F383" s="49"/>
      <c r="G383" s="49"/>
    </row>
    <row r="384" spans="6:7" ht="20.100000000000001" customHeight="1" x14ac:dyDescent="0.2">
      <c r="F384" s="49"/>
      <c r="G384" s="49"/>
    </row>
    <row r="385" spans="6:7" ht="20.100000000000001" customHeight="1" x14ac:dyDescent="0.2">
      <c r="F385" s="49"/>
      <c r="G385" s="49"/>
    </row>
    <row r="386" spans="6:7" ht="20.100000000000001" customHeight="1" x14ac:dyDescent="0.2">
      <c r="F386" s="49"/>
      <c r="G386" s="49"/>
    </row>
    <row r="387" spans="6:7" ht="20.100000000000001" customHeight="1" x14ac:dyDescent="0.2">
      <c r="F387" s="49"/>
      <c r="G387" s="49"/>
    </row>
    <row r="388" spans="6:7" ht="20.100000000000001" customHeight="1" x14ac:dyDescent="0.2">
      <c r="F388" s="49"/>
      <c r="G388" s="49"/>
    </row>
    <row r="389" spans="6:7" ht="20.100000000000001" customHeight="1" x14ac:dyDescent="0.2">
      <c r="F389" s="49"/>
      <c r="G389" s="49"/>
    </row>
    <row r="390" spans="6:7" ht="20.100000000000001" customHeight="1" x14ac:dyDescent="0.2">
      <c r="F390" s="49"/>
      <c r="G390" s="49"/>
    </row>
    <row r="391" spans="6:7" ht="20.100000000000001" customHeight="1" x14ac:dyDescent="0.2">
      <c r="F391" s="49"/>
      <c r="G391" s="49"/>
    </row>
    <row r="392" spans="6:7" ht="20.100000000000001" customHeight="1" x14ac:dyDescent="0.2">
      <c r="F392" s="49"/>
      <c r="G392" s="49"/>
    </row>
    <row r="393" spans="6:7" ht="20.100000000000001" customHeight="1" x14ac:dyDescent="0.2">
      <c r="F393" s="49"/>
      <c r="G393" s="49"/>
    </row>
    <row r="394" spans="6:7" ht="20.100000000000001" customHeight="1" x14ac:dyDescent="0.2">
      <c r="F394" s="49"/>
      <c r="G394" s="49"/>
    </row>
    <row r="395" spans="6:7" ht="20.100000000000001" customHeight="1" x14ac:dyDescent="0.2">
      <c r="F395" s="49"/>
      <c r="G395" s="49"/>
    </row>
    <row r="396" spans="6:7" ht="20.100000000000001" customHeight="1" x14ac:dyDescent="0.2">
      <c r="F396" s="49"/>
      <c r="G396" s="49"/>
    </row>
    <row r="397" spans="6:7" ht="20.100000000000001" customHeight="1" x14ac:dyDescent="0.2">
      <c r="F397" s="49"/>
      <c r="G397" s="49"/>
    </row>
    <row r="398" spans="6:7" ht="20.100000000000001" customHeight="1" x14ac:dyDescent="0.2">
      <c r="F398" s="49"/>
      <c r="G398" s="49"/>
    </row>
    <row r="399" spans="6:7" ht="20.100000000000001" customHeight="1" x14ac:dyDescent="0.2">
      <c r="F399" s="49"/>
      <c r="G399" s="49"/>
    </row>
    <row r="400" spans="6:7" ht="20.100000000000001" customHeight="1" x14ac:dyDescent="0.2">
      <c r="F400" s="49"/>
      <c r="G400" s="49"/>
    </row>
    <row r="401" spans="6:7" ht="20.100000000000001" customHeight="1" x14ac:dyDescent="0.2">
      <c r="F401" s="49"/>
      <c r="G401" s="49"/>
    </row>
    <row r="402" spans="6:7" ht="20.100000000000001" customHeight="1" x14ac:dyDescent="0.2">
      <c r="F402" s="49"/>
      <c r="G402" s="49"/>
    </row>
    <row r="403" spans="6:7" ht="20.100000000000001" customHeight="1" x14ac:dyDescent="0.2">
      <c r="F403" s="49"/>
      <c r="G403" s="49"/>
    </row>
    <row r="404" spans="6:7" ht="20.100000000000001" customHeight="1" x14ac:dyDescent="0.2">
      <c r="F404" s="49"/>
      <c r="G404" s="49"/>
    </row>
    <row r="405" spans="6:7" ht="20.100000000000001" customHeight="1" x14ac:dyDescent="0.2">
      <c r="F405" s="49"/>
      <c r="G405" s="49"/>
    </row>
    <row r="406" spans="6:7" ht="20.100000000000001" customHeight="1" x14ac:dyDescent="0.2">
      <c r="F406" s="49"/>
      <c r="G406" s="49"/>
    </row>
    <row r="407" spans="6:7" ht="20.100000000000001" customHeight="1" x14ac:dyDescent="0.2">
      <c r="F407" s="49"/>
      <c r="G407" s="49"/>
    </row>
    <row r="408" spans="6:7" ht="20.100000000000001" customHeight="1" x14ac:dyDescent="0.2">
      <c r="F408" s="49"/>
      <c r="G408" s="49"/>
    </row>
    <row r="409" spans="6:7" ht="20.100000000000001" customHeight="1" x14ac:dyDescent="0.2">
      <c r="F409" s="49"/>
      <c r="G409" s="49"/>
    </row>
    <row r="410" spans="6:7" ht="20.100000000000001" customHeight="1" x14ac:dyDescent="0.2">
      <c r="F410" s="49"/>
      <c r="G410" s="49"/>
    </row>
    <row r="411" spans="6:7" ht="20.100000000000001" customHeight="1" x14ac:dyDescent="0.2">
      <c r="F411" s="49"/>
      <c r="G411" s="49"/>
    </row>
    <row r="412" spans="6:7" ht="20.100000000000001" customHeight="1" x14ac:dyDescent="0.2">
      <c r="F412" s="49"/>
      <c r="G412" s="49"/>
    </row>
    <row r="413" spans="6:7" ht="20.100000000000001" customHeight="1" x14ac:dyDescent="0.2">
      <c r="F413" s="49"/>
      <c r="G413" s="49"/>
    </row>
    <row r="414" spans="6:7" ht="20.100000000000001" customHeight="1" x14ac:dyDescent="0.2">
      <c r="F414" s="49"/>
      <c r="G414" s="49"/>
    </row>
    <row r="415" spans="6:7" ht="20.100000000000001" customHeight="1" x14ac:dyDescent="0.2">
      <c r="F415" s="49"/>
      <c r="G415" s="49"/>
    </row>
    <row r="416" spans="6:7" ht="20.100000000000001" customHeight="1" x14ac:dyDescent="0.2">
      <c r="F416" s="49"/>
      <c r="G416" s="49"/>
    </row>
    <row r="417" spans="6:7" ht="20.100000000000001" customHeight="1" x14ac:dyDescent="0.2">
      <c r="F417" s="49"/>
      <c r="G417" s="49"/>
    </row>
    <row r="418" spans="6:7" ht="20.100000000000001" customHeight="1" x14ac:dyDescent="0.2">
      <c r="F418" s="49"/>
      <c r="G418" s="49"/>
    </row>
    <row r="419" spans="6:7" ht="20.100000000000001" customHeight="1" x14ac:dyDescent="0.2">
      <c r="F419" s="49"/>
      <c r="G419" s="49"/>
    </row>
    <row r="420" spans="6:7" ht="20.100000000000001" customHeight="1" x14ac:dyDescent="0.2">
      <c r="F420" s="49"/>
      <c r="G420" s="49"/>
    </row>
    <row r="421" spans="6:7" ht="20.100000000000001" customHeight="1" x14ac:dyDescent="0.2">
      <c r="F421" s="49"/>
      <c r="G421" s="49"/>
    </row>
    <row r="422" spans="6:7" ht="20.100000000000001" customHeight="1" x14ac:dyDescent="0.2">
      <c r="F422" s="49"/>
      <c r="G422" s="49"/>
    </row>
    <row r="423" spans="6:7" ht="20.100000000000001" customHeight="1" x14ac:dyDescent="0.2">
      <c r="F423" s="49"/>
      <c r="G423" s="49"/>
    </row>
    <row r="424" spans="6:7" ht="20.100000000000001" customHeight="1" x14ac:dyDescent="0.2">
      <c r="F424" s="49"/>
      <c r="G424" s="49"/>
    </row>
    <row r="425" spans="6:7" ht="20.100000000000001" customHeight="1" x14ac:dyDescent="0.2">
      <c r="F425" s="49"/>
      <c r="G425" s="49"/>
    </row>
    <row r="426" spans="6:7" ht="20.100000000000001" customHeight="1" x14ac:dyDescent="0.2">
      <c r="F426" s="49"/>
      <c r="G426" s="49"/>
    </row>
    <row r="427" spans="6:7" ht="20.100000000000001" customHeight="1" x14ac:dyDescent="0.2">
      <c r="F427" s="49"/>
      <c r="G427" s="49"/>
    </row>
    <row r="428" spans="6:7" ht="20.100000000000001" customHeight="1" x14ac:dyDescent="0.2">
      <c r="F428" s="49"/>
      <c r="G428" s="49"/>
    </row>
    <row r="429" spans="6:7" ht="20.100000000000001" customHeight="1" x14ac:dyDescent="0.2">
      <c r="F429" s="49"/>
      <c r="G429" s="49"/>
    </row>
    <row r="430" spans="6:7" ht="20.100000000000001" customHeight="1" x14ac:dyDescent="0.2">
      <c r="F430" s="49"/>
      <c r="G430" s="49"/>
    </row>
    <row r="431" spans="6:7" ht="20.100000000000001" customHeight="1" x14ac:dyDescent="0.2">
      <c r="F431" s="49"/>
      <c r="G431" s="49"/>
    </row>
    <row r="432" spans="6:7" ht="20.100000000000001" customHeight="1" x14ac:dyDescent="0.2">
      <c r="F432" s="49"/>
      <c r="G432" s="49"/>
    </row>
    <row r="433" spans="6:7" ht="20.100000000000001" customHeight="1" x14ac:dyDescent="0.2">
      <c r="F433" s="49"/>
      <c r="G433" s="49"/>
    </row>
    <row r="434" spans="6:7" ht="20.100000000000001" customHeight="1" x14ac:dyDescent="0.2">
      <c r="F434" s="49"/>
      <c r="G434" s="49"/>
    </row>
    <row r="435" spans="6:7" ht="20.100000000000001" customHeight="1" x14ac:dyDescent="0.2">
      <c r="F435" s="49"/>
      <c r="G435" s="49"/>
    </row>
    <row r="436" spans="6:7" ht="20.100000000000001" customHeight="1" x14ac:dyDescent="0.2">
      <c r="F436" s="49"/>
      <c r="G436" s="49"/>
    </row>
    <row r="437" spans="6:7" ht="20.100000000000001" customHeight="1" x14ac:dyDescent="0.2">
      <c r="F437" s="49"/>
      <c r="G437" s="49"/>
    </row>
    <row r="438" spans="6:7" ht="20.100000000000001" customHeight="1" x14ac:dyDescent="0.2">
      <c r="F438" s="49"/>
      <c r="G438" s="49"/>
    </row>
    <row r="439" spans="6:7" ht="20.100000000000001" customHeight="1" x14ac:dyDescent="0.2">
      <c r="F439" s="49"/>
      <c r="G439" s="49"/>
    </row>
    <row r="440" spans="6:7" ht="20.100000000000001" customHeight="1" x14ac:dyDescent="0.2">
      <c r="F440" s="49"/>
      <c r="G440" s="49"/>
    </row>
    <row r="441" spans="6:7" ht="20.100000000000001" customHeight="1" x14ac:dyDescent="0.2">
      <c r="F441" s="49"/>
      <c r="G441" s="49"/>
    </row>
    <row r="442" spans="6:7" ht="20.100000000000001" customHeight="1" x14ac:dyDescent="0.2">
      <c r="F442" s="49"/>
      <c r="G442" s="49"/>
    </row>
    <row r="443" spans="6:7" ht="20.100000000000001" customHeight="1" x14ac:dyDescent="0.2">
      <c r="F443" s="49"/>
      <c r="G443" s="49"/>
    </row>
    <row r="444" spans="6:7" ht="20.100000000000001" customHeight="1" x14ac:dyDescent="0.2">
      <c r="F444" s="49"/>
      <c r="G444" s="49"/>
    </row>
    <row r="445" spans="6:7" ht="20.100000000000001" customHeight="1" x14ac:dyDescent="0.2">
      <c r="F445" s="49"/>
      <c r="G445" s="49"/>
    </row>
    <row r="446" spans="6:7" ht="20.100000000000001" customHeight="1" x14ac:dyDescent="0.2">
      <c r="F446" s="49"/>
      <c r="G446" s="49"/>
    </row>
    <row r="447" spans="6:7" ht="20.100000000000001" customHeight="1" x14ac:dyDescent="0.2">
      <c r="F447" s="49"/>
      <c r="G447" s="49"/>
    </row>
    <row r="448" spans="6:7" ht="20.100000000000001" customHeight="1" x14ac:dyDescent="0.2">
      <c r="F448" s="49"/>
      <c r="G448" s="49"/>
    </row>
    <row r="449" spans="6:7" ht="20.100000000000001" customHeight="1" x14ac:dyDescent="0.2">
      <c r="F449" s="49"/>
      <c r="G449" s="49"/>
    </row>
    <row r="450" spans="6:7" ht="20.100000000000001" customHeight="1" x14ac:dyDescent="0.2">
      <c r="F450" s="49"/>
      <c r="G450" s="49"/>
    </row>
    <row r="451" spans="6:7" ht="20.100000000000001" customHeight="1" x14ac:dyDescent="0.2">
      <c r="F451" s="49"/>
      <c r="G451" s="49"/>
    </row>
    <row r="452" spans="6:7" ht="20.100000000000001" customHeight="1" x14ac:dyDescent="0.2">
      <c r="F452" s="49"/>
      <c r="G452" s="49"/>
    </row>
    <row r="453" spans="6:7" ht="20.100000000000001" customHeight="1" x14ac:dyDescent="0.2">
      <c r="F453" s="49"/>
      <c r="G453" s="49"/>
    </row>
    <row r="454" spans="6:7" ht="20.100000000000001" customHeight="1" x14ac:dyDescent="0.2">
      <c r="F454" s="49"/>
      <c r="G454" s="49"/>
    </row>
    <row r="455" spans="6:7" ht="20.100000000000001" customHeight="1" x14ac:dyDescent="0.2">
      <c r="F455" s="49"/>
      <c r="G455" s="49"/>
    </row>
    <row r="456" spans="6:7" ht="20.100000000000001" customHeight="1" x14ac:dyDescent="0.2">
      <c r="F456" s="49"/>
      <c r="G456" s="49"/>
    </row>
    <row r="457" spans="6:7" ht="20.100000000000001" customHeight="1" x14ac:dyDescent="0.2">
      <c r="F457" s="49"/>
      <c r="G457" s="49"/>
    </row>
    <row r="458" spans="6:7" ht="20.100000000000001" customHeight="1" x14ac:dyDescent="0.2">
      <c r="F458" s="49"/>
      <c r="G458" s="49"/>
    </row>
    <row r="459" spans="6:7" ht="20.100000000000001" customHeight="1" x14ac:dyDescent="0.2">
      <c r="F459" s="49"/>
      <c r="G459" s="49"/>
    </row>
    <row r="460" spans="6:7" ht="20.100000000000001" customHeight="1" x14ac:dyDescent="0.2">
      <c r="F460" s="49"/>
      <c r="G460" s="49"/>
    </row>
    <row r="461" spans="6:7" ht="20.100000000000001" customHeight="1" x14ac:dyDescent="0.2">
      <c r="F461" s="49"/>
      <c r="G461" s="49"/>
    </row>
    <row r="462" spans="6:7" ht="20.100000000000001" customHeight="1" x14ac:dyDescent="0.2">
      <c r="F462" s="49"/>
      <c r="G462" s="49"/>
    </row>
    <row r="463" spans="6:7" ht="20.100000000000001" customHeight="1" x14ac:dyDescent="0.2">
      <c r="F463" s="49"/>
      <c r="G463" s="49"/>
    </row>
    <row r="464" spans="6:7" ht="20.100000000000001" customHeight="1" x14ac:dyDescent="0.2">
      <c r="F464" s="49"/>
      <c r="G464" s="49"/>
    </row>
    <row r="465" spans="6:7" ht="20.100000000000001" customHeight="1" x14ac:dyDescent="0.2">
      <c r="F465" s="49"/>
      <c r="G465" s="49"/>
    </row>
    <row r="466" spans="6:7" ht="20.100000000000001" customHeight="1" x14ac:dyDescent="0.2">
      <c r="F466" s="49"/>
      <c r="G466" s="49"/>
    </row>
    <row r="467" spans="6:7" ht="20.100000000000001" customHeight="1" x14ac:dyDescent="0.2">
      <c r="F467" s="49"/>
      <c r="G467" s="49"/>
    </row>
    <row r="468" spans="6:7" ht="20.100000000000001" customHeight="1" x14ac:dyDescent="0.2">
      <c r="F468" s="49"/>
      <c r="G468" s="49"/>
    </row>
    <row r="469" spans="6:7" ht="20.100000000000001" customHeight="1" x14ac:dyDescent="0.2">
      <c r="F469" s="49"/>
      <c r="G469" s="49"/>
    </row>
    <row r="470" spans="6:7" ht="20.100000000000001" customHeight="1" x14ac:dyDescent="0.2">
      <c r="F470" s="49"/>
      <c r="G470" s="49"/>
    </row>
    <row r="471" spans="6:7" ht="20.100000000000001" customHeight="1" x14ac:dyDescent="0.2">
      <c r="F471" s="49"/>
      <c r="G471" s="49"/>
    </row>
    <row r="472" spans="6:7" ht="20.100000000000001" customHeight="1" x14ac:dyDescent="0.2">
      <c r="F472" s="49"/>
      <c r="G472" s="49"/>
    </row>
    <row r="473" spans="6:7" ht="20.100000000000001" customHeight="1" x14ac:dyDescent="0.2">
      <c r="F473" s="49"/>
      <c r="G473" s="49"/>
    </row>
    <row r="474" spans="6:7" ht="20.100000000000001" customHeight="1" x14ac:dyDescent="0.2">
      <c r="F474" s="49"/>
      <c r="G474" s="49"/>
    </row>
    <row r="475" spans="6:7" ht="20.100000000000001" customHeight="1" x14ac:dyDescent="0.2">
      <c r="F475" s="49"/>
      <c r="G475" s="49"/>
    </row>
    <row r="476" spans="6:7" ht="20.100000000000001" customHeight="1" x14ac:dyDescent="0.2">
      <c r="F476" s="49"/>
      <c r="G476" s="49"/>
    </row>
    <row r="477" spans="6:7" ht="20.100000000000001" customHeight="1" x14ac:dyDescent="0.2">
      <c r="F477" s="49"/>
      <c r="G477" s="49"/>
    </row>
    <row r="478" spans="6:7" ht="20.100000000000001" customHeight="1" x14ac:dyDescent="0.2">
      <c r="F478" s="49"/>
      <c r="G478" s="49"/>
    </row>
    <row r="479" spans="6:7" ht="20.100000000000001" customHeight="1" x14ac:dyDescent="0.2">
      <c r="F479" s="49"/>
      <c r="G479" s="49"/>
    </row>
    <row r="480" spans="6:7" ht="20.100000000000001" customHeight="1" x14ac:dyDescent="0.2">
      <c r="F480" s="49"/>
      <c r="G480" s="49"/>
    </row>
    <row r="481" spans="6:7" ht="20.100000000000001" customHeight="1" x14ac:dyDescent="0.2">
      <c r="F481" s="49"/>
      <c r="G481" s="49"/>
    </row>
    <row r="482" spans="6:7" ht="20.100000000000001" customHeight="1" x14ac:dyDescent="0.2">
      <c r="F482" s="49"/>
      <c r="G482" s="49"/>
    </row>
    <row r="483" spans="6:7" ht="20.100000000000001" customHeight="1" x14ac:dyDescent="0.2">
      <c r="F483" s="49"/>
      <c r="G483" s="49"/>
    </row>
    <row r="484" spans="6:7" ht="20.100000000000001" customHeight="1" x14ac:dyDescent="0.2">
      <c r="F484" s="49"/>
      <c r="G484" s="49"/>
    </row>
    <row r="485" spans="6:7" ht="20.100000000000001" customHeight="1" x14ac:dyDescent="0.2">
      <c r="F485" s="49"/>
      <c r="G485" s="49"/>
    </row>
    <row r="486" spans="6:7" ht="20.100000000000001" customHeight="1" x14ac:dyDescent="0.2">
      <c r="F486" s="49"/>
      <c r="G486" s="49"/>
    </row>
    <row r="487" spans="6:7" ht="20.100000000000001" customHeight="1" x14ac:dyDescent="0.2">
      <c r="F487" s="49"/>
      <c r="G487" s="49"/>
    </row>
    <row r="488" spans="6:7" ht="20.100000000000001" customHeight="1" x14ac:dyDescent="0.2">
      <c r="F488" s="49"/>
      <c r="G488" s="49"/>
    </row>
    <row r="489" spans="6:7" ht="20.100000000000001" customHeight="1" x14ac:dyDescent="0.2">
      <c r="F489" s="49"/>
      <c r="G489" s="49"/>
    </row>
    <row r="490" spans="6:7" ht="20.100000000000001" customHeight="1" x14ac:dyDescent="0.2">
      <c r="F490" s="49"/>
      <c r="G490" s="49"/>
    </row>
    <row r="491" spans="6:7" ht="20.100000000000001" customHeight="1" x14ac:dyDescent="0.2">
      <c r="F491" s="49"/>
      <c r="G491" s="49"/>
    </row>
    <row r="492" spans="6:7" ht="20.100000000000001" customHeight="1" x14ac:dyDescent="0.2">
      <c r="F492" s="49"/>
      <c r="G492" s="49"/>
    </row>
    <row r="493" spans="6:7" ht="20.100000000000001" customHeight="1" x14ac:dyDescent="0.2">
      <c r="F493" s="49"/>
      <c r="G493" s="49"/>
    </row>
    <row r="494" spans="6:7" ht="20.100000000000001" customHeight="1" x14ac:dyDescent="0.2">
      <c r="F494" s="49"/>
      <c r="G494" s="49"/>
    </row>
    <row r="495" spans="6:7" ht="20.100000000000001" customHeight="1" x14ac:dyDescent="0.2">
      <c r="F495" s="49"/>
      <c r="G495" s="49"/>
    </row>
    <row r="496" spans="6:7" ht="20.100000000000001" customHeight="1" x14ac:dyDescent="0.2">
      <c r="F496" s="49"/>
      <c r="G496" s="49"/>
    </row>
    <row r="497" spans="6:7" ht="20.100000000000001" customHeight="1" x14ac:dyDescent="0.2">
      <c r="F497" s="49"/>
      <c r="G497" s="49"/>
    </row>
    <row r="498" spans="6:7" ht="20.100000000000001" customHeight="1" x14ac:dyDescent="0.2">
      <c r="F498" s="49"/>
      <c r="G498" s="49"/>
    </row>
    <row r="499" spans="6:7" ht="20.100000000000001" customHeight="1" x14ac:dyDescent="0.2">
      <c r="F499" s="49"/>
      <c r="G499" s="49"/>
    </row>
    <row r="500" spans="6:7" ht="20.100000000000001" customHeight="1" x14ac:dyDescent="0.2">
      <c r="F500" s="49"/>
      <c r="G500" s="49"/>
    </row>
    <row r="501" spans="6:7" ht="20.100000000000001" customHeight="1" x14ac:dyDescent="0.2">
      <c r="F501" s="49"/>
      <c r="G501" s="49"/>
    </row>
    <row r="502" spans="6:7" ht="20.100000000000001" customHeight="1" x14ac:dyDescent="0.2">
      <c r="F502" s="49"/>
      <c r="G502" s="49"/>
    </row>
    <row r="503" spans="6:7" ht="20.100000000000001" customHeight="1" x14ac:dyDescent="0.2">
      <c r="F503" s="49"/>
      <c r="G503" s="49"/>
    </row>
    <row r="504" spans="6:7" ht="20.100000000000001" customHeight="1" x14ac:dyDescent="0.2">
      <c r="F504" s="49"/>
      <c r="G504" s="49"/>
    </row>
    <row r="505" spans="6:7" ht="20.100000000000001" customHeight="1" x14ac:dyDescent="0.2">
      <c r="F505" s="49"/>
      <c r="G505" s="49"/>
    </row>
    <row r="506" spans="6:7" ht="20.100000000000001" customHeight="1" x14ac:dyDescent="0.2">
      <c r="F506" s="49"/>
      <c r="G506" s="49"/>
    </row>
    <row r="507" spans="6:7" ht="20.100000000000001" customHeight="1" x14ac:dyDescent="0.2">
      <c r="F507" s="49"/>
      <c r="G507" s="49"/>
    </row>
    <row r="508" spans="6:7" ht="20.100000000000001" customHeight="1" x14ac:dyDescent="0.2">
      <c r="F508" s="49"/>
      <c r="G508" s="49"/>
    </row>
    <row r="509" spans="6:7" ht="20.100000000000001" customHeight="1" x14ac:dyDescent="0.2">
      <c r="F509" s="49"/>
      <c r="G509" s="49"/>
    </row>
    <row r="510" spans="6:7" ht="20.100000000000001" customHeight="1" x14ac:dyDescent="0.2">
      <c r="F510" s="49"/>
      <c r="G510" s="49"/>
    </row>
    <row r="511" spans="6:7" ht="20.100000000000001" customHeight="1" x14ac:dyDescent="0.2">
      <c r="F511" s="49"/>
      <c r="G511" s="49"/>
    </row>
    <row r="512" spans="6:7" ht="20.100000000000001" customHeight="1" x14ac:dyDescent="0.2">
      <c r="F512" s="49"/>
      <c r="G512" s="49"/>
    </row>
    <row r="513" spans="6:7" ht="20.100000000000001" customHeight="1" x14ac:dyDescent="0.2">
      <c r="F513" s="49"/>
      <c r="G513" s="49"/>
    </row>
    <row r="514" spans="6:7" ht="20.100000000000001" customHeight="1" x14ac:dyDescent="0.2">
      <c r="F514" s="49"/>
      <c r="G514" s="49"/>
    </row>
    <row r="515" spans="6:7" ht="20.100000000000001" customHeight="1" x14ac:dyDescent="0.2">
      <c r="F515" s="49"/>
      <c r="G515" s="49"/>
    </row>
    <row r="516" spans="6:7" ht="20.100000000000001" customHeight="1" x14ac:dyDescent="0.2">
      <c r="F516" s="49"/>
      <c r="G516" s="49"/>
    </row>
    <row r="517" spans="6:7" ht="20.100000000000001" customHeight="1" x14ac:dyDescent="0.2">
      <c r="F517" s="49"/>
      <c r="G517" s="49"/>
    </row>
    <row r="518" spans="6:7" ht="20.100000000000001" customHeight="1" x14ac:dyDescent="0.2">
      <c r="F518" s="49"/>
      <c r="G518" s="49"/>
    </row>
    <row r="519" spans="6:7" ht="20.100000000000001" customHeight="1" x14ac:dyDescent="0.2">
      <c r="F519" s="49"/>
      <c r="G519" s="49"/>
    </row>
    <row r="520" spans="6:7" ht="20.100000000000001" customHeight="1" x14ac:dyDescent="0.2">
      <c r="F520" s="49"/>
      <c r="G520" s="49"/>
    </row>
    <row r="521" spans="6:7" ht="20.100000000000001" customHeight="1" x14ac:dyDescent="0.2">
      <c r="F521" s="49"/>
      <c r="G521" s="49"/>
    </row>
    <row r="522" spans="6:7" ht="20.100000000000001" customHeight="1" x14ac:dyDescent="0.2">
      <c r="F522" s="49"/>
      <c r="G522" s="49"/>
    </row>
    <row r="523" spans="6:7" ht="20.100000000000001" customHeight="1" x14ac:dyDescent="0.2">
      <c r="F523" s="49"/>
      <c r="G523" s="49"/>
    </row>
    <row r="524" spans="6:7" ht="20.100000000000001" customHeight="1" x14ac:dyDescent="0.2">
      <c r="F524" s="49"/>
      <c r="G524" s="49"/>
    </row>
    <row r="525" spans="6:7" ht="20.100000000000001" customHeight="1" x14ac:dyDescent="0.2">
      <c r="F525" s="49"/>
      <c r="G525" s="49"/>
    </row>
    <row r="526" spans="6:7" ht="20.100000000000001" customHeight="1" x14ac:dyDescent="0.2">
      <c r="F526" s="49"/>
      <c r="G526" s="49"/>
    </row>
    <row r="527" spans="6:7" ht="20.100000000000001" customHeight="1" x14ac:dyDescent="0.2">
      <c r="F527" s="49"/>
      <c r="G527" s="49"/>
    </row>
    <row r="528" spans="6:7" ht="20.100000000000001" customHeight="1" x14ac:dyDescent="0.2">
      <c r="F528" s="49"/>
      <c r="G528" s="49"/>
    </row>
    <row r="529" spans="6:7" ht="20.100000000000001" customHeight="1" x14ac:dyDescent="0.2">
      <c r="F529" s="49"/>
      <c r="G529" s="49"/>
    </row>
    <row r="530" spans="6:7" ht="20.100000000000001" customHeight="1" x14ac:dyDescent="0.2">
      <c r="F530" s="49"/>
      <c r="G530" s="49"/>
    </row>
    <row r="531" spans="6:7" ht="20.100000000000001" customHeight="1" x14ac:dyDescent="0.2">
      <c r="F531" s="49"/>
      <c r="G531" s="49"/>
    </row>
    <row r="532" spans="6:7" ht="20.100000000000001" customHeight="1" x14ac:dyDescent="0.2">
      <c r="F532" s="49"/>
      <c r="G532" s="49"/>
    </row>
    <row r="533" spans="6:7" ht="20.100000000000001" customHeight="1" x14ac:dyDescent="0.2">
      <c r="F533" s="49"/>
      <c r="G533" s="49"/>
    </row>
    <row r="534" spans="6:7" ht="20.100000000000001" customHeight="1" x14ac:dyDescent="0.2">
      <c r="F534" s="49"/>
      <c r="G534" s="49"/>
    </row>
    <row r="535" spans="6:7" ht="20.100000000000001" customHeight="1" x14ac:dyDescent="0.2">
      <c r="F535" s="49"/>
      <c r="G535" s="49"/>
    </row>
    <row r="536" spans="6:7" ht="20.100000000000001" customHeight="1" x14ac:dyDescent="0.2">
      <c r="F536" s="49"/>
      <c r="G536" s="49"/>
    </row>
    <row r="537" spans="6:7" ht="20.100000000000001" customHeight="1" x14ac:dyDescent="0.2">
      <c r="F537" s="49"/>
      <c r="G537" s="49"/>
    </row>
    <row r="538" spans="6:7" ht="20.100000000000001" customHeight="1" x14ac:dyDescent="0.2">
      <c r="F538" s="49"/>
      <c r="G538" s="49"/>
    </row>
    <row r="539" spans="6:7" ht="20.100000000000001" customHeight="1" x14ac:dyDescent="0.2">
      <c r="F539" s="49"/>
      <c r="G539" s="49"/>
    </row>
    <row r="540" spans="6:7" ht="20.100000000000001" customHeight="1" x14ac:dyDescent="0.2">
      <c r="F540" s="49"/>
      <c r="G540" s="49"/>
    </row>
    <row r="541" spans="6:7" ht="20.100000000000001" customHeight="1" x14ac:dyDescent="0.2">
      <c r="F541" s="49"/>
      <c r="G541" s="49"/>
    </row>
    <row r="542" spans="6:7" ht="20.100000000000001" customHeight="1" x14ac:dyDescent="0.2">
      <c r="F542" s="49"/>
      <c r="G542" s="49"/>
    </row>
    <row r="543" spans="6:7" ht="20.100000000000001" customHeight="1" x14ac:dyDescent="0.2">
      <c r="F543" s="49"/>
      <c r="G543" s="49"/>
    </row>
    <row r="544" spans="6:7" ht="20.100000000000001" customHeight="1" x14ac:dyDescent="0.2">
      <c r="F544" s="49"/>
      <c r="G544" s="49"/>
    </row>
    <row r="545" spans="6:7" ht="20.100000000000001" customHeight="1" x14ac:dyDescent="0.2">
      <c r="F545" s="49"/>
      <c r="G545" s="49"/>
    </row>
    <row r="546" spans="6:7" ht="20.100000000000001" customHeight="1" x14ac:dyDescent="0.2">
      <c r="F546" s="49"/>
      <c r="G546" s="49"/>
    </row>
    <row r="547" spans="6:7" ht="20.100000000000001" customHeight="1" x14ac:dyDescent="0.2">
      <c r="F547" s="49"/>
      <c r="G547" s="49"/>
    </row>
    <row r="548" spans="6:7" ht="20.100000000000001" customHeight="1" x14ac:dyDescent="0.2">
      <c r="F548" s="49"/>
      <c r="G548" s="49"/>
    </row>
    <row r="549" spans="6:7" ht="20.100000000000001" customHeight="1" x14ac:dyDescent="0.2">
      <c r="F549" s="49"/>
      <c r="G549" s="49"/>
    </row>
    <row r="550" spans="6:7" ht="20.100000000000001" customHeight="1" x14ac:dyDescent="0.2">
      <c r="F550" s="49"/>
      <c r="G550" s="49"/>
    </row>
    <row r="551" spans="6:7" ht="20.100000000000001" customHeight="1" x14ac:dyDescent="0.2">
      <c r="F551" s="49"/>
      <c r="G551" s="49"/>
    </row>
    <row r="552" spans="6:7" ht="20.100000000000001" customHeight="1" x14ac:dyDescent="0.2">
      <c r="F552" s="49"/>
      <c r="G552" s="49"/>
    </row>
    <row r="553" spans="6:7" ht="20.100000000000001" customHeight="1" x14ac:dyDescent="0.2">
      <c r="F553" s="49"/>
      <c r="G553" s="49"/>
    </row>
    <row r="554" spans="6:7" ht="20.100000000000001" customHeight="1" x14ac:dyDescent="0.2">
      <c r="F554" s="49"/>
      <c r="G554" s="49"/>
    </row>
    <row r="555" spans="6:7" ht="20.100000000000001" customHeight="1" x14ac:dyDescent="0.2">
      <c r="F555" s="49"/>
      <c r="G555" s="49"/>
    </row>
    <row r="556" spans="6:7" ht="20.100000000000001" customHeight="1" x14ac:dyDescent="0.2">
      <c r="F556" s="49"/>
      <c r="G556" s="49"/>
    </row>
    <row r="557" spans="6:7" ht="20.100000000000001" customHeight="1" x14ac:dyDescent="0.2">
      <c r="F557" s="49"/>
      <c r="G557" s="49"/>
    </row>
    <row r="558" spans="6:7" ht="20.100000000000001" customHeight="1" x14ac:dyDescent="0.2">
      <c r="F558" s="49"/>
      <c r="G558" s="49"/>
    </row>
    <row r="559" spans="6:7" ht="20.100000000000001" customHeight="1" x14ac:dyDescent="0.2">
      <c r="F559" s="49"/>
      <c r="G559" s="49"/>
    </row>
    <row r="560" spans="6:7" ht="20.100000000000001" customHeight="1" x14ac:dyDescent="0.2">
      <c r="F560" s="49"/>
      <c r="G560" s="49"/>
    </row>
    <row r="561" spans="6:7" ht="20.100000000000001" customHeight="1" x14ac:dyDescent="0.2">
      <c r="F561" s="49"/>
      <c r="G561" s="49"/>
    </row>
    <row r="562" spans="6:7" ht="20.100000000000001" customHeight="1" x14ac:dyDescent="0.2">
      <c r="F562" s="49"/>
      <c r="G562" s="49"/>
    </row>
    <row r="563" spans="6:7" ht="20.100000000000001" customHeight="1" x14ac:dyDescent="0.2">
      <c r="F563" s="49"/>
      <c r="G563" s="49"/>
    </row>
    <row r="564" spans="6:7" ht="20.100000000000001" customHeight="1" x14ac:dyDescent="0.2">
      <c r="F564" s="49"/>
      <c r="G564" s="49"/>
    </row>
    <row r="565" spans="6:7" ht="20.100000000000001" customHeight="1" x14ac:dyDescent="0.2">
      <c r="F565" s="49"/>
      <c r="G565" s="49"/>
    </row>
    <row r="566" spans="6:7" ht="20.100000000000001" customHeight="1" x14ac:dyDescent="0.2">
      <c r="F566" s="49"/>
      <c r="G566" s="49"/>
    </row>
    <row r="567" spans="6:7" ht="20.100000000000001" customHeight="1" x14ac:dyDescent="0.2">
      <c r="F567" s="49"/>
      <c r="G567" s="49"/>
    </row>
    <row r="568" spans="6:7" ht="20.100000000000001" customHeight="1" x14ac:dyDescent="0.2">
      <c r="F568" s="49"/>
      <c r="G568" s="49"/>
    </row>
    <row r="569" spans="6:7" ht="20.100000000000001" customHeight="1" x14ac:dyDescent="0.2">
      <c r="F569" s="49"/>
      <c r="G569" s="49"/>
    </row>
    <row r="570" spans="6:7" ht="20.100000000000001" customHeight="1" x14ac:dyDescent="0.2">
      <c r="F570" s="49"/>
      <c r="G570" s="49"/>
    </row>
    <row r="571" spans="6:7" ht="20.100000000000001" customHeight="1" x14ac:dyDescent="0.2">
      <c r="F571" s="49"/>
      <c r="G571" s="49"/>
    </row>
    <row r="572" spans="6:7" ht="20.100000000000001" customHeight="1" x14ac:dyDescent="0.2">
      <c r="F572" s="49"/>
      <c r="G572" s="49"/>
    </row>
    <row r="573" spans="6:7" ht="20.100000000000001" customHeight="1" x14ac:dyDescent="0.2">
      <c r="F573" s="49"/>
      <c r="G573" s="49"/>
    </row>
    <row r="574" spans="6:7" ht="20.100000000000001" customHeight="1" x14ac:dyDescent="0.2">
      <c r="F574" s="49"/>
      <c r="G574" s="49"/>
    </row>
    <row r="575" spans="6:7" ht="20.100000000000001" customHeight="1" x14ac:dyDescent="0.2">
      <c r="F575" s="49"/>
      <c r="G575" s="49"/>
    </row>
    <row r="576" spans="6:7" ht="20.100000000000001" customHeight="1" x14ac:dyDescent="0.2">
      <c r="F576" s="49"/>
      <c r="G576" s="49"/>
    </row>
    <row r="577" spans="6:7" ht="20.100000000000001" customHeight="1" x14ac:dyDescent="0.2">
      <c r="F577" s="49"/>
      <c r="G577" s="49"/>
    </row>
    <row r="578" spans="6:7" ht="20.100000000000001" customHeight="1" x14ac:dyDescent="0.2">
      <c r="F578" s="49"/>
      <c r="G578" s="49"/>
    </row>
    <row r="579" spans="6:7" ht="20.100000000000001" customHeight="1" x14ac:dyDescent="0.2">
      <c r="F579" s="49"/>
      <c r="G579" s="49"/>
    </row>
    <row r="580" spans="6:7" ht="20.100000000000001" customHeight="1" x14ac:dyDescent="0.2">
      <c r="F580" s="49"/>
      <c r="G580" s="49"/>
    </row>
    <row r="581" spans="6:7" ht="20.100000000000001" customHeight="1" x14ac:dyDescent="0.2">
      <c r="F581" s="49"/>
      <c r="G581" s="49"/>
    </row>
    <row r="582" spans="6:7" ht="20.100000000000001" customHeight="1" x14ac:dyDescent="0.2">
      <c r="F582" s="49"/>
      <c r="G582" s="49"/>
    </row>
    <row r="583" spans="6:7" ht="20.100000000000001" customHeight="1" x14ac:dyDescent="0.2">
      <c r="F583" s="49"/>
      <c r="G583" s="49"/>
    </row>
    <row r="584" spans="6:7" ht="20.100000000000001" customHeight="1" x14ac:dyDescent="0.2">
      <c r="F584" s="49"/>
      <c r="G584" s="49"/>
    </row>
    <row r="585" spans="6:7" ht="20.100000000000001" customHeight="1" x14ac:dyDescent="0.2">
      <c r="F585" s="49"/>
      <c r="G585" s="49"/>
    </row>
    <row r="586" spans="6:7" ht="20.100000000000001" customHeight="1" x14ac:dyDescent="0.2">
      <c r="F586" s="49"/>
      <c r="G586" s="49"/>
    </row>
    <row r="587" spans="6:7" ht="20.100000000000001" customHeight="1" x14ac:dyDescent="0.2">
      <c r="F587" s="49"/>
      <c r="G587" s="49"/>
    </row>
    <row r="588" spans="6:7" ht="20.100000000000001" customHeight="1" x14ac:dyDescent="0.2">
      <c r="F588" s="49"/>
      <c r="G588" s="49"/>
    </row>
    <row r="589" spans="6:7" ht="20.100000000000001" customHeight="1" x14ac:dyDescent="0.2">
      <c r="F589" s="49"/>
      <c r="G589" s="49"/>
    </row>
    <row r="590" spans="6:7" ht="20.100000000000001" customHeight="1" x14ac:dyDescent="0.2">
      <c r="F590" s="49"/>
      <c r="G590" s="49"/>
    </row>
    <row r="591" spans="6:7" ht="20.100000000000001" customHeight="1" x14ac:dyDescent="0.2">
      <c r="F591" s="49"/>
      <c r="G591" s="49"/>
    </row>
    <row r="592" spans="6:7" ht="20.100000000000001" customHeight="1" x14ac:dyDescent="0.2">
      <c r="F592" s="49"/>
      <c r="G592" s="49"/>
    </row>
    <row r="593" spans="6:7" ht="20.100000000000001" customHeight="1" x14ac:dyDescent="0.2">
      <c r="F593" s="49"/>
      <c r="G593" s="49"/>
    </row>
    <row r="594" spans="6:7" ht="20.100000000000001" customHeight="1" x14ac:dyDescent="0.2">
      <c r="F594" s="49"/>
      <c r="G594" s="49"/>
    </row>
    <row r="595" spans="6:7" ht="20.100000000000001" customHeight="1" x14ac:dyDescent="0.2">
      <c r="F595" s="49"/>
      <c r="G595" s="49"/>
    </row>
    <row r="596" spans="6:7" ht="20.100000000000001" customHeight="1" x14ac:dyDescent="0.2">
      <c r="F596" s="49"/>
      <c r="G596" s="49"/>
    </row>
    <row r="597" spans="6:7" ht="20.100000000000001" customHeight="1" x14ac:dyDescent="0.2">
      <c r="F597" s="49"/>
      <c r="G597" s="49"/>
    </row>
    <row r="598" spans="6:7" ht="20.100000000000001" customHeight="1" x14ac:dyDescent="0.2">
      <c r="F598" s="49"/>
      <c r="G598" s="49"/>
    </row>
    <row r="599" spans="6:7" ht="20.100000000000001" customHeight="1" x14ac:dyDescent="0.2">
      <c r="F599" s="49"/>
      <c r="G599" s="49"/>
    </row>
    <row r="600" spans="6:7" ht="20.100000000000001" customHeight="1" x14ac:dyDescent="0.2">
      <c r="F600" s="49"/>
      <c r="G600" s="49"/>
    </row>
    <row r="601" spans="6:7" ht="20.100000000000001" customHeight="1" x14ac:dyDescent="0.2">
      <c r="F601" s="49"/>
      <c r="G601" s="49"/>
    </row>
    <row r="602" spans="6:7" ht="20.100000000000001" customHeight="1" x14ac:dyDescent="0.2">
      <c r="F602" s="49"/>
      <c r="G602" s="49"/>
    </row>
    <row r="603" spans="6:7" ht="20.100000000000001" customHeight="1" x14ac:dyDescent="0.2">
      <c r="F603" s="49"/>
      <c r="G603" s="49"/>
    </row>
    <row r="604" spans="6:7" ht="20.100000000000001" customHeight="1" x14ac:dyDescent="0.2">
      <c r="F604" s="49"/>
      <c r="G604" s="49"/>
    </row>
    <row r="605" spans="6:7" ht="20.100000000000001" customHeight="1" x14ac:dyDescent="0.2">
      <c r="F605" s="49"/>
      <c r="G605" s="49"/>
    </row>
    <row r="606" spans="6:7" ht="20.100000000000001" customHeight="1" x14ac:dyDescent="0.2">
      <c r="F606" s="49"/>
      <c r="G606" s="49"/>
    </row>
    <row r="607" spans="6:7" ht="20.100000000000001" customHeight="1" x14ac:dyDescent="0.2">
      <c r="F607" s="49"/>
      <c r="G607" s="49"/>
    </row>
    <row r="608" spans="6:7" ht="20.100000000000001" customHeight="1" x14ac:dyDescent="0.2">
      <c r="F608" s="49"/>
      <c r="G608" s="49"/>
    </row>
    <row r="609" spans="6:7" ht="20.100000000000001" customHeight="1" x14ac:dyDescent="0.2">
      <c r="F609" s="49"/>
      <c r="G609" s="49"/>
    </row>
    <row r="610" spans="6:7" ht="20.100000000000001" customHeight="1" x14ac:dyDescent="0.2">
      <c r="F610" s="49"/>
      <c r="G610" s="49"/>
    </row>
    <row r="611" spans="6:7" ht="20.100000000000001" customHeight="1" x14ac:dyDescent="0.2">
      <c r="F611" s="49"/>
      <c r="G611" s="49"/>
    </row>
    <row r="612" spans="6:7" ht="20.100000000000001" customHeight="1" x14ac:dyDescent="0.2">
      <c r="F612" s="49"/>
      <c r="G612" s="49"/>
    </row>
    <row r="613" spans="6:7" ht="20.100000000000001" customHeight="1" x14ac:dyDescent="0.2">
      <c r="F613" s="49"/>
      <c r="G613" s="49"/>
    </row>
    <row r="614" spans="6:7" ht="20.100000000000001" customHeight="1" x14ac:dyDescent="0.2">
      <c r="F614" s="49"/>
      <c r="G614" s="49"/>
    </row>
    <row r="615" spans="6:7" ht="20.100000000000001" customHeight="1" x14ac:dyDescent="0.2">
      <c r="F615" s="49"/>
      <c r="G615" s="49"/>
    </row>
    <row r="616" spans="6:7" ht="20.100000000000001" customHeight="1" x14ac:dyDescent="0.2">
      <c r="F616" s="49"/>
      <c r="G616" s="49"/>
    </row>
    <row r="617" spans="6:7" ht="20.100000000000001" customHeight="1" x14ac:dyDescent="0.2">
      <c r="F617" s="49"/>
      <c r="G617" s="49"/>
    </row>
    <row r="618" spans="6:7" ht="20.100000000000001" customHeight="1" x14ac:dyDescent="0.2">
      <c r="F618" s="49"/>
      <c r="G618" s="49"/>
    </row>
    <row r="619" spans="6:7" ht="20.100000000000001" customHeight="1" x14ac:dyDescent="0.2">
      <c r="F619" s="49"/>
      <c r="G619" s="49"/>
    </row>
    <row r="620" spans="6:7" ht="20.100000000000001" customHeight="1" x14ac:dyDescent="0.2">
      <c r="F620" s="49"/>
      <c r="G620" s="49"/>
    </row>
    <row r="621" spans="6:7" ht="20.100000000000001" customHeight="1" x14ac:dyDescent="0.2">
      <c r="F621" s="49"/>
      <c r="G621" s="49"/>
    </row>
    <row r="622" spans="6:7" ht="20.100000000000001" customHeight="1" x14ac:dyDescent="0.2">
      <c r="F622" s="49"/>
      <c r="G622" s="49"/>
    </row>
    <row r="623" spans="6:7" ht="20.100000000000001" customHeight="1" x14ac:dyDescent="0.2">
      <c r="F623" s="49"/>
      <c r="G623" s="49"/>
    </row>
    <row r="624" spans="6:7" ht="20.100000000000001" customHeight="1" x14ac:dyDescent="0.2">
      <c r="F624" s="49"/>
      <c r="G624" s="49"/>
    </row>
    <row r="625" spans="6:7" ht="20.100000000000001" customHeight="1" x14ac:dyDescent="0.2">
      <c r="F625" s="49"/>
      <c r="G625" s="49"/>
    </row>
    <row r="626" spans="6:7" ht="20.100000000000001" customHeight="1" x14ac:dyDescent="0.2">
      <c r="F626" s="49"/>
      <c r="G626" s="49"/>
    </row>
    <row r="627" spans="6:7" ht="20.100000000000001" customHeight="1" x14ac:dyDescent="0.2">
      <c r="F627" s="49"/>
      <c r="G627" s="49"/>
    </row>
    <row r="628" spans="6:7" ht="20.100000000000001" customHeight="1" x14ac:dyDescent="0.2">
      <c r="F628" s="49"/>
      <c r="G628" s="49"/>
    </row>
    <row r="629" spans="6:7" ht="20.100000000000001" customHeight="1" x14ac:dyDescent="0.2">
      <c r="F629" s="49"/>
      <c r="G629" s="49"/>
    </row>
    <row r="630" spans="6:7" ht="20.100000000000001" customHeight="1" x14ac:dyDescent="0.2">
      <c r="F630" s="49"/>
      <c r="G630" s="49"/>
    </row>
    <row r="631" spans="6:7" ht="20.100000000000001" customHeight="1" x14ac:dyDescent="0.2">
      <c r="F631" s="49"/>
      <c r="G631" s="49"/>
    </row>
    <row r="632" spans="6:7" ht="20.100000000000001" customHeight="1" x14ac:dyDescent="0.2">
      <c r="F632" s="49"/>
      <c r="G632" s="49"/>
    </row>
    <row r="633" spans="6:7" ht="20.100000000000001" customHeight="1" x14ac:dyDescent="0.2">
      <c r="F633" s="49"/>
      <c r="G633" s="49"/>
    </row>
    <row r="634" spans="6:7" ht="20.100000000000001" customHeight="1" x14ac:dyDescent="0.2">
      <c r="F634" s="49"/>
      <c r="G634" s="49"/>
    </row>
    <row r="635" spans="6:7" ht="20.100000000000001" customHeight="1" x14ac:dyDescent="0.2">
      <c r="F635" s="49"/>
      <c r="G635" s="49"/>
    </row>
    <row r="636" spans="6:7" ht="20.100000000000001" customHeight="1" x14ac:dyDescent="0.2">
      <c r="F636" s="49"/>
      <c r="G636" s="49"/>
    </row>
    <row r="637" spans="6:7" ht="20.100000000000001" customHeight="1" x14ac:dyDescent="0.2">
      <c r="F637" s="49"/>
      <c r="G637" s="49"/>
    </row>
    <row r="638" spans="6:7" ht="20.100000000000001" customHeight="1" x14ac:dyDescent="0.2">
      <c r="F638" s="49"/>
      <c r="G638" s="49"/>
    </row>
    <row r="639" spans="6:7" ht="20.100000000000001" customHeight="1" x14ac:dyDescent="0.2">
      <c r="F639" s="49"/>
      <c r="G639" s="49"/>
    </row>
    <row r="640" spans="6:7" ht="20.100000000000001" customHeight="1" x14ac:dyDescent="0.2">
      <c r="F640" s="49"/>
      <c r="G640" s="49"/>
    </row>
    <row r="641" spans="6:7" ht="20.100000000000001" customHeight="1" x14ac:dyDescent="0.2">
      <c r="F641" s="49"/>
      <c r="G641" s="49"/>
    </row>
    <row r="642" spans="6:7" ht="20.100000000000001" customHeight="1" x14ac:dyDescent="0.2">
      <c r="F642" s="49"/>
      <c r="G642" s="49"/>
    </row>
    <row r="643" spans="6:7" ht="20.100000000000001" customHeight="1" x14ac:dyDescent="0.2">
      <c r="F643" s="49"/>
      <c r="G643" s="49"/>
    </row>
    <row r="644" spans="6:7" ht="20.100000000000001" customHeight="1" x14ac:dyDescent="0.2">
      <c r="F644" s="49"/>
      <c r="G644" s="49"/>
    </row>
    <row r="645" spans="6:7" ht="20.100000000000001" customHeight="1" x14ac:dyDescent="0.2">
      <c r="F645" s="49"/>
      <c r="G645" s="49"/>
    </row>
    <row r="646" spans="6:7" ht="20.100000000000001" customHeight="1" x14ac:dyDescent="0.2">
      <c r="F646" s="49"/>
      <c r="G646" s="49"/>
    </row>
    <row r="647" spans="6:7" ht="20.100000000000001" customHeight="1" x14ac:dyDescent="0.2">
      <c r="F647" s="49"/>
      <c r="G647" s="49"/>
    </row>
    <row r="648" spans="6:7" ht="20.100000000000001" customHeight="1" x14ac:dyDescent="0.2">
      <c r="F648" s="49"/>
      <c r="G648" s="49"/>
    </row>
    <row r="649" spans="6:7" ht="20.100000000000001" customHeight="1" x14ac:dyDescent="0.2">
      <c r="F649" s="49"/>
      <c r="G649" s="49"/>
    </row>
    <row r="650" spans="6:7" ht="20.100000000000001" customHeight="1" x14ac:dyDescent="0.2">
      <c r="F650" s="49"/>
      <c r="G650" s="49"/>
    </row>
    <row r="651" spans="6:7" ht="20.100000000000001" customHeight="1" x14ac:dyDescent="0.2">
      <c r="F651" s="49"/>
      <c r="G651" s="49"/>
    </row>
    <row r="652" spans="6:7" ht="20.100000000000001" customHeight="1" x14ac:dyDescent="0.2">
      <c r="F652" s="49"/>
      <c r="G652" s="49"/>
    </row>
    <row r="653" spans="6:7" ht="20.100000000000001" customHeight="1" x14ac:dyDescent="0.2">
      <c r="F653" s="49"/>
      <c r="G653" s="49"/>
    </row>
    <row r="654" spans="6:7" ht="20.100000000000001" customHeight="1" x14ac:dyDescent="0.2">
      <c r="F654" s="49"/>
      <c r="G654" s="49"/>
    </row>
    <row r="655" spans="6:7" ht="20.100000000000001" customHeight="1" x14ac:dyDescent="0.2">
      <c r="F655" s="49"/>
      <c r="G655" s="49"/>
    </row>
    <row r="656" spans="6:7" ht="20.100000000000001" customHeight="1" x14ac:dyDescent="0.2">
      <c r="F656" s="49"/>
      <c r="G656" s="49"/>
    </row>
    <row r="657" spans="6:7" ht="20.100000000000001" customHeight="1" x14ac:dyDescent="0.2">
      <c r="F657" s="49"/>
      <c r="G657" s="49"/>
    </row>
    <row r="658" spans="6:7" ht="20.100000000000001" customHeight="1" x14ac:dyDescent="0.2">
      <c r="F658" s="49"/>
      <c r="G658" s="49"/>
    </row>
    <row r="659" spans="6:7" ht="20.100000000000001" customHeight="1" x14ac:dyDescent="0.2">
      <c r="F659" s="49"/>
      <c r="G659" s="49"/>
    </row>
    <row r="660" spans="6:7" ht="20.100000000000001" customHeight="1" x14ac:dyDescent="0.2">
      <c r="F660" s="49"/>
      <c r="G660" s="49"/>
    </row>
    <row r="661" spans="6:7" ht="20.100000000000001" customHeight="1" x14ac:dyDescent="0.2">
      <c r="F661" s="49"/>
      <c r="G661" s="49"/>
    </row>
    <row r="662" spans="6:7" ht="20.100000000000001" customHeight="1" x14ac:dyDescent="0.2">
      <c r="F662" s="49"/>
      <c r="G662" s="49"/>
    </row>
    <row r="663" spans="6:7" ht="20.100000000000001" customHeight="1" x14ac:dyDescent="0.2">
      <c r="F663" s="49"/>
      <c r="G663" s="49"/>
    </row>
    <row r="664" spans="6:7" ht="20.100000000000001" customHeight="1" x14ac:dyDescent="0.2">
      <c r="F664" s="49"/>
      <c r="G664" s="49"/>
    </row>
    <row r="665" spans="6:7" ht="20.100000000000001" customHeight="1" x14ac:dyDescent="0.2">
      <c r="F665" s="49"/>
      <c r="G665" s="49"/>
    </row>
    <row r="666" spans="6:7" ht="20.100000000000001" customHeight="1" x14ac:dyDescent="0.2">
      <c r="F666" s="49"/>
      <c r="G666" s="49"/>
    </row>
    <row r="667" spans="6:7" ht="20.100000000000001" customHeight="1" x14ac:dyDescent="0.2">
      <c r="F667" s="49"/>
      <c r="G667" s="49"/>
    </row>
    <row r="668" spans="6:7" ht="20.100000000000001" customHeight="1" x14ac:dyDescent="0.2">
      <c r="F668" s="49"/>
      <c r="G668" s="49"/>
    </row>
    <row r="669" spans="6:7" ht="20.100000000000001" customHeight="1" x14ac:dyDescent="0.2">
      <c r="F669" s="49"/>
      <c r="G669" s="49"/>
    </row>
    <row r="670" spans="6:7" ht="20.100000000000001" customHeight="1" x14ac:dyDescent="0.2">
      <c r="F670" s="49"/>
      <c r="G670" s="49"/>
    </row>
    <row r="671" spans="6:7" ht="20.100000000000001" customHeight="1" x14ac:dyDescent="0.2">
      <c r="F671" s="49"/>
      <c r="G671" s="49"/>
    </row>
    <row r="672" spans="6:7" ht="20.100000000000001" customHeight="1" x14ac:dyDescent="0.2">
      <c r="F672" s="49"/>
      <c r="G672" s="49"/>
    </row>
    <row r="673" spans="6:7" ht="20.100000000000001" customHeight="1" x14ac:dyDescent="0.2">
      <c r="F673" s="49"/>
      <c r="G673" s="49"/>
    </row>
    <row r="674" spans="6:7" ht="20.100000000000001" customHeight="1" x14ac:dyDescent="0.2">
      <c r="F674" s="49"/>
      <c r="G674" s="49"/>
    </row>
    <row r="675" spans="6:7" ht="20.100000000000001" customHeight="1" x14ac:dyDescent="0.2">
      <c r="F675" s="49"/>
      <c r="G675" s="49"/>
    </row>
    <row r="676" spans="6:7" ht="20.100000000000001" customHeight="1" x14ac:dyDescent="0.2">
      <c r="F676" s="49"/>
      <c r="G676" s="49"/>
    </row>
    <row r="677" spans="6:7" ht="20.100000000000001" customHeight="1" x14ac:dyDescent="0.2">
      <c r="F677" s="49"/>
      <c r="G677" s="49"/>
    </row>
    <row r="678" spans="6:7" ht="20.100000000000001" customHeight="1" x14ac:dyDescent="0.2">
      <c r="F678" s="49"/>
      <c r="G678" s="49"/>
    </row>
    <row r="679" spans="6:7" ht="20.100000000000001" customHeight="1" x14ac:dyDescent="0.2">
      <c r="F679" s="49"/>
      <c r="G679" s="49"/>
    </row>
    <row r="680" spans="6:7" ht="20.100000000000001" customHeight="1" x14ac:dyDescent="0.2">
      <c r="F680" s="49"/>
      <c r="G680" s="49"/>
    </row>
    <row r="681" spans="6:7" ht="20.100000000000001" customHeight="1" x14ac:dyDescent="0.2">
      <c r="F681" s="49"/>
      <c r="G681" s="49"/>
    </row>
    <row r="682" spans="6:7" ht="20.100000000000001" customHeight="1" x14ac:dyDescent="0.2">
      <c r="F682" s="49"/>
      <c r="G682" s="49"/>
    </row>
    <row r="683" spans="6:7" ht="20.100000000000001" customHeight="1" x14ac:dyDescent="0.2">
      <c r="F683" s="49"/>
      <c r="G683" s="49"/>
    </row>
    <row r="684" spans="6:7" ht="20.100000000000001" customHeight="1" x14ac:dyDescent="0.2">
      <c r="F684" s="49"/>
      <c r="G684" s="49"/>
    </row>
    <row r="685" spans="6:7" ht="20.100000000000001" customHeight="1" x14ac:dyDescent="0.2">
      <c r="F685" s="49"/>
      <c r="G685" s="49"/>
    </row>
    <row r="686" spans="6:7" ht="20.100000000000001" customHeight="1" x14ac:dyDescent="0.2">
      <c r="F686" s="49"/>
      <c r="G686" s="49"/>
    </row>
    <row r="687" spans="6:7" ht="20.100000000000001" customHeight="1" x14ac:dyDescent="0.2">
      <c r="F687" s="49"/>
      <c r="G687" s="49"/>
    </row>
    <row r="688" spans="6:7" ht="20.100000000000001" customHeight="1" x14ac:dyDescent="0.2">
      <c r="F688" s="49"/>
      <c r="G688" s="49"/>
    </row>
    <row r="689" spans="6:7" ht="20.100000000000001" customHeight="1" x14ac:dyDescent="0.2">
      <c r="F689" s="49"/>
      <c r="G689" s="49"/>
    </row>
    <row r="690" spans="6:7" ht="20.100000000000001" customHeight="1" x14ac:dyDescent="0.2">
      <c r="F690" s="49"/>
      <c r="G690" s="49"/>
    </row>
    <row r="691" spans="6:7" ht="20.100000000000001" customHeight="1" x14ac:dyDescent="0.2">
      <c r="F691" s="49"/>
      <c r="G691" s="49"/>
    </row>
    <row r="692" spans="6:7" ht="20.100000000000001" customHeight="1" x14ac:dyDescent="0.2">
      <c r="F692" s="49"/>
      <c r="G692" s="49"/>
    </row>
    <row r="693" spans="6:7" ht="20.100000000000001" customHeight="1" x14ac:dyDescent="0.2">
      <c r="F693" s="49"/>
      <c r="G693" s="49"/>
    </row>
    <row r="694" spans="6:7" ht="20.100000000000001" customHeight="1" x14ac:dyDescent="0.2">
      <c r="F694" s="49"/>
      <c r="G694" s="49"/>
    </row>
    <row r="695" spans="6:7" ht="20.100000000000001" customHeight="1" x14ac:dyDescent="0.2">
      <c r="F695" s="49"/>
      <c r="G695" s="49"/>
    </row>
    <row r="696" spans="6:7" ht="20.100000000000001" customHeight="1" x14ac:dyDescent="0.2">
      <c r="F696" s="49"/>
      <c r="G696" s="49"/>
    </row>
    <row r="697" spans="6:7" ht="20.100000000000001" customHeight="1" x14ac:dyDescent="0.2">
      <c r="F697" s="49"/>
      <c r="G697" s="49"/>
    </row>
    <row r="698" spans="6:7" ht="20.100000000000001" customHeight="1" x14ac:dyDescent="0.2">
      <c r="F698" s="49"/>
      <c r="G698" s="49"/>
    </row>
    <row r="699" spans="6:7" ht="20.100000000000001" customHeight="1" x14ac:dyDescent="0.2">
      <c r="F699" s="49"/>
      <c r="G699" s="49"/>
    </row>
    <row r="700" spans="6:7" ht="20.100000000000001" customHeight="1" x14ac:dyDescent="0.2">
      <c r="F700" s="49"/>
      <c r="G700" s="49"/>
    </row>
    <row r="701" spans="6:7" ht="20.100000000000001" customHeight="1" x14ac:dyDescent="0.2">
      <c r="F701" s="49"/>
      <c r="G701" s="49"/>
    </row>
    <row r="702" spans="6:7" ht="20.100000000000001" customHeight="1" x14ac:dyDescent="0.2">
      <c r="F702" s="49"/>
      <c r="G702" s="49"/>
    </row>
    <row r="703" spans="6:7" ht="20.100000000000001" customHeight="1" x14ac:dyDescent="0.2">
      <c r="F703" s="49"/>
      <c r="G703" s="49"/>
    </row>
    <row r="704" spans="6:7" ht="20.100000000000001" customHeight="1" x14ac:dyDescent="0.2">
      <c r="F704" s="49"/>
      <c r="G704" s="49"/>
    </row>
    <row r="705" spans="6:7" ht="20.100000000000001" customHeight="1" x14ac:dyDescent="0.2">
      <c r="F705" s="49"/>
      <c r="G705" s="49"/>
    </row>
    <row r="706" spans="6:7" ht="20.100000000000001" customHeight="1" x14ac:dyDescent="0.2">
      <c r="F706" s="49"/>
      <c r="G706" s="49"/>
    </row>
    <row r="707" spans="6:7" ht="20.100000000000001" customHeight="1" x14ac:dyDescent="0.2">
      <c r="F707" s="49"/>
      <c r="G707" s="49"/>
    </row>
    <row r="708" spans="6:7" ht="20.100000000000001" customHeight="1" x14ac:dyDescent="0.2">
      <c r="F708" s="49"/>
      <c r="G708" s="49"/>
    </row>
    <row r="709" spans="6:7" ht="20.100000000000001" customHeight="1" x14ac:dyDescent="0.2">
      <c r="F709" s="49"/>
      <c r="G709" s="49"/>
    </row>
    <row r="710" spans="6:7" ht="20.100000000000001" customHeight="1" x14ac:dyDescent="0.2">
      <c r="F710" s="49"/>
      <c r="G710" s="49"/>
    </row>
    <row r="711" spans="6:7" ht="20.100000000000001" customHeight="1" x14ac:dyDescent="0.2">
      <c r="F711" s="49"/>
      <c r="G711" s="49"/>
    </row>
    <row r="712" spans="6:7" ht="20.100000000000001" customHeight="1" x14ac:dyDescent="0.2">
      <c r="F712" s="49"/>
      <c r="G712" s="49"/>
    </row>
    <row r="713" spans="6:7" ht="20.100000000000001" customHeight="1" x14ac:dyDescent="0.2">
      <c r="F713" s="49"/>
      <c r="G713" s="49"/>
    </row>
    <row r="714" spans="6:7" ht="20.100000000000001" customHeight="1" x14ac:dyDescent="0.2">
      <c r="F714" s="49"/>
      <c r="G714" s="49"/>
    </row>
    <row r="715" spans="6:7" ht="20.100000000000001" customHeight="1" x14ac:dyDescent="0.2">
      <c r="F715" s="49"/>
      <c r="G715" s="49"/>
    </row>
    <row r="716" spans="6:7" ht="20.100000000000001" customHeight="1" x14ac:dyDescent="0.2">
      <c r="F716" s="49"/>
      <c r="G716" s="49"/>
    </row>
    <row r="717" spans="6:7" ht="20.100000000000001" customHeight="1" x14ac:dyDescent="0.2">
      <c r="F717" s="49"/>
      <c r="G717" s="49"/>
    </row>
    <row r="718" spans="6:7" ht="20.100000000000001" customHeight="1" x14ac:dyDescent="0.2">
      <c r="F718" s="49"/>
      <c r="G718" s="49"/>
    </row>
    <row r="719" spans="6:7" ht="20.100000000000001" customHeight="1" x14ac:dyDescent="0.2">
      <c r="F719" s="49"/>
      <c r="G719" s="49"/>
    </row>
    <row r="720" spans="6:7" ht="20.100000000000001" customHeight="1" x14ac:dyDescent="0.2">
      <c r="F720" s="49"/>
      <c r="G720" s="49"/>
    </row>
    <row r="721" spans="6:7" ht="20.100000000000001" customHeight="1" x14ac:dyDescent="0.2">
      <c r="F721" s="49"/>
      <c r="G721" s="49"/>
    </row>
    <row r="722" spans="6:7" ht="20.100000000000001" customHeight="1" x14ac:dyDescent="0.2">
      <c r="F722" s="49"/>
      <c r="G722" s="49"/>
    </row>
    <row r="723" spans="6:7" ht="20.100000000000001" customHeight="1" x14ac:dyDescent="0.2">
      <c r="F723" s="49"/>
      <c r="G723" s="49"/>
    </row>
    <row r="724" spans="6:7" ht="20.100000000000001" customHeight="1" x14ac:dyDescent="0.2">
      <c r="F724" s="49"/>
      <c r="G724" s="49"/>
    </row>
    <row r="725" spans="6:7" ht="20.100000000000001" customHeight="1" x14ac:dyDescent="0.2">
      <c r="F725" s="49"/>
      <c r="G725" s="49"/>
    </row>
    <row r="726" spans="6:7" ht="20.100000000000001" customHeight="1" x14ac:dyDescent="0.2">
      <c r="F726" s="49"/>
      <c r="G726" s="49"/>
    </row>
    <row r="727" spans="6:7" ht="20.100000000000001" customHeight="1" x14ac:dyDescent="0.2">
      <c r="F727" s="49"/>
      <c r="G727" s="49"/>
    </row>
    <row r="728" spans="6:7" ht="20.100000000000001" customHeight="1" x14ac:dyDescent="0.2">
      <c r="F728" s="49"/>
      <c r="G728" s="49"/>
    </row>
    <row r="729" spans="6:7" ht="20.100000000000001" customHeight="1" x14ac:dyDescent="0.2">
      <c r="F729" s="49"/>
      <c r="G729" s="49"/>
    </row>
    <row r="730" spans="6:7" ht="20.100000000000001" customHeight="1" x14ac:dyDescent="0.2">
      <c r="F730" s="49"/>
      <c r="G730" s="49"/>
    </row>
    <row r="731" spans="6:7" ht="20.100000000000001" customHeight="1" x14ac:dyDescent="0.2">
      <c r="F731" s="49"/>
      <c r="G731" s="49"/>
    </row>
    <row r="732" spans="6:7" ht="20.100000000000001" customHeight="1" x14ac:dyDescent="0.2">
      <c r="F732" s="49"/>
      <c r="G732" s="49"/>
    </row>
    <row r="733" spans="6:7" ht="20.100000000000001" customHeight="1" x14ac:dyDescent="0.2">
      <c r="F733" s="49"/>
      <c r="G733" s="49"/>
    </row>
    <row r="734" spans="6:7" ht="20.100000000000001" customHeight="1" x14ac:dyDescent="0.2">
      <c r="F734" s="49"/>
      <c r="G734" s="49"/>
    </row>
    <row r="735" spans="6:7" ht="20.100000000000001" customHeight="1" x14ac:dyDescent="0.2">
      <c r="F735" s="49"/>
      <c r="G735" s="49"/>
    </row>
    <row r="736" spans="6:7" ht="20.100000000000001" customHeight="1" x14ac:dyDescent="0.2">
      <c r="F736" s="49"/>
      <c r="G736" s="49"/>
    </row>
    <row r="737" spans="6:7" ht="20.100000000000001" customHeight="1" x14ac:dyDescent="0.2">
      <c r="F737" s="49"/>
      <c r="G737" s="49"/>
    </row>
    <row r="738" spans="6:7" ht="20.100000000000001" customHeight="1" x14ac:dyDescent="0.2">
      <c r="F738" s="49"/>
      <c r="G738" s="49"/>
    </row>
    <row r="739" spans="6:7" ht="20.100000000000001" customHeight="1" x14ac:dyDescent="0.2">
      <c r="F739" s="49"/>
      <c r="G739" s="49"/>
    </row>
    <row r="740" spans="6:7" ht="20.100000000000001" customHeight="1" x14ac:dyDescent="0.2">
      <c r="F740" s="49"/>
      <c r="G740" s="49"/>
    </row>
    <row r="741" spans="6:7" ht="20.100000000000001" customHeight="1" x14ac:dyDescent="0.2">
      <c r="F741" s="49"/>
      <c r="G741" s="49"/>
    </row>
    <row r="742" spans="6:7" ht="20.100000000000001" customHeight="1" x14ac:dyDescent="0.2">
      <c r="F742" s="49"/>
      <c r="G742" s="49"/>
    </row>
    <row r="743" spans="6:7" ht="20.100000000000001" customHeight="1" x14ac:dyDescent="0.2">
      <c r="F743" s="49"/>
      <c r="G743" s="49"/>
    </row>
    <row r="744" spans="6:7" ht="20.100000000000001" customHeight="1" x14ac:dyDescent="0.2">
      <c r="F744" s="49"/>
      <c r="G744" s="49"/>
    </row>
    <row r="745" spans="6:7" ht="20.100000000000001" customHeight="1" x14ac:dyDescent="0.2">
      <c r="F745" s="49"/>
      <c r="G745" s="49"/>
    </row>
    <row r="746" spans="6:7" ht="20.100000000000001" customHeight="1" x14ac:dyDescent="0.2">
      <c r="F746" s="49"/>
      <c r="G746" s="49"/>
    </row>
    <row r="747" spans="6:7" ht="20.100000000000001" customHeight="1" x14ac:dyDescent="0.2">
      <c r="F747" s="49"/>
      <c r="G747" s="49"/>
    </row>
    <row r="748" spans="6:7" ht="20.100000000000001" customHeight="1" x14ac:dyDescent="0.2">
      <c r="F748" s="49"/>
      <c r="G748" s="49"/>
    </row>
    <row r="749" spans="6:7" ht="20.100000000000001" customHeight="1" x14ac:dyDescent="0.2">
      <c r="F749" s="49"/>
      <c r="G749" s="49"/>
    </row>
    <row r="750" spans="6:7" ht="20.100000000000001" customHeight="1" x14ac:dyDescent="0.2">
      <c r="F750" s="49"/>
      <c r="G750" s="49"/>
    </row>
    <row r="751" spans="6:7" ht="20.100000000000001" customHeight="1" x14ac:dyDescent="0.2">
      <c r="F751" s="49"/>
      <c r="G751" s="49"/>
    </row>
    <row r="752" spans="6:7" ht="20.100000000000001" customHeight="1" x14ac:dyDescent="0.2">
      <c r="F752" s="49"/>
      <c r="G752" s="49"/>
    </row>
    <row r="753" spans="6:7" ht="20.100000000000001" customHeight="1" x14ac:dyDescent="0.2">
      <c r="F753" s="49"/>
      <c r="G753" s="49"/>
    </row>
    <row r="754" spans="6:7" ht="20.100000000000001" customHeight="1" x14ac:dyDescent="0.2">
      <c r="F754" s="49"/>
      <c r="G754" s="49"/>
    </row>
    <row r="755" spans="6:7" ht="20.100000000000001" customHeight="1" x14ac:dyDescent="0.2">
      <c r="F755" s="49"/>
      <c r="G755" s="49"/>
    </row>
    <row r="756" spans="6:7" ht="20.100000000000001" customHeight="1" x14ac:dyDescent="0.2">
      <c r="F756" s="49"/>
      <c r="G756" s="49"/>
    </row>
    <row r="757" spans="6:7" ht="20.100000000000001" customHeight="1" x14ac:dyDescent="0.2">
      <c r="F757" s="49"/>
      <c r="G757" s="49"/>
    </row>
    <row r="758" spans="6:7" ht="20.100000000000001" customHeight="1" x14ac:dyDescent="0.2">
      <c r="F758" s="49"/>
      <c r="G758" s="49"/>
    </row>
    <row r="759" spans="6:7" ht="20.100000000000001" customHeight="1" x14ac:dyDescent="0.2">
      <c r="F759" s="49"/>
      <c r="G759" s="49"/>
    </row>
    <row r="760" spans="6:7" ht="20.100000000000001" customHeight="1" x14ac:dyDescent="0.2">
      <c r="F760" s="49"/>
      <c r="G760" s="49"/>
    </row>
    <row r="761" spans="6:7" ht="20.100000000000001" customHeight="1" x14ac:dyDescent="0.2">
      <c r="F761" s="49"/>
      <c r="G761" s="49"/>
    </row>
    <row r="762" spans="6:7" ht="20.100000000000001" customHeight="1" x14ac:dyDescent="0.2">
      <c r="F762" s="49"/>
      <c r="G762" s="49"/>
    </row>
    <row r="763" spans="6:7" ht="20.100000000000001" customHeight="1" x14ac:dyDescent="0.2">
      <c r="F763" s="49"/>
      <c r="G763" s="49"/>
    </row>
    <row r="764" spans="6:7" ht="20.100000000000001" customHeight="1" x14ac:dyDescent="0.2">
      <c r="F764" s="49"/>
      <c r="G764" s="49"/>
    </row>
    <row r="765" spans="6:7" ht="20.100000000000001" customHeight="1" x14ac:dyDescent="0.2">
      <c r="F765" s="49"/>
      <c r="G765" s="49"/>
    </row>
    <row r="766" spans="6:7" ht="20.100000000000001" customHeight="1" x14ac:dyDescent="0.2">
      <c r="F766" s="49"/>
      <c r="G766" s="49"/>
    </row>
    <row r="767" spans="6:7" ht="20.100000000000001" customHeight="1" x14ac:dyDescent="0.2">
      <c r="F767" s="49"/>
      <c r="G767" s="49"/>
    </row>
    <row r="768" spans="6:7" ht="20.100000000000001" customHeight="1" x14ac:dyDescent="0.2">
      <c r="F768" s="49"/>
      <c r="G768" s="49"/>
    </row>
    <row r="769" spans="6:7" ht="20.100000000000001" customHeight="1" x14ac:dyDescent="0.2">
      <c r="F769" s="49"/>
      <c r="G769" s="49"/>
    </row>
    <row r="770" spans="6:7" ht="20.100000000000001" customHeight="1" x14ac:dyDescent="0.2">
      <c r="F770" s="49"/>
      <c r="G770" s="49"/>
    </row>
    <row r="771" spans="6:7" ht="20.100000000000001" customHeight="1" x14ac:dyDescent="0.2">
      <c r="F771" s="49"/>
      <c r="G771" s="49"/>
    </row>
    <row r="772" spans="6:7" ht="20.100000000000001" customHeight="1" x14ac:dyDescent="0.2">
      <c r="F772" s="49"/>
      <c r="G772" s="49"/>
    </row>
    <row r="773" spans="6:7" ht="20.100000000000001" customHeight="1" x14ac:dyDescent="0.2">
      <c r="F773" s="49"/>
      <c r="G773" s="49"/>
    </row>
    <row r="774" spans="6:7" ht="20.100000000000001" customHeight="1" x14ac:dyDescent="0.2">
      <c r="F774" s="49"/>
      <c r="G774" s="49"/>
    </row>
    <row r="775" spans="6:7" ht="20.100000000000001" customHeight="1" x14ac:dyDescent="0.2">
      <c r="F775" s="49"/>
      <c r="G775" s="49"/>
    </row>
    <row r="776" spans="6:7" ht="20.100000000000001" customHeight="1" x14ac:dyDescent="0.2">
      <c r="F776" s="49"/>
      <c r="G776" s="49"/>
    </row>
    <row r="777" spans="6:7" ht="20.100000000000001" customHeight="1" x14ac:dyDescent="0.2">
      <c r="F777" s="49"/>
      <c r="G777" s="49"/>
    </row>
    <row r="778" spans="6:7" ht="20.100000000000001" customHeight="1" x14ac:dyDescent="0.2">
      <c r="F778" s="49"/>
      <c r="G778" s="49"/>
    </row>
    <row r="779" spans="6:7" ht="20.100000000000001" customHeight="1" x14ac:dyDescent="0.2">
      <c r="F779" s="49"/>
      <c r="G779" s="49"/>
    </row>
    <row r="780" spans="6:7" ht="20.100000000000001" customHeight="1" x14ac:dyDescent="0.2">
      <c r="F780" s="49"/>
      <c r="G780" s="49"/>
    </row>
    <row r="781" spans="6:7" ht="20.100000000000001" customHeight="1" x14ac:dyDescent="0.2">
      <c r="F781" s="49"/>
      <c r="G781" s="49"/>
    </row>
    <row r="782" spans="6:7" ht="20.100000000000001" customHeight="1" x14ac:dyDescent="0.2">
      <c r="F782" s="49"/>
      <c r="G782" s="49"/>
    </row>
    <row r="783" spans="6:7" ht="20.100000000000001" customHeight="1" x14ac:dyDescent="0.2">
      <c r="F783" s="49"/>
      <c r="G783" s="49"/>
    </row>
    <row r="784" spans="6:7" ht="20.100000000000001" customHeight="1" x14ac:dyDescent="0.2">
      <c r="F784" s="49"/>
      <c r="G784" s="49"/>
    </row>
    <row r="785" spans="6:7" ht="20.100000000000001" customHeight="1" x14ac:dyDescent="0.2">
      <c r="F785" s="49"/>
      <c r="G785" s="49"/>
    </row>
    <row r="786" spans="6:7" ht="20.100000000000001" customHeight="1" x14ac:dyDescent="0.2">
      <c r="F786" s="49"/>
      <c r="G786" s="49"/>
    </row>
    <row r="787" spans="6:7" ht="20.100000000000001" customHeight="1" x14ac:dyDescent="0.2">
      <c r="F787" s="49"/>
      <c r="G787" s="49"/>
    </row>
    <row r="788" spans="6:7" ht="20.100000000000001" customHeight="1" x14ac:dyDescent="0.2">
      <c r="F788" s="49"/>
      <c r="G788" s="49"/>
    </row>
    <row r="789" spans="6:7" ht="20.100000000000001" customHeight="1" x14ac:dyDescent="0.2">
      <c r="F789" s="49"/>
      <c r="G789" s="49"/>
    </row>
    <row r="790" spans="6:7" ht="20.100000000000001" customHeight="1" x14ac:dyDescent="0.2">
      <c r="F790" s="49"/>
      <c r="G790" s="49"/>
    </row>
    <row r="791" spans="6:7" ht="20.100000000000001" customHeight="1" x14ac:dyDescent="0.2">
      <c r="F791" s="49"/>
      <c r="G791" s="49"/>
    </row>
    <row r="792" spans="6:7" ht="20.100000000000001" customHeight="1" x14ac:dyDescent="0.2">
      <c r="F792" s="49"/>
      <c r="G792" s="49"/>
    </row>
    <row r="793" spans="6:7" ht="20.100000000000001" customHeight="1" x14ac:dyDescent="0.2">
      <c r="F793" s="49"/>
      <c r="G793" s="49"/>
    </row>
    <row r="794" spans="6:7" ht="20.100000000000001" customHeight="1" x14ac:dyDescent="0.2">
      <c r="F794" s="49"/>
      <c r="G794" s="49"/>
    </row>
    <row r="795" spans="6:7" ht="20.100000000000001" customHeight="1" x14ac:dyDescent="0.2">
      <c r="F795" s="49"/>
      <c r="G795" s="49"/>
    </row>
    <row r="796" spans="6:7" ht="20.100000000000001" customHeight="1" x14ac:dyDescent="0.2">
      <c r="F796" s="49"/>
      <c r="G796" s="49"/>
    </row>
    <row r="797" spans="6:7" ht="20.100000000000001" customHeight="1" x14ac:dyDescent="0.2">
      <c r="F797" s="49"/>
      <c r="G797" s="49"/>
    </row>
    <row r="798" spans="6:7" ht="20.100000000000001" customHeight="1" x14ac:dyDescent="0.2">
      <c r="F798" s="49"/>
      <c r="G798" s="49"/>
    </row>
    <row r="799" spans="6:7" ht="20.100000000000001" customHeight="1" x14ac:dyDescent="0.2">
      <c r="F799" s="49"/>
      <c r="G799" s="49"/>
    </row>
    <row r="800" spans="6:7" ht="20.100000000000001" customHeight="1" x14ac:dyDescent="0.2">
      <c r="F800" s="49"/>
      <c r="G800" s="49"/>
    </row>
    <row r="801" spans="6:7" ht="20.100000000000001" customHeight="1" x14ac:dyDescent="0.2">
      <c r="F801" s="49"/>
      <c r="G801" s="49"/>
    </row>
    <row r="802" spans="6:7" ht="20.100000000000001" customHeight="1" x14ac:dyDescent="0.2">
      <c r="F802" s="49"/>
      <c r="G802" s="49"/>
    </row>
    <row r="803" spans="6:7" ht="20.100000000000001" customHeight="1" x14ac:dyDescent="0.2">
      <c r="F803" s="49"/>
      <c r="G803" s="49"/>
    </row>
    <row r="804" spans="6:7" ht="20.100000000000001" customHeight="1" x14ac:dyDescent="0.2">
      <c r="F804" s="49"/>
      <c r="G804" s="49"/>
    </row>
    <row r="805" spans="6:7" ht="20.100000000000001" customHeight="1" x14ac:dyDescent="0.2">
      <c r="F805" s="49"/>
      <c r="G805" s="49"/>
    </row>
    <row r="806" spans="6:7" ht="20.100000000000001" customHeight="1" x14ac:dyDescent="0.2">
      <c r="F806" s="49"/>
      <c r="G806" s="49"/>
    </row>
    <row r="807" spans="6:7" ht="20.100000000000001" customHeight="1" x14ac:dyDescent="0.2">
      <c r="F807" s="49"/>
      <c r="G807" s="49"/>
    </row>
    <row r="808" spans="6:7" ht="20.100000000000001" customHeight="1" x14ac:dyDescent="0.2">
      <c r="F808" s="49"/>
      <c r="G808" s="49"/>
    </row>
    <row r="809" spans="6:7" ht="20.100000000000001" customHeight="1" x14ac:dyDescent="0.2">
      <c r="F809" s="49"/>
      <c r="G809" s="49"/>
    </row>
    <row r="810" spans="6:7" ht="20.100000000000001" customHeight="1" x14ac:dyDescent="0.2">
      <c r="F810" s="49"/>
      <c r="G810" s="49"/>
    </row>
    <row r="811" spans="6:7" ht="20.100000000000001" customHeight="1" x14ac:dyDescent="0.2">
      <c r="F811" s="49"/>
      <c r="G811" s="49"/>
    </row>
  </sheetData>
  <phoneticPr fontId="22" type="noConversion"/>
  <pageMargins left="0.70866141732283472" right="0.70866141732283472" top="0.74803149606299213" bottom="0.74803149606299213" header="0.31496062992125984" footer="0.31496062992125984"/>
  <pageSetup paperSize="9" scale="67" fitToHeight="0" orientation="landscape" cellComments="atEnd" r:id="rId2"/>
  <headerFooter>
    <oddFooter>&amp;C&amp;A
&amp;P / &amp;L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IMPRIMIRHOR">
                <anchor moveWithCells="1" sizeWithCells="1">
                  <from>
                    <xdr:col>8</xdr:col>
                    <xdr:colOff>28575</xdr:colOff>
                    <xdr:row>2</xdr:row>
                    <xdr:rowOff>9525</xdr:rowOff>
                  </from>
                  <to>
                    <xdr:col>9</xdr:col>
                    <xdr:colOff>1028700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>
    <tabColor theme="0" tint="-0.249977111117893"/>
    <pageSetUpPr fitToPage="1"/>
  </sheetPr>
  <dimension ref="A1:AX999"/>
  <sheetViews>
    <sheetView zoomScale="85" zoomScaleNormal="85" workbookViewId="0">
      <selection sqref="A1:G441"/>
    </sheetView>
  </sheetViews>
  <sheetFormatPr baseColWidth="10" defaultColWidth="11.42578125" defaultRowHeight="20.100000000000001" customHeight="1" x14ac:dyDescent="0.2"/>
  <cols>
    <col min="1" max="4" width="15.7109375" customWidth="1"/>
    <col min="5" max="5" width="45.7109375" style="5" customWidth="1"/>
    <col min="6" max="7" width="15.7109375" style="5" customWidth="1"/>
    <col min="8" max="8" width="15.7109375" customWidth="1"/>
    <col min="9" max="9" width="20.7109375" customWidth="1"/>
    <col min="10" max="10" width="12.5703125" bestFit="1" customWidth="1"/>
    <col min="11" max="11" width="9.85546875" bestFit="1" customWidth="1"/>
    <col min="12" max="12" width="7.5703125" bestFit="1" customWidth="1"/>
    <col min="13" max="13" width="10" bestFit="1" customWidth="1"/>
    <col min="14" max="14" width="19.7109375" bestFit="1" customWidth="1"/>
    <col min="15" max="15" width="5.28515625" bestFit="1" customWidth="1"/>
    <col min="21" max="21" width="34.42578125" bestFit="1" customWidth="1"/>
    <col min="23" max="25" width="11.85546875" bestFit="1" customWidth="1"/>
  </cols>
  <sheetData>
    <row r="1" spans="1:50" s="45" customFormat="1" ht="20.100000000000001" customHeight="1" thickBot="1" x14ac:dyDescent="0.3">
      <c r="A1" s="39" t="s">
        <v>489</v>
      </c>
      <c r="B1" s="40" t="s">
        <v>490</v>
      </c>
      <c r="C1" s="40" t="s">
        <v>491</v>
      </c>
      <c r="D1" s="40" t="s">
        <v>492</v>
      </c>
      <c r="E1" s="40" t="s">
        <v>493</v>
      </c>
      <c r="F1" s="48" t="s">
        <v>494</v>
      </c>
      <c r="G1" s="48" t="s">
        <v>495</v>
      </c>
      <c r="H1" s="42" t="s">
        <v>513</v>
      </c>
      <c r="I1" s="43">
        <f>+SUM(F:F)</f>
        <v>-378936.12000000005</v>
      </c>
      <c r="J1" s="44" t="s">
        <v>514</v>
      </c>
      <c r="K1" s="100">
        <f>IF(ROUNDDOWN(SUM(M:M)-(-SUM(F:F)),2)=0,"OK",ROUNDDOWN(SUM(M:M)-(-SUM(F:F)),2))</f>
        <v>-378936.12</v>
      </c>
      <c r="P1" s="150" t="s">
        <v>519</v>
      </c>
      <c r="Q1" s="150" t="s">
        <v>569</v>
      </c>
      <c r="R1" s="150" t="s">
        <v>523</v>
      </c>
      <c r="S1" s="150" t="s">
        <v>524</v>
      </c>
      <c r="T1" s="150" t="s">
        <v>570</v>
      </c>
      <c r="U1" s="150" t="s">
        <v>522</v>
      </c>
      <c r="V1" s="150" t="s">
        <v>564</v>
      </c>
      <c r="W1" s="150" t="s">
        <v>525</v>
      </c>
      <c r="X1" s="150" t="s">
        <v>571</v>
      </c>
      <c r="Y1" s="150" t="s">
        <v>499</v>
      </c>
      <c r="Z1" s="150" t="s">
        <v>572</v>
      </c>
      <c r="AA1" s="150" t="s">
        <v>573</v>
      </c>
      <c r="AB1" s="150" t="s">
        <v>574</v>
      </c>
      <c r="AC1" s="150" t="s">
        <v>575</v>
      </c>
      <c r="AD1" s="150" t="s">
        <v>576</v>
      </c>
      <c r="AE1" s="150" t="s">
        <v>518</v>
      </c>
      <c r="AF1" s="150" t="s">
        <v>577</v>
      </c>
      <c r="AG1" s="150" t="s">
        <v>578</v>
      </c>
      <c r="AH1" s="150" t="s">
        <v>579</v>
      </c>
      <c r="AI1" s="150" t="s">
        <v>580</v>
      </c>
      <c r="AJ1" s="150" t="s">
        <v>581</v>
      </c>
      <c r="AK1" s="150" t="s">
        <v>582</v>
      </c>
      <c r="AL1" s="150" t="s">
        <v>583</v>
      </c>
      <c r="AM1" s="150" t="s">
        <v>584</v>
      </c>
      <c r="AN1" s="150" t="s">
        <v>585</v>
      </c>
      <c r="AO1" s="150" t="s">
        <v>521</v>
      </c>
      <c r="AP1" s="150" t="s">
        <v>566</v>
      </c>
      <c r="AQ1" s="150" t="s">
        <v>510</v>
      </c>
      <c r="AR1" s="150" t="s">
        <v>586</v>
      </c>
      <c r="AS1" s="150" t="s">
        <v>587</v>
      </c>
      <c r="AT1" s="150" t="s">
        <v>588</v>
      </c>
      <c r="AU1" s="150" t="s">
        <v>517</v>
      </c>
      <c r="AV1" s="150" t="s">
        <v>520</v>
      </c>
      <c r="AW1" s="150" t="s">
        <v>589</v>
      </c>
      <c r="AX1" s="150" t="s">
        <v>590</v>
      </c>
    </row>
    <row r="2" spans="1:50" ht="20.100000000000001" customHeight="1" x14ac:dyDescent="0.25">
      <c r="A2" s="78">
        <v>7</v>
      </c>
      <c r="B2" s="158">
        <v>45345</v>
      </c>
      <c r="C2" s="62" t="s">
        <v>888</v>
      </c>
      <c r="D2" s="62" t="s">
        <v>889</v>
      </c>
      <c r="E2" s="62" t="s">
        <v>15</v>
      </c>
      <c r="F2" s="159">
        <v>-1704.81</v>
      </c>
      <c r="G2" s="159">
        <v>6086029.8600000003</v>
      </c>
      <c r="H2" s="18">
        <f>+IF($A2&lt;&gt;"",10,"")</f>
        <v>10</v>
      </c>
      <c r="P2" s="151"/>
      <c r="Q2" s="151">
        <v>14</v>
      </c>
      <c r="R2" s="151">
        <v>16</v>
      </c>
      <c r="S2" s="152" t="s">
        <v>614</v>
      </c>
      <c r="T2" s="151">
        <v>28</v>
      </c>
      <c r="U2" s="153" t="str">
        <f>+CONCATENATE("IMPDBCR 25413 TASA GRAL  "&amp;UPPER(TEXT(BANCO!C2,"mmm"))&amp;" "&amp;TEXT(BANCO!C2,"YYYY"))</f>
        <v>IMPDBCR 25413 TASA GRAL  FEB 2024</v>
      </c>
      <c r="V2" s="152" t="s">
        <v>56</v>
      </c>
      <c r="W2" s="154">
        <f>-I1</f>
        <v>378936.12000000005</v>
      </c>
      <c r="X2" s="154">
        <f>+W2</f>
        <v>378936.12000000005</v>
      </c>
      <c r="Y2" s="154">
        <f>+X2</f>
        <v>378936.12000000005</v>
      </c>
      <c r="Z2" s="152" t="s">
        <v>525</v>
      </c>
      <c r="AA2" s="155"/>
      <c r="AB2" s="156">
        <f>+BANCO!C2</f>
        <v>45351</v>
      </c>
      <c r="AC2" s="156">
        <f>+AB2</f>
        <v>45351</v>
      </c>
      <c r="AD2" s="156">
        <f>+AC2</f>
        <v>45351</v>
      </c>
      <c r="AE2" s="156">
        <f>+AD2</f>
        <v>45351</v>
      </c>
      <c r="AF2" s="154">
        <v>0</v>
      </c>
      <c r="AG2" s="154">
        <v>0</v>
      </c>
      <c r="AH2" s="154">
        <v>0</v>
      </c>
      <c r="AI2" s="154">
        <v>0</v>
      </c>
      <c r="AJ2" s="154">
        <v>0</v>
      </c>
      <c r="AK2" s="154">
        <v>0</v>
      </c>
      <c r="AL2" s="157">
        <v>0</v>
      </c>
      <c r="AM2" s="152" t="s">
        <v>56</v>
      </c>
      <c r="AN2" s="152" t="s">
        <v>592</v>
      </c>
      <c r="AO2" s="152" t="s">
        <v>410</v>
      </c>
      <c r="AP2" s="152" t="s">
        <v>56</v>
      </c>
      <c r="AQ2" s="154">
        <v>0</v>
      </c>
      <c r="AR2" s="154">
        <v>0</v>
      </c>
      <c r="AS2" s="154">
        <v>0</v>
      </c>
      <c r="AT2" s="157">
        <v>0</v>
      </c>
      <c r="AU2" s="157">
        <v>0</v>
      </c>
      <c r="AV2" s="154">
        <v>0</v>
      </c>
      <c r="AW2" s="157">
        <v>0</v>
      </c>
      <c r="AX2" s="151" t="b">
        <v>0</v>
      </c>
    </row>
    <row r="3" spans="1:50" ht="20.100000000000001" customHeight="1" x14ac:dyDescent="0.2">
      <c r="A3" s="78">
        <v>11</v>
      </c>
      <c r="B3" s="158">
        <v>45344</v>
      </c>
      <c r="C3" s="62" t="s">
        <v>897</v>
      </c>
      <c r="D3" s="62" t="s">
        <v>889</v>
      </c>
      <c r="E3" s="62" t="s">
        <v>15</v>
      </c>
      <c r="F3" s="159">
        <v>-2470.87</v>
      </c>
      <c r="G3" s="159">
        <v>6371870.6699999999</v>
      </c>
      <c r="H3" s="18">
        <f t="shared" ref="H3:H66" si="0">+IF($A3&lt;&gt;"",10,"")</f>
        <v>10</v>
      </c>
    </row>
    <row r="4" spans="1:50" ht="20.100000000000001" customHeight="1" x14ac:dyDescent="0.2">
      <c r="A4" s="78">
        <v>17</v>
      </c>
      <c r="B4" s="158">
        <v>45343</v>
      </c>
      <c r="C4" s="62" t="s">
        <v>906</v>
      </c>
      <c r="D4" s="62" t="s">
        <v>889</v>
      </c>
      <c r="E4" s="62" t="s">
        <v>15</v>
      </c>
      <c r="F4" s="159">
        <v>-3091.89</v>
      </c>
      <c r="G4" s="159">
        <v>6786152.54</v>
      </c>
      <c r="H4" s="18">
        <f t="shared" si="0"/>
        <v>10</v>
      </c>
    </row>
    <row r="5" spans="1:50" ht="20.100000000000001" customHeight="1" x14ac:dyDescent="0.2">
      <c r="A5" s="78">
        <v>21</v>
      </c>
      <c r="B5" s="158">
        <v>45342</v>
      </c>
      <c r="C5" s="62" t="s">
        <v>912</v>
      </c>
      <c r="D5" s="62" t="s">
        <v>889</v>
      </c>
      <c r="E5" s="62" t="s">
        <v>15</v>
      </c>
      <c r="F5" s="159">
        <v>-5672.01</v>
      </c>
      <c r="G5" s="159">
        <v>7304559.6299999999</v>
      </c>
      <c r="H5" s="18">
        <f t="shared" si="0"/>
        <v>10</v>
      </c>
    </row>
    <row r="6" spans="1:50" ht="20.100000000000001" customHeight="1" x14ac:dyDescent="0.2">
      <c r="A6" s="78">
        <v>27</v>
      </c>
      <c r="B6" s="158">
        <v>45341</v>
      </c>
      <c r="C6" s="62" t="s">
        <v>918</v>
      </c>
      <c r="D6" s="62" t="s">
        <v>889</v>
      </c>
      <c r="E6" s="62" t="s">
        <v>15</v>
      </c>
      <c r="F6" s="159">
        <v>-5199.07</v>
      </c>
      <c r="G6" s="159">
        <v>8255566.6600000001</v>
      </c>
      <c r="H6" s="18">
        <f t="shared" si="0"/>
        <v>10</v>
      </c>
    </row>
    <row r="7" spans="1:50" ht="20.100000000000001" customHeight="1" x14ac:dyDescent="0.2">
      <c r="A7" s="78">
        <v>28</v>
      </c>
      <c r="B7" s="158">
        <v>45341</v>
      </c>
      <c r="C7" s="62" t="s">
        <v>919</v>
      </c>
      <c r="D7" s="62" t="s">
        <v>920</v>
      </c>
      <c r="E7" s="62" t="s">
        <v>22</v>
      </c>
      <c r="F7" s="159">
        <v>-63826.62</v>
      </c>
      <c r="G7" s="159">
        <v>8260765.7300000004</v>
      </c>
      <c r="H7" s="18">
        <f t="shared" si="0"/>
        <v>10</v>
      </c>
    </row>
    <row r="8" spans="1:50" ht="20.100000000000001" customHeight="1" x14ac:dyDescent="0.2">
      <c r="A8" s="78">
        <v>39</v>
      </c>
      <c r="B8" s="158">
        <v>45338</v>
      </c>
      <c r="C8" s="62" t="s">
        <v>936</v>
      </c>
      <c r="D8" s="62" t="s">
        <v>889</v>
      </c>
      <c r="E8" s="62" t="s">
        <v>15</v>
      </c>
      <c r="F8" s="159">
        <v>-24429.21</v>
      </c>
      <c r="G8" s="159">
        <v>-1446668.78</v>
      </c>
      <c r="H8" s="18">
        <f t="shared" si="0"/>
        <v>10</v>
      </c>
    </row>
    <row r="9" spans="1:50" ht="20.100000000000001" customHeight="1" x14ac:dyDescent="0.2">
      <c r="A9" s="78">
        <v>51</v>
      </c>
      <c r="B9" s="158">
        <v>45337</v>
      </c>
      <c r="C9" s="62" t="s">
        <v>954</v>
      </c>
      <c r="D9" s="62" t="s">
        <v>889</v>
      </c>
      <c r="E9" s="62" t="s">
        <v>15</v>
      </c>
      <c r="F9" s="159">
        <v>-10783.86</v>
      </c>
      <c r="G9" s="159">
        <v>-12350704.58</v>
      </c>
      <c r="H9" s="18">
        <f t="shared" si="0"/>
        <v>10</v>
      </c>
    </row>
    <row r="10" spans="1:50" ht="12.75" x14ac:dyDescent="0.2">
      <c r="A10" s="78">
        <v>60</v>
      </c>
      <c r="B10" s="158">
        <v>45336</v>
      </c>
      <c r="C10" s="62" t="s">
        <v>966</v>
      </c>
      <c r="D10" s="62" t="s">
        <v>889</v>
      </c>
      <c r="E10" s="62" t="s">
        <v>15</v>
      </c>
      <c r="F10" s="159">
        <v>-75259.179999999993</v>
      </c>
      <c r="G10" s="159">
        <v>-10542611</v>
      </c>
      <c r="H10" s="18">
        <f t="shared" si="0"/>
        <v>10</v>
      </c>
      <c r="J10" s="103" t="s">
        <v>523</v>
      </c>
      <c r="K10" s="103" t="s">
        <v>524</v>
      </c>
      <c r="L10" s="103" t="s">
        <v>522</v>
      </c>
      <c r="M10" s="103" t="s">
        <v>525</v>
      </c>
      <c r="N10" s="103" t="s">
        <v>518</v>
      </c>
      <c r="O10" s="103" t="s">
        <v>519</v>
      </c>
      <c r="P10" t="s">
        <v>688</v>
      </c>
    </row>
    <row r="11" spans="1:50" ht="12.75" x14ac:dyDescent="0.2">
      <c r="A11" s="78">
        <v>85</v>
      </c>
      <c r="B11" s="158">
        <v>45331</v>
      </c>
      <c r="C11" s="62" t="s">
        <v>998</v>
      </c>
      <c r="D11" s="62" t="s">
        <v>889</v>
      </c>
      <c r="E11" s="62" t="s">
        <v>15</v>
      </c>
      <c r="F11" s="159">
        <v>-28248.31</v>
      </c>
      <c r="G11" s="159">
        <v>2075843.01</v>
      </c>
      <c r="H11" s="18">
        <f t="shared" si="0"/>
        <v>10</v>
      </c>
      <c r="P11" t="s">
        <v>689</v>
      </c>
    </row>
    <row r="12" spans="1:50" ht="20.100000000000001" customHeight="1" x14ac:dyDescent="0.2">
      <c r="A12" s="78">
        <v>107</v>
      </c>
      <c r="B12" s="158">
        <v>45330</v>
      </c>
      <c r="C12" s="62" t="s">
        <v>1018</v>
      </c>
      <c r="D12" s="62" t="s">
        <v>889</v>
      </c>
      <c r="E12" s="62" t="s">
        <v>15</v>
      </c>
      <c r="F12" s="159">
        <v>-28311.08</v>
      </c>
      <c r="G12" s="159">
        <v>-3187863.24</v>
      </c>
      <c r="H12" s="18">
        <f t="shared" si="0"/>
        <v>10</v>
      </c>
      <c r="P12" t="s">
        <v>690</v>
      </c>
    </row>
    <row r="13" spans="1:50" ht="20.100000000000001" customHeight="1" x14ac:dyDescent="0.2">
      <c r="A13" s="78">
        <v>108</v>
      </c>
      <c r="B13" s="158">
        <v>45330</v>
      </c>
      <c r="C13" s="62" t="s">
        <v>1019</v>
      </c>
      <c r="D13" s="62" t="s">
        <v>920</v>
      </c>
      <c r="E13" s="62" t="s">
        <v>22</v>
      </c>
      <c r="F13" s="159">
        <v>-10145.709999999999</v>
      </c>
      <c r="G13" s="159">
        <v>-3159552.16</v>
      </c>
      <c r="H13" s="18">
        <f t="shared" si="0"/>
        <v>10</v>
      </c>
      <c r="P13" t="s">
        <v>691</v>
      </c>
    </row>
    <row r="14" spans="1:50" ht="20.100000000000001" customHeight="1" x14ac:dyDescent="0.2">
      <c r="A14" s="78">
        <v>119</v>
      </c>
      <c r="B14" s="158">
        <v>45329</v>
      </c>
      <c r="C14" s="62" t="s">
        <v>1034</v>
      </c>
      <c r="D14" s="62" t="s">
        <v>889</v>
      </c>
      <c r="E14" s="62" t="s">
        <v>15</v>
      </c>
      <c r="F14" s="159">
        <v>-227.86</v>
      </c>
      <c r="G14" s="159">
        <v>-101885.12</v>
      </c>
      <c r="H14" s="18">
        <f t="shared" si="0"/>
        <v>10</v>
      </c>
      <c r="P14" t="s">
        <v>692</v>
      </c>
    </row>
    <row r="15" spans="1:50" ht="20.100000000000001" customHeight="1" x14ac:dyDescent="0.2">
      <c r="A15" s="78">
        <v>122</v>
      </c>
      <c r="B15" s="158">
        <v>45328</v>
      </c>
      <c r="C15" s="62" t="s">
        <v>1038</v>
      </c>
      <c r="D15" s="62" t="s">
        <v>889</v>
      </c>
      <c r="E15" s="62" t="s">
        <v>15</v>
      </c>
      <c r="F15" s="159">
        <v>-23050.3</v>
      </c>
      <c r="G15" s="159">
        <v>-5426866.3099999996</v>
      </c>
      <c r="H15" s="18">
        <f t="shared" si="0"/>
        <v>10</v>
      </c>
      <c r="P15" t="s">
        <v>693</v>
      </c>
    </row>
    <row r="16" spans="1:50" ht="20.100000000000001" customHeight="1" x14ac:dyDescent="0.2">
      <c r="A16" s="78">
        <v>134</v>
      </c>
      <c r="B16" s="158">
        <v>45327</v>
      </c>
      <c r="C16" s="62" t="s">
        <v>1049</v>
      </c>
      <c r="D16" s="62" t="s">
        <v>889</v>
      </c>
      <c r="E16" s="62" t="s">
        <v>15</v>
      </c>
      <c r="F16" s="159">
        <v>-18485.98</v>
      </c>
      <c r="G16" s="159">
        <v>-1562100.08</v>
      </c>
      <c r="H16" s="18">
        <f t="shared" si="0"/>
        <v>10</v>
      </c>
      <c r="P16" t="s">
        <v>694</v>
      </c>
    </row>
    <row r="17" spans="1:16" ht="20.100000000000001" customHeight="1" x14ac:dyDescent="0.2">
      <c r="A17" s="78">
        <v>135</v>
      </c>
      <c r="B17" s="158">
        <v>45327</v>
      </c>
      <c r="C17" s="62" t="s">
        <v>1050</v>
      </c>
      <c r="D17" s="62" t="s">
        <v>920</v>
      </c>
      <c r="E17" s="62" t="s">
        <v>22</v>
      </c>
      <c r="F17" s="159">
        <v>-31823.52</v>
      </c>
      <c r="G17" s="159">
        <v>-1543614.1</v>
      </c>
      <c r="H17" s="18">
        <f t="shared" si="0"/>
        <v>10</v>
      </c>
      <c r="P17" t="s">
        <v>695</v>
      </c>
    </row>
    <row r="18" spans="1:16" ht="20.100000000000001" customHeight="1" x14ac:dyDescent="0.2">
      <c r="A18" s="78">
        <v>148</v>
      </c>
      <c r="B18" s="158">
        <v>45324</v>
      </c>
      <c r="C18" s="62" t="s">
        <v>1068</v>
      </c>
      <c r="D18" s="62" t="s">
        <v>889</v>
      </c>
      <c r="E18" s="62" t="s">
        <v>15</v>
      </c>
      <c r="F18" s="159">
        <v>-33670.26</v>
      </c>
      <c r="G18" s="159">
        <v>-3734714.46</v>
      </c>
      <c r="H18" s="18">
        <f t="shared" si="0"/>
        <v>10</v>
      </c>
      <c r="P18" t="s">
        <v>696</v>
      </c>
    </row>
    <row r="19" spans="1:16" ht="20.100000000000001" customHeight="1" x14ac:dyDescent="0.2">
      <c r="A19" s="78">
        <v>163</v>
      </c>
      <c r="B19" s="158">
        <v>45323</v>
      </c>
      <c r="C19" s="62" t="s">
        <v>1086</v>
      </c>
      <c r="D19" s="62" t="s">
        <v>889</v>
      </c>
      <c r="E19" s="62" t="s">
        <v>15</v>
      </c>
      <c r="F19" s="159">
        <v>-12535.58</v>
      </c>
      <c r="G19" s="159">
        <v>1910664.72</v>
      </c>
      <c r="H19" s="18">
        <f t="shared" si="0"/>
        <v>10</v>
      </c>
      <c r="P19" t="s">
        <v>697</v>
      </c>
    </row>
    <row r="20" spans="1:16" ht="20.100000000000001" customHeight="1" x14ac:dyDescent="0.2">
      <c r="E20"/>
      <c r="F20" s="49"/>
      <c r="G20" s="49"/>
      <c r="H20" s="18" t="str">
        <f t="shared" si="0"/>
        <v/>
      </c>
      <c r="P20" t="s">
        <v>698</v>
      </c>
    </row>
    <row r="21" spans="1:16" ht="20.100000000000001" customHeight="1" x14ac:dyDescent="0.2">
      <c r="E21"/>
      <c r="F21" s="49"/>
      <c r="G21" s="49"/>
      <c r="H21" s="18" t="str">
        <f t="shared" si="0"/>
        <v/>
      </c>
      <c r="P21" t="s">
        <v>699</v>
      </c>
    </row>
    <row r="22" spans="1:16" ht="20.100000000000001" customHeight="1" x14ac:dyDescent="0.2">
      <c r="E22"/>
      <c r="F22" s="49"/>
      <c r="G22" s="49"/>
      <c r="H22" s="18" t="str">
        <f t="shared" si="0"/>
        <v/>
      </c>
      <c r="P22" t="s">
        <v>700</v>
      </c>
    </row>
    <row r="23" spans="1:16" ht="20.100000000000001" customHeight="1" x14ac:dyDescent="0.2">
      <c r="E23"/>
      <c r="F23" s="49"/>
      <c r="G23" s="49"/>
      <c r="H23" s="18" t="str">
        <f t="shared" si="0"/>
        <v/>
      </c>
      <c r="P23" t="s">
        <v>701</v>
      </c>
    </row>
    <row r="24" spans="1:16" ht="20.100000000000001" customHeight="1" x14ac:dyDescent="0.2">
      <c r="E24"/>
      <c r="F24" s="49"/>
      <c r="G24" s="49"/>
      <c r="H24" s="18" t="str">
        <f t="shared" si="0"/>
        <v/>
      </c>
      <c r="P24" t="s">
        <v>702</v>
      </c>
    </row>
    <row r="25" spans="1:16" ht="20.100000000000001" customHeight="1" x14ac:dyDescent="0.2">
      <c r="E25"/>
      <c r="F25" s="49"/>
      <c r="G25" s="49"/>
      <c r="H25" s="18" t="str">
        <f t="shared" si="0"/>
        <v/>
      </c>
      <c r="P25" t="s">
        <v>703</v>
      </c>
    </row>
    <row r="26" spans="1:16" ht="20.100000000000001" customHeight="1" x14ac:dyDescent="0.2">
      <c r="E26"/>
      <c r="F26" s="49"/>
      <c r="G26" s="49"/>
      <c r="H26" s="18" t="str">
        <f t="shared" si="0"/>
        <v/>
      </c>
      <c r="P26" t="s">
        <v>704</v>
      </c>
    </row>
    <row r="27" spans="1:16" ht="20.100000000000001" customHeight="1" x14ac:dyDescent="0.2">
      <c r="E27"/>
      <c r="F27" s="49"/>
      <c r="G27" s="49"/>
      <c r="H27" s="18" t="str">
        <f t="shared" si="0"/>
        <v/>
      </c>
      <c r="P27" t="s">
        <v>705</v>
      </c>
    </row>
    <row r="28" spans="1:16" ht="20.100000000000001" customHeight="1" x14ac:dyDescent="0.2">
      <c r="E28"/>
      <c r="F28" s="49"/>
      <c r="G28" s="49"/>
      <c r="H28" s="18" t="str">
        <f t="shared" si="0"/>
        <v/>
      </c>
      <c r="P28" t="s">
        <v>706</v>
      </c>
    </row>
    <row r="29" spans="1:16" ht="20.100000000000001" customHeight="1" x14ac:dyDescent="0.2">
      <c r="E29"/>
      <c r="F29" s="49"/>
      <c r="G29" s="49"/>
      <c r="H29" s="18" t="str">
        <f t="shared" si="0"/>
        <v/>
      </c>
      <c r="P29" t="s">
        <v>707</v>
      </c>
    </row>
    <row r="30" spans="1:16" ht="20.100000000000001" customHeight="1" x14ac:dyDescent="0.2">
      <c r="E30"/>
      <c r="F30" s="49"/>
      <c r="G30" s="49"/>
      <c r="H30" s="18" t="str">
        <f t="shared" si="0"/>
        <v/>
      </c>
      <c r="P30" t="s">
        <v>708</v>
      </c>
    </row>
    <row r="31" spans="1:16" ht="20.100000000000001" customHeight="1" x14ac:dyDescent="0.2">
      <c r="E31"/>
      <c r="F31" s="49"/>
      <c r="G31" s="49"/>
      <c r="H31" s="18" t="str">
        <f t="shared" si="0"/>
        <v/>
      </c>
      <c r="P31" t="s">
        <v>709</v>
      </c>
    </row>
    <row r="32" spans="1:16" ht="20.100000000000001" customHeight="1" x14ac:dyDescent="0.2">
      <c r="E32"/>
      <c r="F32" s="49"/>
      <c r="G32" s="49"/>
      <c r="H32" s="18" t="str">
        <f t="shared" si="0"/>
        <v/>
      </c>
    </row>
    <row r="33" spans="5:16" ht="20.100000000000001" customHeight="1" x14ac:dyDescent="0.2">
      <c r="E33"/>
      <c r="F33" s="49"/>
      <c r="G33" s="49"/>
      <c r="H33" s="18" t="str">
        <f t="shared" si="0"/>
        <v/>
      </c>
      <c r="P33" t="s">
        <v>710</v>
      </c>
    </row>
    <row r="34" spans="5:16" ht="20.100000000000001" customHeight="1" x14ac:dyDescent="0.2">
      <c r="E34"/>
      <c r="F34" s="49"/>
      <c r="G34" s="49"/>
      <c r="H34" s="18" t="str">
        <f t="shared" si="0"/>
        <v/>
      </c>
      <c r="P34" t="s">
        <v>711</v>
      </c>
    </row>
    <row r="35" spans="5:16" ht="20.100000000000001" customHeight="1" x14ac:dyDescent="0.2">
      <c r="E35"/>
      <c r="F35" s="49"/>
      <c r="G35" s="49"/>
      <c r="H35" s="18" t="str">
        <f t="shared" si="0"/>
        <v/>
      </c>
      <c r="P35" t="s">
        <v>712</v>
      </c>
    </row>
    <row r="36" spans="5:16" ht="20.100000000000001" customHeight="1" x14ac:dyDescent="0.2">
      <c r="E36"/>
      <c r="F36" s="49"/>
      <c r="G36" s="49"/>
      <c r="H36" s="18" t="str">
        <f t="shared" si="0"/>
        <v/>
      </c>
      <c r="P36" t="s">
        <v>713</v>
      </c>
    </row>
    <row r="37" spans="5:16" ht="20.100000000000001" customHeight="1" x14ac:dyDescent="0.2">
      <c r="E37"/>
      <c r="F37" s="49"/>
      <c r="G37" s="49"/>
      <c r="H37" s="18" t="str">
        <f t="shared" si="0"/>
        <v/>
      </c>
      <c r="P37" t="s">
        <v>714</v>
      </c>
    </row>
    <row r="38" spans="5:16" ht="20.100000000000001" customHeight="1" x14ac:dyDescent="0.2">
      <c r="E38"/>
      <c r="F38" s="49"/>
      <c r="G38" s="49"/>
      <c r="H38" s="18" t="str">
        <f t="shared" si="0"/>
        <v/>
      </c>
      <c r="P38" t="s">
        <v>715</v>
      </c>
    </row>
    <row r="39" spans="5:16" ht="20.100000000000001" customHeight="1" x14ac:dyDescent="0.2">
      <c r="E39"/>
      <c r="F39" s="49"/>
      <c r="G39" s="49"/>
      <c r="H39" s="18" t="str">
        <f t="shared" si="0"/>
        <v/>
      </c>
      <c r="P39" t="s">
        <v>716</v>
      </c>
    </row>
    <row r="40" spans="5:16" ht="20.100000000000001" customHeight="1" x14ac:dyDescent="0.2">
      <c r="E40"/>
      <c r="F40" s="49"/>
      <c r="G40" s="49"/>
      <c r="H40" s="18" t="str">
        <f t="shared" si="0"/>
        <v/>
      </c>
      <c r="P40" t="s">
        <v>717</v>
      </c>
    </row>
    <row r="41" spans="5:16" ht="20.100000000000001" customHeight="1" x14ac:dyDescent="0.2">
      <c r="E41"/>
      <c r="F41" s="49"/>
      <c r="G41" s="49"/>
      <c r="H41" s="18" t="str">
        <f t="shared" si="0"/>
        <v/>
      </c>
      <c r="P41" t="s">
        <v>718</v>
      </c>
    </row>
    <row r="42" spans="5:16" ht="20.100000000000001" customHeight="1" x14ac:dyDescent="0.2">
      <c r="E42"/>
      <c r="F42" s="49"/>
      <c r="G42" s="49"/>
      <c r="H42" s="18" t="str">
        <f t="shared" si="0"/>
        <v/>
      </c>
      <c r="P42" t="s">
        <v>719</v>
      </c>
    </row>
    <row r="43" spans="5:16" ht="20.100000000000001" customHeight="1" x14ac:dyDescent="0.2">
      <c r="E43"/>
      <c r="F43" s="49"/>
      <c r="G43" s="49"/>
      <c r="H43" s="18" t="str">
        <f t="shared" si="0"/>
        <v/>
      </c>
      <c r="P43" t="s">
        <v>720</v>
      </c>
    </row>
    <row r="44" spans="5:16" ht="20.100000000000001" customHeight="1" x14ac:dyDescent="0.2">
      <c r="E44"/>
      <c r="F44" s="49"/>
      <c r="G44" s="49"/>
      <c r="H44" s="18" t="str">
        <f t="shared" si="0"/>
        <v/>
      </c>
    </row>
    <row r="45" spans="5:16" ht="20.100000000000001" customHeight="1" x14ac:dyDescent="0.2">
      <c r="E45"/>
      <c r="F45" s="49"/>
      <c r="G45" s="49"/>
      <c r="H45" s="18" t="str">
        <f t="shared" si="0"/>
        <v/>
      </c>
    </row>
    <row r="46" spans="5:16" ht="20.100000000000001" customHeight="1" x14ac:dyDescent="0.2">
      <c r="E46"/>
      <c r="F46" s="49"/>
      <c r="G46" s="49"/>
      <c r="H46" s="18" t="str">
        <f t="shared" si="0"/>
        <v/>
      </c>
    </row>
    <row r="47" spans="5:16" ht="20.100000000000001" customHeight="1" x14ac:dyDescent="0.2">
      <c r="E47"/>
      <c r="F47" s="49"/>
      <c r="G47" s="49"/>
      <c r="H47" s="18" t="str">
        <f t="shared" si="0"/>
        <v/>
      </c>
    </row>
    <row r="48" spans="5:16" ht="20.100000000000001" customHeight="1" x14ac:dyDescent="0.2">
      <c r="E48"/>
      <c r="F48" s="49"/>
      <c r="G48" s="49"/>
      <c r="H48" s="18" t="str">
        <f t="shared" si="0"/>
        <v/>
      </c>
    </row>
    <row r="49" spans="5:8" ht="20.100000000000001" customHeight="1" x14ac:dyDescent="0.2">
      <c r="E49"/>
      <c r="F49" s="49"/>
      <c r="G49" s="49"/>
      <c r="H49" s="18" t="str">
        <f t="shared" si="0"/>
        <v/>
      </c>
    </row>
    <row r="50" spans="5:8" ht="20.100000000000001" customHeight="1" x14ac:dyDescent="0.2">
      <c r="E50"/>
      <c r="F50" s="49"/>
      <c r="G50" s="49"/>
      <c r="H50" s="18" t="str">
        <f t="shared" si="0"/>
        <v/>
      </c>
    </row>
    <row r="51" spans="5:8" ht="20.100000000000001" customHeight="1" x14ac:dyDescent="0.2">
      <c r="E51"/>
      <c r="F51" s="49"/>
      <c r="G51" s="49"/>
      <c r="H51" s="18" t="str">
        <f t="shared" si="0"/>
        <v/>
      </c>
    </row>
    <row r="52" spans="5:8" ht="20.100000000000001" customHeight="1" x14ac:dyDescent="0.2">
      <c r="E52"/>
      <c r="F52" s="49"/>
      <c r="G52" s="49"/>
      <c r="H52" s="18" t="str">
        <f t="shared" si="0"/>
        <v/>
      </c>
    </row>
    <row r="53" spans="5:8" ht="20.100000000000001" customHeight="1" x14ac:dyDescent="0.2">
      <c r="E53"/>
      <c r="F53" s="49"/>
      <c r="G53" s="49"/>
      <c r="H53" s="18" t="str">
        <f t="shared" si="0"/>
        <v/>
      </c>
    </row>
    <row r="54" spans="5:8" ht="20.100000000000001" customHeight="1" x14ac:dyDescent="0.2">
      <c r="E54"/>
      <c r="F54" s="49"/>
      <c r="G54" s="49"/>
      <c r="H54" s="18" t="str">
        <f t="shared" si="0"/>
        <v/>
      </c>
    </row>
    <row r="55" spans="5:8" ht="20.100000000000001" customHeight="1" x14ac:dyDescent="0.2">
      <c r="E55"/>
      <c r="F55" s="49"/>
      <c r="G55" s="49"/>
      <c r="H55" s="18" t="str">
        <f t="shared" si="0"/>
        <v/>
      </c>
    </row>
    <row r="56" spans="5:8" ht="20.100000000000001" customHeight="1" x14ac:dyDescent="0.2">
      <c r="E56"/>
      <c r="F56" s="49"/>
      <c r="G56" s="49"/>
      <c r="H56" s="18" t="str">
        <f t="shared" si="0"/>
        <v/>
      </c>
    </row>
    <row r="57" spans="5:8" ht="20.100000000000001" customHeight="1" x14ac:dyDescent="0.2">
      <c r="E57"/>
      <c r="F57" s="49"/>
      <c r="G57" s="49"/>
      <c r="H57" s="18" t="str">
        <f t="shared" si="0"/>
        <v/>
      </c>
    </row>
    <row r="58" spans="5:8" ht="20.100000000000001" customHeight="1" x14ac:dyDescent="0.2">
      <c r="E58"/>
      <c r="F58" s="49"/>
      <c r="G58" s="49"/>
      <c r="H58" s="18" t="str">
        <f t="shared" si="0"/>
        <v/>
      </c>
    </row>
    <row r="59" spans="5:8" ht="20.100000000000001" customHeight="1" x14ac:dyDescent="0.2">
      <c r="E59"/>
      <c r="F59" s="49"/>
      <c r="G59" s="49"/>
      <c r="H59" s="18" t="str">
        <f t="shared" si="0"/>
        <v/>
      </c>
    </row>
    <row r="60" spans="5:8" ht="20.100000000000001" customHeight="1" x14ac:dyDescent="0.2">
      <c r="E60"/>
      <c r="F60" s="49"/>
      <c r="G60" s="49"/>
      <c r="H60" s="18" t="str">
        <f t="shared" si="0"/>
        <v/>
      </c>
    </row>
    <row r="61" spans="5:8" ht="20.100000000000001" customHeight="1" x14ac:dyDescent="0.2">
      <c r="E61"/>
      <c r="F61" s="49"/>
      <c r="G61" s="49"/>
      <c r="H61" s="18" t="str">
        <f t="shared" si="0"/>
        <v/>
      </c>
    </row>
    <row r="62" spans="5:8" ht="20.100000000000001" customHeight="1" x14ac:dyDescent="0.2">
      <c r="E62"/>
      <c r="F62" s="49"/>
      <c r="G62" s="49"/>
      <c r="H62" s="18" t="str">
        <f t="shared" si="0"/>
        <v/>
      </c>
    </row>
    <row r="63" spans="5:8" ht="20.100000000000001" customHeight="1" x14ac:dyDescent="0.2">
      <c r="E63"/>
      <c r="F63" s="49"/>
      <c r="G63" s="49"/>
      <c r="H63" s="18" t="str">
        <f t="shared" si="0"/>
        <v/>
      </c>
    </row>
    <row r="64" spans="5:8" ht="20.100000000000001" customHeight="1" x14ac:dyDescent="0.2">
      <c r="E64"/>
      <c r="F64" s="49"/>
      <c r="G64" s="49"/>
      <c r="H64" s="18" t="str">
        <f t="shared" si="0"/>
        <v/>
      </c>
    </row>
    <row r="65" spans="5:8" ht="20.100000000000001" customHeight="1" x14ac:dyDescent="0.2">
      <c r="E65"/>
      <c r="F65" s="49"/>
      <c r="G65" s="49"/>
      <c r="H65" s="18" t="str">
        <f t="shared" si="0"/>
        <v/>
      </c>
    </row>
    <row r="66" spans="5:8" ht="20.100000000000001" customHeight="1" x14ac:dyDescent="0.2">
      <c r="E66"/>
      <c r="F66" s="49"/>
      <c r="G66" s="49"/>
      <c r="H66" s="18" t="str">
        <f t="shared" si="0"/>
        <v/>
      </c>
    </row>
    <row r="67" spans="5:8" ht="20.100000000000001" customHeight="1" x14ac:dyDescent="0.2">
      <c r="E67"/>
      <c r="F67" s="49"/>
      <c r="G67" s="49"/>
      <c r="H67" s="18" t="str">
        <f t="shared" ref="H67:H87" si="1">+IF($A67&lt;&gt;"",10,"")</f>
        <v/>
      </c>
    </row>
    <row r="68" spans="5:8" ht="20.100000000000001" customHeight="1" x14ac:dyDescent="0.2">
      <c r="E68"/>
      <c r="F68" s="49"/>
      <c r="G68" s="49"/>
      <c r="H68" s="18" t="str">
        <f t="shared" si="1"/>
        <v/>
      </c>
    </row>
    <row r="69" spans="5:8" ht="20.100000000000001" customHeight="1" x14ac:dyDescent="0.2">
      <c r="E69"/>
      <c r="F69" s="49"/>
      <c r="G69" s="49"/>
      <c r="H69" s="18" t="str">
        <f t="shared" si="1"/>
        <v/>
      </c>
    </row>
    <row r="70" spans="5:8" ht="20.100000000000001" customHeight="1" x14ac:dyDescent="0.2">
      <c r="E70"/>
      <c r="F70" s="49"/>
      <c r="G70" s="49"/>
      <c r="H70" s="18" t="str">
        <f t="shared" si="1"/>
        <v/>
      </c>
    </row>
    <row r="71" spans="5:8" ht="20.100000000000001" customHeight="1" x14ac:dyDescent="0.2">
      <c r="E71"/>
      <c r="F71" s="49"/>
      <c r="G71" s="49"/>
      <c r="H71" s="18" t="str">
        <f t="shared" si="1"/>
        <v/>
      </c>
    </row>
    <row r="72" spans="5:8" ht="20.100000000000001" customHeight="1" x14ac:dyDescent="0.2">
      <c r="E72"/>
      <c r="F72" s="49"/>
      <c r="G72" s="49"/>
      <c r="H72" s="18" t="str">
        <f t="shared" si="1"/>
        <v/>
      </c>
    </row>
    <row r="73" spans="5:8" ht="20.100000000000001" customHeight="1" x14ac:dyDescent="0.2">
      <c r="E73"/>
      <c r="F73" s="49"/>
      <c r="G73" s="49"/>
      <c r="H73" s="18" t="str">
        <f t="shared" si="1"/>
        <v/>
      </c>
    </row>
    <row r="74" spans="5:8" ht="20.100000000000001" customHeight="1" x14ac:dyDescent="0.2">
      <c r="E74"/>
      <c r="F74" s="49"/>
      <c r="G74" s="49"/>
      <c r="H74" s="18" t="str">
        <f t="shared" si="1"/>
        <v/>
      </c>
    </row>
    <row r="75" spans="5:8" ht="20.100000000000001" customHeight="1" x14ac:dyDescent="0.2">
      <c r="E75"/>
      <c r="F75" s="49"/>
      <c r="G75" s="49"/>
      <c r="H75" s="18" t="str">
        <f t="shared" si="1"/>
        <v/>
      </c>
    </row>
    <row r="76" spans="5:8" ht="20.100000000000001" customHeight="1" x14ac:dyDescent="0.2">
      <c r="E76"/>
      <c r="F76" s="49"/>
      <c r="G76" s="49"/>
      <c r="H76" s="18" t="str">
        <f t="shared" si="1"/>
        <v/>
      </c>
    </row>
    <row r="77" spans="5:8" ht="20.100000000000001" customHeight="1" x14ac:dyDescent="0.2">
      <c r="E77"/>
      <c r="F77" s="49"/>
      <c r="G77" s="49"/>
      <c r="H77" s="18" t="str">
        <f t="shared" si="1"/>
        <v/>
      </c>
    </row>
    <row r="78" spans="5:8" ht="20.100000000000001" customHeight="1" x14ac:dyDescent="0.2">
      <c r="E78"/>
      <c r="F78" s="49"/>
      <c r="G78" s="49"/>
      <c r="H78" s="18" t="str">
        <f t="shared" si="1"/>
        <v/>
      </c>
    </row>
    <row r="79" spans="5:8" ht="20.100000000000001" customHeight="1" x14ac:dyDescent="0.2">
      <c r="E79"/>
      <c r="F79" s="49"/>
      <c r="G79" s="49"/>
      <c r="H79" s="18" t="str">
        <f t="shared" si="1"/>
        <v/>
      </c>
    </row>
    <row r="80" spans="5:8" ht="20.100000000000001" customHeight="1" x14ac:dyDescent="0.2">
      <c r="E80"/>
      <c r="F80" s="49"/>
      <c r="G80" s="49"/>
      <c r="H80" s="18" t="str">
        <f t="shared" si="1"/>
        <v/>
      </c>
    </row>
    <row r="81" spans="5:8" ht="20.100000000000001" customHeight="1" x14ac:dyDescent="0.2">
      <c r="E81"/>
      <c r="F81" s="49"/>
      <c r="G81" s="49"/>
      <c r="H81" s="18" t="str">
        <f t="shared" si="1"/>
        <v/>
      </c>
    </row>
    <row r="82" spans="5:8" ht="20.100000000000001" customHeight="1" x14ac:dyDescent="0.2">
      <c r="E82"/>
      <c r="F82" s="49"/>
      <c r="G82" s="49"/>
      <c r="H82" s="18" t="str">
        <f t="shared" si="1"/>
        <v/>
      </c>
    </row>
    <row r="83" spans="5:8" ht="20.100000000000001" customHeight="1" x14ac:dyDescent="0.2">
      <c r="E83"/>
      <c r="F83" s="49"/>
      <c r="G83" s="49"/>
      <c r="H83" s="18" t="str">
        <f t="shared" si="1"/>
        <v/>
      </c>
    </row>
    <row r="84" spans="5:8" ht="20.100000000000001" customHeight="1" x14ac:dyDescent="0.2">
      <c r="E84"/>
      <c r="F84" s="49"/>
      <c r="G84" s="49"/>
      <c r="H84" s="18" t="str">
        <f t="shared" si="1"/>
        <v/>
      </c>
    </row>
    <row r="85" spans="5:8" ht="20.100000000000001" customHeight="1" x14ac:dyDescent="0.2">
      <c r="E85"/>
      <c r="F85" s="49"/>
      <c r="G85" s="49"/>
      <c r="H85" s="18" t="str">
        <f t="shared" si="1"/>
        <v/>
      </c>
    </row>
    <row r="86" spans="5:8" ht="20.100000000000001" customHeight="1" x14ac:dyDescent="0.2">
      <c r="E86"/>
      <c r="F86" s="49"/>
      <c r="G86" s="49"/>
      <c r="H86" s="18" t="str">
        <f t="shared" si="1"/>
        <v/>
      </c>
    </row>
    <row r="87" spans="5:8" ht="20.100000000000001" customHeight="1" x14ac:dyDescent="0.2">
      <c r="E87"/>
      <c r="F87" s="49"/>
      <c r="G87" s="49"/>
      <c r="H87" s="18" t="str">
        <f t="shared" si="1"/>
        <v/>
      </c>
    </row>
    <row r="88" spans="5:8" ht="20.100000000000001" customHeight="1" x14ac:dyDescent="0.2">
      <c r="E88"/>
      <c r="F88" s="49"/>
      <c r="G88" s="49"/>
    </row>
    <row r="89" spans="5:8" ht="20.100000000000001" customHeight="1" x14ac:dyDescent="0.2">
      <c r="E89"/>
      <c r="F89" s="49"/>
      <c r="G89" s="49"/>
    </row>
    <row r="90" spans="5:8" ht="20.100000000000001" customHeight="1" x14ac:dyDescent="0.2">
      <c r="E90"/>
      <c r="F90" s="49"/>
      <c r="G90" s="49"/>
    </row>
    <row r="91" spans="5:8" ht="20.100000000000001" customHeight="1" x14ac:dyDescent="0.2">
      <c r="E91"/>
      <c r="F91" s="49"/>
      <c r="G91" s="49"/>
    </row>
    <row r="92" spans="5:8" ht="20.100000000000001" customHeight="1" x14ac:dyDescent="0.2">
      <c r="E92"/>
      <c r="F92" s="49"/>
      <c r="G92" s="49"/>
    </row>
    <row r="93" spans="5:8" ht="20.100000000000001" customHeight="1" x14ac:dyDescent="0.2">
      <c r="E93"/>
      <c r="F93" s="49"/>
      <c r="G93" s="49"/>
    </row>
    <row r="94" spans="5:8" ht="20.100000000000001" customHeight="1" x14ac:dyDescent="0.2">
      <c r="E94"/>
      <c r="F94" s="49"/>
      <c r="G94" s="49"/>
    </row>
    <row r="95" spans="5:8" ht="20.100000000000001" customHeight="1" x14ac:dyDescent="0.2">
      <c r="E95"/>
      <c r="F95" s="49"/>
      <c r="G95" s="49"/>
    </row>
    <row r="96" spans="5:8" ht="20.100000000000001" customHeight="1" x14ac:dyDescent="0.2">
      <c r="E96"/>
      <c r="F96" s="49"/>
      <c r="G96" s="49"/>
    </row>
    <row r="97" spans="5:7" ht="20.100000000000001" customHeight="1" x14ac:dyDescent="0.2">
      <c r="E97"/>
      <c r="F97" s="49"/>
      <c r="G97" s="49"/>
    </row>
    <row r="98" spans="5:7" ht="20.100000000000001" customHeight="1" x14ac:dyDescent="0.2">
      <c r="E98"/>
      <c r="F98" s="49"/>
      <c r="G98" s="49"/>
    </row>
    <row r="99" spans="5:7" ht="20.100000000000001" customHeight="1" x14ac:dyDescent="0.2">
      <c r="E99"/>
      <c r="F99" s="49"/>
      <c r="G99" s="49"/>
    </row>
    <row r="100" spans="5:7" ht="20.100000000000001" customHeight="1" x14ac:dyDescent="0.2">
      <c r="E100"/>
      <c r="F100" s="49"/>
      <c r="G100" s="49"/>
    </row>
    <row r="101" spans="5:7" ht="20.100000000000001" customHeight="1" x14ac:dyDescent="0.2">
      <c r="E101"/>
      <c r="F101" s="49"/>
      <c r="G101" s="49"/>
    </row>
    <row r="102" spans="5:7" ht="20.100000000000001" customHeight="1" x14ac:dyDescent="0.2">
      <c r="E102"/>
      <c r="F102" s="49"/>
      <c r="G102" s="49"/>
    </row>
    <row r="103" spans="5:7" ht="20.100000000000001" customHeight="1" x14ac:dyDescent="0.2">
      <c r="E103"/>
      <c r="F103" s="49"/>
      <c r="G103" s="49"/>
    </row>
    <row r="104" spans="5:7" ht="20.100000000000001" customHeight="1" x14ac:dyDescent="0.2">
      <c r="E104"/>
      <c r="F104" s="49"/>
      <c r="G104" s="49"/>
    </row>
    <row r="105" spans="5:7" ht="20.100000000000001" customHeight="1" x14ac:dyDescent="0.2">
      <c r="E105"/>
      <c r="F105" s="49"/>
      <c r="G105" s="49"/>
    </row>
    <row r="106" spans="5:7" ht="20.100000000000001" customHeight="1" x14ac:dyDescent="0.2">
      <c r="E106"/>
      <c r="F106" s="49"/>
      <c r="G106" s="49"/>
    </row>
    <row r="107" spans="5:7" ht="20.100000000000001" customHeight="1" x14ac:dyDescent="0.2">
      <c r="E107"/>
      <c r="F107" s="49"/>
      <c r="G107" s="49"/>
    </row>
    <row r="108" spans="5:7" ht="20.100000000000001" customHeight="1" x14ac:dyDescent="0.2">
      <c r="E108"/>
      <c r="F108" s="49"/>
      <c r="G108" s="49"/>
    </row>
    <row r="109" spans="5:7" ht="20.100000000000001" customHeight="1" x14ac:dyDescent="0.2">
      <c r="E109"/>
      <c r="F109" s="49"/>
      <c r="G109" s="49"/>
    </row>
    <row r="110" spans="5:7" ht="20.100000000000001" customHeight="1" x14ac:dyDescent="0.2">
      <c r="E110"/>
      <c r="F110" s="49"/>
      <c r="G110" s="49"/>
    </row>
    <row r="111" spans="5:7" ht="20.100000000000001" customHeight="1" x14ac:dyDescent="0.2">
      <c r="E111"/>
      <c r="F111" s="49"/>
      <c r="G111" s="49"/>
    </row>
    <row r="112" spans="5:7" ht="20.100000000000001" customHeight="1" x14ac:dyDescent="0.2">
      <c r="E112"/>
      <c r="F112" s="49"/>
      <c r="G112" s="49"/>
    </row>
    <row r="113" spans="5:7" ht="20.100000000000001" customHeight="1" x14ac:dyDescent="0.2">
      <c r="E113"/>
      <c r="F113" s="49"/>
      <c r="G113" s="49"/>
    </row>
    <row r="114" spans="5:7" ht="20.100000000000001" customHeight="1" x14ac:dyDescent="0.2">
      <c r="E114"/>
      <c r="F114" s="49"/>
      <c r="G114" s="49"/>
    </row>
    <row r="115" spans="5:7" ht="20.100000000000001" customHeight="1" x14ac:dyDescent="0.2">
      <c r="E115"/>
      <c r="F115" s="49"/>
      <c r="G115" s="49"/>
    </row>
    <row r="116" spans="5:7" ht="20.100000000000001" customHeight="1" x14ac:dyDescent="0.2">
      <c r="E116"/>
      <c r="F116" s="49"/>
      <c r="G116" s="49"/>
    </row>
    <row r="117" spans="5:7" ht="20.100000000000001" customHeight="1" x14ac:dyDescent="0.2">
      <c r="E117"/>
      <c r="F117" s="49"/>
      <c r="G117" s="49"/>
    </row>
    <row r="118" spans="5:7" ht="20.100000000000001" customHeight="1" x14ac:dyDescent="0.2">
      <c r="E118"/>
      <c r="F118" s="49"/>
      <c r="G118" s="49"/>
    </row>
    <row r="119" spans="5:7" ht="20.100000000000001" customHeight="1" x14ac:dyDescent="0.2">
      <c r="E119"/>
      <c r="F119" s="49"/>
      <c r="G119" s="49"/>
    </row>
    <row r="120" spans="5:7" ht="20.100000000000001" customHeight="1" x14ac:dyDescent="0.2">
      <c r="E120"/>
      <c r="F120" s="49"/>
      <c r="G120" s="49"/>
    </row>
    <row r="121" spans="5:7" ht="20.100000000000001" customHeight="1" x14ac:dyDescent="0.2">
      <c r="E121"/>
      <c r="F121" s="49"/>
      <c r="G121" s="49"/>
    </row>
    <row r="122" spans="5:7" ht="20.100000000000001" customHeight="1" x14ac:dyDescent="0.2">
      <c r="E122"/>
      <c r="F122" s="49"/>
      <c r="G122" s="49"/>
    </row>
    <row r="123" spans="5:7" ht="20.100000000000001" customHeight="1" x14ac:dyDescent="0.2">
      <c r="E123"/>
      <c r="F123" s="49"/>
      <c r="G123" s="49"/>
    </row>
    <row r="124" spans="5:7" ht="20.100000000000001" customHeight="1" x14ac:dyDescent="0.2">
      <c r="E124"/>
      <c r="F124" s="49"/>
      <c r="G124" s="49"/>
    </row>
    <row r="125" spans="5:7" ht="20.100000000000001" customHeight="1" x14ac:dyDescent="0.2">
      <c r="E125"/>
      <c r="F125" s="49"/>
      <c r="G125" s="49"/>
    </row>
    <row r="126" spans="5:7" ht="20.100000000000001" customHeight="1" x14ac:dyDescent="0.2">
      <c r="E126"/>
      <c r="F126" s="49"/>
      <c r="G126" s="49"/>
    </row>
    <row r="127" spans="5:7" ht="20.100000000000001" customHeight="1" x14ac:dyDescent="0.2">
      <c r="E127"/>
      <c r="F127" s="49"/>
      <c r="G127" s="49"/>
    </row>
    <row r="128" spans="5:7" ht="20.100000000000001" customHeight="1" x14ac:dyDescent="0.2">
      <c r="E128"/>
      <c r="F128" s="49"/>
      <c r="G128" s="49"/>
    </row>
    <row r="129" spans="5:7" ht="20.100000000000001" customHeight="1" x14ac:dyDescent="0.2">
      <c r="E129"/>
      <c r="F129" s="49"/>
      <c r="G129" s="49"/>
    </row>
    <row r="130" spans="5:7" ht="20.100000000000001" customHeight="1" x14ac:dyDescent="0.2">
      <c r="E130"/>
      <c r="F130" s="49"/>
      <c r="G130" s="49"/>
    </row>
    <row r="131" spans="5:7" ht="20.100000000000001" customHeight="1" x14ac:dyDescent="0.2">
      <c r="E131"/>
      <c r="F131" s="49"/>
      <c r="G131" s="49"/>
    </row>
    <row r="132" spans="5:7" ht="20.100000000000001" customHeight="1" x14ac:dyDescent="0.2">
      <c r="E132"/>
      <c r="F132" s="49"/>
      <c r="G132" s="49"/>
    </row>
    <row r="133" spans="5:7" ht="20.100000000000001" customHeight="1" x14ac:dyDescent="0.2">
      <c r="E133"/>
      <c r="F133" s="49"/>
      <c r="G133" s="49"/>
    </row>
    <row r="134" spans="5:7" ht="20.100000000000001" customHeight="1" x14ac:dyDescent="0.2">
      <c r="E134"/>
      <c r="F134" s="49"/>
      <c r="G134" s="49"/>
    </row>
    <row r="135" spans="5:7" ht="20.100000000000001" customHeight="1" x14ac:dyDescent="0.2">
      <c r="E135"/>
      <c r="F135" s="49"/>
      <c r="G135" s="49"/>
    </row>
    <row r="136" spans="5:7" ht="20.100000000000001" customHeight="1" x14ac:dyDescent="0.2">
      <c r="E136"/>
      <c r="F136" s="49"/>
      <c r="G136" s="49"/>
    </row>
    <row r="137" spans="5:7" ht="20.100000000000001" customHeight="1" x14ac:dyDescent="0.2">
      <c r="E137"/>
      <c r="F137" s="49"/>
      <c r="G137" s="49"/>
    </row>
    <row r="138" spans="5:7" ht="20.100000000000001" customHeight="1" x14ac:dyDescent="0.2">
      <c r="E138"/>
      <c r="F138" s="49"/>
      <c r="G138" s="49"/>
    </row>
    <row r="139" spans="5:7" ht="20.100000000000001" customHeight="1" x14ac:dyDescent="0.2">
      <c r="E139"/>
      <c r="F139" s="49"/>
      <c r="G139" s="49"/>
    </row>
    <row r="140" spans="5:7" ht="20.100000000000001" customHeight="1" x14ac:dyDescent="0.2">
      <c r="E140"/>
      <c r="F140" s="49"/>
      <c r="G140" s="49"/>
    </row>
    <row r="141" spans="5:7" ht="20.100000000000001" customHeight="1" x14ac:dyDescent="0.2">
      <c r="E141"/>
      <c r="F141" s="49"/>
      <c r="G141" s="49"/>
    </row>
    <row r="142" spans="5:7" ht="20.100000000000001" customHeight="1" x14ac:dyDescent="0.2">
      <c r="E142"/>
      <c r="F142" s="49"/>
      <c r="G142" s="49"/>
    </row>
    <row r="143" spans="5:7" ht="20.100000000000001" customHeight="1" x14ac:dyDescent="0.2">
      <c r="E143"/>
      <c r="F143" s="49"/>
      <c r="G143" s="49"/>
    </row>
    <row r="144" spans="5:7" ht="20.100000000000001" customHeight="1" x14ac:dyDescent="0.2">
      <c r="E144"/>
      <c r="F144" s="49"/>
      <c r="G144" s="49"/>
    </row>
    <row r="145" spans="5:7" ht="20.100000000000001" customHeight="1" x14ac:dyDescent="0.2">
      <c r="E145"/>
      <c r="F145" s="49"/>
      <c r="G145" s="49"/>
    </row>
    <row r="146" spans="5:7" ht="20.100000000000001" customHeight="1" x14ac:dyDescent="0.2">
      <c r="E146"/>
      <c r="F146" s="49"/>
      <c r="G146" s="49"/>
    </row>
    <row r="147" spans="5:7" ht="20.100000000000001" customHeight="1" x14ac:dyDescent="0.2">
      <c r="E147"/>
      <c r="F147" s="49"/>
      <c r="G147" s="49"/>
    </row>
    <row r="148" spans="5:7" ht="20.100000000000001" customHeight="1" x14ac:dyDescent="0.2">
      <c r="E148"/>
      <c r="F148" s="49"/>
      <c r="G148" s="49"/>
    </row>
    <row r="149" spans="5:7" ht="20.100000000000001" customHeight="1" x14ac:dyDescent="0.2">
      <c r="E149"/>
      <c r="F149" s="49"/>
      <c r="G149" s="49"/>
    </row>
    <row r="150" spans="5:7" ht="20.100000000000001" customHeight="1" x14ac:dyDescent="0.2">
      <c r="E150"/>
      <c r="F150" s="49"/>
      <c r="G150" s="49"/>
    </row>
    <row r="151" spans="5:7" ht="20.100000000000001" customHeight="1" x14ac:dyDescent="0.2">
      <c r="E151"/>
      <c r="F151" s="49"/>
      <c r="G151" s="49"/>
    </row>
    <row r="152" spans="5:7" ht="20.100000000000001" customHeight="1" x14ac:dyDescent="0.2">
      <c r="E152"/>
      <c r="F152" s="49"/>
      <c r="G152" s="49"/>
    </row>
    <row r="153" spans="5:7" ht="20.100000000000001" customHeight="1" x14ac:dyDescent="0.2">
      <c r="E153"/>
      <c r="F153" s="49"/>
      <c r="G153" s="49"/>
    </row>
    <row r="154" spans="5:7" ht="20.100000000000001" customHeight="1" x14ac:dyDescent="0.2">
      <c r="E154"/>
      <c r="F154" s="49"/>
      <c r="G154" s="49"/>
    </row>
    <row r="155" spans="5:7" ht="20.100000000000001" customHeight="1" x14ac:dyDescent="0.2">
      <c r="E155"/>
      <c r="F155" s="49"/>
      <c r="G155" s="49"/>
    </row>
    <row r="156" spans="5:7" ht="20.100000000000001" customHeight="1" x14ac:dyDescent="0.2">
      <c r="E156"/>
      <c r="F156" s="49"/>
      <c r="G156" s="49"/>
    </row>
    <row r="157" spans="5:7" ht="20.100000000000001" customHeight="1" x14ac:dyDescent="0.2">
      <c r="E157"/>
      <c r="F157" s="49"/>
      <c r="G157" s="49"/>
    </row>
    <row r="158" spans="5:7" ht="20.100000000000001" customHeight="1" x14ac:dyDescent="0.2">
      <c r="E158"/>
      <c r="F158" s="49"/>
      <c r="G158" s="49"/>
    </row>
    <row r="159" spans="5:7" ht="20.100000000000001" customHeight="1" x14ac:dyDescent="0.2">
      <c r="E159"/>
      <c r="F159" s="49"/>
      <c r="G159" s="49"/>
    </row>
    <row r="160" spans="5:7" ht="20.100000000000001" customHeight="1" x14ac:dyDescent="0.2">
      <c r="E160"/>
      <c r="F160" s="49"/>
      <c r="G160" s="49"/>
    </row>
    <row r="161" spans="5:7" ht="20.100000000000001" customHeight="1" x14ac:dyDescent="0.2">
      <c r="E161"/>
      <c r="F161" s="49"/>
      <c r="G161" s="49"/>
    </row>
    <row r="162" spans="5:7" ht="20.100000000000001" customHeight="1" x14ac:dyDescent="0.2">
      <c r="E162"/>
      <c r="F162" s="49"/>
      <c r="G162" s="49"/>
    </row>
    <row r="163" spans="5:7" ht="20.100000000000001" customHeight="1" x14ac:dyDescent="0.2">
      <c r="E163"/>
      <c r="F163" s="49"/>
      <c r="G163" s="49"/>
    </row>
    <row r="164" spans="5:7" ht="20.100000000000001" customHeight="1" x14ac:dyDescent="0.2">
      <c r="E164"/>
      <c r="F164" s="49"/>
      <c r="G164" s="49"/>
    </row>
    <row r="165" spans="5:7" ht="20.100000000000001" customHeight="1" x14ac:dyDescent="0.2">
      <c r="E165"/>
      <c r="F165" s="49"/>
      <c r="G165" s="49"/>
    </row>
    <row r="166" spans="5:7" ht="20.100000000000001" customHeight="1" x14ac:dyDescent="0.2">
      <c r="E166"/>
      <c r="F166" s="49"/>
      <c r="G166" s="49"/>
    </row>
    <row r="167" spans="5:7" ht="20.100000000000001" customHeight="1" x14ac:dyDescent="0.2">
      <c r="E167"/>
      <c r="F167" s="49"/>
      <c r="G167" s="49"/>
    </row>
    <row r="168" spans="5:7" ht="20.100000000000001" customHeight="1" x14ac:dyDescent="0.2">
      <c r="E168"/>
      <c r="F168" s="49"/>
      <c r="G168" s="49"/>
    </row>
    <row r="169" spans="5:7" ht="20.100000000000001" customHeight="1" x14ac:dyDescent="0.2">
      <c r="E169"/>
      <c r="F169" s="49"/>
      <c r="G169" s="49"/>
    </row>
    <row r="170" spans="5:7" ht="20.100000000000001" customHeight="1" x14ac:dyDescent="0.2">
      <c r="E170"/>
      <c r="F170" s="49"/>
      <c r="G170" s="49"/>
    </row>
    <row r="171" spans="5:7" ht="20.100000000000001" customHeight="1" x14ac:dyDescent="0.2">
      <c r="E171"/>
      <c r="F171" s="49"/>
      <c r="G171" s="49"/>
    </row>
    <row r="172" spans="5:7" ht="20.100000000000001" customHeight="1" x14ac:dyDescent="0.2">
      <c r="E172"/>
      <c r="F172" s="49"/>
      <c r="G172" s="49"/>
    </row>
    <row r="173" spans="5:7" ht="20.100000000000001" customHeight="1" x14ac:dyDescent="0.2">
      <c r="E173"/>
      <c r="F173" s="49"/>
      <c r="G173" s="49"/>
    </row>
    <row r="174" spans="5:7" ht="20.100000000000001" customHeight="1" x14ac:dyDescent="0.2">
      <c r="E174"/>
      <c r="F174" s="49"/>
      <c r="G174" s="49"/>
    </row>
    <row r="175" spans="5:7" ht="20.100000000000001" customHeight="1" x14ac:dyDescent="0.2">
      <c r="E175"/>
      <c r="F175" s="49"/>
      <c r="G175" s="49"/>
    </row>
    <row r="176" spans="5:7" ht="20.100000000000001" customHeight="1" x14ac:dyDescent="0.2">
      <c r="E176"/>
      <c r="F176" s="49"/>
      <c r="G176" s="49"/>
    </row>
    <row r="177" spans="5:7" ht="20.100000000000001" customHeight="1" x14ac:dyDescent="0.2">
      <c r="E177"/>
      <c r="F177" s="49"/>
      <c r="G177" s="49"/>
    </row>
    <row r="178" spans="5:7" ht="20.100000000000001" customHeight="1" x14ac:dyDescent="0.2">
      <c r="E178"/>
      <c r="F178" s="49"/>
      <c r="G178" s="49"/>
    </row>
    <row r="179" spans="5:7" ht="20.100000000000001" customHeight="1" x14ac:dyDescent="0.2">
      <c r="E179"/>
      <c r="F179" s="49"/>
      <c r="G179" s="49"/>
    </row>
    <row r="180" spans="5:7" ht="20.100000000000001" customHeight="1" x14ac:dyDescent="0.2">
      <c r="E180"/>
      <c r="F180" s="49"/>
      <c r="G180" s="49"/>
    </row>
    <row r="181" spans="5:7" ht="20.100000000000001" customHeight="1" x14ac:dyDescent="0.2">
      <c r="E181"/>
      <c r="F181" s="49"/>
      <c r="G181" s="49"/>
    </row>
    <row r="182" spans="5:7" ht="20.100000000000001" customHeight="1" x14ac:dyDescent="0.2">
      <c r="E182"/>
      <c r="F182" s="49"/>
      <c r="G182" s="49"/>
    </row>
    <row r="183" spans="5:7" ht="20.100000000000001" customHeight="1" x14ac:dyDescent="0.2">
      <c r="E183"/>
      <c r="F183" s="49"/>
      <c r="G183" s="49"/>
    </row>
    <row r="184" spans="5:7" ht="20.100000000000001" customHeight="1" x14ac:dyDescent="0.2">
      <c r="E184"/>
      <c r="F184" s="49"/>
      <c r="G184" s="49"/>
    </row>
    <row r="185" spans="5:7" ht="20.100000000000001" customHeight="1" x14ac:dyDescent="0.2">
      <c r="E185"/>
      <c r="F185" s="49"/>
      <c r="G185" s="49"/>
    </row>
    <row r="186" spans="5:7" ht="20.100000000000001" customHeight="1" x14ac:dyDescent="0.2">
      <c r="E186"/>
      <c r="F186" s="49"/>
      <c r="G186" s="49"/>
    </row>
    <row r="187" spans="5:7" ht="20.100000000000001" customHeight="1" x14ac:dyDescent="0.2">
      <c r="E187"/>
      <c r="F187" s="49"/>
      <c r="G187" s="49"/>
    </row>
    <row r="188" spans="5:7" ht="20.100000000000001" customHeight="1" x14ac:dyDescent="0.2">
      <c r="E188"/>
      <c r="F188" s="49"/>
      <c r="G188" s="49"/>
    </row>
    <row r="189" spans="5:7" ht="20.100000000000001" customHeight="1" x14ac:dyDescent="0.2">
      <c r="E189"/>
      <c r="F189" s="49"/>
      <c r="G189" s="49"/>
    </row>
    <row r="190" spans="5:7" ht="20.100000000000001" customHeight="1" x14ac:dyDescent="0.2">
      <c r="E190"/>
      <c r="F190" s="49"/>
      <c r="G190" s="49"/>
    </row>
    <row r="191" spans="5:7" ht="20.100000000000001" customHeight="1" x14ac:dyDescent="0.2">
      <c r="E191"/>
      <c r="F191" s="49"/>
      <c r="G191" s="49"/>
    </row>
    <row r="192" spans="5:7" ht="20.100000000000001" customHeight="1" x14ac:dyDescent="0.2">
      <c r="E192"/>
      <c r="F192" s="49"/>
      <c r="G192" s="49"/>
    </row>
    <row r="193" spans="5:7" ht="20.100000000000001" customHeight="1" x14ac:dyDescent="0.2">
      <c r="E193"/>
      <c r="F193" s="49"/>
      <c r="G193" s="49"/>
    </row>
    <row r="194" spans="5:7" ht="20.100000000000001" customHeight="1" x14ac:dyDescent="0.2">
      <c r="E194"/>
      <c r="F194" s="49"/>
      <c r="G194" s="49"/>
    </row>
    <row r="195" spans="5:7" ht="20.100000000000001" customHeight="1" x14ac:dyDescent="0.2">
      <c r="E195"/>
      <c r="F195" s="49"/>
      <c r="G195" s="49"/>
    </row>
    <row r="196" spans="5:7" ht="20.100000000000001" customHeight="1" x14ac:dyDescent="0.2">
      <c r="E196"/>
      <c r="F196" s="49"/>
      <c r="G196" s="49"/>
    </row>
    <row r="197" spans="5:7" ht="20.100000000000001" customHeight="1" x14ac:dyDescent="0.2">
      <c r="E197"/>
      <c r="F197" s="49"/>
      <c r="G197" s="49"/>
    </row>
    <row r="198" spans="5:7" ht="20.100000000000001" customHeight="1" x14ac:dyDescent="0.2">
      <c r="E198"/>
      <c r="F198" s="49"/>
      <c r="G198" s="49"/>
    </row>
    <row r="199" spans="5:7" ht="20.100000000000001" customHeight="1" x14ac:dyDescent="0.2">
      <c r="E199"/>
      <c r="F199" s="49"/>
      <c r="G199" s="49"/>
    </row>
    <row r="200" spans="5:7" ht="20.100000000000001" customHeight="1" x14ac:dyDescent="0.2">
      <c r="E200"/>
      <c r="F200" s="49"/>
      <c r="G200" s="49"/>
    </row>
    <row r="201" spans="5:7" ht="20.100000000000001" customHeight="1" x14ac:dyDescent="0.2">
      <c r="E201"/>
      <c r="F201" s="49"/>
      <c r="G201" s="49"/>
    </row>
    <row r="202" spans="5:7" ht="20.100000000000001" customHeight="1" x14ac:dyDescent="0.2">
      <c r="E202"/>
      <c r="F202" s="49"/>
      <c r="G202" s="49"/>
    </row>
    <row r="203" spans="5:7" ht="20.100000000000001" customHeight="1" x14ac:dyDescent="0.2">
      <c r="E203"/>
      <c r="F203" s="49"/>
      <c r="G203" s="49"/>
    </row>
    <row r="204" spans="5:7" ht="20.100000000000001" customHeight="1" x14ac:dyDescent="0.2">
      <c r="E204"/>
      <c r="F204" s="49"/>
      <c r="G204" s="49"/>
    </row>
    <row r="205" spans="5:7" ht="20.100000000000001" customHeight="1" x14ac:dyDescent="0.2">
      <c r="E205"/>
      <c r="F205" s="49"/>
      <c r="G205" s="49"/>
    </row>
    <row r="206" spans="5:7" ht="20.100000000000001" customHeight="1" x14ac:dyDescent="0.2">
      <c r="E206"/>
      <c r="F206" s="49"/>
      <c r="G206" s="49"/>
    </row>
    <row r="207" spans="5:7" ht="20.100000000000001" customHeight="1" x14ac:dyDescent="0.2">
      <c r="E207"/>
      <c r="F207" s="49"/>
      <c r="G207" s="49"/>
    </row>
    <row r="208" spans="5:7" ht="20.100000000000001" customHeight="1" x14ac:dyDescent="0.2">
      <c r="E208"/>
      <c r="F208" s="49"/>
      <c r="G208" s="49"/>
    </row>
    <row r="209" spans="5:7" ht="20.100000000000001" customHeight="1" x14ac:dyDescent="0.2">
      <c r="E209"/>
      <c r="F209" s="49"/>
      <c r="G209" s="49"/>
    </row>
    <row r="210" spans="5:7" ht="20.100000000000001" customHeight="1" x14ac:dyDescent="0.2">
      <c r="E210"/>
      <c r="F210" s="49"/>
      <c r="G210" s="49"/>
    </row>
    <row r="211" spans="5:7" ht="20.100000000000001" customHeight="1" x14ac:dyDescent="0.2">
      <c r="E211"/>
      <c r="F211" s="49"/>
      <c r="G211" s="49"/>
    </row>
    <row r="212" spans="5:7" ht="20.100000000000001" customHeight="1" x14ac:dyDescent="0.2">
      <c r="E212"/>
      <c r="F212" s="49"/>
      <c r="G212" s="49"/>
    </row>
    <row r="213" spans="5:7" ht="20.100000000000001" customHeight="1" x14ac:dyDescent="0.2">
      <c r="E213"/>
      <c r="F213" s="49"/>
      <c r="G213" s="49"/>
    </row>
    <row r="214" spans="5:7" ht="20.100000000000001" customHeight="1" x14ac:dyDescent="0.2">
      <c r="E214"/>
      <c r="F214" s="49"/>
      <c r="G214" s="49"/>
    </row>
    <row r="215" spans="5:7" ht="20.100000000000001" customHeight="1" x14ac:dyDescent="0.2">
      <c r="E215"/>
      <c r="F215" s="49"/>
      <c r="G215" s="49"/>
    </row>
    <row r="216" spans="5:7" ht="20.100000000000001" customHeight="1" x14ac:dyDescent="0.2">
      <c r="E216"/>
      <c r="F216" s="49"/>
      <c r="G216" s="49"/>
    </row>
    <row r="217" spans="5:7" ht="20.100000000000001" customHeight="1" x14ac:dyDescent="0.2">
      <c r="E217"/>
      <c r="F217" s="49"/>
      <c r="G217" s="49"/>
    </row>
    <row r="218" spans="5:7" ht="20.100000000000001" customHeight="1" x14ac:dyDescent="0.2">
      <c r="E218"/>
      <c r="F218" s="49"/>
      <c r="G218" s="49"/>
    </row>
    <row r="219" spans="5:7" ht="20.100000000000001" customHeight="1" x14ac:dyDescent="0.2">
      <c r="E219"/>
      <c r="F219" s="49"/>
      <c r="G219" s="49"/>
    </row>
    <row r="220" spans="5:7" ht="20.100000000000001" customHeight="1" x14ac:dyDescent="0.2">
      <c r="E220"/>
      <c r="F220" s="49"/>
      <c r="G220" s="49"/>
    </row>
    <row r="221" spans="5:7" ht="20.100000000000001" customHeight="1" x14ac:dyDescent="0.2">
      <c r="E221"/>
      <c r="F221" s="49"/>
      <c r="G221" s="49"/>
    </row>
    <row r="222" spans="5:7" ht="20.100000000000001" customHeight="1" x14ac:dyDescent="0.2">
      <c r="E222"/>
      <c r="F222" s="49"/>
      <c r="G222" s="49"/>
    </row>
    <row r="223" spans="5:7" ht="20.100000000000001" customHeight="1" x14ac:dyDescent="0.2">
      <c r="E223"/>
      <c r="F223" s="49"/>
      <c r="G223" s="49"/>
    </row>
    <row r="224" spans="5:7" ht="20.100000000000001" customHeight="1" x14ac:dyDescent="0.2">
      <c r="E224"/>
      <c r="F224" s="49"/>
      <c r="G224" s="49"/>
    </row>
    <row r="225" spans="5:7" ht="20.100000000000001" customHeight="1" x14ac:dyDescent="0.2">
      <c r="E225"/>
      <c r="F225" s="49"/>
      <c r="G225" s="49"/>
    </row>
    <row r="226" spans="5:7" ht="20.100000000000001" customHeight="1" x14ac:dyDescent="0.2">
      <c r="E226"/>
      <c r="F226" s="49"/>
      <c r="G226" s="49"/>
    </row>
    <row r="227" spans="5:7" ht="20.100000000000001" customHeight="1" x14ac:dyDescent="0.2">
      <c r="E227"/>
      <c r="F227" s="49"/>
      <c r="G227" s="49"/>
    </row>
    <row r="228" spans="5:7" ht="20.100000000000001" customHeight="1" x14ac:dyDescent="0.2">
      <c r="E228"/>
      <c r="F228" s="49"/>
      <c r="G228" s="49"/>
    </row>
    <row r="229" spans="5:7" ht="20.100000000000001" customHeight="1" x14ac:dyDescent="0.2">
      <c r="E229"/>
      <c r="F229" s="49"/>
      <c r="G229" s="49"/>
    </row>
    <row r="230" spans="5:7" ht="20.100000000000001" customHeight="1" x14ac:dyDescent="0.2">
      <c r="E230"/>
      <c r="F230" s="49"/>
      <c r="G230" s="49"/>
    </row>
    <row r="231" spans="5:7" ht="20.100000000000001" customHeight="1" x14ac:dyDescent="0.2">
      <c r="E231"/>
      <c r="F231" s="49"/>
      <c r="G231" s="49"/>
    </row>
    <row r="232" spans="5:7" ht="20.100000000000001" customHeight="1" x14ac:dyDescent="0.2">
      <c r="E232"/>
      <c r="F232" s="49"/>
      <c r="G232" s="49"/>
    </row>
    <row r="233" spans="5:7" ht="20.100000000000001" customHeight="1" x14ac:dyDescent="0.2">
      <c r="E233"/>
      <c r="F233" s="49"/>
      <c r="G233" s="49"/>
    </row>
    <row r="234" spans="5:7" ht="20.100000000000001" customHeight="1" x14ac:dyDescent="0.2">
      <c r="E234"/>
      <c r="F234" s="49"/>
      <c r="G234" s="49"/>
    </row>
    <row r="235" spans="5:7" ht="20.100000000000001" customHeight="1" x14ac:dyDescent="0.2">
      <c r="E235"/>
      <c r="F235" s="49"/>
      <c r="G235" s="49"/>
    </row>
    <row r="236" spans="5:7" ht="20.100000000000001" customHeight="1" x14ac:dyDescent="0.2">
      <c r="E236"/>
      <c r="F236" s="49"/>
      <c r="G236" s="49"/>
    </row>
    <row r="237" spans="5:7" ht="20.100000000000001" customHeight="1" x14ac:dyDescent="0.2">
      <c r="E237"/>
      <c r="F237" s="49"/>
      <c r="G237" s="49"/>
    </row>
    <row r="238" spans="5:7" ht="20.100000000000001" customHeight="1" x14ac:dyDescent="0.2">
      <c r="E238"/>
      <c r="F238" s="49"/>
      <c r="G238" s="49"/>
    </row>
    <row r="239" spans="5:7" ht="20.100000000000001" customHeight="1" x14ac:dyDescent="0.2">
      <c r="E239"/>
      <c r="F239" s="49"/>
      <c r="G239" s="49"/>
    </row>
    <row r="240" spans="5:7" ht="20.100000000000001" customHeight="1" x14ac:dyDescent="0.2">
      <c r="E240"/>
      <c r="F240" s="49"/>
      <c r="G240" s="49"/>
    </row>
    <row r="241" spans="5:7" ht="20.100000000000001" customHeight="1" x14ac:dyDescent="0.2">
      <c r="E241"/>
      <c r="F241" s="49"/>
      <c r="G241" s="49"/>
    </row>
    <row r="242" spans="5:7" ht="20.100000000000001" customHeight="1" x14ac:dyDescent="0.2">
      <c r="E242"/>
      <c r="F242" s="49"/>
      <c r="G242" s="49"/>
    </row>
    <row r="243" spans="5:7" ht="20.100000000000001" customHeight="1" x14ac:dyDescent="0.2">
      <c r="E243"/>
      <c r="F243" s="49"/>
      <c r="G243" s="49"/>
    </row>
    <row r="244" spans="5:7" ht="20.100000000000001" customHeight="1" x14ac:dyDescent="0.2">
      <c r="E244"/>
      <c r="F244" s="49"/>
      <c r="G244" s="49"/>
    </row>
    <row r="245" spans="5:7" ht="20.100000000000001" customHeight="1" x14ac:dyDescent="0.2">
      <c r="E245"/>
      <c r="F245" s="49"/>
      <c r="G245" s="49"/>
    </row>
    <row r="246" spans="5:7" ht="20.100000000000001" customHeight="1" x14ac:dyDescent="0.2">
      <c r="E246"/>
      <c r="F246" s="49"/>
      <c r="G246" s="49"/>
    </row>
    <row r="247" spans="5:7" ht="20.100000000000001" customHeight="1" x14ac:dyDescent="0.2">
      <c r="E247"/>
      <c r="F247" s="49"/>
      <c r="G247" s="49"/>
    </row>
    <row r="248" spans="5:7" ht="20.100000000000001" customHeight="1" x14ac:dyDescent="0.2">
      <c r="E248"/>
      <c r="F248" s="49"/>
      <c r="G248" s="49"/>
    </row>
    <row r="249" spans="5:7" ht="20.100000000000001" customHeight="1" x14ac:dyDescent="0.2">
      <c r="E249"/>
      <c r="F249" s="49"/>
      <c r="G249" s="49"/>
    </row>
    <row r="250" spans="5:7" ht="20.100000000000001" customHeight="1" x14ac:dyDescent="0.2">
      <c r="E250"/>
      <c r="F250" s="49"/>
      <c r="G250" s="49"/>
    </row>
    <row r="251" spans="5:7" ht="20.100000000000001" customHeight="1" x14ac:dyDescent="0.2">
      <c r="E251"/>
      <c r="F251" s="49"/>
      <c r="G251" s="49"/>
    </row>
    <row r="252" spans="5:7" ht="20.100000000000001" customHeight="1" x14ac:dyDescent="0.2">
      <c r="E252"/>
      <c r="F252" s="49"/>
      <c r="G252" s="49"/>
    </row>
    <row r="253" spans="5:7" ht="20.100000000000001" customHeight="1" x14ac:dyDescent="0.2">
      <c r="E253"/>
      <c r="F253" s="49"/>
      <c r="G253" s="49"/>
    </row>
    <row r="254" spans="5:7" ht="20.100000000000001" customHeight="1" x14ac:dyDescent="0.2">
      <c r="E254"/>
      <c r="F254" s="49"/>
      <c r="G254" s="49"/>
    </row>
    <row r="255" spans="5:7" ht="20.100000000000001" customHeight="1" x14ac:dyDescent="0.2">
      <c r="E255"/>
      <c r="F255" s="49"/>
      <c r="G255" s="49"/>
    </row>
    <row r="256" spans="5:7" ht="20.100000000000001" customHeight="1" x14ac:dyDescent="0.2">
      <c r="E256"/>
      <c r="F256" s="49"/>
      <c r="G256" s="49"/>
    </row>
    <row r="257" spans="5:7" ht="20.100000000000001" customHeight="1" x14ac:dyDescent="0.2">
      <c r="E257"/>
      <c r="F257" s="49"/>
      <c r="G257" s="49"/>
    </row>
    <row r="258" spans="5:7" ht="20.100000000000001" customHeight="1" x14ac:dyDescent="0.2">
      <c r="E258"/>
      <c r="F258" s="49"/>
      <c r="G258" s="49"/>
    </row>
    <row r="259" spans="5:7" ht="20.100000000000001" customHeight="1" x14ac:dyDescent="0.2">
      <c r="E259"/>
      <c r="F259" s="49"/>
      <c r="G259" s="49"/>
    </row>
    <row r="260" spans="5:7" ht="20.100000000000001" customHeight="1" x14ac:dyDescent="0.2">
      <c r="E260"/>
      <c r="F260" s="49"/>
      <c r="G260" s="49"/>
    </row>
    <row r="261" spans="5:7" ht="20.100000000000001" customHeight="1" x14ac:dyDescent="0.2">
      <c r="E261"/>
      <c r="F261" s="49"/>
      <c r="G261" s="49"/>
    </row>
    <row r="262" spans="5:7" ht="20.100000000000001" customHeight="1" x14ac:dyDescent="0.2">
      <c r="E262"/>
      <c r="F262" s="49"/>
      <c r="G262" s="49"/>
    </row>
    <row r="263" spans="5:7" ht="20.100000000000001" customHeight="1" x14ac:dyDescent="0.2">
      <c r="E263"/>
      <c r="F263" s="49"/>
      <c r="G263" s="49"/>
    </row>
    <row r="264" spans="5:7" ht="20.100000000000001" customHeight="1" x14ac:dyDescent="0.2">
      <c r="E264"/>
      <c r="F264" s="49"/>
      <c r="G264" s="49"/>
    </row>
    <row r="265" spans="5:7" ht="20.100000000000001" customHeight="1" x14ac:dyDescent="0.2">
      <c r="E265"/>
      <c r="F265" s="49"/>
      <c r="G265" s="49"/>
    </row>
    <row r="266" spans="5:7" ht="20.100000000000001" customHeight="1" x14ac:dyDescent="0.2">
      <c r="E266"/>
      <c r="F266" s="49"/>
      <c r="G266" s="49"/>
    </row>
    <row r="267" spans="5:7" ht="20.100000000000001" customHeight="1" x14ac:dyDescent="0.2">
      <c r="E267"/>
      <c r="F267" s="49"/>
      <c r="G267" s="49"/>
    </row>
    <row r="268" spans="5:7" ht="20.100000000000001" customHeight="1" x14ac:dyDescent="0.2">
      <c r="E268"/>
      <c r="F268" s="49"/>
      <c r="G268" s="49"/>
    </row>
    <row r="269" spans="5:7" ht="20.100000000000001" customHeight="1" x14ac:dyDescent="0.2">
      <c r="E269"/>
      <c r="F269" s="49"/>
      <c r="G269" s="49"/>
    </row>
    <row r="270" spans="5:7" ht="20.100000000000001" customHeight="1" x14ac:dyDescent="0.2">
      <c r="E270"/>
      <c r="F270" s="49"/>
      <c r="G270" s="49"/>
    </row>
    <row r="271" spans="5:7" ht="20.100000000000001" customHeight="1" x14ac:dyDescent="0.2">
      <c r="E271"/>
      <c r="F271" s="49"/>
      <c r="G271" s="49"/>
    </row>
    <row r="272" spans="5:7" ht="20.100000000000001" customHeight="1" x14ac:dyDescent="0.2">
      <c r="E272"/>
      <c r="F272" s="49"/>
      <c r="G272" s="49"/>
    </row>
    <row r="273" spans="5:7" ht="20.100000000000001" customHeight="1" x14ac:dyDescent="0.2">
      <c r="E273"/>
      <c r="F273" s="49"/>
      <c r="G273" s="49"/>
    </row>
    <row r="274" spans="5:7" ht="20.100000000000001" customHeight="1" x14ac:dyDescent="0.2">
      <c r="E274"/>
      <c r="F274" s="49"/>
      <c r="G274" s="49"/>
    </row>
    <row r="275" spans="5:7" ht="20.100000000000001" customHeight="1" x14ac:dyDescent="0.2">
      <c r="E275"/>
      <c r="F275" s="49"/>
      <c r="G275" s="49"/>
    </row>
    <row r="276" spans="5:7" ht="20.100000000000001" customHeight="1" x14ac:dyDescent="0.2">
      <c r="E276"/>
      <c r="F276" s="49"/>
      <c r="G276" s="49"/>
    </row>
    <row r="277" spans="5:7" ht="20.100000000000001" customHeight="1" x14ac:dyDescent="0.2">
      <c r="E277"/>
      <c r="F277" s="49"/>
      <c r="G277" s="49"/>
    </row>
    <row r="278" spans="5:7" ht="20.100000000000001" customHeight="1" x14ac:dyDescent="0.2">
      <c r="E278"/>
      <c r="F278" s="49"/>
      <c r="G278" s="49"/>
    </row>
    <row r="279" spans="5:7" ht="20.100000000000001" customHeight="1" x14ac:dyDescent="0.2">
      <c r="E279"/>
      <c r="F279" s="49"/>
      <c r="G279" s="49"/>
    </row>
    <row r="280" spans="5:7" ht="20.100000000000001" customHeight="1" x14ac:dyDescent="0.2">
      <c r="E280"/>
      <c r="F280" s="49"/>
      <c r="G280" s="49"/>
    </row>
    <row r="281" spans="5:7" ht="20.100000000000001" customHeight="1" x14ac:dyDescent="0.2">
      <c r="E281"/>
      <c r="F281" s="49"/>
      <c r="G281" s="49"/>
    </row>
    <row r="282" spans="5:7" ht="20.100000000000001" customHeight="1" x14ac:dyDescent="0.2">
      <c r="E282"/>
      <c r="F282" s="49"/>
      <c r="G282" s="49"/>
    </row>
    <row r="283" spans="5:7" ht="20.100000000000001" customHeight="1" x14ac:dyDescent="0.2">
      <c r="E283"/>
      <c r="F283" s="49"/>
      <c r="G283" s="49"/>
    </row>
    <row r="284" spans="5:7" ht="20.100000000000001" customHeight="1" x14ac:dyDescent="0.2">
      <c r="E284"/>
      <c r="F284" s="49"/>
      <c r="G284" s="49"/>
    </row>
    <row r="285" spans="5:7" ht="20.100000000000001" customHeight="1" x14ac:dyDescent="0.2">
      <c r="E285"/>
      <c r="F285" s="49"/>
      <c r="G285" s="49"/>
    </row>
    <row r="286" spans="5:7" ht="20.100000000000001" customHeight="1" x14ac:dyDescent="0.2">
      <c r="E286"/>
      <c r="F286" s="49"/>
      <c r="G286" s="49"/>
    </row>
    <row r="287" spans="5:7" ht="20.100000000000001" customHeight="1" x14ac:dyDescent="0.2">
      <c r="E287"/>
      <c r="F287" s="49"/>
      <c r="G287" s="49"/>
    </row>
    <row r="288" spans="5:7" ht="20.100000000000001" customHeight="1" x14ac:dyDescent="0.2">
      <c r="E288"/>
      <c r="F288" s="49"/>
      <c r="G288" s="49"/>
    </row>
    <row r="289" spans="5:7" ht="20.100000000000001" customHeight="1" x14ac:dyDescent="0.2">
      <c r="E289"/>
      <c r="F289" s="49"/>
      <c r="G289" s="49"/>
    </row>
    <row r="290" spans="5:7" ht="20.100000000000001" customHeight="1" x14ac:dyDescent="0.2">
      <c r="E290"/>
      <c r="F290" s="49"/>
      <c r="G290" s="49"/>
    </row>
    <row r="291" spans="5:7" ht="20.100000000000001" customHeight="1" x14ac:dyDescent="0.2">
      <c r="E291"/>
      <c r="F291" s="49"/>
      <c r="G291" s="49"/>
    </row>
    <row r="292" spans="5:7" ht="20.100000000000001" customHeight="1" x14ac:dyDescent="0.2">
      <c r="E292"/>
      <c r="F292" s="49"/>
      <c r="G292" s="49"/>
    </row>
    <row r="293" spans="5:7" ht="20.100000000000001" customHeight="1" x14ac:dyDescent="0.2">
      <c r="E293"/>
      <c r="F293" s="49"/>
      <c r="G293" s="49"/>
    </row>
    <row r="294" spans="5:7" ht="20.100000000000001" customHeight="1" x14ac:dyDescent="0.2">
      <c r="E294"/>
      <c r="F294" s="49"/>
      <c r="G294" s="49"/>
    </row>
    <row r="295" spans="5:7" ht="20.100000000000001" customHeight="1" x14ac:dyDescent="0.2">
      <c r="E295"/>
      <c r="F295" s="49"/>
      <c r="G295" s="49"/>
    </row>
    <row r="296" spans="5:7" ht="20.100000000000001" customHeight="1" x14ac:dyDescent="0.2">
      <c r="E296"/>
      <c r="F296" s="49"/>
      <c r="G296" s="49"/>
    </row>
    <row r="297" spans="5:7" ht="20.100000000000001" customHeight="1" x14ac:dyDescent="0.2">
      <c r="E297"/>
      <c r="F297" s="49"/>
      <c r="G297" s="49"/>
    </row>
    <row r="298" spans="5:7" ht="20.100000000000001" customHeight="1" x14ac:dyDescent="0.2">
      <c r="E298"/>
      <c r="F298" s="49"/>
      <c r="G298" s="49"/>
    </row>
    <row r="299" spans="5:7" ht="20.100000000000001" customHeight="1" x14ac:dyDescent="0.2">
      <c r="E299"/>
      <c r="F299" s="49"/>
      <c r="G299" s="49"/>
    </row>
    <row r="300" spans="5:7" ht="20.100000000000001" customHeight="1" x14ac:dyDescent="0.2">
      <c r="E300"/>
      <c r="F300" s="49"/>
      <c r="G300" s="49"/>
    </row>
    <row r="301" spans="5:7" ht="20.100000000000001" customHeight="1" x14ac:dyDescent="0.2">
      <c r="E301"/>
      <c r="F301" s="49"/>
      <c r="G301" s="49"/>
    </row>
    <row r="302" spans="5:7" ht="20.100000000000001" customHeight="1" x14ac:dyDescent="0.2">
      <c r="E302"/>
      <c r="F302" s="49"/>
      <c r="G302" s="49"/>
    </row>
    <row r="303" spans="5:7" ht="20.100000000000001" customHeight="1" x14ac:dyDescent="0.2">
      <c r="E303"/>
      <c r="F303" s="49"/>
      <c r="G303" s="49"/>
    </row>
    <row r="304" spans="5:7" ht="20.100000000000001" customHeight="1" x14ac:dyDescent="0.2">
      <c r="E304"/>
      <c r="F304" s="49"/>
      <c r="G304" s="49"/>
    </row>
    <row r="305" spans="5:7" ht="20.100000000000001" customHeight="1" x14ac:dyDescent="0.2">
      <c r="E305"/>
      <c r="F305" s="49"/>
      <c r="G305" s="49"/>
    </row>
    <row r="306" spans="5:7" ht="20.100000000000001" customHeight="1" x14ac:dyDescent="0.2">
      <c r="E306"/>
      <c r="F306" s="49"/>
      <c r="G306" s="49"/>
    </row>
    <row r="307" spans="5:7" ht="20.100000000000001" customHeight="1" x14ac:dyDescent="0.2">
      <c r="E307"/>
      <c r="F307" s="49"/>
      <c r="G307" s="49"/>
    </row>
    <row r="308" spans="5:7" ht="20.100000000000001" customHeight="1" x14ac:dyDescent="0.2">
      <c r="E308"/>
      <c r="F308" s="49"/>
      <c r="G308" s="49"/>
    </row>
    <row r="309" spans="5:7" ht="20.100000000000001" customHeight="1" x14ac:dyDescent="0.2">
      <c r="E309"/>
      <c r="F309" s="49"/>
      <c r="G309" s="49"/>
    </row>
    <row r="310" spans="5:7" ht="20.100000000000001" customHeight="1" x14ac:dyDescent="0.2">
      <c r="E310"/>
      <c r="F310" s="49"/>
      <c r="G310" s="49"/>
    </row>
    <row r="311" spans="5:7" ht="20.100000000000001" customHeight="1" x14ac:dyDescent="0.2">
      <c r="E311"/>
      <c r="F311" s="49"/>
      <c r="G311" s="49"/>
    </row>
    <row r="312" spans="5:7" ht="20.100000000000001" customHeight="1" x14ac:dyDescent="0.2">
      <c r="E312"/>
      <c r="F312" s="49"/>
      <c r="G312" s="49"/>
    </row>
    <row r="313" spans="5:7" ht="20.100000000000001" customHeight="1" x14ac:dyDescent="0.2">
      <c r="E313"/>
      <c r="F313" s="49"/>
      <c r="G313" s="49"/>
    </row>
    <row r="314" spans="5:7" ht="20.100000000000001" customHeight="1" x14ac:dyDescent="0.2">
      <c r="E314"/>
      <c r="F314" s="49"/>
      <c r="G314" s="49"/>
    </row>
    <row r="315" spans="5:7" ht="20.100000000000001" customHeight="1" x14ac:dyDescent="0.2">
      <c r="E315"/>
      <c r="F315" s="49"/>
      <c r="G315" s="49"/>
    </row>
    <row r="316" spans="5:7" ht="20.100000000000001" customHeight="1" x14ac:dyDescent="0.2">
      <c r="E316"/>
      <c r="F316" s="49"/>
      <c r="G316" s="49"/>
    </row>
    <row r="317" spans="5:7" ht="20.100000000000001" customHeight="1" x14ac:dyDescent="0.2">
      <c r="E317"/>
      <c r="F317" s="49"/>
      <c r="G317" s="49"/>
    </row>
    <row r="318" spans="5:7" ht="20.100000000000001" customHeight="1" x14ac:dyDescent="0.2">
      <c r="E318"/>
      <c r="F318" s="49"/>
      <c r="G318" s="49"/>
    </row>
    <row r="319" spans="5:7" ht="20.100000000000001" customHeight="1" x14ac:dyDescent="0.2">
      <c r="E319"/>
      <c r="F319" s="49"/>
      <c r="G319" s="49"/>
    </row>
    <row r="320" spans="5:7" ht="20.100000000000001" customHeight="1" x14ac:dyDescent="0.2">
      <c r="E320"/>
      <c r="F320" s="49"/>
      <c r="G320" s="49"/>
    </row>
    <row r="321" spans="5:7" ht="20.100000000000001" customHeight="1" x14ac:dyDescent="0.2">
      <c r="E321"/>
      <c r="F321" s="49"/>
      <c r="G321" s="49"/>
    </row>
    <row r="322" spans="5:7" ht="20.100000000000001" customHeight="1" x14ac:dyDescent="0.2">
      <c r="E322"/>
      <c r="F322" s="49"/>
      <c r="G322" s="49"/>
    </row>
    <row r="323" spans="5:7" ht="20.100000000000001" customHeight="1" x14ac:dyDescent="0.2">
      <c r="E323"/>
      <c r="F323" s="49"/>
      <c r="G323" s="49"/>
    </row>
    <row r="324" spans="5:7" ht="20.100000000000001" customHeight="1" x14ac:dyDescent="0.2">
      <c r="E324"/>
      <c r="F324" s="49"/>
      <c r="G324" s="49"/>
    </row>
    <row r="325" spans="5:7" ht="20.100000000000001" customHeight="1" x14ac:dyDescent="0.2">
      <c r="E325"/>
      <c r="F325" s="49"/>
      <c r="G325" s="49"/>
    </row>
    <row r="326" spans="5:7" ht="20.100000000000001" customHeight="1" x14ac:dyDescent="0.2">
      <c r="E326"/>
      <c r="F326" s="49"/>
      <c r="G326" s="49"/>
    </row>
    <row r="327" spans="5:7" ht="20.100000000000001" customHeight="1" x14ac:dyDescent="0.2">
      <c r="E327"/>
      <c r="F327" s="49"/>
      <c r="G327" s="49"/>
    </row>
    <row r="328" spans="5:7" ht="20.100000000000001" customHeight="1" x14ac:dyDescent="0.2">
      <c r="E328"/>
      <c r="F328" s="49"/>
      <c r="G328" s="49"/>
    </row>
    <row r="329" spans="5:7" ht="20.100000000000001" customHeight="1" x14ac:dyDescent="0.2">
      <c r="E329"/>
      <c r="F329" s="49"/>
      <c r="G329" s="49"/>
    </row>
    <row r="330" spans="5:7" ht="20.100000000000001" customHeight="1" x14ac:dyDescent="0.2">
      <c r="E330"/>
      <c r="F330" s="49"/>
      <c r="G330" s="49"/>
    </row>
    <row r="331" spans="5:7" ht="20.100000000000001" customHeight="1" x14ac:dyDescent="0.2">
      <c r="E331"/>
      <c r="F331" s="49"/>
      <c r="G331" s="49"/>
    </row>
    <row r="332" spans="5:7" ht="20.100000000000001" customHeight="1" x14ac:dyDescent="0.2">
      <c r="E332"/>
      <c r="F332" s="49"/>
      <c r="G332" s="49"/>
    </row>
    <row r="333" spans="5:7" ht="20.100000000000001" customHeight="1" x14ac:dyDescent="0.2">
      <c r="E333"/>
      <c r="F333" s="49"/>
      <c r="G333" s="49"/>
    </row>
    <row r="334" spans="5:7" ht="20.100000000000001" customHeight="1" x14ac:dyDescent="0.2">
      <c r="E334"/>
      <c r="F334" s="49"/>
      <c r="G334" s="49"/>
    </row>
    <row r="335" spans="5:7" ht="20.100000000000001" customHeight="1" x14ac:dyDescent="0.2">
      <c r="E335"/>
      <c r="F335" s="49"/>
      <c r="G335" s="49"/>
    </row>
    <row r="336" spans="5:7" ht="20.100000000000001" customHeight="1" x14ac:dyDescent="0.2">
      <c r="E336"/>
      <c r="F336" s="49"/>
      <c r="G336" s="49"/>
    </row>
    <row r="337" spans="5:7" ht="20.100000000000001" customHeight="1" x14ac:dyDescent="0.2">
      <c r="E337"/>
      <c r="F337" s="49"/>
      <c r="G337" s="49"/>
    </row>
    <row r="338" spans="5:7" ht="20.100000000000001" customHeight="1" x14ac:dyDescent="0.2">
      <c r="E338"/>
      <c r="F338" s="49"/>
      <c r="G338" s="49"/>
    </row>
    <row r="339" spans="5:7" ht="20.100000000000001" customHeight="1" x14ac:dyDescent="0.2">
      <c r="E339"/>
      <c r="F339" s="49"/>
      <c r="G339" s="49"/>
    </row>
    <row r="340" spans="5:7" ht="20.100000000000001" customHeight="1" x14ac:dyDescent="0.2">
      <c r="E340"/>
      <c r="F340" s="49"/>
      <c r="G340" s="49"/>
    </row>
    <row r="341" spans="5:7" ht="20.100000000000001" customHeight="1" x14ac:dyDescent="0.2">
      <c r="E341"/>
      <c r="F341" s="49"/>
      <c r="G341" s="49"/>
    </row>
    <row r="342" spans="5:7" ht="20.100000000000001" customHeight="1" x14ac:dyDescent="0.2">
      <c r="E342"/>
      <c r="F342" s="49"/>
      <c r="G342" s="49"/>
    </row>
    <row r="343" spans="5:7" ht="20.100000000000001" customHeight="1" x14ac:dyDescent="0.2">
      <c r="E343"/>
      <c r="F343" s="49"/>
      <c r="G343" s="49"/>
    </row>
    <row r="344" spans="5:7" ht="20.100000000000001" customHeight="1" x14ac:dyDescent="0.2">
      <c r="E344"/>
      <c r="F344" s="49"/>
      <c r="G344" s="49"/>
    </row>
    <row r="345" spans="5:7" ht="20.100000000000001" customHeight="1" x14ac:dyDescent="0.2">
      <c r="E345"/>
      <c r="F345" s="49"/>
      <c r="G345" s="49"/>
    </row>
    <row r="346" spans="5:7" ht="20.100000000000001" customHeight="1" x14ac:dyDescent="0.2">
      <c r="E346"/>
      <c r="F346" s="49"/>
      <c r="G346" s="49"/>
    </row>
    <row r="347" spans="5:7" ht="20.100000000000001" customHeight="1" x14ac:dyDescent="0.2">
      <c r="E347"/>
      <c r="F347" s="49"/>
      <c r="G347" s="49"/>
    </row>
    <row r="348" spans="5:7" ht="20.100000000000001" customHeight="1" x14ac:dyDescent="0.2">
      <c r="E348"/>
      <c r="F348" s="49"/>
      <c r="G348" s="49"/>
    </row>
    <row r="349" spans="5:7" ht="20.100000000000001" customHeight="1" x14ac:dyDescent="0.2">
      <c r="E349"/>
      <c r="F349" s="49"/>
      <c r="G349" s="49"/>
    </row>
    <row r="350" spans="5:7" ht="20.100000000000001" customHeight="1" x14ac:dyDescent="0.2">
      <c r="E350"/>
      <c r="F350" s="49"/>
      <c r="G350" s="49"/>
    </row>
    <row r="351" spans="5:7" ht="20.100000000000001" customHeight="1" x14ac:dyDescent="0.2">
      <c r="E351"/>
      <c r="F351" s="49"/>
      <c r="G351" s="49"/>
    </row>
    <row r="352" spans="5:7" ht="20.100000000000001" customHeight="1" x14ac:dyDescent="0.2">
      <c r="E352"/>
      <c r="F352" s="49"/>
      <c r="G352" s="49"/>
    </row>
    <row r="353" spans="5:7" ht="20.100000000000001" customHeight="1" x14ac:dyDescent="0.2">
      <c r="E353"/>
      <c r="F353" s="49"/>
      <c r="G353" s="49"/>
    </row>
    <row r="354" spans="5:7" ht="20.100000000000001" customHeight="1" x14ac:dyDescent="0.2">
      <c r="E354"/>
      <c r="F354" s="49"/>
      <c r="G354" s="49"/>
    </row>
    <row r="355" spans="5:7" ht="20.100000000000001" customHeight="1" x14ac:dyDescent="0.2">
      <c r="E355"/>
      <c r="F355" s="49"/>
      <c r="G355" s="49"/>
    </row>
    <row r="356" spans="5:7" ht="20.100000000000001" customHeight="1" x14ac:dyDescent="0.2">
      <c r="E356"/>
      <c r="F356" s="49"/>
      <c r="G356" s="49"/>
    </row>
    <row r="357" spans="5:7" ht="20.100000000000001" customHeight="1" x14ac:dyDescent="0.2">
      <c r="E357"/>
      <c r="F357" s="49"/>
      <c r="G357" s="49"/>
    </row>
    <row r="358" spans="5:7" ht="20.100000000000001" customHeight="1" x14ac:dyDescent="0.2">
      <c r="E358"/>
      <c r="F358" s="49"/>
      <c r="G358" s="49"/>
    </row>
    <row r="359" spans="5:7" ht="20.100000000000001" customHeight="1" x14ac:dyDescent="0.2">
      <c r="E359"/>
      <c r="F359" s="49"/>
      <c r="G359" s="49"/>
    </row>
    <row r="360" spans="5:7" ht="20.100000000000001" customHeight="1" x14ac:dyDescent="0.2">
      <c r="E360"/>
      <c r="F360" s="49"/>
      <c r="G360" s="49"/>
    </row>
    <row r="361" spans="5:7" ht="20.100000000000001" customHeight="1" x14ac:dyDescent="0.2">
      <c r="E361"/>
      <c r="F361" s="49"/>
      <c r="G361" s="49"/>
    </row>
    <row r="362" spans="5:7" ht="20.100000000000001" customHeight="1" x14ac:dyDescent="0.2">
      <c r="E362"/>
      <c r="F362" s="49"/>
      <c r="G362" s="49"/>
    </row>
    <row r="363" spans="5:7" ht="20.100000000000001" customHeight="1" x14ac:dyDescent="0.2">
      <c r="E363"/>
      <c r="F363" s="49"/>
      <c r="G363" s="49"/>
    </row>
    <row r="364" spans="5:7" ht="20.100000000000001" customHeight="1" x14ac:dyDescent="0.2">
      <c r="E364"/>
      <c r="F364" s="49"/>
      <c r="G364" s="49"/>
    </row>
    <row r="365" spans="5:7" ht="20.100000000000001" customHeight="1" x14ac:dyDescent="0.2">
      <c r="E365"/>
      <c r="F365" s="49"/>
      <c r="G365" s="49"/>
    </row>
    <row r="366" spans="5:7" ht="20.100000000000001" customHeight="1" x14ac:dyDescent="0.2">
      <c r="E366"/>
      <c r="F366" s="49"/>
      <c r="G366" s="49"/>
    </row>
    <row r="367" spans="5:7" ht="20.100000000000001" customHeight="1" x14ac:dyDescent="0.2">
      <c r="E367"/>
      <c r="F367" s="49"/>
      <c r="G367" s="49"/>
    </row>
    <row r="368" spans="5:7" ht="20.100000000000001" customHeight="1" x14ac:dyDescent="0.2">
      <c r="E368"/>
      <c r="F368" s="49"/>
      <c r="G368" s="49"/>
    </row>
    <row r="369" spans="5:7" ht="20.100000000000001" customHeight="1" x14ac:dyDescent="0.2">
      <c r="E369"/>
      <c r="F369" s="49"/>
      <c r="G369" s="49"/>
    </row>
    <row r="370" spans="5:7" ht="20.100000000000001" customHeight="1" x14ac:dyDescent="0.2">
      <c r="E370"/>
      <c r="F370" s="49"/>
      <c r="G370" s="49"/>
    </row>
    <row r="371" spans="5:7" ht="20.100000000000001" customHeight="1" x14ac:dyDescent="0.2">
      <c r="E371"/>
      <c r="F371" s="49"/>
      <c r="G371" s="49"/>
    </row>
    <row r="372" spans="5:7" ht="20.100000000000001" customHeight="1" x14ac:dyDescent="0.2">
      <c r="E372"/>
      <c r="F372" s="49"/>
      <c r="G372" s="49"/>
    </row>
    <row r="373" spans="5:7" ht="20.100000000000001" customHeight="1" x14ac:dyDescent="0.2">
      <c r="E373"/>
      <c r="F373" s="49"/>
      <c r="G373" s="49"/>
    </row>
    <row r="374" spans="5:7" ht="20.100000000000001" customHeight="1" x14ac:dyDescent="0.2">
      <c r="E374"/>
      <c r="F374" s="49"/>
      <c r="G374" s="49"/>
    </row>
    <row r="375" spans="5:7" ht="20.100000000000001" customHeight="1" x14ac:dyDescent="0.2">
      <c r="E375"/>
      <c r="F375" s="49"/>
      <c r="G375" s="49"/>
    </row>
    <row r="376" spans="5:7" ht="20.100000000000001" customHeight="1" x14ac:dyDescent="0.2">
      <c r="E376"/>
      <c r="F376" s="49"/>
      <c r="G376" s="49"/>
    </row>
    <row r="377" spans="5:7" ht="20.100000000000001" customHeight="1" x14ac:dyDescent="0.2">
      <c r="E377"/>
      <c r="F377" s="49"/>
      <c r="G377" s="49"/>
    </row>
    <row r="378" spans="5:7" ht="20.100000000000001" customHeight="1" x14ac:dyDescent="0.2">
      <c r="E378"/>
      <c r="F378" s="49"/>
      <c r="G378" s="49"/>
    </row>
    <row r="379" spans="5:7" ht="20.100000000000001" customHeight="1" x14ac:dyDescent="0.2">
      <c r="E379"/>
      <c r="F379" s="49"/>
      <c r="G379" s="49"/>
    </row>
    <row r="380" spans="5:7" ht="20.100000000000001" customHeight="1" x14ac:dyDescent="0.2">
      <c r="E380"/>
      <c r="F380" s="49"/>
      <c r="G380" s="49"/>
    </row>
    <row r="381" spans="5:7" ht="20.100000000000001" customHeight="1" x14ac:dyDescent="0.2">
      <c r="E381"/>
      <c r="F381" s="49"/>
      <c r="G381" s="49"/>
    </row>
    <row r="382" spans="5:7" ht="20.100000000000001" customHeight="1" x14ac:dyDescent="0.2">
      <c r="E382"/>
      <c r="F382" s="49"/>
      <c r="G382" s="49"/>
    </row>
    <row r="383" spans="5:7" ht="20.100000000000001" customHeight="1" x14ac:dyDescent="0.2">
      <c r="E383"/>
      <c r="F383" s="49"/>
      <c r="G383" s="49"/>
    </row>
    <row r="384" spans="5:7" ht="20.100000000000001" customHeight="1" x14ac:dyDescent="0.2">
      <c r="E384"/>
      <c r="F384" s="49"/>
      <c r="G384" s="49"/>
    </row>
    <row r="385" spans="5:7" ht="20.100000000000001" customHeight="1" x14ac:dyDescent="0.2">
      <c r="E385"/>
      <c r="F385" s="49"/>
      <c r="G385" s="49"/>
    </row>
    <row r="386" spans="5:7" ht="20.100000000000001" customHeight="1" x14ac:dyDescent="0.2">
      <c r="E386"/>
      <c r="F386" s="49"/>
      <c r="G386" s="49"/>
    </row>
    <row r="387" spans="5:7" ht="20.100000000000001" customHeight="1" x14ac:dyDescent="0.2">
      <c r="E387"/>
      <c r="F387" s="49"/>
      <c r="G387" s="49"/>
    </row>
    <row r="388" spans="5:7" ht="20.100000000000001" customHeight="1" x14ac:dyDescent="0.2">
      <c r="E388"/>
      <c r="F388" s="49"/>
      <c r="G388" s="49"/>
    </row>
    <row r="389" spans="5:7" ht="20.100000000000001" customHeight="1" x14ac:dyDescent="0.2">
      <c r="E389"/>
      <c r="F389" s="49"/>
      <c r="G389" s="49"/>
    </row>
    <row r="390" spans="5:7" ht="20.100000000000001" customHeight="1" x14ac:dyDescent="0.2">
      <c r="E390"/>
      <c r="F390" s="49"/>
      <c r="G390" s="49"/>
    </row>
    <row r="391" spans="5:7" ht="20.100000000000001" customHeight="1" x14ac:dyDescent="0.2">
      <c r="E391"/>
      <c r="F391" s="49"/>
      <c r="G391" s="49"/>
    </row>
    <row r="392" spans="5:7" ht="20.100000000000001" customHeight="1" x14ac:dyDescent="0.2">
      <c r="E392"/>
      <c r="F392" s="49"/>
      <c r="G392" s="49"/>
    </row>
    <row r="393" spans="5:7" ht="20.100000000000001" customHeight="1" x14ac:dyDescent="0.2">
      <c r="E393"/>
      <c r="F393" s="49"/>
      <c r="G393" s="49"/>
    </row>
    <row r="394" spans="5:7" ht="20.100000000000001" customHeight="1" x14ac:dyDescent="0.2">
      <c r="E394"/>
      <c r="F394" s="49"/>
      <c r="G394" s="49"/>
    </row>
    <row r="395" spans="5:7" ht="20.100000000000001" customHeight="1" x14ac:dyDescent="0.2">
      <c r="E395"/>
      <c r="F395" s="49"/>
      <c r="G395" s="49"/>
    </row>
    <row r="396" spans="5:7" ht="20.100000000000001" customHeight="1" x14ac:dyDescent="0.2">
      <c r="E396"/>
      <c r="F396" s="49"/>
      <c r="G396" s="49"/>
    </row>
    <row r="397" spans="5:7" ht="20.100000000000001" customHeight="1" x14ac:dyDescent="0.2">
      <c r="E397"/>
      <c r="F397" s="49"/>
      <c r="G397" s="49"/>
    </row>
    <row r="398" spans="5:7" ht="20.100000000000001" customHeight="1" x14ac:dyDescent="0.2">
      <c r="E398"/>
      <c r="F398" s="49"/>
      <c r="G398" s="49"/>
    </row>
    <row r="399" spans="5:7" ht="20.100000000000001" customHeight="1" x14ac:dyDescent="0.2">
      <c r="E399"/>
      <c r="F399" s="49"/>
      <c r="G399" s="49"/>
    </row>
    <row r="400" spans="5:7" ht="20.100000000000001" customHeight="1" x14ac:dyDescent="0.2">
      <c r="E400"/>
      <c r="F400" s="49"/>
      <c r="G400" s="49"/>
    </row>
    <row r="401" spans="5:7" ht="20.100000000000001" customHeight="1" x14ac:dyDescent="0.2">
      <c r="E401"/>
      <c r="F401" s="49"/>
      <c r="G401" s="49"/>
    </row>
    <row r="402" spans="5:7" ht="20.100000000000001" customHeight="1" x14ac:dyDescent="0.2">
      <c r="E402"/>
      <c r="F402" s="49"/>
      <c r="G402" s="49"/>
    </row>
    <row r="403" spans="5:7" ht="20.100000000000001" customHeight="1" x14ac:dyDescent="0.2">
      <c r="E403"/>
      <c r="F403" s="49"/>
      <c r="G403" s="49"/>
    </row>
    <row r="404" spans="5:7" ht="20.100000000000001" customHeight="1" x14ac:dyDescent="0.2">
      <c r="E404"/>
      <c r="F404" s="49"/>
      <c r="G404" s="49"/>
    </row>
    <row r="405" spans="5:7" ht="20.100000000000001" customHeight="1" x14ac:dyDescent="0.2">
      <c r="E405"/>
      <c r="F405" s="49"/>
      <c r="G405" s="49"/>
    </row>
    <row r="406" spans="5:7" ht="20.100000000000001" customHeight="1" x14ac:dyDescent="0.2">
      <c r="E406"/>
      <c r="F406" s="49"/>
      <c r="G406" s="49"/>
    </row>
    <row r="407" spans="5:7" ht="20.100000000000001" customHeight="1" x14ac:dyDescent="0.2">
      <c r="E407"/>
      <c r="F407" s="49"/>
      <c r="G407" s="49"/>
    </row>
    <row r="408" spans="5:7" ht="20.100000000000001" customHeight="1" x14ac:dyDescent="0.2">
      <c r="E408"/>
      <c r="F408" s="49"/>
      <c r="G408" s="49"/>
    </row>
    <row r="409" spans="5:7" ht="20.100000000000001" customHeight="1" x14ac:dyDescent="0.2">
      <c r="E409"/>
      <c r="F409" s="49"/>
      <c r="G409" s="49"/>
    </row>
    <row r="410" spans="5:7" ht="20.100000000000001" customHeight="1" x14ac:dyDescent="0.2">
      <c r="E410"/>
      <c r="F410" s="49"/>
      <c r="G410" s="49"/>
    </row>
    <row r="411" spans="5:7" ht="20.100000000000001" customHeight="1" x14ac:dyDescent="0.2">
      <c r="E411"/>
      <c r="F411" s="49"/>
      <c r="G411" s="49"/>
    </row>
    <row r="412" spans="5:7" ht="20.100000000000001" customHeight="1" x14ac:dyDescent="0.2">
      <c r="E412"/>
      <c r="F412" s="49"/>
      <c r="G412" s="49"/>
    </row>
    <row r="413" spans="5:7" ht="20.100000000000001" customHeight="1" x14ac:dyDescent="0.2">
      <c r="E413"/>
      <c r="F413" s="49"/>
      <c r="G413" s="49"/>
    </row>
    <row r="414" spans="5:7" ht="20.100000000000001" customHeight="1" x14ac:dyDescent="0.2">
      <c r="E414"/>
      <c r="F414" s="49"/>
      <c r="G414" s="49"/>
    </row>
    <row r="415" spans="5:7" ht="20.100000000000001" customHeight="1" x14ac:dyDescent="0.2">
      <c r="E415"/>
      <c r="F415" s="49"/>
      <c r="G415" s="49"/>
    </row>
    <row r="416" spans="5:7" ht="20.100000000000001" customHeight="1" x14ac:dyDescent="0.2">
      <c r="E416"/>
      <c r="F416" s="49"/>
      <c r="G416" s="49"/>
    </row>
    <row r="417" spans="5:7" ht="20.100000000000001" customHeight="1" x14ac:dyDescent="0.2">
      <c r="E417"/>
      <c r="F417" s="49"/>
      <c r="G417" s="49"/>
    </row>
    <row r="418" spans="5:7" ht="20.100000000000001" customHeight="1" x14ac:dyDescent="0.2">
      <c r="E418"/>
      <c r="F418" s="49"/>
      <c r="G418" s="49"/>
    </row>
    <row r="419" spans="5:7" ht="20.100000000000001" customHeight="1" x14ac:dyDescent="0.2">
      <c r="E419"/>
      <c r="F419" s="49"/>
      <c r="G419" s="49"/>
    </row>
    <row r="420" spans="5:7" ht="20.100000000000001" customHeight="1" x14ac:dyDescent="0.2">
      <c r="E420"/>
      <c r="F420" s="49"/>
      <c r="G420" s="49"/>
    </row>
    <row r="421" spans="5:7" ht="20.100000000000001" customHeight="1" x14ac:dyDescent="0.2">
      <c r="E421"/>
      <c r="F421" s="49"/>
      <c r="G421" s="49"/>
    </row>
    <row r="422" spans="5:7" ht="20.100000000000001" customHeight="1" x14ac:dyDescent="0.2">
      <c r="E422"/>
      <c r="F422" s="49"/>
      <c r="G422" s="49"/>
    </row>
    <row r="423" spans="5:7" ht="20.100000000000001" customHeight="1" x14ac:dyDescent="0.2">
      <c r="E423"/>
      <c r="F423" s="49"/>
      <c r="G423" s="49"/>
    </row>
    <row r="424" spans="5:7" ht="20.100000000000001" customHeight="1" x14ac:dyDescent="0.2">
      <c r="E424"/>
      <c r="F424" s="49"/>
      <c r="G424" s="49"/>
    </row>
    <row r="425" spans="5:7" ht="20.100000000000001" customHeight="1" x14ac:dyDescent="0.2">
      <c r="E425"/>
      <c r="F425" s="49"/>
      <c r="G425" s="49"/>
    </row>
    <row r="426" spans="5:7" ht="20.100000000000001" customHeight="1" x14ac:dyDescent="0.2">
      <c r="E426"/>
      <c r="F426" s="49"/>
      <c r="G426" s="49"/>
    </row>
    <row r="427" spans="5:7" ht="20.100000000000001" customHeight="1" x14ac:dyDescent="0.2">
      <c r="E427"/>
      <c r="F427" s="49"/>
      <c r="G427" s="49"/>
    </row>
    <row r="428" spans="5:7" ht="20.100000000000001" customHeight="1" x14ac:dyDescent="0.2">
      <c r="E428"/>
      <c r="F428" s="49"/>
      <c r="G428" s="49"/>
    </row>
    <row r="429" spans="5:7" ht="20.100000000000001" customHeight="1" x14ac:dyDescent="0.2">
      <c r="E429"/>
      <c r="F429" s="49"/>
      <c r="G429" s="49"/>
    </row>
    <row r="430" spans="5:7" ht="20.100000000000001" customHeight="1" x14ac:dyDescent="0.2">
      <c r="E430"/>
      <c r="F430" s="49"/>
      <c r="G430" s="49"/>
    </row>
    <row r="431" spans="5:7" ht="20.100000000000001" customHeight="1" x14ac:dyDescent="0.2">
      <c r="E431"/>
      <c r="F431" s="49"/>
      <c r="G431" s="49"/>
    </row>
    <row r="432" spans="5:7" ht="20.100000000000001" customHeight="1" x14ac:dyDescent="0.2">
      <c r="E432"/>
      <c r="F432" s="49"/>
      <c r="G432" s="49"/>
    </row>
    <row r="433" spans="5:7" ht="20.100000000000001" customHeight="1" x14ac:dyDescent="0.2">
      <c r="E433"/>
      <c r="F433" s="49"/>
      <c r="G433" s="49"/>
    </row>
    <row r="434" spans="5:7" ht="20.100000000000001" customHeight="1" x14ac:dyDescent="0.2">
      <c r="E434"/>
      <c r="F434" s="49"/>
      <c r="G434" s="49"/>
    </row>
    <row r="435" spans="5:7" ht="20.100000000000001" customHeight="1" x14ac:dyDescent="0.2">
      <c r="E435"/>
      <c r="F435" s="49"/>
      <c r="G435" s="49"/>
    </row>
    <row r="436" spans="5:7" ht="20.100000000000001" customHeight="1" x14ac:dyDescent="0.2">
      <c r="E436"/>
      <c r="F436" s="49"/>
      <c r="G436" s="49"/>
    </row>
    <row r="437" spans="5:7" ht="20.100000000000001" customHeight="1" x14ac:dyDescent="0.2">
      <c r="E437"/>
      <c r="F437" s="49"/>
      <c r="G437" s="49"/>
    </row>
    <row r="438" spans="5:7" ht="20.100000000000001" customHeight="1" x14ac:dyDescent="0.2">
      <c r="E438"/>
      <c r="F438" s="49"/>
      <c r="G438" s="49"/>
    </row>
    <row r="439" spans="5:7" ht="20.100000000000001" customHeight="1" x14ac:dyDescent="0.2">
      <c r="E439"/>
      <c r="F439" s="49"/>
      <c r="G439" s="49"/>
    </row>
    <row r="440" spans="5:7" ht="20.100000000000001" customHeight="1" x14ac:dyDescent="0.2">
      <c r="E440"/>
      <c r="F440" s="49"/>
      <c r="G440" s="49"/>
    </row>
    <row r="441" spans="5:7" ht="20.100000000000001" customHeight="1" x14ac:dyDescent="0.2">
      <c r="E441"/>
      <c r="F441" s="49"/>
      <c r="G441" s="49"/>
    </row>
    <row r="442" spans="5:7" ht="20.100000000000001" customHeight="1" x14ac:dyDescent="0.2">
      <c r="E442"/>
      <c r="F442" s="49"/>
      <c r="G442" s="49"/>
    </row>
    <row r="443" spans="5:7" ht="20.100000000000001" customHeight="1" x14ac:dyDescent="0.2">
      <c r="E443"/>
      <c r="F443" s="49"/>
      <c r="G443" s="49"/>
    </row>
    <row r="444" spans="5:7" ht="20.100000000000001" customHeight="1" x14ac:dyDescent="0.2">
      <c r="E444"/>
      <c r="F444" s="49"/>
      <c r="G444" s="49"/>
    </row>
    <row r="445" spans="5:7" ht="20.100000000000001" customHeight="1" x14ac:dyDescent="0.2">
      <c r="E445"/>
      <c r="F445" s="49"/>
      <c r="G445" s="49"/>
    </row>
    <row r="446" spans="5:7" ht="20.100000000000001" customHeight="1" x14ac:dyDescent="0.2">
      <c r="E446"/>
      <c r="F446" s="49"/>
      <c r="G446" s="49"/>
    </row>
    <row r="447" spans="5:7" ht="20.100000000000001" customHeight="1" x14ac:dyDescent="0.2">
      <c r="E447"/>
      <c r="F447" s="49"/>
      <c r="G447" s="49"/>
    </row>
    <row r="448" spans="5:7" ht="20.100000000000001" customHeight="1" x14ac:dyDescent="0.2">
      <c r="E448"/>
      <c r="F448" s="49"/>
      <c r="G448" s="49"/>
    </row>
    <row r="449" spans="5:7" ht="20.100000000000001" customHeight="1" x14ac:dyDescent="0.2">
      <c r="E449"/>
      <c r="F449" s="49"/>
      <c r="G449" s="49"/>
    </row>
    <row r="450" spans="5:7" ht="20.100000000000001" customHeight="1" x14ac:dyDescent="0.2">
      <c r="E450"/>
      <c r="F450" s="49"/>
      <c r="G450" s="49"/>
    </row>
    <row r="451" spans="5:7" ht="20.100000000000001" customHeight="1" x14ac:dyDescent="0.2">
      <c r="E451"/>
      <c r="F451" s="49"/>
      <c r="G451" s="49"/>
    </row>
    <row r="452" spans="5:7" ht="20.100000000000001" customHeight="1" x14ac:dyDescent="0.2">
      <c r="E452"/>
      <c r="F452" s="49"/>
      <c r="G452" s="49"/>
    </row>
    <row r="453" spans="5:7" ht="20.100000000000001" customHeight="1" x14ac:dyDescent="0.2">
      <c r="E453"/>
      <c r="F453" s="49"/>
      <c r="G453" s="49"/>
    </row>
    <row r="454" spans="5:7" ht="20.100000000000001" customHeight="1" x14ac:dyDescent="0.2">
      <c r="E454"/>
      <c r="F454" s="49"/>
      <c r="G454" s="49"/>
    </row>
    <row r="455" spans="5:7" ht="20.100000000000001" customHeight="1" x14ac:dyDescent="0.2">
      <c r="E455"/>
      <c r="F455" s="49"/>
      <c r="G455" s="49"/>
    </row>
    <row r="456" spans="5:7" ht="20.100000000000001" customHeight="1" x14ac:dyDescent="0.2">
      <c r="E456"/>
      <c r="F456" s="49"/>
      <c r="G456" s="49"/>
    </row>
    <row r="457" spans="5:7" ht="20.100000000000001" customHeight="1" x14ac:dyDescent="0.2">
      <c r="E457"/>
      <c r="F457" s="49"/>
      <c r="G457" s="49"/>
    </row>
    <row r="458" spans="5:7" ht="20.100000000000001" customHeight="1" x14ac:dyDescent="0.2">
      <c r="E458"/>
      <c r="F458" s="49"/>
      <c r="G458" s="49"/>
    </row>
    <row r="459" spans="5:7" ht="20.100000000000001" customHeight="1" x14ac:dyDescent="0.2">
      <c r="E459"/>
      <c r="F459" s="49"/>
      <c r="G459" s="49"/>
    </row>
    <row r="460" spans="5:7" ht="20.100000000000001" customHeight="1" x14ac:dyDescent="0.2">
      <c r="E460"/>
      <c r="F460" s="49"/>
      <c r="G460" s="49"/>
    </row>
    <row r="461" spans="5:7" ht="20.100000000000001" customHeight="1" x14ac:dyDescent="0.2">
      <c r="E461"/>
      <c r="F461" s="49"/>
      <c r="G461" s="49"/>
    </row>
    <row r="462" spans="5:7" ht="20.100000000000001" customHeight="1" x14ac:dyDescent="0.2">
      <c r="E462"/>
      <c r="F462" s="49"/>
      <c r="G462" s="49"/>
    </row>
    <row r="463" spans="5:7" ht="20.100000000000001" customHeight="1" x14ac:dyDescent="0.2">
      <c r="E463"/>
      <c r="F463" s="49"/>
      <c r="G463" s="49"/>
    </row>
    <row r="464" spans="5:7" ht="20.100000000000001" customHeight="1" x14ac:dyDescent="0.2">
      <c r="E464"/>
      <c r="F464" s="49"/>
      <c r="G464" s="49"/>
    </row>
    <row r="465" spans="5:7" ht="20.100000000000001" customHeight="1" x14ac:dyDescent="0.2">
      <c r="E465"/>
      <c r="F465" s="49"/>
      <c r="G465" s="49"/>
    </row>
    <row r="466" spans="5:7" ht="20.100000000000001" customHeight="1" x14ac:dyDescent="0.2">
      <c r="E466"/>
      <c r="F466" s="49"/>
      <c r="G466" s="49"/>
    </row>
    <row r="467" spans="5:7" ht="20.100000000000001" customHeight="1" x14ac:dyDescent="0.2">
      <c r="E467"/>
      <c r="F467" s="49"/>
      <c r="G467" s="49"/>
    </row>
    <row r="468" spans="5:7" ht="20.100000000000001" customHeight="1" x14ac:dyDescent="0.2">
      <c r="E468"/>
      <c r="F468" s="49"/>
      <c r="G468" s="49"/>
    </row>
    <row r="469" spans="5:7" ht="20.100000000000001" customHeight="1" x14ac:dyDescent="0.2">
      <c r="E469"/>
      <c r="F469" s="49"/>
      <c r="G469" s="49"/>
    </row>
    <row r="470" spans="5:7" ht="20.100000000000001" customHeight="1" x14ac:dyDescent="0.2">
      <c r="E470"/>
      <c r="F470" s="49"/>
      <c r="G470" s="49"/>
    </row>
    <row r="471" spans="5:7" ht="20.100000000000001" customHeight="1" x14ac:dyDescent="0.2">
      <c r="E471"/>
      <c r="F471" s="49"/>
      <c r="G471" s="49"/>
    </row>
    <row r="472" spans="5:7" ht="20.100000000000001" customHeight="1" x14ac:dyDescent="0.2">
      <c r="E472"/>
      <c r="F472" s="49"/>
      <c r="G472" s="49"/>
    </row>
    <row r="473" spans="5:7" ht="20.100000000000001" customHeight="1" x14ac:dyDescent="0.2">
      <c r="E473"/>
      <c r="F473" s="49"/>
      <c r="G473" s="49"/>
    </row>
    <row r="474" spans="5:7" ht="20.100000000000001" customHeight="1" x14ac:dyDescent="0.2">
      <c r="E474"/>
      <c r="F474" s="49"/>
      <c r="G474" s="49"/>
    </row>
    <row r="475" spans="5:7" ht="20.100000000000001" customHeight="1" x14ac:dyDescent="0.2">
      <c r="E475"/>
      <c r="F475" s="49"/>
      <c r="G475" s="49"/>
    </row>
    <row r="476" spans="5:7" ht="20.100000000000001" customHeight="1" x14ac:dyDescent="0.2">
      <c r="E476"/>
      <c r="F476" s="49"/>
      <c r="G476" s="49"/>
    </row>
    <row r="477" spans="5:7" ht="20.100000000000001" customHeight="1" x14ac:dyDescent="0.2">
      <c r="E477"/>
      <c r="F477" s="49"/>
      <c r="G477" s="49"/>
    </row>
    <row r="478" spans="5:7" ht="20.100000000000001" customHeight="1" x14ac:dyDescent="0.2">
      <c r="E478"/>
      <c r="F478" s="49"/>
      <c r="G478" s="49"/>
    </row>
    <row r="479" spans="5:7" ht="20.100000000000001" customHeight="1" x14ac:dyDescent="0.2">
      <c r="E479"/>
      <c r="F479" s="49"/>
      <c r="G479" s="49"/>
    </row>
    <row r="480" spans="5:7" ht="20.100000000000001" customHeight="1" x14ac:dyDescent="0.2">
      <c r="E480"/>
      <c r="F480" s="49"/>
      <c r="G480" s="49"/>
    </row>
    <row r="481" spans="5:7" ht="20.100000000000001" customHeight="1" x14ac:dyDescent="0.2">
      <c r="E481"/>
      <c r="F481" s="49"/>
      <c r="G481" s="49"/>
    </row>
    <row r="482" spans="5:7" ht="20.100000000000001" customHeight="1" x14ac:dyDescent="0.2">
      <c r="E482"/>
      <c r="F482" s="49"/>
      <c r="G482" s="49"/>
    </row>
    <row r="483" spans="5:7" ht="20.100000000000001" customHeight="1" x14ac:dyDescent="0.2">
      <c r="E483"/>
      <c r="F483" s="49"/>
      <c r="G483" s="49"/>
    </row>
    <row r="484" spans="5:7" ht="20.100000000000001" customHeight="1" x14ac:dyDescent="0.2">
      <c r="E484"/>
      <c r="F484" s="49"/>
      <c r="G484" s="49"/>
    </row>
    <row r="485" spans="5:7" ht="20.100000000000001" customHeight="1" x14ac:dyDescent="0.2">
      <c r="E485"/>
      <c r="F485" s="49"/>
      <c r="G485" s="49"/>
    </row>
    <row r="486" spans="5:7" ht="20.100000000000001" customHeight="1" x14ac:dyDescent="0.2">
      <c r="E486"/>
      <c r="F486" s="49"/>
      <c r="G486" s="49"/>
    </row>
    <row r="487" spans="5:7" ht="20.100000000000001" customHeight="1" x14ac:dyDescent="0.2">
      <c r="E487"/>
      <c r="F487" s="49"/>
      <c r="G487" s="49"/>
    </row>
    <row r="488" spans="5:7" ht="20.100000000000001" customHeight="1" x14ac:dyDescent="0.2">
      <c r="E488"/>
      <c r="F488" s="49"/>
      <c r="G488" s="49"/>
    </row>
    <row r="489" spans="5:7" ht="20.100000000000001" customHeight="1" x14ac:dyDescent="0.2">
      <c r="E489"/>
      <c r="F489" s="49"/>
      <c r="G489" s="49"/>
    </row>
    <row r="490" spans="5:7" ht="20.100000000000001" customHeight="1" x14ac:dyDescent="0.2">
      <c r="E490"/>
      <c r="F490" s="49"/>
      <c r="G490" s="49"/>
    </row>
    <row r="491" spans="5:7" ht="20.100000000000001" customHeight="1" x14ac:dyDescent="0.2">
      <c r="E491"/>
      <c r="F491" s="49"/>
      <c r="G491" s="49"/>
    </row>
    <row r="492" spans="5:7" ht="20.100000000000001" customHeight="1" x14ac:dyDescent="0.2">
      <c r="E492"/>
      <c r="F492" s="49"/>
      <c r="G492" s="49"/>
    </row>
    <row r="493" spans="5:7" ht="20.100000000000001" customHeight="1" x14ac:dyDescent="0.2">
      <c r="E493"/>
      <c r="F493" s="49"/>
      <c r="G493" s="49"/>
    </row>
    <row r="494" spans="5:7" ht="20.100000000000001" customHeight="1" x14ac:dyDescent="0.2">
      <c r="E494"/>
      <c r="F494" s="49"/>
      <c r="G494" s="49"/>
    </row>
    <row r="495" spans="5:7" ht="20.100000000000001" customHeight="1" x14ac:dyDescent="0.2">
      <c r="E495"/>
      <c r="F495" s="49"/>
      <c r="G495" s="49"/>
    </row>
    <row r="496" spans="5:7" ht="20.100000000000001" customHeight="1" x14ac:dyDescent="0.2">
      <c r="E496"/>
      <c r="F496" s="49"/>
      <c r="G496" s="49"/>
    </row>
    <row r="497" spans="5:7" ht="20.100000000000001" customHeight="1" x14ac:dyDescent="0.2">
      <c r="E497"/>
      <c r="F497" s="49"/>
      <c r="G497" s="49"/>
    </row>
    <row r="498" spans="5:7" ht="20.100000000000001" customHeight="1" x14ac:dyDescent="0.2">
      <c r="E498"/>
      <c r="F498" s="49"/>
      <c r="G498" s="49"/>
    </row>
    <row r="499" spans="5:7" ht="20.100000000000001" customHeight="1" x14ac:dyDescent="0.2">
      <c r="E499"/>
      <c r="F499" s="49"/>
      <c r="G499" s="49"/>
    </row>
    <row r="500" spans="5:7" ht="20.100000000000001" customHeight="1" x14ac:dyDescent="0.2">
      <c r="E500"/>
      <c r="F500" s="49"/>
      <c r="G500" s="49"/>
    </row>
    <row r="501" spans="5:7" ht="20.100000000000001" customHeight="1" x14ac:dyDescent="0.2">
      <c r="E501"/>
      <c r="F501" s="49"/>
      <c r="G501" s="49"/>
    </row>
    <row r="502" spans="5:7" ht="20.100000000000001" customHeight="1" x14ac:dyDescent="0.2">
      <c r="E502"/>
      <c r="F502" s="49"/>
      <c r="G502" s="49"/>
    </row>
    <row r="503" spans="5:7" ht="20.100000000000001" customHeight="1" x14ac:dyDescent="0.2">
      <c r="E503"/>
      <c r="F503" s="49"/>
      <c r="G503" s="49"/>
    </row>
    <row r="504" spans="5:7" ht="20.100000000000001" customHeight="1" x14ac:dyDescent="0.2">
      <c r="E504"/>
      <c r="F504" s="49"/>
      <c r="G504" s="49"/>
    </row>
    <row r="505" spans="5:7" ht="20.100000000000001" customHeight="1" x14ac:dyDescent="0.2">
      <c r="E505"/>
      <c r="F505" s="49"/>
      <c r="G505" s="49"/>
    </row>
    <row r="506" spans="5:7" ht="20.100000000000001" customHeight="1" x14ac:dyDescent="0.2">
      <c r="E506"/>
      <c r="F506" s="49"/>
      <c r="G506" s="49"/>
    </row>
    <row r="507" spans="5:7" ht="20.100000000000001" customHeight="1" x14ac:dyDescent="0.2">
      <c r="E507"/>
      <c r="F507" s="49"/>
      <c r="G507" s="49"/>
    </row>
    <row r="508" spans="5:7" ht="20.100000000000001" customHeight="1" x14ac:dyDescent="0.2">
      <c r="E508"/>
      <c r="F508" s="49"/>
      <c r="G508" s="49"/>
    </row>
    <row r="509" spans="5:7" ht="20.100000000000001" customHeight="1" x14ac:dyDescent="0.2">
      <c r="E509"/>
      <c r="F509" s="49"/>
      <c r="G509" s="49"/>
    </row>
    <row r="510" spans="5:7" ht="20.100000000000001" customHeight="1" x14ac:dyDescent="0.2">
      <c r="E510"/>
      <c r="F510" s="49"/>
      <c r="G510" s="49"/>
    </row>
    <row r="511" spans="5:7" ht="20.100000000000001" customHeight="1" x14ac:dyDescent="0.2">
      <c r="E511"/>
      <c r="F511" s="49"/>
      <c r="G511" s="49"/>
    </row>
    <row r="512" spans="5:7" ht="20.100000000000001" customHeight="1" x14ac:dyDescent="0.2">
      <c r="E512"/>
      <c r="F512" s="49"/>
      <c r="G512" s="49"/>
    </row>
    <row r="513" spans="5:7" ht="20.100000000000001" customHeight="1" x14ac:dyDescent="0.2">
      <c r="E513"/>
      <c r="F513" s="49"/>
      <c r="G513" s="49"/>
    </row>
    <row r="514" spans="5:7" ht="20.100000000000001" customHeight="1" x14ac:dyDescent="0.2">
      <c r="E514"/>
      <c r="F514" s="49"/>
      <c r="G514" s="49"/>
    </row>
    <row r="515" spans="5:7" ht="20.100000000000001" customHeight="1" x14ac:dyDescent="0.2">
      <c r="E515"/>
      <c r="F515" s="49"/>
      <c r="G515" s="49"/>
    </row>
    <row r="516" spans="5:7" ht="20.100000000000001" customHeight="1" x14ac:dyDescent="0.2">
      <c r="E516"/>
      <c r="F516" s="49"/>
      <c r="G516" s="49"/>
    </row>
    <row r="517" spans="5:7" ht="20.100000000000001" customHeight="1" x14ac:dyDescent="0.2">
      <c r="E517"/>
      <c r="F517" s="49"/>
      <c r="G517" s="49"/>
    </row>
    <row r="518" spans="5:7" ht="20.100000000000001" customHeight="1" x14ac:dyDescent="0.2">
      <c r="E518"/>
      <c r="F518" s="49"/>
      <c r="G518" s="49"/>
    </row>
    <row r="519" spans="5:7" ht="20.100000000000001" customHeight="1" x14ac:dyDescent="0.2">
      <c r="E519"/>
      <c r="F519" s="49"/>
      <c r="G519" s="49"/>
    </row>
    <row r="520" spans="5:7" ht="20.100000000000001" customHeight="1" x14ac:dyDescent="0.2">
      <c r="E520"/>
      <c r="F520" s="49"/>
      <c r="G520" s="49"/>
    </row>
    <row r="521" spans="5:7" ht="20.100000000000001" customHeight="1" x14ac:dyDescent="0.2">
      <c r="E521"/>
      <c r="F521" s="49"/>
      <c r="G521" s="49"/>
    </row>
    <row r="522" spans="5:7" ht="20.100000000000001" customHeight="1" x14ac:dyDescent="0.2">
      <c r="E522"/>
      <c r="F522" s="49"/>
      <c r="G522" s="49"/>
    </row>
    <row r="523" spans="5:7" ht="20.100000000000001" customHeight="1" x14ac:dyDescent="0.2">
      <c r="E523"/>
      <c r="F523" s="49"/>
      <c r="G523" s="49"/>
    </row>
    <row r="524" spans="5:7" ht="20.100000000000001" customHeight="1" x14ac:dyDescent="0.2">
      <c r="E524"/>
      <c r="F524" s="49"/>
      <c r="G524" s="49"/>
    </row>
    <row r="525" spans="5:7" ht="20.100000000000001" customHeight="1" x14ac:dyDescent="0.2">
      <c r="E525"/>
      <c r="F525" s="49"/>
      <c r="G525" s="49"/>
    </row>
    <row r="526" spans="5:7" ht="20.100000000000001" customHeight="1" x14ac:dyDescent="0.2">
      <c r="E526"/>
      <c r="F526" s="49"/>
      <c r="G526" s="49"/>
    </row>
    <row r="527" spans="5:7" ht="20.100000000000001" customHeight="1" x14ac:dyDescent="0.2">
      <c r="E527"/>
      <c r="F527" s="49"/>
      <c r="G527" s="49"/>
    </row>
    <row r="528" spans="5:7" ht="20.100000000000001" customHeight="1" x14ac:dyDescent="0.2">
      <c r="E528"/>
      <c r="F528" s="49"/>
      <c r="G528" s="49"/>
    </row>
    <row r="529" spans="5:7" ht="20.100000000000001" customHeight="1" x14ac:dyDescent="0.2">
      <c r="E529"/>
      <c r="F529" s="49"/>
      <c r="G529" s="49"/>
    </row>
    <row r="530" spans="5:7" ht="20.100000000000001" customHeight="1" x14ac:dyDescent="0.2">
      <c r="E530"/>
      <c r="F530" s="49"/>
      <c r="G530" s="49"/>
    </row>
    <row r="531" spans="5:7" ht="20.100000000000001" customHeight="1" x14ac:dyDescent="0.2">
      <c r="E531"/>
      <c r="F531" s="49"/>
      <c r="G531" s="49"/>
    </row>
    <row r="532" spans="5:7" ht="20.100000000000001" customHeight="1" x14ac:dyDescent="0.2">
      <c r="E532"/>
      <c r="F532" s="49"/>
      <c r="G532" s="49"/>
    </row>
    <row r="533" spans="5:7" ht="20.100000000000001" customHeight="1" x14ac:dyDescent="0.2">
      <c r="E533"/>
      <c r="F533" s="49"/>
      <c r="G533" s="49"/>
    </row>
    <row r="534" spans="5:7" ht="20.100000000000001" customHeight="1" x14ac:dyDescent="0.2">
      <c r="E534"/>
      <c r="F534" s="49"/>
      <c r="G534" s="49"/>
    </row>
    <row r="535" spans="5:7" ht="20.100000000000001" customHeight="1" x14ac:dyDescent="0.2">
      <c r="E535"/>
      <c r="F535" s="49"/>
      <c r="G535" s="49"/>
    </row>
    <row r="536" spans="5:7" ht="20.100000000000001" customHeight="1" x14ac:dyDescent="0.2">
      <c r="E536"/>
      <c r="F536" s="49"/>
      <c r="G536" s="49"/>
    </row>
    <row r="537" spans="5:7" ht="20.100000000000001" customHeight="1" x14ac:dyDescent="0.2">
      <c r="E537"/>
      <c r="F537" s="49"/>
      <c r="G537" s="49"/>
    </row>
    <row r="538" spans="5:7" ht="20.100000000000001" customHeight="1" x14ac:dyDescent="0.2">
      <c r="E538"/>
      <c r="F538" s="49"/>
      <c r="G538" s="49"/>
    </row>
    <row r="539" spans="5:7" ht="20.100000000000001" customHeight="1" x14ac:dyDescent="0.2">
      <c r="E539"/>
      <c r="F539" s="49"/>
      <c r="G539" s="49"/>
    </row>
    <row r="540" spans="5:7" ht="20.100000000000001" customHeight="1" x14ac:dyDescent="0.2">
      <c r="E540"/>
      <c r="F540" s="49"/>
      <c r="G540" s="49"/>
    </row>
    <row r="541" spans="5:7" ht="20.100000000000001" customHeight="1" x14ac:dyDescent="0.2">
      <c r="E541"/>
      <c r="F541" s="49"/>
      <c r="G541" s="49"/>
    </row>
    <row r="542" spans="5:7" ht="20.100000000000001" customHeight="1" x14ac:dyDescent="0.2">
      <c r="E542"/>
      <c r="F542" s="49"/>
      <c r="G542" s="49"/>
    </row>
    <row r="543" spans="5:7" ht="20.100000000000001" customHeight="1" x14ac:dyDescent="0.2">
      <c r="E543"/>
      <c r="F543" s="49"/>
      <c r="G543" s="49"/>
    </row>
    <row r="544" spans="5:7" ht="20.100000000000001" customHeight="1" x14ac:dyDescent="0.2">
      <c r="E544"/>
      <c r="F544" s="49"/>
      <c r="G544" s="49"/>
    </row>
    <row r="545" spans="5:7" ht="20.100000000000001" customHeight="1" x14ac:dyDescent="0.2">
      <c r="E545"/>
      <c r="F545" s="49"/>
      <c r="G545" s="49"/>
    </row>
    <row r="546" spans="5:7" ht="20.100000000000001" customHeight="1" x14ac:dyDescent="0.2">
      <c r="E546"/>
      <c r="F546" s="49"/>
      <c r="G546" s="49"/>
    </row>
    <row r="547" spans="5:7" ht="20.100000000000001" customHeight="1" x14ac:dyDescent="0.2">
      <c r="E547"/>
      <c r="F547" s="49"/>
      <c r="G547" s="49"/>
    </row>
    <row r="548" spans="5:7" ht="20.100000000000001" customHeight="1" x14ac:dyDescent="0.2">
      <c r="E548"/>
      <c r="F548" s="49"/>
      <c r="G548" s="49"/>
    </row>
    <row r="549" spans="5:7" ht="20.100000000000001" customHeight="1" x14ac:dyDescent="0.2">
      <c r="E549"/>
      <c r="F549" s="49"/>
      <c r="G549" s="49"/>
    </row>
    <row r="550" spans="5:7" ht="20.100000000000001" customHeight="1" x14ac:dyDescent="0.2">
      <c r="E550"/>
      <c r="F550" s="49"/>
      <c r="G550" s="49"/>
    </row>
    <row r="551" spans="5:7" ht="20.100000000000001" customHeight="1" x14ac:dyDescent="0.2">
      <c r="E551"/>
      <c r="F551" s="49"/>
      <c r="G551" s="49"/>
    </row>
    <row r="552" spans="5:7" ht="20.100000000000001" customHeight="1" x14ac:dyDescent="0.2">
      <c r="E552"/>
      <c r="F552" s="49"/>
      <c r="G552" s="49"/>
    </row>
    <row r="553" spans="5:7" ht="20.100000000000001" customHeight="1" x14ac:dyDescent="0.2">
      <c r="E553"/>
      <c r="F553" s="49"/>
      <c r="G553" s="49"/>
    </row>
    <row r="554" spans="5:7" ht="20.100000000000001" customHeight="1" x14ac:dyDescent="0.2">
      <c r="E554"/>
      <c r="F554" s="49"/>
      <c r="G554" s="49"/>
    </row>
    <row r="555" spans="5:7" ht="20.100000000000001" customHeight="1" x14ac:dyDescent="0.2">
      <c r="E555"/>
      <c r="F555" s="49"/>
      <c r="G555" s="49"/>
    </row>
    <row r="556" spans="5:7" ht="20.100000000000001" customHeight="1" x14ac:dyDescent="0.2">
      <c r="E556"/>
      <c r="F556" s="49"/>
      <c r="G556" s="49"/>
    </row>
    <row r="557" spans="5:7" ht="20.100000000000001" customHeight="1" x14ac:dyDescent="0.2">
      <c r="E557"/>
      <c r="F557" s="49"/>
      <c r="G557" s="49"/>
    </row>
    <row r="558" spans="5:7" ht="20.100000000000001" customHeight="1" x14ac:dyDescent="0.2">
      <c r="E558"/>
      <c r="F558" s="49"/>
      <c r="G558" s="49"/>
    </row>
    <row r="559" spans="5:7" ht="20.100000000000001" customHeight="1" x14ac:dyDescent="0.2">
      <c r="E559"/>
      <c r="F559" s="49"/>
      <c r="G559" s="49"/>
    </row>
    <row r="560" spans="5:7" ht="20.100000000000001" customHeight="1" x14ac:dyDescent="0.2">
      <c r="E560"/>
      <c r="F560" s="49"/>
      <c r="G560" s="49"/>
    </row>
    <row r="561" spans="5:7" ht="20.100000000000001" customHeight="1" x14ac:dyDescent="0.2">
      <c r="E561"/>
      <c r="F561" s="49"/>
      <c r="G561" s="49"/>
    </row>
    <row r="562" spans="5:7" ht="20.100000000000001" customHeight="1" x14ac:dyDescent="0.2">
      <c r="E562"/>
      <c r="F562" s="49"/>
      <c r="G562" s="49"/>
    </row>
    <row r="563" spans="5:7" ht="20.100000000000001" customHeight="1" x14ac:dyDescent="0.2">
      <c r="E563"/>
      <c r="F563" s="49"/>
      <c r="G563" s="49"/>
    </row>
    <row r="564" spans="5:7" ht="20.100000000000001" customHeight="1" x14ac:dyDescent="0.2">
      <c r="E564"/>
      <c r="F564" s="49"/>
      <c r="G564" s="49"/>
    </row>
    <row r="565" spans="5:7" ht="20.100000000000001" customHeight="1" x14ac:dyDescent="0.2">
      <c r="E565"/>
      <c r="F565" s="49"/>
      <c r="G565" s="49"/>
    </row>
    <row r="566" spans="5:7" ht="20.100000000000001" customHeight="1" x14ac:dyDescent="0.2">
      <c r="E566"/>
      <c r="F566" s="49"/>
      <c r="G566" s="49"/>
    </row>
    <row r="567" spans="5:7" ht="20.100000000000001" customHeight="1" x14ac:dyDescent="0.2">
      <c r="E567"/>
      <c r="F567" s="49"/>
      <c r="G567" s="49"/>
    </row>
    <row r="568" spans="5:7" ht="20.100000000000001" customHeight="1" x14ac:dyDescent="0.2">
      <c r="E568"/>
      <c r="F568" s="49"/>
      <c r="G568" s="49"/>
    </row>
    <row r="569" spans="5:7" ht="20.100000000000001" customHeight="1" x14ac:dyDescent="0.2">
      <c r="E569"/>
      <c r="F569" s="49"/>
      <c r="G569" s="49"/>
    </row>
    <row r="570" spans="5:7" ht="20.100000000000001" customHeight="1" x14ac:dyDescent="0.2">
      <c r="E570"/>
      <c r="F570" s="49"/>
      <c r="G570" s="49"/>
    </row>
    <row r="571" spans="5:7" ht="20.100000000000001" customHeight="1" x14ac:dyDescent="0.2">
      <c r="E571"/>
      <c r="F571" s="49"/>
      <c r="G571" s="49"/>
    </row>
    <row r="572" spans="5:7" ht="20.100000000000001" customHeight="1" x14ac:dyDescent="0.2">
      <c r="E572"/>
      <c r="F572" s="49"/>
      <c r="G572" s="49"/>
    </row>
    <row r="573" spans="5:7" ht="20.100000000000001" customHeight="1" x14ac:dyDescent="0.2">
      <c r="E573"/>
      <c r="F573" s="49"/>
      <c r="G573" s="49"/>
    </row>
    <row r="574" spans="5:7" ht="20.100000000000001" customHeight="1" x14ac:dyDescent="0.2">
      <c r="E574"/>
      <c r="F574" s="49"/>
      <c r="G574" s="49"/>
    </row>
    <row r="575" spans="5:7" ht="20.100000000000001" customHeight="1" x14ac:dyDescent="0.2">
      <c r="E575"/>
      <c r="F575" s="49"/>
      <c r="G575" s="49"/>
    </row>
    <row r="576" spans="5:7" ht="20.100000000000001" customHeight="1" x14ac:dyDescent="0.2">
      <c r="E576"/>
      <c r="F576" s="49"/>
      <c r="G576" s="49"/>
    </row>
    <row r="577" spans="5:7" ht="20.100000000000001" customHeight="1" x14ac:dyDescent="0.2">
      <c r="E577"/>
      <c r="F577" s="49"/>
      <c r="G577" s="49"/>
    </row>
    <row r="578" spans="5:7" ht="20.100000000000001" customHeight="1" x14ac:dyDescent="0.2">
      <c r="E578"/>
      <c r="F578" s="49"/>
      <c r="G578" s="49"/>
    </row>
    <row r="579" spans="5:7" ht="20.100000000000001" customHeight="1" x14ac:dyDescent="0.2">
      <c r="E579"/>
      <c r="F579" s="49"/>
      <c r="G579" s="49"/>
    </row>
    <row r="580" spans="5:7" ht="20.100000000000001" customHeight="1" x14ac:dyDescent="0.2">
      <c r="E580"/>
      <c r="F580" s="49"/>
      <c r="G580" s="49"/>
    </row>
    <row r="581" spans="5:7" ht="20.100000000000001" customHeight="1" x14ac:dyDescent="0.2">
      <c r="E581"/>
      <c r="F581" s="49"/>
      <c r="G581" s="49"/>
    </row>
    <row r="582" spans="5:7" ht="20.100000000000001" customHeight="1" x14ac:dyDescent="0.2">
      <c r="E582"/>
      <c r="F582" s="49"/>
      <c r="G582" s="49"/>
    </row>
    <row r="583" spans="5:7" ht="20.100000000000001" customHeight="1" x14ac:dyDescent="0.2">
      <c r="E583"/>
      <c r="F583" s="49"/>
      <c r="G583" s="49"/>
    </row>
    <row r="584" spans="5:7" ht="20.100000000000001" customHeight="1" x14ac:dyDescent="0.2">
      <c r="E584"/>
      <c r="F584" s="49"/>
      <c r="G584" s="49"/>
    </row>
    <row r="585" spans="5:7" ht="20.100000000000001" customHeight="1" x14ac:dyDescent="0.2">
      <c r="E585"/>
      <c r="F585" s="49"/>
      <c r="G585" s="49"/>
    </row>
    <row r="586" spans="5:7" ht="20.100000000000001" customHeight="1" x14ac:dyDescent="0.2">
      <c r="E586"/>
      <c r="F586" s="49"/>
      <c r="G586" s="49"/>
    </row>
    <row r="587" spans="5:7" ht="20.100000000000001" customHeight="1" x14ac:dyDescent="0.2">
      <c r="E587"/>
      <c r="F587" s="49"/>
      <c r="G587" s="49"/>
    </row>
    <row r="588" spans="5:7" ht="20.100000000000001" customHeight="1" x14ac:dyDescent="0.2">
      <c r="E588"/>
      <c r="F588" s="49"/>
      <c r="G588" s="49"/>
    </row>
    <row r="589" spans="5:7" ht="20.100000000000001" customHeight="1" x14ac:dyDescent="0.2">
      <c r="E589"/>
      <c r="F589" s="49"/>
      <c r="G589" s="49"/>
    </row>
    <row r="590" spans="5:7" ht="20.100000000000001" customHeight="1" x14ac:dyDescent="0.2">
      <c r="E590"/>
      <c r="F590" s="49"/>
      <c r="G590" s="49"/>
    </row>
    <row r="591" spans="5:7" ht="20.100000000000001" customHeight="1" x14ac:dyDescent="0.2">
      <c r="E591"/>
      <c r="F591" s="49"/>
      <c r="G591" s="49"/>
    </row>
    <row r="592" spans="5:7" ht="20.100000000000001" customHeight="1" x14ac:dyDescent="0.2">
      <c r="E592"/>
      <c r="F592" s="49"/>
      <c r="G592" s="49"/>
    </row>
    <row r="593" spans="5:7" ht="20.100000000000001" customHeight="1" x14ac:dyDescent="0.2">
      <c r="E593"/>
      <c r="F593" s="49"/>
      <c r="G593" s="49"/>
    </row>
    <row r="594" spans="5:7" ht="20.100000000000001" customHeight="1" x14ac:dyDescent="0.2">
      <c r="E594"/>
      <c r="F594" s="49"/>
      <c r="G594" s="49"/>
    </row>
    <row r="595" spans="5:7" ht="20.100000000000001" customHeight="1" x14ac:dyDescent="0.2">
      <c r="E595"/>
      <c r="F595" s="49"/>
      <c r="G595" s="49"/>
    </row>
    <row r="596" spans="5:7" ht="20.100000000000001" customHeight="1" x14ac:dyDescent="0.2">
      <c r="E596"/>
      <c r="F596" s="49"/>
      <c r="G596" s="49"/>
    </row>
    <row r="597" spans="5:7" ht="20.100000000000001" customHeight="1" x14ac:dyDescent="0.2">
      <c r="E597"/>
      <c r="F597" s="49"/>
      <c r="G597" s="49"/>
    </row>
    <row r="598" spans="5:7" ht="20.100000000000001" customHeight="1" x14ac:dyDescent="0.2">
      <c r="E598"/>
      <c r="F598" s="49"/>
      <c r="G598" s="49"/>
    </row>
    <row r="599" spans="5:7" ht="20.100000000000001" customHeight="1" x14ac:dyDescent="0.2">
      <c r="E599"/>
      <c r="F599" s="49"/>
      <c r="G599" s="49"/>
    </row>
    <row r="600" spans="5:7" ht="20.100000000000001" customHeight="1" x14ac:dyDescent="0.2">
      <c r="E600"/>
      <c r="F600" s="49"/>
      <c r="G600" s="49"/>
    </row>
    <row r="601" spans="5:7" ht="20.100000000000001" customHeight="1" x14ac:dyDescent="0.2">
      <c r="E601"/>
      <c r="F601" s="49"/>
      <c r="G601" s="49"/>
    </row>
    <row r="602" spans="5:7" ht="20.100000000000001" customHeight="1" x14ac:dyDescent="0.2">
      <c r="E602"/>
      <c r="F602" s="49"/>
      <c r="G602" s="49"/>
    </row>
    <row r="603" spans="5:7" ht="20.100000000000001" customHeight="1" x14ac:dyDescent="0.2">
      <c r="E603"/>
      <c r="F603" s="49"/>
      <c r="G603" s="49"/>
    </row>
    <row r="604" spans="5:7" ht="20.100000000000001" customHeight="1" x14ac:dyDescent="0.2">
      <c r="E604"/>
      <c r="F604" s="49"/>
      <c r="G604" s="49"/>
    </row>
    <row r="605" spans="5:7" ht="20.100000000000001" customHeight="1" x14ac:dyDescent="0.2">
      <c r="E605"/>
      <c r="F605" s="49"/>
      <c r="G605" s="49"/>
    </row>
    <row r="606" spans="5:7" ht="20.100000000000001" customHeight="1" x14ac:dyDescent="0.2">
      <c r="E606"/>
      <c r="F606" s="49"/>
      <c r="G606" s="49"/>
    </row>
    <row r="607" spans="5:7" ht="20.100000000000001" customHeight="1" x14ac:dyDescent="0.2">
      <c r="E607"/>
      <c r="F607" s="49"/>
      <c r="G607" s="49"/>
    </row>
    <row r="608" spans="5:7" ht="20.100000000000001" customHeight="1" x14ac:dyDescent="0.2">
      <c r="E608"/>
      <c r="F608" s="49"/>
      <c r="G608" s="49"/>
    </row>
    <row r="609" spans="5:7" ht="20.100000000000001" customHeight="1" x14ac:dyDescent="0.2">
      <c r="E609"/>
      <c r="F609" s="49"/>
      <c r="G609" s="49"/>
    </row>
    <row r="610" spans="5:7" ht="20.100000000000001" customHeight="1" x14ac:dyDescent="0.2">
      <c r="E610"/>
      <c r="F610" s="49"/>
      <c r="G610" s="49"/>
    </row>
    <row r="611" spans="5:7" ht="20.100000000000001" customHeight="1" x14ac:dyDescent="0.2">
      <c r="E611"/>
      <c r="F611" s="49"/>
      <c r="G611" s="49"/>
    </row>
    <row r="612" spans="5:7" ht="20.100000000000001" customHeight="1" x14ac:dyDescent="0.2">
      <c r="E612"/>
      <c r="F612" s="49"/>
      <c r="G612" s="49"/>
    </row>
    <row r="613" spans="5:7" ht="20.100000000000001" customHeight="1" x14ac:dyDescent="0.2">
      <c r="E613"/>
      <c r="F613" s="49"/>
      <c r="G613" s="49"/>
    </row>
    <row r="614" spans="5:7" ht="20.100000000000001" customHeight="1" x14ac:dyDescent="0.2">
      <c r="E614"/>
      <c r="F614" s="49"/>
      <c r="G614" s="49"/>
    </row>
    <row r="615" spans="5:7" ht="20.100000000000001" customHeight="1" x14ac:dyDescent="0.2">
      <c r="E615"/>
      <c r="F615" s="49"/>
      <c r="G615" s="49"/>
    </row>
    <row r="616" spans="5:7" ht="20.100000000000001" customHeight="1" x14ac:dyDescent="0.2">
      <c r="E616"/>
      <c r="F616" s="49"/>
      <c r="G616" s="49"/>
    </row>
    <row r="617" spans="5:7" ht="20.100000000000001" customHeight="1" x14ac:dyDescent="0.2">
      <c r="E617"/>
      <c r="F617" s="49"/>
      <c r="G617" s="49"/>
    </row>
    <row r="618" spans="5:7" ht="20.100000000000001" customHeight="1" x14ac:dyDescent="0.2">
      <c r="E618"/>
      <c r="F618" s="49"/>
      <c r="G618" s="49"/>
    </row>
    <row r="619" spans="5:7" ht="20.100000000000001" customHeight="1" x14ac:dyDescent="0.2">
      <c r="E619"/>
      <c r="F619" s="49"/>
      <c r="G619" s="49"/>
    </row>
    <row r="620" spans="5:7" ht="20.100000000000001" customHeight="1" x14ac:dyDescent="0.2">
      <c r="E620"/>
      <c r="F620" s="49"/>
      <c r="G620" s="49"/>
    </row>
    <row r="621" spans="5:7" ht="20.100000000000001" customHeight="1" x14ac:dyDescent="0.2">
      <c r="E621"/>
      <c r="F621" s="49"/>
      <c r="G621" s="49"/>
    </row>
    <row r="622" spans="5:7" ht="20.100000000000001" customHeight="1" x14ac:dyDescent="0.2">
      <c r="E622"/>
      <c r="F622" s="49"/>
      <c r="G622" s="49"/>
    </row>
    <row r="623" spans="5:7" ht="20.100000000000001" customHeight="1" x14ac:dyDescent="0.2">
      <c r="E623"/>
      <c r="F623" s="49"/>
      <c r="G623" s="49"/>
    </row>
    <row r="624" spans="5:7" ht="20.100000000000001" customHeight="1" x14ac:dyDescent="0.2">
      <c r="E624"/>
      <c r="F624" s="49"/>
      <c r="G624" s="49"/>
    </row>
    <row r="625" spans="5:7" ht="20.100000000000001" customHeight="1" x14ac:dyDescent="0.2">
      <c r="E625"/>
      <c r="F625" s="49"/>
      <c r="G625" s="49"/>
    </row>
    <row r="626" spans="5:7" ht="20.100000000000001" customHeight="1" x14ac:dyDescent="0.2">
      <c r="E626"/>
      <c r="F626" s="49"/>
      <c r="G626" s="49"/>
    </row>
    <row r="627" spans="5:7" ht="20.100000000000001" customHeight="1" x14ac:dyDescent="0.2">
      <c r="E627"/>
      <c r="F627" s="49"/>
      <c r="G627" s="49"/>
    </row>
    <row r="628" spans="5:7" ht="20.100000000000001" customHeight="1" x14ac:dyDescent="0.2">
      <c r="E628"/>
      <c r="F628" s="49"/>
      <c r="G628" s="49"/>
    </row>
    <row r="629" spans="5:7" ht="20.100000000000001" customHeight="1" x14ac:dyDescent="0.2">
      <c r="E629"/>
      <c r="F629" s="49"/>
      <c r="G629" s="49"/>
    </row>
    <row r="630" spans="5:7" ht="20.100000000000001" customHeight="1" x14ac:dyDescent="0.2">
      <c r="E630"/>
      <c r="F630" s="49"/>
      <c r="G630" s="49"/>
    </row>
    <row r="631" spans="5:7" ht="20.100000000000001" customHeight="1" x14ac:dyDescent="0.2">
      <c r="E631"/>
      <c r="F631" s="49"/>
      <c r="G631" s="49"/>
    </row>
    <row r="632" spans="5:7" ht="20.100000000000001" customHeight="1" x14ac:dyDescent="0.2">
      <c r="E632"/>
      <c r="F632" s="49"/>
      <c r="G632" s="49"/>
    </row>
    <row r="633" spans="5:7" ht="20.100000000000001" customHeight="1" x14ac:dyDescent="0.2">
      <c r="E633"/>
      <c r="F633" s="49"/>
      <c r="G633" s="49"/>
    </row>
    <row r="634" spans="5:7" ht="20.100000000000001" customHeight="1" x14ac:dyDescent="0.2">
      <c r="E634"/>
      <c r="F634" s="49"/>
      <c r="G634" s="49"/>
    </row>
    <row r="635" spans="5:7" ht="20.100000000000001" customHeight="1" x14ac:dyDescent="0.2">
      <c r="E635"/>
      <c r="F635" s="49"/>
      <c r="G635" s="49"/>
    </row>
    <row r="636" spans="5:7" ht="20.100000000000001" customHeight="1" x14ac:dyDescent="0.2">
      <c r="E636"/>
      <c r="F636" s="49"/>
      <c r="G636" s="49"/>
    </row>
    <row r="637" spans="5:7" ht="20.100000000000001" customHeight="1" x14ac:dyDescent="0.2">
      <c r="E637"/>
      <c r="F637" s="49"/>
      <c r="G637" s="49"/>
    </row>
    <row r="638" spans="5:7" ht="20.100000000000001" customHeight="1" x14ac:dyDescent="0.2">
      <c r="E638"/>
      <c r="F638" s="49"/>
      <c r="G638" s="49"/>
    </row>
    <row r="639" spans="5:7" ht="20.100000000000001" customHeight="1" x14ac:dyDescent="0.2">
      <c r="E639"/>
      <c r="F639" s="49"/>
      <c r="G639" s="49"/>
    </row>
    <row r="640" spans="5:7" ht="20.100000000000001" customHeight="1" x14ac:dyDescent="0.2">
      <c r="E640"/>
      <c r="F640" s="49"/>
      <c r="G640" s="49"/>
    </row>
    <row r="641" spans="5:7" ht="20.100000000000001" customHeight="1" x14ac:dyDescent="0.2">
      <c r="E641"/>
      <c r="F641" s="49"/>
      <c r="G641" s="49"/>
    </row>
    <row r="642" spans="5:7" ht="20.100000000000001" customHeight="1" x14ac:dyDescent="0.2">
      <c r="E642"/>
      <c r="F642" s="49"/>
      <c r="G642" s="49"/>
    </row>
    <row r="643" spans="5:7" ht="20.100000000000001" customHeight="1" x14ac:dyDescent="0.2">
      <c r="E643"/>
      <c r="F643" s="49"/>
      <c r="G643" s="49"/>
    </row>
    <row r="644" spans="5:7" ht="20.100000000000001" customHeight="1" x14ac:dyDescent="0.2">
      <c r="E644"/>
      <c r="F644" s="49"/>
      <c r="G644" s="49"/>
    </row>
    <row r="645" spans="5:7" ht="20.100000000000001" customHeight="1" x14ac:dyDescent="0.2">
      <c r="E645"/>
      <c r="F645" s="49"/>
      <c r="G645" s="49"/>
    </row>
    <row r="646" spans="5:7" ht="20.100000000000001" customHeight="1" x14ac:dyDescent="0.2">
      <c r="E646"/>
      <c r="F646" s="49"/>
      <c r="G646" s="49"/>
    </row>
    <row r="647" spans="5:7" ht="20.100000000000001" customHeight="1" x14ac:dyDescent="0.2">
      <c r="E647"/>
      <c r="F647" s="49"/>
      <c r="G647" s="49"/>
    </row>
    <row r="648" spans="5:7" ht="20.100000000000001" customHeight="1" x14ac:dyDescent="0.2">
      <c r="E648"/>
      <c r="F648" s="49"/>
      <c r="G648" s="49"/>
    </row>
    <row r="649" spans="5:7" ht="20.100000000000001" customHeight="1" x14ac:dyDescent="0.2">
      <c r="E649"/>
      <c r="F649" s="49"/>
      <c r="G649" s="49"/>
    </row>
    <row r="650" spans="5:7" ht="20.100000000000001" customHeight="1" x14ac:dyDescent="0.2">
      <c r="E650"/>
      <c r="F650" s="49"/>
      <c r="G650" s="49"/>
    </row>
    <row r="651" spans="5:7" ht="20.100000000000001" customHeight="1" x14ac:dyDescent="0.2">
      <c r="E651"/>
      <c r="F651" s="49"/>
      <c r="G651" s="49"/>
    </row>
    <row r="652" spans="5:7" ht="20.100000000000001" customHeight="1" x14ac:dyDescent="0.2">
      <c r="E652"/>
      <c r="F652" s="49"/>
      <c r="G652" s="49"/>
    </row>
    <row r="653" spans="5:7" ht="20.100000000000001" customHeight="1" x14ac:dyDescent="0.2">
      <c r="E653"/>
      <c r="F653" s="49"/>
      <c r="G653" s="49"/>
    </row>
    <row r="654" spans="5:7" ht="20.100000000000001" customHeight="1" x14ac:dyDescent="0.2">
      <c r="E654"/>
      <c r="F654" s="49"/>
      <c r="G654" s="49"/>
    </row>
    <row r="655" spans="5:7" ht="20.100000000000001" customHeight="1" x14ac:dyDescent="0.2">
      <c r="E655"/>
      <c r="F655" s="49"/>
      <c r="G655" s="49"/>
    </row>
    <row r="656" spans="5:7" ht="20.100000000000001" customHeight="1" x14ac:dyDescent="0.2">
      <c r="E656"/>
      <c r="F656" s="49"/>
      <c r="G656" s="49"/>
    </row>
    <row r="657" spans="5:7" ht="20.100000000000001" customHeight="1" x14ac:dyDescent="0.2">
      <c r="E657"/>
      <c r="F657" s="49"/>
      <c r="G657" s="49"/>
    </row>
    <row r="658" spans="5:7" ht="20.100000000000001" customHeight="1" x14ac:dyDescent="0.2">
      <c r="E658"/>
      <c r="F658" s="49"/>
      <c r="G658" s="49"/>
    </row>
    <row r="659" spans="5:7" ht="20.100000000000001" customHeight="1" x14ac:dyDescent="0.2">
      <c r="E659"/>
      <c r="F659" s="49"/>
      <c r="G659" s="49"/>
    </row>
    <row r="660" spans="5:7" ht="20.100000000000001" customHeight="1" x14ac:dyDescent="0.2">
      <c r="E660"/>
      <c r="F660" s="49"/>
      <c r="G660" s="49"/>
    </row>
    <row r="661" spans="5:7" ht="20.100000000000001" customHeight="1" x14ac:dyDescent="0.2">
      <c r="E661"/>
      <c r="F661" s="49"/>
      <c r="G661" s="49"/>
    </row>
    <row r="662" spans="5:7" ht="20.100000000000001" customHeight="1" x14ac:dyDescent="0.2">
      <c r="E662"/>
      <c r="F662" s="49"/>
      <c r="G662" s="49"/>
    </row>
    <row r="663" spans="5:7" ht="20.100000000000001" customHeight="1" x14ac:dyDescent="0.2">
      <c r="E663"/>
      <c r="F663" s="49"/>
      <c r="G663" s="49"/>
    </row>
    <row r="664" spans="5:7" ht="20.100000000000001" customHeight="1" x14ac:dyDescent="0.2">
      <c r="E664"/>
      <c r="F664" s="49"/>
      <c r="G664" s="49"/>
    </row>
    <row r="665" spans="5:7" ht="20.100000000000001" customHeight="1" x14ac:dyDescent="0.2">
      <c r="E665"/>
      <c r="F665" s="49"/>
      <c r="G665" s="49"/>
    </row>
    <row r="666" spans="5:7" ht="20.100000000000001" customHeight="1" x14ac:dyDescent="0.2">
      <c r="E666"/>
      <c r="F666" s="49"/>
      <c r="G666" s="49"/>
    </row>
    <row r="667" spans="5:7" ht="20.100000000000001" customHeight="1" x14ac:dyDescent="0.2">
      <c r="E667"/>
      <c r="F667" s="49"/>
      <c r="G667" s="49"/>
    </row>
    <row r="668" spans="5:7" ht="20.100000000000001" customHeight="1" x14ac:dyDescent="0.2">
      <c r="E668"/>
      <c r="F668" s="49"/>
      <c r="G668" s="49"/>
    </row>
    <row r="669" spans="5:7" ht="20.100000000000001" customHeight="1" x14ac:dyDescent="0.2">
      <c r="E669"/>
      <c r="F669" s="49"/>
      <c r="G669" s="49"/>
    </row>
    <row r="670" spans="5:7" ht="20.100000000000001" customHeight="1" x14ac:dyDescent="0.2">
      <c r="E670"/>
      <c r="F670" s="49"/>
      <c r="G670" s="49"/>
    </row>
    <row r="671" spans="5:7" ht="20.100000000000001" customHeight="1" x14ac:dyDescent="0.2">
      <c r="E671"/>
      <c r="F671" s="49"/>
      <c r="G671" s="49"/>
    </row>
    <row r="672" spans="5:7" ht="20.100000000000001" customHeight="1" x14ac:dyDescent="0.2">
      <c r="E672"/>
      <c r="F672" s="49"/>
      <c r="G672" s="49"/>
    </row>
    <row r="673" spans="5:7" ht="20.100000000000001" customHeight="1" x14ac:dyDescent="0.2">
      <c r="E673"/>
      <c r="F673" s="49"/>
      <c r="G673" s="49"/>
    </row>
    <row r="674" spans="5:7" ht="20.100000000000001" customHeight="1" x14ac:dyDescent="0.2">
      <c r="E674"/>
      <c r="F674" s="49"/>
      <c r="G674" s="49"/>
    </row>
    <row r="675" spans="5:7" ht="20.100000000000001" customHeight="1" x14ac:dyDescent="0.2">
      <c r="E675"/>
      <c r="F675" s="49"/>
      <c r="G675" s="49"/>
    </row>
    <row r="676" spans="5:7" ht="20.100000000000001" customHeight="1" x14ac:dyDescent="0.2">
      <c r="E676"/>
      <c r="F676" s="49"/>
      <c r="G676" s="49"/>
    </row>
    <row r="677" spans="5:7" ht="20.100000000000001" customHeight="1" x14ac:dyDescent="0.2">
      <c r="E677"/>
      <c r="F677" s="49"/>
      <c r="G677" s="49"/>
    </row>
    <row r="678" spans="5:7" ht="20.100000000000001" customHeight="1" x14ac:dyDescent="0.2">
      <c r="E678"/>
      <c r="F678" s="49"/>
      <c r="G678" s="49"/>
    </row>
    <row r="679" spans="5:7" ht="20.100000000000001" customHeight="1" x14ac:dyDescent="0.2">
      <c r="E679"/>
      <c r="F679" s="49"/>
      <c r="G679" s="49"/>
    </row>
    <row r="680" spans="5:7" ht="20.100000000000001" customHeight="1" x14ac:dyDescent="0.2">
      <c r="E680"/>
      <c r="F680" s="49"/>
      <c r="G680" s="49"/>
    </row>
    <row r="681" spans="5:7" ht="20.100000000000001" customHeight="1" x14ac:dyDescent="0.2">
      <c r="E681"/>
      <c r="F681" s="49"/>
      <c r="G681" s="49"/>
    </row>
    <row r="682" spans="5:7" ht="20.100000000000001" customHeight="1" x14ac:dyDescent="0.2">
      <c r="E682"/>
      <c r="F682" s="49"/>
      <c r="G682" s="49"/>
    </row>
    <row r="683" spans="5:7" ht="20.100000000000001" customHeight="1" x14ac:dyDescent="0.2">
      <c r="E683"/>
      <c r="F683" s="49"/>
      <c r="G683" s="49"/>
    </row>
    <row r="684" spans="5:7" ht="20.100000000000001" customHeight="1" x14ac:dyDescent="0.2">
      <c r="E684"/>
      <c r="F684" s="49"/>
      <c r="G684" s="49"/>
    </row>
    <row r="685" spans="5:7" ht="20.100000000000001" customHeight="1" x14ac:dyDescent="0.2">
      <c r="E685"/>
      <c r="F685" s="49"/>
      <c r="G685" s="49"/>
    </row>
    <row r="686" spans="5:7" ht="20.100000000000001" customHeight="1" x14ac:dyDescent="0.2">
      <c r="E686"/>
      <c r="F686" s="49"/>
      <c r="G686" s="49"/>
    </row>
    <row r="687" spans="5:7" ht="20.100000000000001" customHeight="1" x14ac:dyDescent="0.2">
      <c r="E687"/>
      <c r="F687" s="49"/>
      <c r="G687" s="49"/>
    </row>
    <row r="688" spans="5:7" ht="20.100000000000001" customHeight="1" x14ac:dyDescent="0.2">
      <c r="E688"/>
      <c r="F688" s="49"/>
      <c r="G688" s="49"/>
    </row>
    <row r="689" spans="5:7" ht="20.100000000000001" customHeight="1" x14ac:dyDescent="0.2">
      <c r="E689"/>
      <c r="F689" s="49"/>
      <c r="G689" s="49"/>
    </row>
    <row r="690" spans="5:7" ht="20.100000000000001" customHeight="1" x14ac:dyDescent="0.2">
      <c r="E690"/>
      <c r="F690" s="49"/>
      <c r="G690" s="49"/>
    </row>
    <row r="691" spans="5:7" ht="20.100000000000001" customHeight="1" x14ac:dyDescent="0.2">
      <c r="E691"/>
      <c r="F691" s="49"/>
      <c r="G691" s="49"/>
    </row>
    <row r="692" spans="5:7" ht="20.100000000000001" customHeight="1" x14ac:dyDescent="0.2">
      <c r="E692"/>
      <c r="F692" s="49"/>
      <c r="G692" s="49"/>
    </row>
    <row r="693" spans="5:7" ht="20.100000000000001" customHeight="1" x14ac:dyDescent="0.2">
      <c r="E693"/>
      <c r="F693" s="49"/>
      <c r="G693" s="49"/>
    </row>
    <row r="694" spans="5:7" ht="20.100000000000001" customHeight="1" x14ac:dyDescent="0.2">
      <c r="E694"/>
      <c r="F694" s="49"/>
      <c r="G694" s="49"/>
    </row>
    <row r="695" spans="5:7" ht="20.100000000000001" customHeight="1" x14ac:dyDescent="0.2">
      <c r="E695"/>
      <c r="F695" s="49"/>
      <c r="G695" s="49"/>
    </row>
    <row r="696" spans="5:7" ht="20.100000000000001" customHeight="1" x14ac:dyDescent="0.2">
      <c r="E696"/>
      <c r="F696" s="49"/>
      <c r="G696" s="49"/>
    </row>
    <row r="697" spans="5:7" ht="20.100000000000001" customHeight="1" x14ac:dyDescent="0.2">
      <c r="E697"/>
      <c r="F697" s="49"/>
      <c r="G697" s="49"/>
    </row>
    <row r="698" spans="5:7" ht="20.100000000000001" customHeight="1" x14ac:dyDescent="0.2">
      <c r="E698"/>
      <c r="F698" s="49"/>
      <c r="G698" s="49"/>
    </row>
    <row r="699" spans="5:7" ht="20.100000000000001" customHeight="1" x14ac:dyDescent="0.2">
      <c r="E699"/>
      <c r="F699" s="49"/>
      <c r="G699" s="49"/>
    </row>
    <row r="700" spans="5:7" ht="20.100000000000001" customHeight="1" x14ac:dyDescent="0.2">
      <c r="E700"/>
      <c r="F700" s="49"/>
      <c r="G700" s="49"/>
    </row>
    <row r="701" spans="5:7" ht="20.100000000000001" customHeight="1" x14ac:dyDescent="0.2">
      <c r="E701"/>
      <c r="F701" s="49"/>
      <c r="G701" s="49"/>
    </row>
    <row r="702" spans="5:7" ht="20.100000000000001" customHeight="1" x14ac:dyDescent="0.2">
      <c r="E702"/>
      <c r="F702" s="49"/>
      <c r="G702" s="49"/>
    </row>
    <row r="703" spans="5:7" ht="20.100000000000001" customHeight="1" x14ac:dyDescent="0.2">
      <c r="E703"/>
      <c r="F703" s="49"/>
      <c r="G703" s="49"/>
    </row>
    <row r="704" spans="5:7" ht="20.100000000000001" customHeight="1" x14ac:dyDescent="0.2">
      <c r="E704"/>
      <c r="F704" s="49"/>
      <c r="G704" s="49"/>
    </row>
    <row r="705" spans="5:7" ht="20.100000000000001" customHeight="1" x14ac:dyDescent="0.2">
      <c r="E705"/>
      <c r="F705" s="49"/>
      <c r="G705" s="49"/>
    </row>
    <row r="706" spans="5:7" ht="20.100000000000001" customHeight="1" x14ac:dyDescent="0.2">
      <c r="E706"/>
      <c r="F706" s="49"/>
      <c r="G706" s="49"/>
    </row>
    <row r="707" spans="5:7" ht="20.100000000000001" customHeight="1" x14ac:dyDescent="0.2">
      <c r="E707"/>
      <c r="F707" s="49"/>
      <c r="G707" s="49"/>
    </row>
    <row r="708" spans="5:7" ht="20.100000000000001" customHeight="1" x14ac:dyDescent="0.2">
      <c r="E708"/>
      <c r="F708" s="49"/>
      <c r="G708" s="49"/>
    </row>
    <row r="709" spans="5:7" ht="20.100000000000001" customHeight="1" x14ac:dyDescent="0.2">
      <c r="E709"/>
      <c r="F709" s="49"/>
      <c r="G709" s="49"/>
    </row>
    <row r="710" spans="5:7" ht="20.100000000000001" customHeight="1" x14ac:dyDescent="0.2">
      <c r="E710"/>
      <c r="F710" s="49"/>
      <c r="G710" s="49"/>
    </row>
    <row r="711" spans="5:7" ht="20.100000000000001" customHeight="1" x14ac:dyDescent="0.2">
      <c r="E711"/>
      <c r="F711" s="49"/>
      <c r="G711" s="49"/>
    </row>
    <row r="712" spans="5:7" ht="20.100000000000001" customHeight="1" x14ac:dyDescent="0.2">
      <c r="E712"/>
      <c r="F712" s="49"/>
      <c r="G712" s="49"/>
    </row>
    <row r="713" spans="5:7" ht="20.100000000000001" customHeight="1" x14ac:dyDescent="0.2">
      <c r="E713"/>
      <c r="F713" s="49"/>
      <c r="G713" s="49"/>
    </row>
    <row r="714" spans="5:7" ht="20.100000000000001" customHeight="1" x14ac:dyDescent="0.2">
      <c r="E714"/>
      <c r="F714" s="49"/>
      <c r="G714" s="49"/>
    </row>
    <row r="715" spans="5:7" ht="20.100000000000001" customHeight="1" x14ac:dyDescent="0.2">
      <c r="E715"/>
      <c r="F715" s="49"/>
      <c r="G715" s="49"/>
    </row>
    <row r="716" spans="5:7" ht="20.100000000000001" customHeight="1" x14ac:dyDescent="0.2">
      <c r="E716"/>
      <c r="F716" s="49"/>
      <c r="G716" s="49"/>
    </row>
    <row r="717" spans="5:7" ht="20.100000000000001" customHeight="1" x14ac:dyDescent="0.2">
      <c r="E717"/>
      <c r="F717" s="49"/>
      <c r="G717" s="49"/>
    </row>
    <row r="718" spans="5:7" ht="20.100000000000001" customHeight="1" x14ac:dyDescent="0.2">
      <c r="E718"/>
      <c r="F718" s="49"/>
      <c r="G718" s="49"/>
    </row>
    <row r="719" spans="5:7" ht="20.100000000000001" customHeight="1" x14ac:dyDescent="0.2">
      <c r="E719"/>
      <c r="F719" s="49"/>
      <c r="G719" s="49"/>
    </row>
    <row r="720" spans="5:7" ht="20.100000000000001" customHeight="1" x14ac:dyDescent="0.2">
      <c r="E720"/>
      <c r="F720" s="49"/>
      <c r="G720" s="49"/>
    </row>
    <row r="721" spans="5:7" ht="20.100000000000001" customHeight="1" x14ac:dyDescent="0.2">
      <c r="E721"/>
      <c r="F721" s="49"/>
      <c r="G721" s="49"/>
    </row>
    <row r="722" spans="5:7" ht="20.100000000000001" customHeight="1" x14ac:dyDescent="0.2">
      <c r="E722"/>
      <c r="F722" s="49"/>
      <c r="G722" s="49"/>
    </row>
    <row r="723" spans="5:7" ht="20.100000000000001" customHeight="1" x14ac:dyDescent="0.2">
      <c r="E723"/>
      <c r="F723" s="49"/>
      <c r="G723" s="49"/>
    </row>
    <row r="724" spans="5:7" ht="20.100000000000001" customHeight="1" x14ac:dyDescent="0.2">
      <c r="E724"/>
      <c r="F724" s="49"/>
      <c r="G724" s="49"/>
    </row>
    <row r="725" spans="5:7" ht="20.100000000000001" customHeight="1" x14ac:dyDescent="0.2">
      <c r="E725"/>
      <c r="F725" s="49"/>
      <c r="G725" s="49"/>
    </row>
    <row r="726" spans="5:7" ht="20.100000000000001" customHeight="1" x14ac:dyDescent="0.2">
      <c r="E726"/>
      <c r="F726" s="49"/>
      <c r="G726" s="49"/>
    </row>
    <row r="727" spans="5:7" ht="20.100000000000001" customHeight="1" x14ac:dyDescent="0.2">
      <c r="E727"/>
      <c r="F727" s="49"/>
      <c r="G727" s="49"/>
    </row>
    <row r="728" spans="5:7" ht="20.100000000000001" customHeight="1" x14ac:dyDescent="0.2">
      <c r="E728"/>
      <c r="F728" s="49"/>
      <c r="G728" s="49"/>
    </row>
    <row r="729" spans="5:7" ht="20.100000000000001" customHeight="1" x14ac:dyDescent="0.2">
      <c r="E729"/>
      <c r="F729" s="49"/>
      <c r="G729" s="49"/>
    </row>
    <row r="730" spans="5:7" ht="20.100000000000001" customHeight="1" x14ac:dyDescent="0.2">
      <c r="E730"/>
      <c r="F730" s="49"/>
      <c r="G730" s="49"/>
    </row>
    <row r="731" spans="5:7" ht="20.100000000000001" customHeight="1" x14ac:dyDescent="0.2">
      <c r="E731"/>
      <c r="F731" s="49"/>
      <c r="G731" s="49"/>
    </row>
    <row r="732" spans="5:7" ht="20.100000000000001" customHeight="1" x14ac:dyDescent="0.2">
      <c r="E732"/>
      <c r="F732" s="49"/>
      <c r="G732" s="49"/>
    </row>
    <row r="733" spans="5:7" ht="20.100000000000001" customHeight="1" x14ac:dyDescent="0.2">
      <c r="E733"/>
      <c r="F733" s="49"/>
      <c r="G733" s="49"/>
    </row>
    <row r="734" spans="5:7" ht="20.100000000000001" customHeight="1" x14ac:dyDescent="0.2">
      <c r="E734"/>
      <c r="F734" s="49"/>
      <c r="G734" s="49"/>
    </row>
    <row r="735" spans="5:7" ht="20.100000000000001" customHeight="1" x14ac:dyDescent="0.2">
      <c r="E735"/>
      <c r="F735" s="49"/>
      <c r="G735" s="49"/>
    </row>
    <row r="736" spans="5:7" ht="20.100000000000001" customHeight="1" x14ac:dyDescent="0.2">
      <c r="E736"/>
      <c r="F736" s="49"/>
      <c r="G736" s="49"/>
    </row>
    <row r="737" spans="5:7" ht="20.100000000000001" customHeight="1" x14ac:dyDescent="0.2">
      <c r="E737"/>
      <c r="F737" s="49"/>
      <c r="G737" s="49"/>
    </row>
    <row r="738" spans="5:7" ht="20.100000000000001" customHeight="1" x14ac:dyDescent="0.2">
      <c r="E738"/>
      <c r="F738" s="49"/>
      <c r="G738" s="49"/>
    </row>
    <row r="739" spans="5:7" ht="20.100000000000001" customHeight="1" x14ac:dyDescent="0.2">
      <c r="E739"/>
      <c r="F739" s="49"/>
      <c r="G739" s="49"/>
    </row>
    <row r="740" spans="5:7" ht="20.100000000000001" customHeight="1" x14ac:dyDescent="0.2">
      <c r="E740"/>
      <c r="F740" s="49"/>
      <c r="G740" s="49"/>
    </row>
    <row r="741" spans="5:7" ht="20.100000000000001" customHeight="1" x14ac:dyDescent="0.2">
      <c r="E741"/>
      <c r="F741" s="49"/>
      <c r="G741" s="49"/>
    </row>
    <row r="742" spans="5:7" ht="20.100000000000001" customHeight="1" x14ac:dyDescent="0.2">
      <c r="E742"/>
      <c r="F742" s="49"/>
      <c r="G742" s="49"/>
    </row>
    <row r="743" spans="5:7" ht="20.100000000000001" customHeight="1" x14ac:dyDescent="0.2">
      <c r="E743"/>
      <c r="F743" s="49"/>
      <c r="G743" s="49"/>
    </row>
    <row r="744" spans="5:7" ht="20.100000000000001" customHeight="1" x14ac:dyDescent="0.2">
      <c r="E744"/>
      <c r="F744" s="49"/>
      <c r="G744" s="49"/>
    </row>
    <row r="745" spans="5:7" ht="20.100000000000001" customHeight="1" x14ac:dyDescent="0.2">
      <c r="E745"/>
      <c r="F745" s="49"/>
      <c r="G745" s="49"/>
    </row>
    <row r="746" spans="5:7" ht="20.100000000000001" customHeight="1" x14ac:dyDescent="0.2">
      <c r="E746"/>
      <c r="F746" s="49"/>
      <c r="G746" s="49"/>
    </row>
    <row r="747" spans="5:7" ht="20.100000000000001" customHeight="1" x14ac:dyDescent="0.2">
      <c r="E747"/>
      <c r="F747" s="49"/>
      <c r="G747" s="49"/>
    </row>
    <row r="748" spans="5:7" ht="20.100000000000001" customHeight="1" x14ac:dyDescent="0.2">
      <c r="E748"/>
      <c r="F748" s="49"/>
      <c r="G748" s="49"/>
    </row>
    <row r="749" spans="5:7" ht="20.100000000000001" customHeight="1" x14ac:dyDescent="0.2">
      <c r="E749"/>
      <c r="F749" s="49"/>
      <c r="G749" s="49"/>
    </row>
    <row r="750" spans="5:7" ht="20.100000000000001" customHeight="1" x14ac:dyDescent="0.2">
      <c r="E750"/>
      <c r="F750" s="49"/>
      <c r="G750" s="49"/>
    </row>
    <row r="751" spans="5:7" ht="20.100000000000001" customHeight="1" x14ac:dyDescent="0.2">
      <c r="E751"/>
      <c r="F751" s="49"/>
      <c r="G751" s="49"/>
    </row>
    <row r="752" spans="5:7" ht="20.100000000000001" customHeight="1" x14ac:dyDescent="0.2">
      <c r="E752"/>
      <c r="F752" s="49"/>
      <c r="G752" s="49"/>
    </row>
    <row r="753" spans="5:7" ht="20.100000000000001" customHeight="1" x14ac:dyDescent="0.2">
      <c r="E753"/>
      <c r="F753" s="49"/>
      <c r="G753" s="49"/>
    </row>
    <row r="754" spans="5:7" ht="20.100000000000001" customHeight="1" x14ac:dyDescent="0.2">
      <c r="E754"/>
      <c r="F754" s="49"/>
      <c r="G754" s="49"/>
    </row>
    <row r="755" spans="5:7" ht="20.100000000000001" customHeight="1" x14ac:dyDescent="0.2">
      <c r="E755"/>
      <c r="F755" s="49"/>
      <c r="G755" s="49"/>
    </row>
    <row r="756" spans="5:7" ht="20.100000000000001" customHeight="1" x14ac:dyDescent="0.2">
      <c r="E756"/>
      <c r="F756" s="49"/>
      <c r="G756" s="49"/>
    </row>
    <row r="757" spans="5:7" ht="20.100000000000001" customHeight="1" x14ac:dyDescent="0.2">
      <c r="E757"/>
      <c r="F757" s="49"/>
      <c r="G757" s="49"/>
    </row>
    <row r="758" spans="5:7" ht="20.100000000000001" customHeight="1" x14ac:dyDescent="0.2">
      <c r="E758"/>
      <c r="F758" s="49"/>
      <c r="G758" s="49"/>
    </row>
    <row r="759" spans="5:7" ht="20.100000000000001" customHeight="1" x14ac:dyDescent="0.2">
      <c r="E759"/>
      <c r="F759" s="49"/>
      <c r="G759" s="49"/>
    </row>
    <row r="760" spans="5:7" ht="20.100000000000001" customHeight="1" x14ac:dyDescent="0.2">
      <c r="E760"/>
      <c r="F760" s="49"/>
      <c r="G760" s="49"/>
    </row>
    <row r="761" spans="5:7" ht="20.100000000000001" customHeight="1" x14ac:dyDescent="0.2">
      <c r="E761"/>
      <c r="F761" s="49"/>
      <c r="G761" s="49"/>
    </row>
    <row r="762" spans="5:7" ht="20.100000000000001" customHeight="1" x14ac:dyDescent="0.2">
      <c r="E762"/>
      <c r="F762" s="49"/>
      <c r="G762" s="49"/>
    </row>
    <row r="763" spans="5:7" ht="20.100000000000001" customHeight="1" x14ac:dyDescent="0.2">
      <c r="E763"/>
      <c r="F763" s="49"/>
      <c r="G763" s="49"/>
    </row>
    <row r="764" spans="5:7" ht="20.100000000000001" customHeight="1" x14ac:dyDescent="0.2">
      <c r="E764"/>
      <c r="F764" s="49"/>
      <c r="G764" s="49"/>
    </row>
    <row r="765" spans="5:7" ht="20.100000000000001" customHeight="1" x14ac:dyDescent="0.2">
      <c r="E765"/>
      <c r="F765" s="49"/>
      <c r="G765" s="49"/>
    </row>
    <row r="766" spans="5:7" ht="20.100000000000001" customHeight="1" x14ac:dyDescent="0.2">
      <c r="E766"/>
      <c r="F766" s="49"/>
      <c r="G766" s="49"/>
    </row>
    <row r="767" spans="5:7" ht="20.100000000000001" customHeight="1" x14ac:dyDescent="0.2">
      <c r="E767"/>
      <c r="F767" s="49"/>
      <c r="G767" s="49"/>
    </row>
    <row r="768" spans="5:7" ht="20.100000000000001" customHeight="1" x14ac:dyDescent="0.2">
      <c r="E768"/>
      <c r="F768" s="49"/>
      <c r="G768" s="49"/>
    </row>
    <row r="769" spans="5:7" ht="20.100000000000001" customHeight="1" x14ac:dyDescent="0.2">
      <c r="E769"/>
      <c r="F769" s="49"/>
      <c r="G769" s="49"/>
    </row>
    <row r="770" spans="5:7" ht="20.100000000000001" customHeight="1" x14ac:dyDescent="0.2">
      <c r="E770"/>
      <c r="F770" s="49"/>
      <c r="G770" s="49"/>
    </row>
    <row r="771" spans="5:7" ht="20.100000000000001" customHeight="1" x14ac:dyDescent="0.2">
      <c r="E771"/>
      <c r="F771" s="49"/>
      <c r="G771" s="49"/>
    </row>
    <row r="772" spans="5:7" ht="20.100000000000001" customHeight="1" x14ac:dyDescent="0.2">
      <c r="E772"/>
      <c r="F772" s="49"/>
      <c r="G772" s="49"/>
    </row>
    <row r="773" spans="5:7" ht="20.100000000000001" customHeight="1" x14ac:dyDescent="0.2">
      <c r="E773"/>
      <c r="F773" s="49"/>
      <c r="G773" s="49"/>
    </row>
    <row r="774" spans="5:7" ht="20.100000000000001" customHeight="1" x14ac:dyDescent="0.2">
      <c r="E774"/>
      <c r="F774" s="49"/>
      <c r="G774" s="49"/>
    </row>
    <row r="775" spans="5:7" ht="20.100000000000001" customHeight="1" x14ac:dyDescent="0.2">
      <c r="E775"/>
      <c r="F775" s="49"/>
      <c r="G775" s="49"/>
    </row>
    <row r="776" spans="5:7" ht="20.100000000000001" customHeight="1" x14ac:dyDescent="0.2">
      <c r="E776"/>
      <c r="F776" s="49"/>
      <c r="G776" s="49"/>
    </row>
    <row r="777" spans="5:7" ht="20.100000000000001" customHeight="1" x14ac:dyDescent="0.2">
      <c r="E777"/>
      <c r="F777" s="49"/>
      <c r="G777" s="49"/>
    </row>
    <row r="778" spans="5:7" ht="20.100000000000001" customHeight="1" x14ac:dyDescent="0.2">
      <c r="E778"/>
      <c r="F778" s="49"/>
      <c r="G778" s="49"/>
    </row>
    <row r="779" spans="5:7" ht="20.100000000000001" customHeight="1" x14ac:dyDescent="0.2">
      <c r="E779"/>
      <c r="F779" s="49"/>
      <c r="G779" s="49"/>
    </row>
    <row r="780" spans="5:7" ht="20.100000000000001" customHeight="1" x14ac:dyDescent="0.2">
      <c r="E780"/>
      <c r="F780" s="49"/>
      <c r="G780" s="49"/>
    </row>
    <row r="781" spans="5:7" ht="20.100000000000001" customHeight="1" x14ac:dyDescent="0.2">
      <c r="E781"/>
      <c r="F781" s="49"/>
      <c r="G781" s="49"/>
    </row>
    <row r="782" spans="5:7" ht="20.100000000000001" customHeight="1" x14ac:dyDescent="0.2">
      <c r="E782"/>
      <c r="F782" s="49"/>
      <c r="G782" s="49"/>
    </row>
    <row r="783" spans="5:7" ht="20.100000000000001" customHeight="1" x14ac:dyDescent="0.2">
      <c r="E783"/>
      <c r="F783" s="49"/>
      <c r="G783" s="49"/>
    </row>
    <row r="784" spans="5:7" ht="20.100000000000001" customHeight="1" x14ac:dyDescent="0.2">
      <c r="E784"/>
      <c r="F784" s="49"/>
      <c r="G784" s="49"/>
    </row>
    <row r="785" spans="5:7" ht="20.100000000000001" customHeight="1" x14ac:dyDescent="0.2">
      <c r="E785"/>
      <c r="F785" s="49"/>
      <c r="G785" s="49"/>
    </row>
    <row r="786" spans="5:7" ht="20.100000000000001" customHeight="1" x14ac:dyDescent="0.2">
      <c r="E786"/>
      <c r="F786" s="49"/>
      <c r="G786" s="49"/>
    </row>
    <row r="787" spans="5:7" ht="20.100000000000001" customHeight="1" x14ac:dyDescent="0.2">
      <c r="E787"/>
      <c r="F787" s="49"/>
      <c r="G787" s="49"/>
    </row>
    <row r="788" spans="5:7" ht="20.100000000000001" customHeight="1" x14ac:dyDescent="0.2">
      <c r="E788"/>
      <c r="F788" s="49"/>
      <c r="G788" s="49"/>
    </row>
    <row r="789" spans="5:7" ht="20.100000000000001" customHeight="1" x14ac:dyDescent="0.2">
      <c r="E789"/>
      <c r="F789" s="49"/>
      <c r="G789" s="49"/>
    </row>
    <row r="790" spans="5:7" ht="20.100000000000001" customHeight="1" x14ac:dyDescent="0.2">
      <c r="E790"/>
      <c r="F790" s="49"/>
      <c r="G790" s="49"/>
    </row>
    <row r="791" spans="5:7" ht="20.100000000000001" customHeight="1" x14ac:dyDescent="0.2">
      <c r="E791"/>
      <c r="F791" s="49"/>
      <c r="G791" s="49"/>
    </row>
    <row r="792" spans="5:7" ht="20.100000000000001" customHeight="1" x14ac:dyDescent="0.2">
      <c r="E792"/>
      <c r="F792" s="49"/>
      <c r="G792" s="49"/>
    </row>
    <row r="793" spans="5:7" ht="20.100000000000001" customHeight="1" x14ac:dyDescent="0.2">
      <c r="E793"/>
      <c r="F793" s="49"/>
      <c r="G793" s="49"/>
    </row>
    <row r="794" spans="5:7" ht="20.100000000000001" customHeight="1" x14ac:dyDescent="0.2">
      <c r="E794"/>
      <c r="F794" s="49"/>
      <c r="G794" s="49"/>
    </row>
    <row r="795" spans="5:7" ht="20.100000000000001" customHeight="1" x14ac:dyDescent="0.2">
      <c r="E795"/>
      <c r="F795" s="49"/>
      <c r="G795" s="49"/>
    </row>
    <row r="796" spans="5:7" ht="20.100000000000001" customHeight="1" x14ac:dyDescent="0.2">
      <c r="E796"/>
      <c r="F796" s="49"/>
      <c r="G796" s="49"/>
    </row>
    <row r="797" spans="5:7" ht="20.100000000000001" customHeight="1" x14ac:dyDescent="0.2">
      <c r="E797"/>
      <c r="F797" s="49"/>
      <c r="G797" s="49"/>
    </row>
    <row r="798" spans="5:7" ht="20.100000000000001" customHeight="1" x14ac:dyDescent="0.2">
      <c r="E798"/>
      <c r="F798" s="49"/>
      <c r="G798" s="49"/>
    </row>
    <row r="799" spans="5:7" ht="20.100000000000001" customHeight="1" x14ac:dyDescent="0.2">
      <c r="E799"/>
      <c r="F799" s="49"/>
      <c r="G799" s="49"/>
    </row>
    <row r="800" spans="5:7" ht="20.100000000000001" customHeight="1" x14ac:dyDescent="0.2">
      <c r="E800"/>
      <c r="F800" s="49"/>
      <c r="G800" s="49"/>
    </row>
    <row r="801" spans="5:7" ht="20.100000000000001" customHeight="1" x14ac:dyDescent="0.2">
      <c r="E801"/>
      <c r="F801" s="49"/>
      <c r="G801" s="49"/>
    </row>
    <row r="802" spans="5:7" ht="20.100000000000001" customHeight="1" x14ac:dyDescent="0.2">
      <c r="E802"/>
      <c r="F802" s="49"/>
      <c r="G802" s="49"/>
    </row>
    <row r="803" spans="5:7" ht="20.100000000000001" customHeight="1" x14ac:dyDescent="0.2">
      <c r="E803"/>
      <c r="F803" s="49"/>
      <c r="G803" s="49"/>
    </row>
    <row r="804" spans="5:7" ht="20.100000000000001" customHeight="1" x14ac:dyDescent="0.2">
      <c r="E804"/>
      <c r="F804" s="49"/>
      <c r="G804" s="49"/>
    </row>
    <row r="805" spans="5:7" ht="20.100000000000001" customHeight="1" x14ac:dyDescent="0.2">
      <c r="E805"/>
      <c r="F805" s="49"/>
      <c r="G805" s="49"/>
    </row>
    <row r="806" spans="5:7" ht="20.100000000000001" customHeight="1" x14ac:dyDescent="0.2">
      <c r="E806"/>
      <c r="F806" s="49"/>
      <c r="G806" s="49"/>
    </row>
    <row r="807" spans="5:7" ht="20.100000000000001" customHeight="1" x14ac:dyDescent="0.2">
      <c r="E807"/>
      <c r="F807"/>
      <c r="G807"/>
    </row>
    <row r="808" spans="5:7" ht="20.100000000000001" customHeight="1" x14ac:dyDescent="0.2">
      <c r="E808"/>
      <c r="F808"/>
      <c r="G808"/>
    </row>
    <row r="809" spans="5:7" ht="20.100000000000001" customHeight="1" x14ac:dyDescent="0.2">
      <c r="E809"/>
      <c r="F809"/>
      <c r="G809"/>
    </row>
    <row r="810" spans="5:7" ht="20.100000000000001" customHeight="1" x14ac:dyDescent="0.2">
      <c r="E810"/>
      <c r="F810"/>
      <c r="G810"/>
    </row>
    <row r="811" spans="5:7" ht="20.100000000000001" customHeight="1" x14ac:dyDescent="0.2">
      <c r="E811"/>
      <c r="F811"/>
      <c r="G811"/>
    </row>
    <row r="812" spans="5:7" ht="20.100000000000001" customHeight="1" x14ac:dyDescent="0.2">
      <c r="E812"/>
      <c r="F812"/>
      <c r="G812"/>
    </row>
    <row r="813" spans="5:7" ht="20.100000000000001" customHeight="1" x14ac:dyDescent="0.2">
      <c r="E813"/>
      <c r="F813"/>
      <c r="G813"/>
    </row>
    <row r="814" spans="5:7" ht="20.100000000000001" customHeight="1" x14ac:dyDescent="0.2">
      <c r="E814"/>
      <c r="F814"/>
      <c r="G814"/>
    </row>
    <row r="815" spans="5:7" ht="20.100000000000001" customHeight="1" x14ac:dyDescent="0.2">
      <c r="E815"/>
      <c r="F815"/>
      <c r="G815"/>
    </row>
    <row r="816" spans="5:7" ht="20.100000000000001" customHeight="1" x14ac:dyDescent="0.2">
      <c r="E816"/>
      <c r="F816"/>
      <c r="G816"/>
    </row>
    <row r="817" customFormat="1" ht="20.100000000000001" customHeight="1" x14ac:dyDescent="0.2"/>
    <row r="818" customFormat="1" ht="20.100000000000001" customHeight="1" x14ac:dyDescent="0.2"/>
    <row r="819" customFormat="1" ht="20.100000000000001" customHeight="1" x14ac:dyDescent="0.2"/>
    <row r="820" customFormat="1" ht="20.100000000000001" customHeight="1" x14ac:dyDescent="0.2"/>
    <row r="821" customFormat="1" ht="20.100000000000001" customHeight="1" x14ac:dyDescent="0.2"/>
    <row r="822" customFormat="1" ht="20.100000000000001" customHeight="1" x14ac:dyDescent="0.2"/>
    <row r="823" customFormat="1" ht="20.100000000000001" customHeight="1" x14ac:dyDescent="0.2"/>
    <row r="824" customFormat="1" ht="20.100000000000001" customHeight="1" x14ac:dyDescent="0.2"/>
    <row r="825" customFormat="1" ht="20.100000000000001" customHeight="1" x14ac:dyDescent="0.2"/>
    <row r="826" customFormat="1" ht="20.100000000000001" customHeight="1" x14ac:dyDescent="0.2"/>
    <row r="827" customFormat="1" ht="20.100000000000001" customHeight="1" x14ac:dyDescent="0.2"/>
    <row r="828" customFormat="1" ht="20.100000000000001" customHeight="1" x14ac:dyDescent="0.2"/>
    <row r="829" customFormat="1" ht="20.100000000000001" customHeight="1" x14ac:dyDescent="0.2"/>
    <row r="830" customFormat="1" ht="20.100000000000001" customHeight="1" x14ac:dyDescent="0.2"/>
    <row r="831" customFormat="1" ht="20.100000000000001" customHeight="1" x14ac:dyDescent="0.2"/>
    <row r="832" customFormat="1" ht="20.100000000000001" customHeight="1" x14ac:dyDescent="0.2"/>
    <row r="833" customFormat="1" ht="20.100000000000001" customHeight="1" x14ac:dyDescent="0.2"/>
    <row r="834" customFormat="1" ht="20.100000000000001" customHeight="1" x14ac:dyDescent="0.2"/>
    <row r="835" customFormat="1" ht="20.100000000000001" customHeight="1" x14ac:dyDescent="0.2"/>
    <row r="836" customFormat="1" ht="20.100000000000001" customHeight="1" x14ac:dyDescent="0.2"/>
    <row r="837" customFormat="1" ht="20.100000000000001" customHeight="1" x14ac:dyDescent="0.2"/>
    <row r="838" customFormat="1" ht="20.100000000000001" customHeight="1" x14ac:dyDescent="0.2"/>
    <row r="839" customFormat="1" ht="20.100000000000001" customHeight="1" x14ac:dyDescent="0.2"/>
    <row r="840" customFormat="1" ht="20.100000000000001" customHeight="1" x14ac:dyDescent="0.2"/>
    <row r="841" customFormat="1" ht="20.100000000000001" customHeight="1" x14ac:dyDescent="0.2"/>
    <row r="842" customFormat="1" ht="20.100000000000001" customHeight="1" x14ac:dyDescent="0.2"/>
    <row r="843" customFormat="1" ht="20.100000000000001" customHeight="1" x14ac:dyDescent="0.2"/>
    <row r="844" customFormat="1" ht="20.100000000000001" customHeight="1" x14ac:dyDescent="0.2"/>
    <row r="845" customFormat="1" ht="20.100000000000001" customHeight="1" x14ac:dyDescent="0.2"/>
    <row r="846" customFormat="1" ht="20.100000000000001" customHeight="1" x14ac:dyDescent="0.2"/>
    <row r="847" customFormat="1" ht="20.100000000000001" customHeight="1" x14ac:dyDescent="0.2"/>
    <row r="848" customFormat="1" ht="20.100000000000001" customHeight="1" x14ac:dyDescent="0.2"/>
    <row r="849" customFormat="1" ht="20.100000000000001" customHeight="1" x14ac:dyDescent="0.2"/>
    <row r="850" customFormat="1" ht="20.100000000000001" customHeight="1" x14ac:dyDescent="0.2"/>
    <row r="851" customFormat="1" ht="20.100000000000001" customHeight="1" x14ac:dyDescent="0.2"/>
    <row r="852" customFormat="1" ht="20.100000000000001" customHeight="1" x14ac:dyDescent="0.2"/>
    <row r="853" customFormat="1" ht="20.100000000000001" customHeight="1" x14ac:dyDescent="0.2"/>
    <row r="854" customFormat="1" ht="20.100000000000001" customHeight="1" x14ac:dyDescent="0.2"/>
    <row r="855" customFormat="1" ht="20.100000000000001" customHeight="1" x14ac:dyDescent="0.2"/>
    <row r="856" customFormat="1" ht="20.100000000000001" customHeight="1" x14ac:dyDescent="0.2"/>
    <row r="857" customFormat="1" ht="20.100000000000001" customHeight="1" x14ac:dyDescent="0.2"/>
    <row r="858" customFormat="1" ht="20.100000000000001" customHeight="1" x14ac:dyDescent="0.2"/>
    <row r="859" customFormat="1" ht="20.100000000000001" customHeight="1" x14ac:dyDescent="0.2"/>
    <row r="860" customFormat="1" ht="20.100000000000001" customHeight="1" x14ac:dyDescent="0.2"/>
    <row r="861" customFormat="1" ht="20.100000000000001" customHeight="1" x14ac:dyDescent="0.2"/>
    <row r="862" customFormat="1" ht="20.100000000000001" customHeight="1" x14ac:dyDescent="0.2"/>
    <row r="863" customFormat="1" ht="20.100000000000001" customHeight="1" x14ac:dyDescent="0.2"/>
    <row r="864" customFormat="1" ht="20.100000000000001" customHeight="1" x14ac:dyDescent="0.2"/>
    <row r="865" customFormat="1" ht="20.100000000000001" customHeight="1" x14ac:dyDescent="0.2"/>
    <row r="866" customFormat="1" ht="20.100000000000001" customHeight="1" x14ac:dyDescent="0.2"/>
    <row r="867" customFormat="1" ht="20.100000000000001" customHeight="1" x14ac:dyDescent="0.2"/>
    <row r="868" customFormat="1" ht="20.100000000000001" customHeight="1" x14ac:dyDescent="0.2"/>
    <row r="869" customFormat="1" ht="20.100000000000001" customHeight="1" x14ac:dyDescent="0.2"/>
    <row r="870" customFormat="1" ht="20.100000000000001" customHeight="1" x14ac:dyDescent="0.2"/>
    <row r="871" customFormat="1" ht="20.100000000000001" customHeight="1" x14ac:dyDescent="0.2"/>
    <row r="872" customFormat="1" ht="20.100000000000001" customHeight="1" x14ac:dyDescent="0.2"/>
    <row r="873" customFormat="1" ht="20.100000000000001" customHeight="1" x14ac:dyDescent="0.2"/>
    <row r="874" customFormat="1" ht="20.100000000000001" customHeight="1" x14ac:dyDescent="0.2"/>
    <row r="875" customFormat="1" ht="20.100000000000001" customHeight="1" x14ac:dyDescent="0.2"/>
    <row r="876" customFormat="1" ht="20.100000000000001" customHeight="1" x14ac:dyDescent="0.2"/>
    <row r="877" customFormat="1" ht="20.100000000000001" customHeight="1" x14ac:dyDescent="0.2"/>
    <row r="878" customFormat="1" ht="20.100000000000001" customHeight="1" x14ac:dyDescent="0.2"/>
    <row r="879" customFormat="1" ht="20.100000000000001" customHeight="1" x14ac:dyDescent="0.2"/>
    <row r="880" customFormat="1" ht="20.100000000000001" customHeight="1" x14ac:dyDescent="0.2"/>
    <row r="881" customFormat="1" ht="20.100000000000001" customHeight="1" x14ac:dyDescent="0.2"/>
    <row r="882" customFormat="1" ht="20.100000000000001" customHeight="1" x14ac:dyDescent="0.2"/>
    <row r="883" customFormat="1" ht="20.100000000000001" customHeight="1" x14ac:dyDescent="0.2"/>
    <row r="884" customFormat="1" ht="20.100000000000001" customHeight="1" x14ac:dyDescent="0.2"/>
    <row r="885" customFormat="1" ht="20.100000000000001" customHeight="1" x14ac:dyDescent="0.2"/>
    <row r="886" customFormat="1" ht="20.100000000000001" customHeight="1" x14ac:dyDescent="0.2"/>
    <row r="887" customFormat="1" ht="20.100000000000001" customHeight="1" x14ac:dyDescent="0.2"/>
    <row r="888" customFormat="1" ht="20.100000000000001" customHeight="1" x14ac:dyDescent="0.2"/>
    <row r="889" customFormat="1" ht="20.100000000000001" customHeight="1" x14ac:dyDescent="0.2"/>
    <row r="890" customFormat="1" ht="20.100000000000001" customHeight="1" x14ac:dyDescent="0.2"/>
    <row r="891" customFormat="1" ht="20.100000000000001" customHeight="1" x14ac:dyDescent="0.2"/>
    <row r="892" customFormat="1" ht="20.100000000000001" customHeight="1" x14ac:dyDescent="0.2"/>
    <row r="893" customFormat="1" ht="20.100000000000001" customHeight="1" x14ac:dyDescent="0.2"/>
    <row r="894" customFormat="1" ht="20.100000000000001" customHeight="1" x14ac:dyDescent="0.2"/>
    <row r="895" customFormat="1" ht="20.100000000000001" customHeight="1" x14ac:dyDescent="0.2"/>
    <row r="896" customFormat="1" ht="20.100000000000001" customHeight="1" x14ac:dyDescent="0.2"/>
    <row r="897" customFormat="1" ht="20.100000000000001" customHeight="1" x14ac:dyDescent="0.2"/>
    <row r="898" customFormat="1" ht="20.100000000000001" customHeight="1" x14ac:dyDescent="0.2"/>
    <row r="899" customFormat="1" ht="20.100000000000001" customHeight="1" x14ac:dyDescent="0.2"/>
    <row r="900" customFormat="1" ht="20.100000000000001" customHeight="1" x14ac:dyDescent="0.2"/>
    <row r="901" customFormat="1" ht="20.100000000000001" customHeight="1" x14ac:dyDescent="0.2"/>
    <row r="902" customFormat="1" ht="20.100000000000001" customHeight="1" x14ac:dyDescent="0.2"/>
    <row r="903" customFormat="1" ht="20.100000000000001" customHeight="1" x14ac:dyDescent="0.2"/>
    <row r="904" customFormat="1" ht="20.100000000000001" customHeight="1" x14ac:dyDescent="0.2"/>
    <row r="905" customFormat="1" ht="20.100000000000001" customHeight="1" x14ac:dyDescent="0.2"/>
    <row r="906" customFormat="1" ht="20.100000000000001" customHeight="1" x14ac:dyDescent="0.2"/>
    <row r="907" customFormat="1" ht="20.100000000000001" customHeight="1" x14ac:dyDescent="0.2"/>
    <row r="908" customFormat="1" ht="20.100000000000001" customHeight="1" x14ac:dyDescent="0.2"/>
    <row r="909" customFormat="1" ht="20.100000000000001" customHeight="1" x14ac:dyDescent="0.2"/>
    <row r="910" customFormat="1" ht="20.100000000000001" customHeight="1" x14ac:dyDescent="0.2"/>
    <row r="911" customFormat="1" ht="20.100000000000001" customHeight="1" x14ac:dyDescent="0.2"/>
    <row r="912" customFormat="1" ht="20.100000000000001" customHeight="1" x14ac:dyDescent="0.2"/>
    <row r="913" customFormat="1" ht="20.100000000000001" customHeight="1" x14ac:dyDescent="0.2"/>
    <row r="914" customFormat="1" ht="20.100000000000001" customHeight="1" x14ac:dyDescent="0.2"/>
    <row r="915" customFormat="1" ht="20.100000000000001" customHeight="1" x14ac:dyDescent="0.2"/>
    <row r="916" customFormat="1" ht="20.100000000000001" customHeight="1" x14ac:dyDescent="0.2"/>
    <row r="917" customFormat="1" ht="20.100000000000001" customHeight="1" x14ac:dyDescent="0.2"/>
    <row r="918" customFormat="1" ht="20.100000000000001" customHeight="1" x14ac:dyDescent="0.2"/>
    <row r="919" customFormat="1" ht="20.100000000000001" customHeight="1" x14ac:dyDescent="0.2"/>
    <row r="920" customFormat="1" ht="20.100000000000001" customHeight="1" x14ac:dyDescent="0.2"/>
    <row r="921" customFormat="1" ht="20.100000000000001" customHeight="1" x14ac:dyDescent="0.2"/>
    <row r="922" customFormat="1" ht="20.100000000000001" customHeight="1" x14ac:dyDescent="0.2"/>
    <row r="923" customFormat="1" ht="20.100000000000001" customHeight="1" x14ac:dyDescent="0.2"/>
    <row r="924" customFormat="1" ht="20.100000000000001" customHeight="1" x14ac:dyDescent="0.2"/>
    <row r="925" customFormat="1" ht="20.100000000000001" customHeight="1" x14ac:dyDescent="0.2"/>
    <row r="926" customFormat="1" ht="20.100000000000001" customHeight="1" x14ac:dyDescent="0.2"/>
    <row r="927" customFormat="1" ht="20.100000000000001" customHeight="1" x14ac:dyDescent="0.2"/>
    <row r="928" customFormat="1" ht="20.100000000000001" customHeight="1" x14ac:dyDescent="0.2"/>
    <row r="929" customFormat="1" ht="20.100000000000001" customHeight="1" x14ac:dyDescent="0.2"/>
    <row r="930" customFormat="1" ht="20.100000000000001" customHeight="1" x14ac:dyDescent="0.2"/>
    <row r="931" customFormat="1" ht="20.100000000000001" customHeight="1" x14ac:dyDescent="0.2"/>
    <row r="932" customFormat="1" ht="20.100000000000001" customHeight="1" x14ac:dyDescent="0.2"/>
    <row r="933" customFormat="1" ht="20.100000000000001" customHeight="1" x14ac:dyDescent="0.2"/>
    <row r="934" customFormat="1" ht="20.100000000000001" customHeight="1" x14ac:dyDescent="0.2"/>
    <row r="935" customFormat="1" ht="20.100000000000001" customHeight="1" x14ac:dyDescent="0.2"/>
    <row r="936" customFormat="1" ht="20.100000000000001" customHeight="1" x14ac:dyDescent="0.2"/>
    <row r="937" customFormat="1" ht="20.100000000000001" customHeight="1" x14ac:dyDescent="0.2"/>
    <row r="938" customFormat="1" ht="20.100000000000001" customHeight="1" x14ac:dyDescent="0.2"/>
    <row r="939" customFormat="1" ht="20.100000000000001" customHeight="1" x14ac:dyDescent="0.2"/>
    <row r="940" customFormat="1" ht="20.100000000000001" customHeight="1" x14ac:dyDescent="0.2"/>
    <row r="941" customFormat="1" ht="20.100000000000001" customHeight="1" x14ac:dyDescent="0.2"/>
    <row r="942" customFormat="1" ht="20.100000000000001" customHeight="1" x14ac:dyDescent="0.2"/>
    <row r="943" customFormat="1" ht="20.100000000000001" customHeight="1" x14ac:dyDescent="0.2"/>
    <row r="944" customFormat="1" ht="20.100000000000001" customHeight="1" x14ac:dyDescent="0.2"/>
    <row r="945" customFormat="1" ht="20.100000000000001" customHeight="1" x14ac:dyDescent="0.2"/>
    <row r="946" customFormat="1" ht="20.100000000000001" customHeight="1" x14ac:dyDescent="0.2"/>
    <row r="947" customFormat="1" ht="20.100000000000001" customHeight="1" x14ac:dyDescent="0.2"/>
    <row r="948" customFormat="1" ht="20.100000000000001" customHeight="1" x14ac:dyDescent="0.2"/>
    <row r="949" customFormat="1" ht="20.100000000000001" customHeight="1" x14ac:dyDescent="0.2"/>
    <row r="950" customFormat="1" ht="20.100000000000001" customHeight="1" x14ac:dyDescent="0.2"/>
    <row r="951" customFormat="1" ht="20.100000000000001" customHeight="1" x14ac:dyDescent="0.2"/>
    <row r="952" customFormat="1" ht="20.100000000000001" customHeight="1" x14ac:dyDescent="0.2"/>
    <row r="953" customFormat="1" ht="20.100000000000001" customHeight="1" x14ac:dyDescent="0.2"/>
    <row r="954" customFormat="1" ht="20.100000000000001" customHeight="1" x14ac:dyDescent="0.2"/>
    <row r="955" customFormat="1" ht="20.100000000000001" customHeight="1" x14ac:dyDescent="0.2"/>
    <row r="956" customFormat="1" ht="20.100000000000001" customHeight="1" x14ac:dyDescent="0.2"/>
    <row r="957" customFormat="1" ht="20.100000000000001" customHeight="1" x14ac:dyDescent="0.2"/>
    <row r="958" customFormat="1" ht="20.100000000000001" customHeight="1" x14ac:dyDescent="0.2"/>
    <row r="959" customFormat="1" ht="20.100000000000001" customHeight="1" x14ac:dyDescent="0.2"/>
    <row r="960" customFormat="1" ht="20.100000000000001" customHeight="1" x14ac:dyDescent="0.2"/>
    <row r="961" customFormat="1" ht="20.100000000000001" customHeight="1" x14ac:dyDescent="0.2"/>
    <row r="962" customFormat="1" ht="20.100000000000001" customHeight="1" x14ac:dyDescent="0.2"/>
    <row r="963" customFormat="1" ht="20.100000000000001" customHeight="1" x14ac:dyDescent="0.2"/>
    <row r="964" customFormat="1" ht="20.100000000000001" customHeight="1" x14ac:dyDescent="0.2"/>
    <row r="965" customFormat="1" ht="20.100000000000001" customHeight="1" x14ac:dyDescent="0.2"/>
    <row r="966" customFormat="1" ht="20.100000000000001" customHeight="1" x14ac:dyDescent="0.2"/>
    <row r="967" customFormat="1" ht="20.100000000000001" customHeight="1" x14ac:dyDescent="0.2"/>
    <row r="968" customFormat="1" ht="20.100000000000001" customHeight="1" x14ac:dyDescent="0.2"/>
    <row r="969" customFormat="1" ht="20.100000000000001" customHeight="1" x14ac:dyDescent="0.2"/>
    <row r="970" customFormat="1" ht="20.100000000000001" customHeight="1" x14ac:dyDescent="0.2"/>
    <row r="971" customFormat="1" ht="20.100000000000001" customHeight="1" x14ac:dyDescent="0.2"/>
    <row r="972" customFormat="1" ht="20.100000000000001" customHeight="1" x14ac:dyDescent="0.2"/>
    <row r="973" customFormat="1" ht="20.100000000000001" customHeight="1" x14ac:dyDescent="0.2"/>
    <row r="974" customFormat="1" ht="20.100000000000001" customHeight="1" x14ac:dyDescent="0.2"/>
    <row r="975" customFormat="1" ht="20.100000000000001" customHeight="1" x14ac:dyDescent="0.2"/>
    <row r="976" customFormat="1" ht="20.100000000000001" customHeight="1" x14ac:dyDescent="0.2"/>
    <row r="977" customFormat="1" ht="20.100000000000001" customHeight="1" x14ac:dyDescent="0.2"/>
    <row r="978" customFormat="1" ht="20.100000000000001" customHeight="1" x14ac:dyDescent="0.2"/>
    <row r="979" customFormat="1" ht="20.100000000000001" customHeight="1" x14ac:dyDescent="0.2"/>
    <row r="980" customFormat="1" ht="20.100000000000001" customHeight="1" x14ac:dyDescent="0.2"/>
    <row r="981" customFormat="1" ht="20.100000000000001" customHeight="1" x14ac:dyDescent="0.2"/>
    <row r="982" customFormat="1" ht="20.100000000000001" customHeight="1" x14ac:dyDescent="0.2"/>
    <row r="983" customFormat="1" ht="20.100000000000001" customHeight="1" x14ac:dyDescent="0.2"/>
    <row r="984" customFormat="1" ht="20.100000000000001" customHeight="1" x14ac:dyDescent="0.2"/>
    <row r="985" customFormat="1" ht="20.100000000000001" customHeight="1" x14ac:dyDescent="0.2"/>
    <row r="986" customFormat="1" ht="20.100000000000001" customHeight="1" x14ac:dyDescent="0.2"/>
    <row r="987" customFormat="1" ht="20.100000000000001" customHeight="1" x14ac:dyDescent="0.2"/>
    <row r="988" customFormat="1" ht="20.100000000000001" customHeight="1" x14ac:dyDescent="0.2"/>
    <row r="989" customFormat="1" ht="20.100000000000001" customHeight="1" x14ac:dyDescent="0.2"/>
    <row r="990" customFormat="1" ht="20.100000000000001" customHeight="1" x14ac:dyDescent="0.2"/>
    <row r="991" customFormat="1" ht="20.100000000000001" customHeight="1" x14ac:dyDescent="0.2"/>
    <row r="992" customFormat="1" ht="20.100000000000001" customHeight="1" x14ac:dyDescent="0.2"/>
    <row r="993" customFormat="1" ht="20.100000000000001" customHeight="1" x14ac:dyDescent="0.2"/>
    <row r="994" customFormat="1" ht="20.100000000000001" customHeight="1" x14ac:dyDescent="0.2"/>
    <row r="995" customFormat="1" ht="20.100000000000001" customHeight="1" x14ac:dyDescent="0.2"/>
    <row r="996" customFormat="1" ht="20.100000000000001" customHeight="1" x14ac:dyDescent="0.2"/>
    <row r="997" customFormat="1" ht="20.100000000000001" customHeight="1" x14ac:dyDescent="0.2"/>
    <row r="998" customFormat="1" ht="20.100000000000001" customHeight="1" x14ac:dyDescent="0.2"/>
    <row r="999" customFormat="1" ht="20.100000000000001" customHeight="1" x14ac:dyDescent="0.2"/>
  </sheetData>
  <pageMargins left="0.70866141732283472" right="0.70866141732283472" top="0.74803149606299213" bottom="0.74803149606299213" header="0.31496062992125984" footer="0.31496062992125984"/>
  <pageSetup paperSize="9" scale="67" fitToHeight="0" orientation="landscape" cellComments="atEnd" r:id="rId2"/>
  <headerFooter>
    <oddFooter>&amp;C&amp;A
&amp;P / &amp;L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IMPRIMIRHOR">
                <anchor moveWithCells="1" sizeWithCells="1">
                  <from>
                    <xdr:col>8</xdr:col>
                    <xdr:colOff>28575</xdr:colOff>
                    <xdr:row>2</xdr:row>
                    <xdr:rowOff>9525</xdr:rowOff>
                  </from>
                  <to>
                    <xdr:col>9</xdr:col>
                    <xdr:colOff>1009650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MACROS.EscribirImpdb">
                <anchor moveWithCells="1" sizeWithCells="1">
                  <from>
                    <xdr:col>10</xdr:col>
                    <xdr:colOff>552450</xdr:colOff>
                    <xdr:row>2</xdr:row>
                    <xdr:rowOff>0</xdr:rowOff>
                  </from>
                  <to>
                    <xdr:col>13</xdr:col>
                    <xdr:colOff>1190625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4">
    <tabColor theme="1" tint="0.499984740745262"/>
    <pageSetUpPr fitToPage="1"/>
  </sheetPr>
  <dimension ref="A1:J781"/>
  <sheetViews>
    <sheetView zoomScaleNormal="100" workbookViewId="0">
      <selection activeCell="A2" sqref="A2:G1000"/>
    </sheetView>
  </sheetViews>
  <sheetFormatPr baseColWidth="10" defaultColWidth="11.42578125" defaultRowHeight="12.75" x14ac:dyDescent="0.2"/>
  <cols>
    <col min="1" max="4" width="15.7109375" customWidth="1"/>
    <col min="5" max="5" width="45.7109375" customWidth="1"/>
    <col min="6" max="8" width="15.7109375" customWidth="1"/>
    <col min="9" max="10" width="20.7109375" customWidth="1"/>
  </cols>
  <sheetData>
    <row r="1" spans="1:10" ht="33" customHeight="1" thickBot="1" x14ac:dyDescent="0.25">
      <c r="A1" s="39" t="s">
        <v>489</v>
      </c>
      <c r="B1" s="40" t="s">
        <v>490</v>
      </c>
      <c r="C1" s="40" t="s">
        <v>491</v>
      </c>
      <c r="D1" s="40" t="s">
        <v>492</v>
      </c>
      <c r="E1" s="40" t="s">
        <v>493</v>
      </c>
      <c r="F1" s="48" t="s">
        <v>494</v>
      </c>
      <c r="G1" s="48" t="s">
        <v>495</v>
      </c>
      <c r="H1" s="42" t="s">
        <v>513</v>
      </c>
      <c r="I1" s="43">
        <f>+SUM(F:F)</f>
        <v>0</v>
      </c>
      <c r="J1" s="44" t="s">
        <v>514</v>
      </c>
    </row>
    <row r="2" spans="1:10" x14ac:dyDescent="0.2">
      <c r="F2" s="49"/>
      <c r="G2" s="49"/>
      <c r="H2" s="18" t="str">
        <f>+IF($A2&lt;&gt;"",11,"")</f>
        <v/>
      </c>
    </row>
    <row r="3" spans="1:10" x14ac:dyDescent="0.2">
      <c r="F3" s="49"/>
      <c r="G3" s="49"/>
      <c r="H3" s="18" t="str">
        <f t="shared" ref="H3:H66" si="0">+IF($A3&lt;&gt;"",11,"")</f>
        <v/>
      </c>
    </row>
    <row r="4" spans="1:10" x14ac:dyDescent="0.2">
      <c r="F4" s="49"/>
      <c r="G4" s="49"/>
      <c r="H4" s="18" t="str">
        <f t="shared" si="0"/>
        <v/>
      </c>
    </row>
    <row r="5" spans="1:10" x14ac:dyDescent="0.2">
      <c r="F5" s="49"/>
      <c r="G5" s="49"/>
      <c r="H5" s="18" t="str">
        <f t="shared" si="0"/>
        <v/>
      </c>
    </row>
    <row r="6" spans="1:10" x14ac:dyDescent="0.2">
      <c r="F6" s="49"/>
      <c r="G6" s="49"/>
      <c r="H6" s="18" t="str">
        <f t="shared" si="0"/>
        <v/>
      </c>
    </row>
    <row r="7" spans="1:10" x14ac:dyDescent="0.2">
      <c r="F7" s="49"/>
      <c r="G7" s="49"/>
      <c r="H7" s="18" t="str">
        <f t="shared" si="0"/>
        <v/>
      </c>
    </row>
    <row r="8" spans="1:10" x14ac:dyDescent="0.2">
      <c r="F8" s="49"/>
      <c r="G8" s="49"/>
      <c r="H8" s="18" t="str">
        <f t="shared" si="0"/>
        <v/>
      </c>
    </row>
    <row r="9" spans="1:10" x14ac:dyDescent="0.2">
      <c r="F9" s="49"/>
      <c r="G9" s="49"/>
      <c r="H9" s="18" t="str">
        <f t="shared" si="0"/>
        <v/>
      </c>
    </row>
    <row r="10" spans="1:10" x14ac:dyDescent="0.2">
      <c r="F10" s="49"/>
      <c r="G10" s="49"/>
      <c r="H10" s="18" t="str">
        <f t="shared" si="0"/>
        <v/>
      </c>
    </row>
    <row r="11" spans="1:10" x14ac:dyDescent="0.2">
      <c r="F11" s="49"/>
      <c r="G11" s="49"/>
      <c r="H11" s="18" t="str">
        <f t="shared" si="0"/>
        <v/>
      </c>
    </row>
    <row r="12" spans="1:10" x14ac:dyDescent="0.2">
      <c r="F12" s="49"/>
      <c r="G12" s="49"/>
      <c r="H12" s="18" t="str">
        <f t="shared" si="0"/>
        <v/>
      </c>
    </row>
    <row r="13" spans="1:10" x14ac:dyDescent="0.2">
      <c r="F13" s="49"/>
      <c r="G13" s="49"/>
      <c r="H13" s="18" t="str">
        <f t="shared" si="0"/>
        <v/>
      </c>
    </row>
    <row r="14" spans="1:10" x14ac:dyDescent="0.2">
      <c r="F14" s="49"/>
      <c r="G14" s="49"/>
      <c r="H14" s="18" t="str">
        <f t="shared" si="0"/>
        <v/>
      </c>
    </row>
    <row r="15" spans="1:10" x14ac:dyDescent="0.2">
      <c r="F15" s="49"/>
      <c r="G15" s="49"/>
      <c r="H15" s="18" t="str">
        <f t="shared" si="0"/>
        <v/>
      </c>
    </row>
    <row r="16" spans="1:10" x14ac:dyDescent="0.2">
      <c r="F16" s="49"/>
      <c r="G16" s="49"/>
      <c r="H16" s="18" t="str">
        <f t="shared" si="0"/>
        <v/>
      </c>
    </row>
    <row r="17" spans="6:8" x14ac:dyDescent="0.2">
      <c r="F17" s="49"/>
      <c r="G17" s="49"/>
      <c r="H17" s="18" t="str">
        <f t="shared" si="0"/>
        <v/>
      </c>
    </row>
    <row r="18" spans="6:8" x14ac:dyDescent="0.2">
      <c r="F18" s="49"/>
      <c r="G18" s="49"/>
      <c r="H18" s="18" t="str">
        <f t="shared" si="0"/>
        <v/>
      </c>
    </row>
    <row r="19" spans="6:8" x14ac:dyDescent="0.2">
      <c r="F19" s="49"/>
      <c r="G19" s="49"/>
      <c r="H19" s="18" t="str">
        <f t="shared" si="0"/>
        <v/>
      </c>
    </row>
    <row r="20" spans="6:8" x14ac:dyDescent="0.2">
      <c r="F20" s="49"/>
      <c r="G20" s="49"/>
      <c r="H20" s="18" t="str">
        <f t="shared" si="0"/>
        <v/>
      </c>
    </row>
    <row r="21" spans="6:8" x14ac:dyDescent="0.2">
      <c r="F21" s="49"/>
      <c r="G21" s="49"/>
      <c r="H21" s="18" t="str">
        <f t="shared" si="0"/>
        <v/>
      </c>
    </row>
    <row r="22" spans="6:8" x14ac:dyDescent="0.2">
      <c r="F22" s="49"/>
      <c r="G22" s="49"/>
      <c r="H22" s="18" t="str">
        <f t="shared" si="0"/>
        <v/>
      </c>
    </row>
    <row r="23" spans="6:8" x14ac:dyDescent="0.2">
      <c r="F23" s="49"/>
      <c r="G23" s="49"/>
      <c r="H23" s="18" t="str">
        <f t="shared" si="0"/>
        <v/>
      </c>
    </row>
    <row r="24" spans="6:8" x14ac:dyDescent="0.2">
      <c r="F24" s="49"/>
      <c r="G24" s="49"/>
      <c r="H24" s="18" t="str">
        <f t="shared" si="0"/>
        <v/>
      </c>
    </row>
    <row r="25" spans="6:8" x14ac:dyDescent="0.2">
      <c r="F25" s="49"/>
      <c r="G25" s="49"/>
      <c r="H25" s="18" t="str">
        <f t="shared" si="0"/>
        <v/>
      </c>
    </row>
    <row r="26" spans="6:8" x14ac:dyDescent="0.2">
      <c r="F26" s="49"/>
      <c r="G26" s="49"/>
      <c r="H26" s="18" t="str">
        <f t="shared" si="0"/>
        <v/>
      </c>
    </row>
    <row r="27" spans="6:8" x14ac:dyDescent="0.2">
      <c r="F27" s="49"/>
      <c r="G27" s="49"/>
      <c r="H27" s="18" t="str">
        <f t="shared" si="0"/>
        <v/>
      </c>
    </row>
    <row r="28" spans="6:8" x14ac:dyDescent="0.2">
      <c r="F28" s="49"/>
      <c r="G28" s="49"/>
      <c r="H28" s="18" t="str">
        <f t="shared" si="0"/>
        <v/>
      </c>
    </row>
    <row r="29" spans="6:8" x14ac:dyDescent="0.2">
      <c r="F29" s="49"/>
      <c r="G29" s="49"/>
      <c r="H29" s="18" t="str">
        <f t="shared" si="0"/>
        <v/>
      </c>
    </row>
    <row r="30" spans="6:8" x14ac:dyDescent="0.2">
      <c r="F30" s="49"/>
      <c r="G30" s="49"/>
      <c r="H30" s="18" t="str">
        <f t="shared" si="0"/>
        <v/>
      </c>
    </row>
    <row r="31" spans="6:8" x14ac:dyDescent="0.2">
      <c r="F31" s="49"/>
      <c r="G31" s="49"/>
      <c r="H31" s="18" t="str">
        <f t="shared" si="0"/>
        <v/>
      </c>
    </row>
    <row r="32" spans="6:8" x14ac:dyDescent="0.2">
      <c r="F32" s="49"/>
      <c r="G32" s="49"/>
      <c r="H32" s="18" t="str">
        <f t="shared" si="0"/>
        <v/>
      </c>
    </row>
    <row r="33" spans="6:8" x14ac:dyDescent="0.2">
      <c r="F33" s="49"/>
      <c r="G33" s="49"/>
      <c r="H33" s="18" t="str">
        <f t="shared" si="0"/>
        <v/>
      </c>
    </row>
    <row r="34" spans="6:8" x14ac:dyDescent="0.2">
      <c r="F34" s="49"/>
      <c r="G34" s="49"/>
      <c r="H34" s="18" t="str">
        <f t="shared" si="0"/>
        <v/>
      </c>
    </row>
    <row r="35" spans="6:8" x14ac:dyDescent="0.2">
      <c r="F35" s="49"/>
      <c r="G35" s="49"/>
      <c r="H35" s="18" t="str">
        <f t="shared" si="0"/>
        <v/>
      </c>
    </row>
    <row r="36" spans="6:8" x14ac:dyDescent="0.2">
      <c r="F36" s="49"/>
      <c r="G36" s="49"/>
      <c r="H36" s="18" t="str">
        <f t="shared" si="0"/>
        <v/>
      </c>
    </row>
    <row r="37" spans="6:8" x14ac:dyDescent="0.2">
      <c r="F37" s="49"/>
      <c r="G37" s="49"/>
      <c r="H37" s="18" t="str">
        <f t="shared" si="0"/>
        <v/>
      </c>
    </row>
    <row r="38" spans="6:8" x14ac:dyDescent="0.2">
      <c r="F38" s="49"/>
      <c r="G38" s="49"/>
      <c r="H38" s="18" t="str">
        <f t="shared" si="0"/>
        <v/>
      </c>
    </row>
    <row r="39" spans="6:8" x14ac:dyDescent="0.2">
      <c r="F39" s="49"/>
      <c r="G39" s="49"/>
      <c r="H39" s="18" t="str">
        <f t="shared" si="0"/>
        <v/>
      </c>
    </row>
    <row r="40" spans="6:8" x14ac:dyDescent="0.2">
      <c r="F40" s="49"/>
      <c r="G40" s="49"/>
      <c r="H40" s="18" t="str">
        <f t="shared" si="0"/>
        <v/>
      </c>
    </row>
    <row r="41" spans="6:8" x14ac:dyDescent="0.2">
      <c r="F41" s="49"/>
      <c r="G41" s="49"/>
      <c r="H41" s="18" t="str">
        <f t="shared" si="0"/>
        <v/>
      </c>
    </row>
    <row r="42" spans="6:8" x14ac:dyDescent="0.2">
      <c r="F42" s="49"/>
      <c r="G42" s="49"/>
      <c r="H42" s="18" t="str">
        <f t="shared" si="0"/>
        <v/>
      </c>
    </row>
    <row r="43" spans="6:8" x14ac:dyDescent="0.2">
      <c r="F43" s="49"/>
      <c r="G43" s="49"/>
      <c r="H43" s="18" t="str">
        <f t="shared" si="0"/>
        <v/>
      </c>
    </row>
    <row r="44" spans="6:8" x14ac:dyDescent="0.2">
      <c r="F44" s="49"/>
      <c r="G44" s="49"/>
      <c r="H44" s="18" t="str">
        <f t="shared" si="0"/>
        <v/>
      </c>
    </row>
    <row r="45" spans="6:8" x14ac:dyDescent="0.2">
      <c r="F45" s="49"/>
      <c r="G45" s="49"/>
      <c r="H45" s="18" t="str">
        <f t="shared" si="0"/>
        <v/>
      </c>
    </row>
    <row r="46" spans="6:8" x14ac:dyDescent="0.2">
      <c r="F46" s="49"/>
      <c r="G46" s="49"/>
      <c r="H46" s="18" t="str">
        <f t="shared" si="0"/>
        <v/>
      </c>
    </row>
    <row r="47" spans="6:8" x14ac:dyDescent="0.2">
      <c r="F47" s="49"/>
      <c r="G47" s="49"/>
      <c r="H47" s="18" t="str">
        <f t="shared" si="0"/>
        <v/>
      </c>
    </row>
    <row r="48" spans="6:8" x14ac:dyDescent="0.2">
      <c r="F48" s="49"/>
      <c r="G48" s="49"/>
      <c r="H48" s="18" t="str">
        <f t="shared" si="0"/>
        <v/>
      </c>
    </row>
    <row r="49" spans="6:8" x14ac:dyDescent="0.2">
      <c r="F49" s="49"/>
      <c r="G49" s="49"/>
      <c r="H49" s="18" t="str">
        <f t="shared" si="0"/>
        <v/>
      </c>
    </row>
    <row r="50" spans="6:8" x14ac:dyDescent="0.2">
      <c r="F50" s="49"/>
      <c r="G50" s="49"/>
      <c r="H50" s="18" t="str">
        <f t="shared" si="0"/>
        <v/>
      </c>
    </row>
    <row r="51" spans="6:8" x14ac:dyDescent="0.2">
      <c r="F51" s="49"/>
      <c r="G51" s="49"/>
      <c r="H51" s="18" t="str">
        <f t="shared" si="0"/>
        <v/>
      </c>
    </row>
    <row r="52" spans="6:8" x14ac:dyDescent="0.2">
      <c r="F52" s="49"/>
      <c r="G52" s="49"/>
      <c r="H52" s="18" t="str">
        <f t="shared" si="0"/>
        <v/>
      </c>
    </row>
    <row r="53" spans="6:8" x14ac:dyDescent="0.2">
      <c r="F53" s="49"/>
      <c r="G53" s="49"/>
      <c r="H53" s="18" t="str">
        <f t="shared" si="0"/>
        <v/>
      </c>
    </row>
    <row r="54" spans="6:8" x14ac:dyDescent="0.2">
      <c r="F54" s="49"/>
      <c r="G54" s="49"/>
      <c r="H54" s="18" t="str">
        <f t="shared" si="0"/>
        <v/>
      </c>
    </row>
    <row r="55" spans="6:8" x14ac:dyDescent="0.2">
      <c r="F55" s="49"/>
      <c r="G55" s="49"/>
      <c r="H55" s="18" t="str">
        <f t="shared" si="0"/>
        <v/>
      </c>
    </row>
    <row r="56" spans="6:8" x14ac:dyDescent="0.2">
      <c r="F56" s="49"/>
      <c r="G56" s="49"/>
      <c r="H56" s="18" t="str">
        <f t="shared" si="0"/>
        <v/>
      </c>
    </row>
    <row r="57" spans="6:8" x14ac:dyDescent="0.2">
      <c r="F57" s="49"/>
      <c r="G57" s="49"/>
      <c r="H57" s="18" t="str">
        <f t="shared" si="0"/>
        <v/>
      </c>
    </row>
    <row r="58" spans="6:8" x14ac:dyDescent="0.2">
      <c r="F58" s="49"/>
      <c r="G58" s="49"/>
      <c r="H58" s="18" t="str">
        <f t="shared" si="0"/>
        <v/>
      </c>
    </row>
    <row r="59" spans="6:8" x14ac:dyDescent="0.2">
      <c r="F59" s="49"/>
      <c r="G59" s="49"/>
      <c r="H59" s="18" t="str">
        <f t="shared" si="0"/>
        <v/>
      </c>
    </row>
    <row r="60" spans="6:8" x14ac:dyDescent="0.2">
      <c r="F60" s="49"/>
      <c r="G60" s="49"/>
      <c r="H60" s="18" t="str">
        <f t="shared" si="0"/>
        <v/>
      </c>
    </row>
    <row r="61" spans="6:8" x14ac:dyDescent="0.2">
      <c r="F61" s="49"/>
      <c r="G61" s="49"/>
      <c r="H61" s="18" t="str">
        <f t="shared" si="0"/>
        <v/>
      </c>
    </row>
    <row r="62" spans="6:8" x14ac:dyDescent="0.2">
      <c r="F62" s="49"/>
      <c r="G62" s="49"/>
      <c r="H62" s="18" t="str">
        <f t="shared" si="0"/>
        <v/>
      </c>
    </row>
    <row r="63" spans="6:8" x14ac:dyDescent="0.2">
      <c r="F63" s="49"/>
      <c r="G63" s="49"/>
      <c r="H63" s="18" t="str">
        <f t="shared" si="0"/>
        <v/>
      </c>
    </row>
    <row r="64" spans="6:8" x14ac:dyDescent="0.2">
      <c r="F64" s="49"/>
      <c r="G64" s="49"/>
      <c r="H64" s="18" t="str">
        <f t="shared" si="0"/>
        <v/>
      </c>
    </row>
    <row r="65" spans="6:8" x14ac:dyDescent="0.2">
      <c r="F65" s="49"/>
      <c r="G65" s="49"/>
      <c r="H65" s="18" t="str">
        <f t="shared" si="0"/>
        <v/>
      </c>
    </row>
    <row r="66" spans="6:8" x14ac:dyDescent="0.2">
      <c r="F66" s="49"/>
      <c r="G66" s="49"/>
      <c r="H66" s="18" t="str">
        <f t="shared" si="0"/>
        <v/>
      </c>
    </row>
    <row r="67" spans="6:8" x14ac:dyDescent="0.2">
      <c r="F67" s="49"/>
      <c r="G67" s="49"/>
      <c r="H67" s="18" t="str">
        <f t="shared" ref="H67:H130" si="1">+IF($A67&lt;&gt;"",11,"")</f>
        <v/>
      </c>
    </row>
    <row r="68" spans="6:8" x14ac:dyDescent="0.2">
      <c r="F68" s="49"/>
      <c r="G68" s="49"/>
      <c r="H68" s="18" t="str">
        <f t="shared" si="1"/>
        <v/>
      </c>
    </row>
    <row r="69" spans="6:8" x14ac:dyDescent="0.2">
      <c r="F69" s="49"/>
      <c r="G69" s="49"/>
      <c r="H69" s="18" t="str">
        <f t="shared" si="1"/>
        <v/>
      </c>
    </row>
    <row r="70" spans="6:8" x14ac:dyDescent="0.2">
      <c r="F70" s="49"/>
      <c r="G70" s="49"/>
      <c r="H70" s="18" t="str">
        <f t="shared" si="1"/>
        <v/>
      </c>
    </row>
    <row r="71" spans="6:8" x14ac:dyDescent="0.2">
      <c r="F71" s="49"/>
      <c r="G71" s="49"/>
      <c r="H71" s="18" t="str">
        <f t="shared" si="1"/>
        <v/>
      </c>
    </row>
    <row r="72" spans="6:8" x14ac:dyDescent="0.2">
      <c r="F72" s="49"/>
      <c r="G72" s="49"/>
      <c r="H72" s="18" t="str">
        <f t="shared" si="1"/>
        <v/>
      </c>
    </row>
    <row r="73" spans="6:8" x14ac:dyDescent="0.2">
      <c r="F73" s="49"/>
      <c r="G73" s="49"/>
      <c r="H73" s="18" t="str">
        <f t="shared" si="1"/>
        <v/>
      </c>
    </row>
    <row r="74" spans="6:8" x14ac:dyDescent="0.2">
      <c r="F74" s="49"/>
      <c r="G74" s="49"/>
      <c r="H74" s="18" t="str">
        <f t="shared" si="1"/>
        <v/>
      </c>
    </row>
    <row r="75" spans="6:8" x14ac:dyDescent="0.2">
      <c r="F75" s="49"/>
      <c r="G75" s="49"/>
      <c r="H75" s="18" t="str">
        <f t="shared" si="1"/>
        <v/>
      </c>
    </row>
    <row r="76" spans="6:8" x14ac:dyDescent="0.2">
      <c r="F76" s="49"/>
      <c r="G76" s="49"/>
      <c r="H76" s="18" t="str">
        <f t="shared" si="1"/>
        <v/>
      </c>
    </row>
    <row r="77" spans="6:8" x14ac:dyDescent="0.2">
      <c r="F77" s="49"/>
      <c r="G77" s="49"/>
      <c r="H77" s="18" t="str">
        <f t="shared" si="1"/>
        <v/>
      </c>
    </row>
    <row r="78" spans="6:8" x14ac:dyDescent="0.2">
      <c r="F78" s="49"/>
      <c r="G78" s="49"/>
      <c r="H78" s="18" t="str">
        <f t="shared" si="1"/>
        <v/>
      </c>
    </row>
    <row r="79" spans="6:8" x14ac:dyDescent="0.2">
      <c r="F79" s="49"/>
      <c r="G79" s="49"/>
      <c r="H79" s="18" t="str">
        <f t="shared" si="1"/>
        <v/>
      </c>
    </row>
    <row r="80" spans="6:8" x14ac:dyDescent="0.2">
      <c r="F80" s="49"/>
      <c r="G80" s="49"/>
      <c r="H80" s="18" t="str">
        <f t="shared" si="1"/>
        <v/>
      </c>
    </row>
    <row r="81" spans="6:8" x14ac:dyDescent="0.2">
      <c r="F81" s="49"/>
      <c r="G81" s="49"/>
      <c r="H81" s="18" t="str">
        <f t="shared" si="1"/>
        <v/>
      </c>
    </row>
    <row r="82" spans="6:8" x14ac:dyDescent="0.2">
      <c r="F82" s="49"/>
      <c r="G82" s="49"/>
      <c r="H82" s="18" t="str">
        <f t="shared" si="1"/>
        <v/>
      </c>
    </row>
    <row r="83" spans="6:8" x14ac:dyDescent="0.2">
      <c r="F83" s="49"/>
      <c r="G83" s="49"/>
      <c r="H83" s="18" t="str">
        <f t="shared" si="1"/>
        <v/>
      </c>
    </row>
    <row r="84" spans="6:8" x14ac:dyDescent="0.2">
      <c r="F84" s="49"/>
      <c r="G84" s="49"/>
      <c r="H84" s="18" t="str">
        <f t="shared" si="1"/>
        <v/>
      </c>
    </row>
    <row r="85" spans="6:8" x14ac:dyDescent="0.2">
      <c r="F85" s="49"/>
      <c r="G85" s="49"/>
      <c r="H85" s="18" t="str">
        <f t="shared" si="1"/>
        <v/>
      </c>
    </row>
    <row r="86" spans="6:8" x14ac:dyDescent="0.2">
      <c r="F86" s="49"/>
      <c r="G86" s="49"/>
      <c r="H86" s="18" t="str">
        <f t="shared" si="1"/>
        <v/>
      </c>
    </row>
    <row r="87" spans="6:8" x14ac:dyDescent="0.2">
      <c r="F87" s="49"/>
      <c r="G87" s="49"/>
      <c r="H87" s="18" t="str">
        <f t="shared" si="1"/>
        <v/>
      </c>
    </row>
    <row r="88" spans="6:8" x14ac:dyDescent="0.2">
      <c r="F88" s="49"/>
      <c r="G88" s="49"/>
      <c r="H88" s="18" t="str">
        <f t="shared" si="1"/>
        <v/>
      </c>
    </row>
    <row r="89" spans="6:8" x14ac:dyDescent="0.2">
      <c r="F89" s="49"/>
      <c r="G89" s="49"/>
      <c r="H89" s="18" t="str">
        <f t="shared" si="1"/>
        <v/>
      </c>
    </row>
    <row r="90" spans="6:8" x14ac:dyDescent="0.2">
      <c r="F90" s="49"/>
      <c r="G90" s="49"/>
      <c r="H90" s="18" t="str">
        <f t="shared" si="1"/>
        <v/>
      </c>
    </row>
    <row r="91" spans="6:8" x14ac:dyDescent="0.2">
      <c r="F91" s="49"/>
      <c r="G91" s="49"/>
      <c r="H91" s="18" t="str">
        <f t="shared" si="1"/>
        <v/>
      </c>
    </row>
    <row r="92" spans="6:8" x14ac:dyDescent="0.2">
      <c r="F92" s="49"/>
      <c r="G92" s="49"/>
      <c r="H92" s="18" t="str">
        <f t="shared" si="1"/>
        <v/>
      </c>
    </row>
    <row r="93" spans="6:8" x14ac:dyDescent="0.2">
      <c r="F93" s="49"/>
      <c r="G93" s="49"/>
      <c r="H93" s="18" t="str">
        <f t="shared" si="1"/>
        <v/>
      </c>
    </row>
    <row r="94" spans="6:8" x14ac:dyDescent="0.2">
      <c r="F94" s="49"/>
      <c r="G94" s="49"/>
      <c r="H94" s="18" t="str">
        <f t="shared" si="1"/>
        <v/>
      </c>
    </row>
    <row r="95" spans="6:8" x14ac:dyDescent="0.2">
      <c r="F95" s="49"/>
      <c r="G95" s="49"/>
      <c r="H95" s="18" t="str">
        <f t="shared" si="1"/>
        <v/>
      </c>
    </row>
    <row r="96" spans="6:8" x14ac:dyDescent="0.2">
      <c r="F96" s="49"/>
      <c r="G96" s="49"/>
      <c r="H96" s="18" t="str">
        <f t="shared" si="1"/>
        <v/>
      </c>
    </row>
    <row r="97" spans="6:8" x14ac:dyDescent="0.2">
      <c r="F97" s="49"/>
      <c r="G97" s="49"/>
      <c r="H97" s="18" t="str">
        <f t="shared" si="1"/>
        <v/>
      </c>
    </row>
    <row r="98" spans="6:8" x14ac:dyDescent="0.2">
      <c r="F98" s="49"/>
      <c r="G98" s="49"/>
      <c r="H98" s="18" t="str">
        <f t="shared" si="1"/>
        <v/>
      </c>
    </row>
    <row r="99" spans="6:8" x14ac:dyDescent="0.2">
      <c r="F99" s="49"/>
      <c r="G99" s="49"/>
      <c r="H99" s="18" t="str">
        <f t="shared" si="1"/>
        <v/>
      </c>
    </row>
    <row r="100" spans="6:8" x14ac:dyDescent="0.2">
      <c r="F100" s="49"/>
      <c r="G100" s="49"/>
      <c r="H100" s="18" t="str">
        <f t="shared" si="1"/>
        <v/>
      </c>
    </row>
    <row r="101" spans="6:8" x14ac:dyDescent="0.2">
      <c r="F101" s="49"/>
      <c r="G101" s="49"/>
      <c r="H101" s="18" t="str">
        <f t="shared" si="1"/>
        <v/>
      </c>
    </row>
    <row r="102" spans="6:8" x14ac:dyDescent="0.2">
      <c r="F102" s="49"/>
      <c r="G102" s="49"/>
      <c r="H102" s="18" t="str">
        <f t="shared" si="1"/>
        <v/>
      </c>
    </row>
    <row r="103" spans="6:8" x14ac:dyDescent="0.2">
      <c r="F103" s="49"/>
      <c r="G103" s="49"/>
      <c r="H103" s="18" t="str">
        <f t="shared" si="1"/>
        <v/>
      </c>
    </row>
    <row r="104" spans="6:8" x14ac:dyDescent="0.2">
      <c r="F104" s="49"/>
      <c r="G104" s="49"/>
      <c r="H104" s="18" t="str">
        <f t="shared" si="1"/>
        <v/>
      </c>
    </row>
    <row r="105" spans="6:8" x14ac:dyDescent="0.2">
      <c r="F105" s="49"/>
      <c r="G105" s="49"/>
      <c r="H105" s="18" t="str">
        <f t="shared" si="1"/>
        <v/>
      </c>
    </row>
    <row r="106" spans="6:8" x14ac:dyDescent="0.2">
      <c r="F106" s="49"/>
      <c r="G106" s="49"/>
      <c r="H106" s="18" t="str">
        <f t="shared" si="1"/>
        <v/>
      </c>
    </row>
    <row r="107" spans="6:8" x14ac:dyDescent="0.2">
      <c r="F107" s="49"/>
      <c r="G107" s="49"/>
      <c r="H107" s="18" t="str">
        <f t="shared" si="1"/>
        <v/>
      </c>
    </row>
    <row r="108" spans="6:8" x14ac:dyDescent="0.2">
      <c r="F108" s="49"/>
      <c r="G108" s="49"/>
      <c r="H108" s="18" t="str">
        <f t="shared" si="1"/>
        <v/>
      </c>
    </row>
    <row r="109" spans="6:8" x14ac:dyDescent="0.2">
      <c r="F109" s="49"/>
      <c r="G109" s="49"/>
      <c r="H109" s="18" t="str">
        <f t="shared" si="1"/>
        <v/>
      </c>
    </row>
    <row r="110" spans="6:8" x14ac:dyDescent="0.2">
      <c r="F110" s="49"/>
      <c r="G110" s="49"/>
      <c r="H110" s="18" t="str">
        <f t="shared" si="1"/>
        <v/>
      </c>
    </row>
    <row r="111" spans="6:8" x14ac:dyDescent="0.2">
      <c r="F111" s="49"/>
      <c r="G111" s="49"/>
      <c r="H111" s="18" t="str">
        <f t="shared" si="1"/>
        <v/>
      </c>
    </row>
    <row r="112" spans="6:8" x14ac:dyDescent="0.2">
      <c r="F112" s="49"/>
      <c r="G112" s="49"/>
      <c r="H112" s="18" t="str">
        <f t="shared" si="1"/>
        <v/>
      </c>
    </row>
    <row r="113" spans="6:8" x14ac:dyDescent="0.2">
      <c r="F113" s="49"/>
      <c r="G113" s="49"/>
      <c r="H113" s="18" t="str">
        <f t="shared" si="1"/>
        <v/>
      </c>
    </row>
    <row r="114" spans="6:8" x14ac:dyDescent="0.2">
      <c r="F114" s="49"/>
      <c r="G114" s="49"/>
      <c r="H114" s="18" t="str">
        <f t="shared" si="1"/>
        <v/>
      </c>
    </row>
    <row r="115" spans="6:8" x14ac:dyDescent="0.2">
      <c r="F115" s="49"/>
      <c r="G115" s="49"/>
      <c r="H115" s="18" t="str">
        <f t="shared" si="1"/>
        <v/>
      </c>
    </row>
    <row r="116" spans="6:8" x14ac:dyDescent="0.2">
      <c r="F116" s="49"/>
      <c r="G116" s="49"/>
      <c r="H116" s="18" t="str">
        <f t="shared" si="1"/>
        <v/>
      </c>
    </row>
    <row r="117" spans="6:8" x14ac:dyDescent="0.2">
      <c r="F117" s="49"/>
      <c r="G117" s="49"/>
      <c r="H117" s="18" t="str">
        <f t="shared" si="1"/>
        <v/>
      </c>
    </row>
    <row r="118" spans="6:8" x14ac:dyDescent="0.2">
      <c r="F118" s="49"/>
      <c r="G118" s="49"/>
      <c r="H118" s="18" t="str">
        <f t="shared" si="1"/>
        <v/>
      </c>
    </row>
    <row r="119" spans="6:8" x14ac:dyDescent="0.2">
      <c r="F119" s="49"/>
      <c r="G119" s="49"/>
      <c r="H119" s="18" t="str">
        <f t="shared" si="1"/>
        <v/>
      </c>
    </row>
    <row r="120" spans="6:8" x14ac:dyDescent="0.2">
      <c r="F120" s="49"/>
      <c r="G120" s="49"/>
      <c r="H120" s="18" t="str">
        <f t="shared" si="1"/>
        <v/>
      </c>
    </row>
    <row r="121" spans="6:8" x14ac:dyDescent="0.2">
      <c r="F121" s="49"/>
      <c r="G121" s="49"/>
      <c r="H121" s="18" t="str">
        <f t="shared" si="1"/>
        <v/>
      </c>
    </row>
    <row r="122" spans="6:8" x14ac:dyDescent="0.2">
      <c r="F122" s="49"/>
      <c r="G122" s="49"/>
      <c r="H122" s="18" t="str">
        <f t="shared" si="1"/>
        <v/>
      </c>
    </row>
    <row r="123" spans="6:8" x14ac:dyDescent="0.2">
      <c r="F123" s="49"/>
      <c r="G123" s="49"/>
      <c r="H123" s="18" t="str">
        <f t="shared" si="1"/>
        <v/>
      </c>
    </row>
    <row r="124" spans="6:8" x14ac:dyDescent="0.2">
      <c r="F124" s="49"/>
      <c r="G124" s="49"/>
      <c r="H124" s="18" t="str">
        <f t="shared" si="1"/>
        <v/>
      </c>
    </row>
    <row r="125" spans="6:8" x14ac:dyDescent="0.2">
      <c r="F125" s="49"/>
      <c r="G125" s="49"/>
      <c r="H125" s="18" t="str">
        <f t="shared" si="1"/>
        <v/>
      </c>
    </row>
    <row r="126" spans="6:8" x14ac:dyDescent="0.2">
      <c r="F126" s="49"/>
      <c r="G126" s="49"/>
      <c r="H126" s="18" t="str">
        <f t="shared" si="1"/>
        <v/>
      </c>
    </row>
    <row r="127" spans="6:8" x14ac:dyDescent="0.2">
      <c r="F127" s="49"/>
      <c r="G127" s="49"/>
      <c r="H127" s="18" t="str">
        <f t="shared" si="1"/>
        <v/>
      </c>
    </row>
    <row r="128" spans="6:8" x14ac:dyDescent="0.2">
      <c r="F128" s="49"/>
      <c r="G128" s="49"/>
      <c r="H128" s="18" t="str">
        <f t="shared" si="1"/>
        <v/>
      </c>
    </row>
    <row r="129" spans="6:8" x14ac:dyDescent="0.2">
      <c r="F129" s="49"/>
      <c r="G129" s="49"/>
      <c r="H129" s="18" t="str">
        <f t="shared" si="1"/>
        <v/>
      </c>
    </row>
    <row r="130" spans="6:8" x14ac:dyDescent="0.2">
      <c r="F130" s="49"/>
      <c r="G130" s="49"/>
      <c r="H130" s="18" t="str">
        <f t="shared" si="1"/>
        <v/>
      </c>
    </row>
    <row r="131" spans="6:8" x14ac:dyDescent="0.2">
      <c r="F131" s="49"/>
      <c r="G131" s="49"/>
      <c r="H131" s="18" t="str">
        <f t="shared" ref="H131:H194" si="2">+IF($A131&lt;&gt;"",11,"")</f>
        <v/>
      </c>
    </row>
    <row r="132" spans="6:8" x14ac:dyDescent="0.2">
      <c r="F132" s="49"/>
      <c r="G132" s="49"/>
      <c r="H132" s="18" t="str">
        <f t="shared" si="2"/>
        <v/>
      </c>
    </row>
    <row r="133" spans="6:8" x14ac:dyDescent="0.2">
      <c r="F133" s="49"/>
      <c r="G133" s="49"/>
      <c r="H133" s="18" t="str">
        <f t="shared" si="2"/>
        <v/>
      </c>
    </row>
    <row r="134" spans="6:8" x14ac:dyDescent="0.2">
      <c r="F134" s="49"/>
      <c r="G134" s="49"/>
      <c r="H134" s="18" t="str">
        <f t="shared" si="2"/>
        <v/>
      </c>
    </row>
    <row r="135" spans="6:8" x14ac:dyDescent="0.2">
      <c r="F135" s="49"/>
      <c r="G135" s="49"/>
      <c r="H135" s="18" t="str">
        <f t="shared" si="2"/>
        <v/>
      </c>
    </row>
    <row r="136" spans="6:8" x14ac:dyDescent="0.2">
      <c r="F136" s="49"/>
      <c r="G136" s="49"/>
      <c r="H136" s="18" t="str">
        <f t="shared" si="2"/>
        <v/>
      </c>
    </row>
    <row r="137" spans="6:8" x14ac:dyDescent="0.2">
      <c r="F137" s="49"/>
      <c r="G137" s="49"/>
      <c r="H137" s="18" t="str">
        <f t="shared" si="2"/>
        <v/>
      </c>
    </row>
    <row r="138" spans="6:8" x14ac:dyDescent="0.2">
      <c r="F138" s="49"/>
      <c r="G138" s="49"/>
      <c r="H138" s="18" t="str">
        <f t="shared" si="2"/>
        <v/>
      </c>
    </row>
    <row r="139" spans="6:8" x14ac:dyDescent="0.2">
      <c r="F139" s="49"/>
      <c r="G139" s="49"/>
      <c r="H139" s="18" t="str">
        <f t="shared" si="2"/>
        <v/>
      </c>
    </row>
    <row r="140" spans="6:8" x14ac:dyDescent="0.2">
      <c r="F140" s="49"/>
      <c r="G140" s="49"/>
      <c r="H140" s="18" t="str">
        <f t="shared" si="2"/>
        <v/>
      </c>
    </row>
    <row r="141" spans="6:8" x14ac:dyDescent="0.2">
      <c r="F141" s="49"/>
      <c r="G141" s="49"/>
      <c r="H141" s="18" t="str">
        <f t="shared" si="2"/>
        <v/>
      </c>
    </row>
    <row r="142" spans="6:8" x14ac:dyDescent="0.2">
      <c r="F142" s="49"/>
      <c r="G142" s="49"/>
      <c r="H142" s="18" t="str">
        <f t="shared" si="2"/>
        <v/>
      </c>
    </row>
    <row r="143" spans="6:8" x14ac:dyDescent="0.2">
      <c r="F143" s="49"/>
      <c r="G143" s="49"/>
      <c r="H143" s="18" t="str">
        <f t="shared" si="2"/>
        <v/>
      </c>
    </row>
    <row r="144" spans="6:8" x14ac:dyDescent="0.2">
      <c r="F144" s="49"/>
      <c r="G144" s="49"/>
      <c r="H144" s="18" t="str">
        <f t="shared" si="2"/>
        <v/>
      </c>
    </row>
    <row r="145" spans="6:8" x14ac:dyDescent="0.2">
      <c r="F145" s="49"/>
      <c r="G145" s="49"/>
      <c r="H145" s="18" t="str">
        <f t="shared" si="2"/>
        <v/>
      </c>
    </row>
    <row r="146" spans="6:8" x14ac:dyDescent="0.2">
      <c r="F146" s="49"/>
      <c r="G146" s="49"/>
      <c r="H146" s="18" t="str">
        <f t="shared" si="2"/>
        <v/>
      </c>
    </row>
    <row r="147" spans="6:8" x14ac:dyDescent="0.2">
      <c r="F147" s="49"/>
      <c r="G147" s="49"/>
      <c r="H147" s="18" t="str">
        <f t="shared" si="2"/>
        <v/>
      </c>
    </row>
    <row r="148" spans="6:8" x14ac:dyDescent="0.2">
      <c r="F148" s="49"/>
      <c r="G148" s="49"/>
      <c r="H148" s="18" t="str">
        <f t="shared" si="2"/>
        <v/>
      </c>
    </row>
    <row r="149" spans="6:8" x14ac:dyDescent="0.2">
      <c r="F149" s="49"/>
      <c r="G149" s="49"/>
      <c r="H149" s="18" t="str">
        <f t="shared" si="2"/>
        <v/>
      </c>
    </row>
    <row r="150" spans="6:8" x14ac:dyDescent="0.2">
      <c r="F150" s="49"/>
      <c r="G150" s="49"/>
      <c r="H150" s="18" t="str">
        <f t="shared" si="2"/>
        <v/>
      </c>
    </row>
    <row r="151" spans="6:8" x14ac:dyDescent="0.2">
      <c r="F151" s="49"/>
      <c r="G151" s="49"/>
      <c r="H151" s="18" t="str">
        <f t="shared" si="2"/>
        <v/>
      </c>
    </row>
    <row r="152" spans="6:8" x14ac:dyDescent="0.2">
      <c r="F152" s="49"/>
      <c r="G152" s="49"/>
      <c r="H152" s="18" t="str">
        <f t="shared" si="2"/>
        <v/>
      </c>
    </row>
    <row r="153" spans="6:8" x14ac:dyDescent="0.2">
      <c r="F153" s="49"/>
      <c r="G153" s="49"/>
      <c r="H153" s="18" t="str">
        <f t="shared" si="2"/>
        <v/>
      </c>
    </row>
    <row r="154" spans="6:8" x14ac:dyDescent="0.2">
      <c r="F154" s="49"/>
      <c r="G154" s="49"/>
      <c r="H154" s="18" t="str">
        <f t="shared" si="2"/>
        <v/>
      </c>
    </row>
    <row r="155" spans="6:8" x14ac:dyDescent="0.2">
      <c r="F155" s="49"/>
      <c r="G155" s="49"/>
      <c r="H155" s="18" t="str">
        <f t="shared" si="2"/>
        <v/>
      </c>
    </row>
    <row r="156" spans="6:8" x14ac:dyDescent="0.2">
      <c r="F156" s="49"/>
      <c r="G156" s="49"/>
      <c r="H156" s="18" t="str">
        <f t="shared" si="2"/>
        <v/>
      </c>
    </row>
    <row r="157" spans="6:8" x14ac:dyDescent="0.2">
      <c r="F157" s="49"/>
      <c r="G157" s="49"/>
      <c r="H157" s="18" t="str">
        <f t="shared" si="2"/>
        <v/>
      </c>
    </row>
    <row r="158" spans="6:8" x14ac:dyDescent="0.2">
      <c r="F158" s="49"/>
      <c r="G158" s="49"/>
      <c r="H158" s="18" t="str">
        <f t="shared" si="2"/>
        <v/>
      </c>
    </row>
    <row r="159" spans="6:8" x14ac:dyDescent="0.2">
      <c r="F159" s="49"/>
      <c r="G159" s="49"/>
      <c r="H159" s="18" t="str">
        <f t="shared" si="2"/>
        <v/>
      </c>
    </row>
    <row r="160" spans="6:8" x14ac:dyDescent="0.2">
      <c r="F160" s="49"/>
      <c r="G160" s="49"/>
      <c r="H160" s="18" t="str">
        <f t="shared" si="2"/>
        <v/>
      </c>
    </row>
    <row r="161" spans="6:8" x14ac:dyDescent="0.2">
      <c r="F161" s="49"/>
      <c r="G161" s="49"/>
      <c r="H161" s="18" t="str">
        <f t="shared" si="2"/>
        <v/>
      </c>
    </row>
    <row r="162" spans="6:8" x14ac:dyDescent="0.2">
      <c r="F162" s="49"/>
      <c r="G162" s="49"/>
      <c r="H162" s="18" t="str">
        <f t="shared" si="2"/>
        <v/>
      </c>
    </row>
    <row r="163" spans="6:8" x14ac:dyDescent="0.2">
      <c r="F163" s="49"/>
      <c r="G163" s="49"/>
      <c r="H163" s="18" t="str">
        <f t="shared" si="2"/>
        <v/>
      </c>
    </row>
    <row r="164" spans="6:8" x14ac:dyDescent="0.2">
      <c r="F164" s="49"/>
      <c r="G164" s="49"/>
      <c r="H164" s="18" t="str">
        <f t="shared" si="2"/>
        <v/>
      </c>
    </row>
    <row r="165" spans="6:8" x14ac:dyDescent="0.2">
      <c r="F165" s="49"/>
      <c r="G165" s="49"/>
      <c r="H165" s="18" t="str">
        <f t="shared" si="2"/>
        <v/>
      </c>
    </row>
    <row r="166" spans="6:8" x14ac:dyDescent="0.2">
      <c r="F166" s="49"/>
      <c r="G166" s="49"/>
      <c r="H166" s="18" t="str">
        <f t="shared" si="2"/>
        <v/>
      </c>
    </row>
    <row r="167" spans="6:8" x14ac:dyDescent="0.2">
      <c r="F167" s="49"/>
      <c r="G167" s="49"/>
      <c r="H167" s="18" t="str">
        <f t="shared" si="2"/>
        <v/>
      </c>
    </row>
    <row r="168" spans="6:8" x14ac:dyDescent="0.2">
      <c r="F168" s="49"/>
      <c r="G168" s="49"/>
      <c r="H168" s="18" t="str">
        <f t="shared" si="2"/>
        <v/>
      </c>
    </row>
    <row r="169" spans="6:8" x14ac:dyDescent="0.2">
      <c r="F169" s="49"/>
      <c r="G169" s="49"/>
      <c r="H169" s="18" t="str">
        <f t="shared" si="2"/>
        <v/>
      </c>
    </row>
    <row r="170" spans="6:8" x14ac:dyDescent="0.2">
      <c r="F170" s="49"/>
      <c r="G170" s="49"/>
      <c r="H170" s="18" t="str">
        <f t="shared" si="2"/>
        <v/>
      </c>
    </row>
    <row r="171" spans="6:8" x14ac:dyDescent="0.2">
      <c r="F171" s="49"/>
      <c r="G171" s="49"/>
      <c r="H171" s="18" t="str">
        <f t="shared" si="2"/>
        <v/>
      </c>
    </row>
    <row r="172" spans="6:8" x14ac:dyDescent="0.2">
      <c r="F172" s="49"/>
      <c r="G172" s="49"/>
      <c r="H172" s="18" t="str">
        <f t="shared" si="2"/>
        <v/>
      </c>
    </row>
    <row r="173" spans="6:8" x14ac:dyDescent="0.2">
      <c r="F173" s="49"/>
      <c r="G173" s="49"/>
      <c r="H173" s="18" t="str">
        <f t="shared" si="2"/>
        <v/>
      </c>
    </row>
    <row r="174" spans="6:8" x14ac:dyDescent="0.2">
      <c r="F174" s="49"/>
      <c r="G174" s="49"/>
      <c r="H174" s="18" t="str">
        <f t="shared" si="2"/>
        <v/>
      </c>
    </row>
    <row r="175" spans="6:8" x14ac:dyDescent="0.2">
      <c r="F175" s="49"/>
      <c r="G175" s="49"/>
      <c r="H175" s="18" t="str">
        <f t="shared" si="2"/>
        <v/>
      </c>
    </row>
    <row r="176" spans="6:8" x14ac:dyDescent="0.2">
      <c r="F176" s="49"/>
      <c r="G176" s="49"/>
      <c r="H176" s="18" t="str">
        <f t="shared" si="2"/>
        <v/>
      </c>
    </row>
    <row r="177" spans="6:8" x14ac:dyDescent="0.2">
      <c r="F177" s="49"/>
      <c r="G177" s="49"/>
      <c r="H177" s="18" t="str">
        <f t="shared" si="2"/>
        <v/>
      </c>
    </row>
    <row r="178" spans="6:8" x14ac:dyDescent="0.2">
      <c r="F178" s="49"/>
      <c r="G178" s="49"/>
      <c r="H178" s="18" t="str">
        <f t="shared" si="2"/>
        <v/>
      </c>
    </row>
    <row r="179" spans="6:8" x14ac:dyDescent="0.2">
      <c r="F179" s="49"/>
      <c r="G179" s="49"/>
      <c r="H179" s="18" t="str">
        <f t="shared" si="2"/>
        <v/>
      </c>
    </row>
    <row r="180" spans="6:8" x14ac:dyDescent="0.2">
      <c r="F180" s="49"/>
      <c r="G180" s="49"/>
      <c r="H180" s="18" t="str">
        <f t="shared" si="2"/>
        <v/>
      </c>
    </row>
    <row r="181" spans="6:8" x14ac:dyDescent="0.2">
      <c r="F181" s="49"/>
      <c r="G181" s="49"/>
      <c r="H181" s="18" t="str">
        <f t="shared" si="2"/>
        <v/>
      </c>
    </row>
    <row r="182" spans="6:8" x14ac:dyDescent="0.2">
      <c r="F182" s="49"/>
      <c r="G182" s="49"/>
      <c r="H182" s="18" t="str">
        <f t="shared" si="2"/>
        <v/>
      </c>
    </row>
    <row r="183" spans="6:8" x14ac:dyDescent="0.2">
      <c r="F183" s="49"/>
      <c r="G183" s="49"/>
      <c r="H183" s="18" t="str">
        <f t="shared" si="2"/>
        <v/>
      </c>
    </row>
    <row r="184" spans="6:8" x14ac:dyDescent="0.2">
      <c r="F184" s="49"/>
      <c r="G184" s="49"/>
      <c r="H184" s="18" t="str">
        <f t="shared" si="2"/>
        <v/>
      </c>
    </row>
    <row r="185" spans="6:8" x14ac:dyDescent="0.2">
      <c r="F185" s="49"/>
      <c r="G185" s="49"/>
      <c r="H185" s="18" t="str">
        <f t="shared" si="2"/>
        <v/>
      </c>
    </row>
    <row r="186" spans="6:8" x14ac:dyDescent="0.2">
      <c r="F186" s="49"/>
      <c r="G186" s="49"/>
      <c r="H186" s="18" t="str">
        <f t="shared" si="2"/>
        <v/>
      </c>
    </row>
    <row r="187" spans="6:8" x14ac:dyDescent="0.2">
      <c r="F187" s="49"/>
      <c r="G187" s="49"/>
      <c r="H187" s="18" t="str">
        <f t="shared" si="2"/>
        <v/>
      </c>
    </row>
    <row r="188" spans="6:8" x14ac:dyDescent="0.2">
      <c r="F188" s="49"/>
      <c r="G188" s="49"/>
      <c r="H188" s="18" t="str">
        <f t="shared" si="2"/>
        <v/>
      </c>
    </row>
    <row r="189" spans="6:8" x14ac:dyDescent="0.2">
      <c r="F189" s="49"/>
      <c r="G189" s="49"/>
      <c r="H189" s="18" t="str">
        <f t="shared" si="2"/>
        <v/>
      </c>
    </row>
    <row r="190" spans="6:8" x14ac:dyDescent="0.2">
      <c r="F190" s="49"/>
      <c r="G190" s="49"/>
      <c r="H190" s="18" t="str">
        <f t="shared" si="2"/>
        <v/>
      </c>
    </row>
    <row r="191" spans="6:8" x14ac:dyDescent="0.2">
      <c r="F191" s="49"/>
      <c r="G191" s="49"/>
      <c r="H191" s="18" t="str">
        <f t="shared" si="2"/>
        <v/>
      </c>
    </row>
    <row r="192" spans="6:8" x14ac:dyDescent="0.2">
      <c r="F192" s="49"/>
      <c r="G192" s="49"/>
      <c r="H192" s="18" t="str">
        <f t="shared" si="2"/>
        <v/>
      </c>
    </row>
    <row r="193" spans="6:8" x14ac:dyDescent="0.2">
      <c r="F193" s="49"/>
      <c r="G193" s="49"/>
      <c r="H193" s="18" t="str">
        <f t="shared" si="2"/>
        <v/>
      </c>
    </row>
    <row r="194" spans="6:8" x14ac:dyDescent="0.2">
      <c r="F194" s="49"/>
      <c r="G194" s="49"/>
      <c r="H194" s="18" t="str">
        <f t="shared" si="2"/>
        <v/>
      </c>
    </row>
    <row r="195" spans="6:8" x14ac:dyDescent="0.2">
      <c r="F195" s="49"/>
      <c r="G195" s="49"/>
      <c r="H195" s="18" t="str">
        <f t="shared" ref="H195:H219" si="3">+IF($A195&lt;&gt;"",11,"")</f>
        <v/>
      </c>
    </row>
    <row r="196" spans="6:8" x14ac:dyDescent="0.2">
      <c r="F196" s="49"/>
      <c r="G196" s="49"/>
      <c r="H196" s="18" t="str">
        <f t="shared" si="3"/>
        <v/>
      </c>
    </row>
    <row r="197" spans="6:8" x14ac:dyDescent="0.2">
      <c r="F197" s="49"/>
      <c r="G197" s="49"/>
      <c r="H197" s="18" t="str">
        <f t="shared" si="3"/>
        <v/>
      </c>
    </row>
    <row r="198" spans="6:8" x14ac:dyDescent="0.2">
      <c r="F198" s="49"/>
      <c r="G198" s="49"/>
      <c r="H198" s="18" t="str">
        <f t="shared" si="3"/>
        <v/>
      </c>
    </row>
    <row r="199" spans="6:8" x14ac:dyDescent="0.2">
      <c r="F199" s="49"/>
      <c r="G199" s="49"/>
      <c r="H199" s="18" t="str">
        <f t="shared" si="3"/>
        <v/>
      </c>
    </row>
    <row r="200" spans="6:8" x14ac:dyDescent="0.2">
      <c r="F200" s="49"/>
      <c r="G200" s="49"/>
      <c r="H200" s="18" t="str">
        <f t="shared" si="3"/>
        <v/>
      </c>
    </row>
    <row r="201" spans="6:8" x14ac:dyDescent="0.2">
      <c r="F201" s="49"/>
      <c r="G201" s="49"/>
      <c r="H201" s="18" t="str">
        <f t="shared" si="3"/>
        <v/>
      </c>
    </row>
    <row r="202" spans="6:8" x14ac:dyDescent="0.2">
      <c r="F202" s="49"/>
      <c r="G202" s="49"/>
      <c r="H202" s="18" t="str">
        <f t="shared" si="3"/>
        <v/>
      </c>
    </row>
    <row r="203" spans="6:8" x14ac:dyDescent="0.2">
      <c r="F203" s="49"/>
      <c r="G203" s="49"/>
      <c r="H203" s="18" t="str">
        <f t="shared" si="3"/>
        <v/>
      </c>
    </row>
    <row r="204" spans="6:8" x14ac:dyDescent="0.2">
      <c r="F204" s="49"/>
      <c r="G204" s="49"/>
      <c r="H204" s="18" t="str">
        <f t="shared" si="3"/>
        <v/>
      </c>
    </row>
    <row r="205" spans="6:8" x14ac:dyDescent="0.2">
      <c r="F205" s="49"/>
      <c r="G205" s="49"/>
      <c r="H205" s="18" t="str">
        <f t="shared" si="3"/>
        <v/>
      </c>
    </row>
    <row r="206" spans="6:8" x14ac:dyDescent="0.2">
      <c r="F206" s="49"/>
      <c r="G206" s="49"/>
      <c r="H206" s="18" t="str">
        <f t="shared" si="3"/>
        <v/>
      </c>
    </row>
    <row r="207" spans="6:8" x14ac:dyDescent="0.2">
      <c r="F207" s="49"/>
      <c r="G207" s="49"/>
      <c r="H207" s="18" t="str">
        <f t="shared" si="3"/>
        <v/>
      </c>
    </row>
    <row r="208" spans="6:8" x14ac:dyDescent="0.2">
      <c r="F208" s="49"/>
      <c r="G208" s="49"/>
      <c r="H208" s="18" t="str">
        <f t="shared" si="3"/>
        <v/>
      </c>
    </row>
    <row r="209" spans="6:8" x14ac:dyDescent="0.2">
      <c r="F209" s="49"/>
      <c r="G209" s="49"/>
      <c r="H209" s="18" t="str">
        <f t="shared" si="3"/>
        <v/>
      </c>
    </row>
    <row r="210" spans="6:8" x14ac:dyDescent="0.2">
      <c r="F210" s="49"/>
      <c r="G210" s="49"/>
      <c r="H210" s="18" t="str">
        <f t="shared" si="3"/>
        <v/>
      </c>
    </row>
    <row r="211" spans="6:8" x14ac:dyDescent="0.2">
      <c r="F211" s="49"/>
      <c r="G211" s="49"/>
      <c r="H211" s="18" t="str">
        <f t="shared" si="3"/>
        <v/>
      </c>
    </row>
    <row r="212" spans="6:8" x14ac:dyDescent="0.2">
      <c r="F212" s="49"/>
      <c r="G212" s="49"/>
      <c r="H212" s="18" t="str">
        <f t="shared" si="3"/>
        <v/>
      </c>
    </row>
    <row r="213" spans="6:8" x14ac:dyDescent="0.2">
      <c r="F213" s="49"/>
      <c r="G213" s="49"/>
      <c r="H213" s="18" t="str">
        <f t="shared" si="3"/>
        <v/>
      </c>
    </row>
    <row r="214" spans="6:8" x14ac:dyDescent="0.2">
      <c r="F214" s="49"/>
      <c r="G214" s="49"/>
      <c r="H214" s="18" t="str">
        <f t="shared" si="3"/>
        <v/>
      </c>
    </row>
    <row r="215" spans="6:8" x14ac:dyDescent="0.2">
      <c r="F215" s="49"/>
      <c r="G215" s="49"/>
      <c r="H215" s="18" t="str">
        <f t="shared" si="3"/>
        <v/>
      </c>
    </row>
    <row r="216" spans="6:8" x14ac:dyDescent="0.2">
      <c r="F216" s="49"/>
      <c r="G216" s="49"/>
      <c r="H216" s="18" t="str">
        <f t="shared" si="3"/>
        <v/>
      </c>
    </row>
    <row r="217" spans="6:8" x14ac:dyDescent="0.2">
      <c r="F217" s="49"/>
      <c r="G217" s="49"/>
      <c r="H217" s="18" t="str">
        <f t="shared" si="3"/>
        <v/>
      </c>
    </row>
    <row r="218" spans="6:8" x14ac:dyDescent="0.2">
      <c r="F218" s="49"/>
      <c r="G218" s="49"/>
      <c r="H218" s="18" t="str">
        <f t="shared" si="3"/>
        <v/>
      </c>
    </row>
    <row r="219" spans="6:8" x14ac:dyDescent="0.2">
      <c r="F219" s="49"/>
      <c r="G219" s="49"/>
      <c r="H219" s="18" t="str">
        <f t="shared" si="3"/>
        <v/>
      </c>
    </row>
    <row r="220" spans="6:8" x14ac:dyDescent="0.2">
      <c r="F220" s="49"/>
      <c r="G220" s="49"/>
    </row>
    <row r="221" spans="6:8" x14ac:dyDescent="0.2">
      <c r="F221" s="49"/>
      <c r="G221" s="49"/>
    </row>
    <row r="222" spans="6:8" x14ac:dyDescent="0.2">
      <c r="F222" s="49"/>
      <c r="G222" s="49"/>
    </row>
    <row r="223" spans="6:8" x14ac:dyDescent="0.2">
      <c r="F223" s="49"/>
      <c r="G223" s="49"/>
    </row>
    <row r="224" spans="6:8" x14ac:dyDescent="0.2">
      <c r="F224" s="49"/>
      <c r="G224" s="49"/>
    </row>
    <row r="225" spans="6:7" x14ac:dyDescent="0.2">
      <c r="F225" s="49"/>
      <c r="G225" s="49"/>
    </row>
    <row r="226" spans="6:7" x14ac:dyDescent="0.2">
      <c r="F226" s="49"/>
      <c r="G226" s="49"/>
    </row>
    <row r="227" spans="6:7" x14ac:dyDescent="0.2">
      <c r="F227" s="49"/>
      <c r="G227" s="49"/>
    </row>
    <row r="228" spans="6:7" x14ac:dyDescent="0.2">
      <c r="F228" s="49"/>
      <c r="G228" s="49"/>
    </row>
    <row r="229" spans="6:7" x14ac:dyDescent="0.2">
      <c r="F229" s="49"/>
      <c r="G229" s="49"/>
    </row>
    <row r="230" spans="6:7" x14ac:dyDescent="0.2">
      <c r="F230" s="49"/>
      <c r="G230" s="49"/>
    </row>
    <row r="231" spans="6:7" x14ac:dyDescent="0.2">
      <c r="F231" s="49"/>
      <c r="G231" s="49"/>
    </row>
    <row r="232" spans="6:7" x14ac:dyDescent="0.2">
      <c r="F232" s="49"/>
      <c r="G232" s="49"/>
    </row>
    <row r="233" spans="6:7" x14ac:dyDescent="0.2">
      <c r="F233" s="49"/>
      <c r="G233" s="49"/>
    </row>
    <row r="234" spans="6:7" x14ac:dyDescent="0.2">
      <c r="F234" s="49"/>
      <c r="G234" s="49"/>
    </row>
    <row r="235" spans="6:7" x14ac:dyDescent="0.2">
      <c r="F235" s="49"/>
      <c r="G235" s="49"/>
    </row>
    <row r="236" spans="6:7" x14ac:dyDescent="0.2">
      <c r="F236" s="49"/>
      <c r="G236" s="49"/>
    </row>
    <row r="237" spans="6:7" x14ac:dyDescent="0.2">
      <c r="F237" s="49"/>
      <c r="G237" s="49"/>
    </row>
    <row r="238" spans="6:7" x14ac:dyDescent="0.2">
      <c r="F238" s="49"/>
      <c r="G238" s="49"/>
    </row>
    <row r="239" spans="6:7" x14ac:dyDescent="0.2">
      <c r="F239" s="49"/>
      <c r="G239" s="49"/>
    </row>
    <row r="240" spans="6:7" x14ac:dyDescent="0.2">
      <c r="F240" s="49"/>
      <c r="G240" s="49"/>
    </row>
    <row r="241" spans="6:7" x14ac:dyDescent="0.2">
      <c r="F241" s="49"/>
      <c r="G241" s="49"/>
    </row>
    <row r="242" spans="6:7" x14ac:dyDescent="0.2">
      <c r="F242" s="49"/>
      <c r="G242" s="49"/>
    </row>
    <row r="243" spans="6:7" x14ac:dyDescent="0.2">
      <c r="F243" s="49"/>
      <c r="G243" s="49"/>
    </row>
    <row r="244" spans="6:7" x14ac:dyDescent="0.2">
      <c r="F244" s="49"/>
      <c r="G244" s="49"/>
    </row>
    <row r="245" spans="6:7" x14ac:dyDescent="0.2">
      <c r="F245" s="49"/>
      <c r="G245" s="49"/>
    </row>
    <row r="246" spans="6:7" x14ac:dyDescent="0.2">
      <c r="F246" s="49"/>
      <c r="G246" s="49"/>
    </row>
    <row r="247" spans="6:7" x14ac:dyDescent="0.2">
      <c r="F247" s="49"/>
      <c r="G247" s="49"/>
    </row>
    <row r="248" spans="6:7" x14ac:dyDescent="0.2">
      <c r="F248" s="49"/>
      <c r="G248" s="49"/>
    </row>
    <row r="249" spans="6:7" x14ac:dyDescent="0.2">
      <c r="F249" s="49"/>
      <c r="G249" s="49"/>
    </row>
    <row r="250" spans="6:7" x14ac:dyDescent="0.2">
      <c r="F250" s="49"/>
      <c r="G250" s="49"/>
    </row>
    <row r="251" spans="6:7" x14ac:dyDescent="0.2">
      <c r="F251" s="49"/>
      <c r="G251" s="49"/>
    </row>
    <row r="252" spans="6:7" x14ac:dyDescent="0.2">
      <c r="F252" s="49"/>
      <c r="G252" s="49"/>
    </row>
    <row r="253" spans="6:7" x14ac:dyDescent="0.2">
      <c r="F253" s="49"/>
      <c r="G253" s="49"/>
    </row>
    <row r="254" spans="6:7" x14ac:dyDescent="0.2">
      <c r="F254" s="49"/>
      <c r="G254" s="49"/>
    </row>
    <row r="255" spans="6:7" x14ac:dyDescent="0.2">
      <c r="F255" s="49"/>
      <c r="G255" s="49"/>
    </row>
    <row r="256" spans="6:7" x14ac:dyDescent="0.2">
      <c r="F256" s="49"/>
      <c r="G256" s="49"/>
    </row>
    <row r="257" spans="6:7" x14ac:dyDescent="0.2">
      <c r="F257" s="49"/>
      <c r="G257" s="49"/>
    </row>
    <row r="258" spans="6:7" x14ac:dyDescent="0.2">
      <c r="F258" s="49"/>
      <c r="G258" s="49"/>
    </row>
    <row r="259" spans="6:7" x14ac:dyDescent="0.2">
      <c r="F259" s="49"/>
      <c r="G259" s="49"/>
    </row>
    <row r="260" spans="6:7" x14ac:dyDescent="0.2">
      <c r="F260" s="49"/>
      <c r="G260" s="49"/>
    </row>
    <row r="261" spans="6:7" x14ac:dyDescent="0.2">
      <c r="F261" s="49"/>
      <c r="G261" s="49"/>
    </row>
    <row r="262" spans="6:7" x14ac:dyDescent="0.2">
      <c r="F262" s="49"/>
      <c r="G262" s="49"/>
    </row>
    <row r="263" spans="6:7" x14ac:dyDescent="0.2">
      <c r="F263" s="49"/>
      <c r="G263" s="49"/>
    </row>
    <row r="264" spans="6:7" x14ac:dyDescent="0.2">
      <c r="F264" s="49"/>
      <c r="G264" s="49"/>
    </row>
    <row r="265" spans="6:7" x14ac:dyDescent="0.2">
      <c r="F265" s="49"/>
      <c r="G265" s="49"/>
    </row>
    <row r="266" spans="6:7" x14ac:dyDescent="0.2">
      <c r="F266" s="49"/>
      <c r="G266" s="49"/>
    </row>
    <row r="267" spans="6:7" x14ac:dyDescent="0.2">
      <c r="F267" s="49"/>
      <c r="G267" s="49"/>
    </row>
    <row r="268" spans="6:7" x14ac:dyDescent="0.2">
      <c r="F268" s="49"/>
      <c r="G268" s="49"/>
    </row>
    <row r="269" spans="6:7" x14ac:dyDescent="0.2">
      <c r="F269" s="49"/>
      <c r="G269" s="49"/>
    </row>
    <row r="270" spans="6:7" x14ac:dyDescent="0.2">
      <c r="F270" s="49"/>
      <c r="G270" s="49"/>
    </row>
    <row r="271" spans="6:7" x14ac:dyDescent="0.2">
      <c r="F271" s="49"/>
      <c r="G271" s="49"/>
    </row>
    <row r="272" spans="6:7" x14ac:dyDescent="0.2">
      <c r="F272" s="49"/>
      <c r="G272" s="49"/>
    </row>
    <row r="273" spans="6:7" x14ac:dyDescent="0.2">
      <c r="F273" s="49"/>
      <c r="G273" s="49"/>
    </row>
    <row r="274" spans="6:7" x14ac:dyDescent="0.2">
      <c r="F274" s="49"/>
      <c r="G274" s="49"/>
    </row>
    <row r="275" spans="6:7" x14ac:dyDescent="0.2">
      <c r="F275" s="49"/>
      <c r="G275" s="49"/>
    </row>
    <row r="276" spans="6:7" x14ac:dyDescent="0.2">
      <c r="F276" s="49"/>
      <c r="G276" s="49"/>
    </row>
    <row r="277" spans="6:7" x14ac:dyDescent="0.2">
      <c r="F277" s="49"/>
      <c r="G277" s="49"/>
    </row>
    <row r="278" spans="6:7" x14ac:dyDescent="0.2">
      <c r="F278" s="49"/>
      <c r="G278" s="49"/>
    </row>
    <row r="279" spans="6:7" x14ac:dyDescent="0.2">
      <c r="F279" s="49"/>
      <c r="G279" s="49"/>
    </row>
    <row r="280" spans="6:7" x14ac:dyDescent="0.2">
      <c r="F280" s="49"/>
      <c r="G280" s="49"/>
    </row>
    <row r="281" spans="6:7" x14ac:dyDescent="0.2">
      <c r="F281" s="49"/>
      <c r="G281" s="49"/>
    </row>
    <row r="282" spans="6:7" x14ac:dyDescent="0.2">
      <c r="F282" s="49"/>
      <c r="G282" s="49"/>
    </row>
    <row r="283" spans="6:7" x14ac:dyDescent="0.2">
      <c r="F283" s="49"/>
      <c r="G283" s="49"/>
    </row>
    <row r="284" spans="6:7" x14ac:dyDescent="0.2">
      <c r="F284" s="49"/>
      <c r="G284" s="49"/>
    </row>
    <row r="285" spans="6:7" x14ac:dyDescent="0.2">
      <c r="F285" s="49"/>
      <c r="G285" s="49"/>
    </row>
    <row r="286" spans="6:7" x14ac:dyDescent="0.2">
      <c r="F286" s="49"/>
      <c r="G286" s="49"/>
    </row>
    <row r="287" spans="6:7" x14ac:dyDescent="0.2">
      <c r="F287" s="49"/>
      <c r="G287" s="49"/>
    </row>
    <row r="288" spans="6:7" x14ac:dyDescent="0.2">
      <c r="F288" s="49"/>
      <c r="G288" s="49"/>
    </row>
    <row r="289" spans="6:7" x14ac:dyDescent="0.2">
      <c r="F289" s="49"/>
      <c r="G289" s="49"/>
    </row>
    <row r="290" spans="6:7" x14ac:dyDescent="0.2">
      <c r="F290" s="49"/>
      <c r="G290" s="49"/>
    </row>
    <row r="291" spans="6:7" x14ac:dyDescent="0.2">
      <c r="F291" s="49"/>
      <c r="G291" s="49"/>
    </row>
    <row r="292" spans="6:7" x14ac:dyDescent="0.2">
      <c r="F292" s="49"/>
      <c r="G292" s="49"/>
    </row>
    <row r="293" spans="6:7" x14ac:dyDescent="0.2">
      <c r="F293" s="49"/>
      <c r="G293" s="49"/>
    </row>
    <row r="294" spans="6:7" x14ac:dyDescent="0.2">
      <c r="F294" s="49"/>
      <c r="G294" s="49"/>
    </row>
    <row r="295" spans="6:7" x14ac:dyDescent="0.2">
      <c r="F295" s="49"/>
      <c r="G295" s="49"/>
    </row>
    <row r="296" spans="6:7" x14ac:dyDescent="0.2">
      <c r="F296" s="49"/>
      <c r="G296" s="49"/>
    </row>
    <row r="297" spans="6:7" x14ac:dyDescent="0.2">
      <c r="F297" s="49"/>
      <c r="G297" s="49"/>
    </row>
    <row r="298" spans="6:7" x14ac:dyDescent="0.2">
      <c r="F298" s="49"/>
      <c r="G298" s="49"/>
    </row>
    <row r="299" spans="6:7" x14ac:dyDescent="0.2">
      <c r="F299" s="49"/>
      <c r="G299" s="49"/>
    </row>
    <row r="300" spans="6:7" x14ac:dyDescent="0.2">
      <c r="F300" s="49"/>
      <c r="G300" s="49"/>
    </row>
    <row r="301" spans="6:7" x14ac:dyDescent="0.2">
      <c r="F301" s="49"/>
      <c r="G301" s="49"/>
    </row>
    <row r="302" spans="6:7" x14ac:dyDescent="0.2">
      <c r="F302" s="49"/>
      <c r="G302" s="49"/>
    </row>
    <row r="303" spans="6:7" x14ac:dyDescent="0.2">
      <c r="F303" s="49"/>
      <c r="G303" s="49"/>
    </row>
    <row r="304" spans="6:7" x14ac:dyDescent="0.2">
      <c r="F304" s="49"/>
      <c r="G304" s="49"/>
    </row>
    <row r="305" spans="6:7" x14ac:dyDescent="0.2">
      <c r="F305" s="49"/>
      <c r="G305" s="49"/>
    </row>
    <row r="306" spans="6:7" x14ac:dyDescent="0.2">
      <c r="F306" s="49"/>
      <c r="G306" s="49"/>
    </row>
    <row r="307" spans="6:7" x14ac:dyDescent="0.2">
      <c r="F307" s="49"/>
      <c r="G307" s="49"/>
    </row>
    <row r="308" spans="6:7" x14ac:dyDescent="0.2">
      <c r="F308" s="49"/>
      <c r="G308" s="49"/>
    </row>
    <row r="309" spans="6:7" x14ac:dyDescent="0.2">
      <c r="F309" s="49"/>
      <c r="G309" s="49"/>
    </row>
    <row r="310" spans="6:7" x14ac:dyDescent="0.2">
      <c r="F310" s="49"/>
      <c r="G310" s="49"/>
    </row>
    <row r="311" spans="6:7" x14ac:dyDescent="0.2">
      <c r="F311" s="49"/>
      <c r="G311" s="49"/>
    </row>
    <row r="312" spans="6:7" x14ac:dyDescent="0.2">
      <c r="F312" s="49"/>
      <c r="G312" s="49"/>
    </row>
    <row r="313" spans="6:7" x14ac:dyDescent="0.2">
      <c r="F313" s="49"/>
      <c r="G313" s="49"/>
    </row>
    <row r="314" spans="6:7" x14ac:dyDescent="0.2">
      <c r="F314" s="49"/>
      <c r="G314" s="49"/>
    </row>
    <row r="315" spans="6:7" x14ac:dyDescent="0.2">
      <c r="F315" s="49"/>
      <c r="G315" s="49"/>
    </row>
    <row r="316" spans="6:7" x14ac:dyDescent="0.2">
      <c r="F316" s="49"/>
      <c r="G316" s="49"/>
    </row>
    <row r="317" spans="6:7" x14ac:dyDescent="0.2">
      <c r="F317" s="49"/>
      <c r="G317" s="49"/>
    </row>
    <row r="318" spans="6:7" x14ac:dyDescent="0.2">
      <c r="F318" s="49"/>
      <c r="G318" s="49"/>
    </row>
    <row r="319" spans="6:7" x14ac:dyDescent="0.2">
      <c r="F319" s="49"/>
      <c r="G319" s="49"/>
    </row>
    <row r="320" spans="6:7" x14ac:dyDescent="0.2">
      <c r="F320" s="49"/>
      <c r="G320" s="49"/>
    </row>
    <row r="321" spans="6:7" x14ac:dyDescent="0.2">
      <c r="F321" s="49"/>
      <c r="G321" s="49"/>
    </row>
    <row r="322" spans="6:7" x14ac:dyDescent="0.2">
      <c r="F322" s="49"/>
      <c r="G322" s="49"/>
    </row>
    <row r="323" spans="6:7" x14ac:dyDescent="0.2">
      <c r="F323" s="49"/>
      <c r="G323" s="49"/>
    </row>
    <row r="324" spans="6:7" x14ac:dyDescent="0.2">
      <c r="F324" s="49"/>
      <c r="G324" s="49"/>
    </row>
    <row r="325" spans="6:7" x14ac:dyDescent="0.2">
      <c r="F325" s="49"/>
      <c r="G325" s="49"/>
    </row>
    <row r="326" spans="6:7" x14ac:dyDescent="0.2">
      <c r="F326" s="49"/>
      <c r="G326" s="49"/>
    </row>
    <row r="327" spans="6:7" x14ac:dyDescent="0.2">
      <c r="F327" s="49"/>
      <c r="G327" s="49"/>
    </row>
    <row r="328" spans="6:7" x14ac:dyDescent="0.2">
      <c r="F328" s="49"/>
      <c r="G328" s="49"/>
    </row>
    <row r="329" spans="6:7" x14ac:dyDescent="0.2">
      <c r="F329" s="49"/>
      <c r="G329" s="49"/>
    </row>
    <row r="330" spans="6:7" x14ac:dyDescent="0.2">
      <c r="F330" s="49"/>
      <c r="G330" s="49"/>
    </row>
    <row r="331" spans="6:7" x14ac:dyDescent="0.2">
      <c r="F331" s="49"/>
      <c r="G331" s="49"/>
    </row>
    <row r="332" spans="6:7" x14ac:dyDescent="0.2">
      <c r="F332" s="49"/>
      <c r="G332" s="49"/>
    </row>
    <row r="333" spans="6:7" x14ac:dyDescent="0.2">
      <c r="F333" s="49"/>
      <c r="G333" s="49"/>
    </row>
    <row r="334" spans="6:7" x14ac:dyDescent="0.2">
      <c r="F334" s="49"/>
      <c r="G334" s="49"/>
    </row>
    <row r="335" spans="6:7" x14ac:dyDescent="0.2">
      <c r="F335" s="49"/>
      <c r="G335" s="49"/>
    </row>
    <row r="336" spans="6:7" x14ac:dyDescent="0.2">
      <c r="F336" s="49"/>
      <c r="G336" s="49"/>
    </row>
    <row r="337" spans="6:7" x14ac:dyDescent="0.2">
      <c r="F337" s="49"/>
      <c r="G337" s="49"/>
    </row>
    <row r="338" spans="6:7" x14ac:dyDescent="0.2">
      <c r="F338" s="49"/>
      <c r="G338" s="49"/>
    </row>
    <row r="339" spans="6:7" x14ac:dyDescent="0.2">
      <c r="F339" s="49"/>
      <c r="G339" s="49"/>
    </row>
    <row r="340" spans="6:7" x14ac:dyDescent="0.2">
      <c r="F340" s="49"/>
      <c r="G340" s="49"/>
    </row>
    <row r="341" spans="6:7" x14ac:dyDescent="0.2">
      <c r="F341" s="49"/>
      <c r="G341" s="49"/>
    </row>
    <row r="342" spans="6:7" x14ac:dyDescent="0.2">
      <c r="F342" s="49"/>
      <c r="G342" s="49"/>
    </row>
    <row r="343" spans="6:7" x14ac:dyDescent="0.2">
      <c r="F343" s="49"/>
      <c r="G343" s="49"/>
    </row>
    <row r="344" spans="6:7" x14ac:dyDescent="0.2">
      <c r="F344" s="49"/>
      <c r="G344" s="49"/>
    </row>
    <row r="345" spans="6:7" x14ac:dyDescent="0.2">
      <c r="F345" s="49"/>
      <c r="G345" s="49"/>
    </row>
    <row r="346" spans="6:7" x14ac:dyDescent="0.2">
      <c r="F346" s="49"/>
      <c r="G346" s="49"/>
    </row>
    <row r="347" spans="6:7" x14ac:dyDescent="0.2">
      <c r="F347" s="49"/>
      <c r="G347" s="49"/>
    </row>
    <row r="348" spans="6:7" x14ac:dyDescent="0.2">
      <c r="F348" s="49"/>
      <c r="G348" s="49"/>
    </row>
    <row r="349" spans="6:7" x14ac:dyDescent="0.2">
      <c r="F349" s="49"/>
      <c r="G349" s="49"/>
    </row>
    <row r="350" spans="6:7" x14ac:dyDescent="0.2">
      <c r="F350" s="49"/>
      <c r="G350" s="49"/>
    </row>
    <row r="351" spans="6:7" x14ac:dyDescent="0.2">
      <c r="F351" s="49"/>
      <c r="G351" s="49"/>
    </row>
    <row r="352" spans="6:7" x14ac:dyDescent="0.2">
      <c r="F352" s="49"/>
      <c r="G352" s="49"/>
    </row>
    <row r="353" spans="6:7" x14ac:dyDescent="0.2">
      <c r="F353" s="49"/>
      <c r="G353" s="49"/>
    </row>
    <row r="354" spans="6:7" x14ac:dyDescent="0.2">
      <c r="F354" s="49"/>
      <c r="G354" s="49"/>
    </row>
    <row r="355" spans="6:7" x14ac:dyDescent="0.2">
      <c r="F355" s="49"/>
      <c r="G355" s="49"/>
    </row>
    <row r="356" spans="6:7" x14ac:dyDescent="0.2">
      <c r="F356" s="49"/>
      <c r="G356" s="49"/>
    </row>
    <row r="357" spans="6:7" x14ac:dyDescent="0.2">
      <c r="F357" s="49"/>
      <c r="G357" s="49"/>
    </row>
    <row r="358" spans="6:7" x14ac:dyDescent="0.2">
      <c r="F358" s="49"/>
      <c r="G358" s="49"/>
    </row>
    <row r="359" spans="6:7" x14ac:dyDescent="0.2">
      <c r="F359" s="49"/>
      <c r="G359" s="49"/>
    </row>
    <row r="360" spans="6:7" x14ac:dyDescent="0.2">
      <c r="F360" s="49"/>
      <c r="G360" s="49"/>
    </row>
    <row r="361" spans="6:7" x14ac:dyDescent="0.2">
      <c r="F361" s="49"/>
      <c r="G361" s="49"/>
    </row>
    <row r="362" spans="6:7" x14ac:dyDescent="0.2">
      <c r="F362" s="49"/>
      <c r="G362" s="49"/>
    </row>
    <row r="363" spans="6:7" x14ac:dyDescent="0.2">
      <c r="F363" s="49"/>
      <c r="G363" s="49"/>
    </row>
    <row r="364" spans="6:7" x14ac:dyDescent="0.2">
      <c r="F364" s="49"/>
      <c r="G364" s="49"/>
    </row>
    <row r="365" spans="6:7" x14ac:dyDescent="0.2">
      <c r="F365" s="49"/>
      <c r="G365" s="49"/>
    </row>
    <row r="366" spans="6:7" x14ac:dyDescent="0.2">
      <c r="F366" s="49"/>
      <c r="G366" s="49"/>
    </row>
    <row r="367" spans="6:7" x14ac:dyDescent="0.2">
      <c r="F367" s="49"/>
      <c r="G367" s="49"/>
    </row>
    <row r="368" spans="6:7" x14ac:dyDescent="0.2">
      <c r="F368" s="49"/>
      <c r="G368" s="49"/>
    </row>
    <row r="369" spans="6:7" x14ac:dyDescent="0.2">
      <c r="F369" s="49"/>
      <c r="G369" s="49"/>
    </row>
    <row r="370" spans="6:7" x14ac:dyDescent="0.2">
      <c r="F370" s="49"/>
      <c r="G370" s="49"/>
    </row>
    <row r="371" spans="6:7" x14ac:dyDescent="0.2">
      <c r="F371" s="49"/>
      <c r="G371" s="49"/>
    </row>
    <row r="372" spans="6:7" x14ac:dyDescent="0.2">
      <c r="F372" s="49"/>
      <c r="G372" s="49"/>
    </row>
    <row r="373" spans="6:7" x14ac:dyDescent="0.2">
      <c r="F373" s="49"/>
      <c r="G373" s="49"/>
    </row>
    <row r="374" spans="6:7" x14ac:dyDescent="0.2">
      <c r="F374" s="49"/>
      <c r="G374" s="49"/>
    </row>
    <row r="375" spans="6:7" x14ac:dyDescent="0.2">
      <c r="F375" s="49"/>
      <c r="G375" s="49"/>
    </row>
    <row r="376" spans="6:7" x14ac:dyDescent="0.2">
      <c r="F376" s="49"/>
      <c r="G376" s="49"/>
    </row>
    <row r="377" spans="6:7" x14ac:dyDescent="0.2">
      <c r="F377" s="49"/>
      <c r="G377" s="49"/>
    </row>
    <row r="378" spans="6:7" x14ac:dyDescent="0.2">
      <c r="F378" s="49"/>
      <c r="G378" s="49"/>
    </row>
    <row r="379" spans="6:7" x14ac:dyDescent="0.2">
      <c r="F379" s="49"/>
      <c r="G379" s="49"/>
    </row>
    <row r="380" spans="6:7" x14ac:dyDescent="0.2">
      <c r="F380" s="49"/>
      <c r="G380" s="49"/>
    </row>
    <row r="381" spans="6:7" x14ac:dyDescent="0.2">
      <c r="F381" s="49"/>
      <c r="G381" s="49"/>
    </row>
    <row r="382" spans="6:7" x14ac:dyDescent="0.2">
      <c r="F382" s="49"/>
      <c r="G382" s="49"/>
    </row>
    <row r="383" spans="6:7" x14ac:dyDescent="0.2">
      <c r="F383" s="49"/>
      <c r="G383" s="49"/>
    </row>
    <row r="384" spans="6:7" x14ac:dyDescent="0.2">
      <c r="F384" s="49"/>
      <c r="G384" s="49"/>
    </row>
    <row r="385" spans="6:7" x14ac:dyDescent="0.2">
      <c r="F385" s="49"/>
      <c r="G385" s="49"/>
    </row>
    <row r="386" spans="6:7" x14ac:dyDescent="0.2">
      <c r="F386" s="49"/>
      <c r="G386" s="49"/>
    </row>
    <row r="387" spans="6:7" x14ac:dyDescent="0.2">
      <c r="F387" s="49"/>
      <c r="G387" s="49"/>
    </row>
    <row r="388" spans="6:7" x14ac:dyDescent="0.2">
      <c r="F388" s="49"/>
      <c r="G388" s="49"/>
    </row>
    <row r="389" spans="6:7" x14ac:dyDescent="0.2">
      <c r="F389" s="49"/>
      <c r="G389" s="49"/>
    </row>
    <row r="390" spans="6:7" x14ac:dyDescent="0.2">
      <c r="F390" s="49"/>
      <c r="G390" s="49"/>
    </row>
    <row r="391" spans="6:7" x14ac:dyDescent="0.2">
      <c r="F391" s="49"/>
      <c r="G391" s="49"/>
    </row>
    <row r="392" spans="6:7" x14ac:dyDescent="0.2">
      <c r="F392" s="49"/>
      <c r="G392" s="49"/>
    </row>
    <row r="393" spans="6:7" x14ac:dyDescent="0.2">
      <c r="F393" s="49"/>
      <c r="G393" s="49"/>
    </row>
    <row r="394" spans="6:7" x14ac:dyDescent="0.2">
      <c r="F394" s="49"/>
      <c r="G394" s="49"/>
    </row>
    <row r="395" spans="6:7" x14ac:dyDescent="0.2">
      <c r="F395" s="49"/>
      <c r="G395" s="49"/>
    </row>
    <row r="396" spans="6:7" x14ac:dyDescent="0.2">
      <c r="F396" s="49"/>
      <c r="G396" s="49"/>
    </row>
    <row r="397" spans="6:7" x14ac:dyDescent="0.2">
      <c r="F397" s="49"/>
      <c r="G397" s="49"/>
    </row>
    <row r="398" spans="6:7" x14ac:dyDescent="0.2">
      <c r="F398" s="49"/>
      <c r="G398" s="49"/>
    </row>
    <row r="399" spans="6:7" x14ac:dyDescent="0.2">
      <c r="F399" s="49"/>
      <c r="G399" s="49"/>
    </row>
    <row r="400" spans="6:7" x14ac:dyDescent="0.2">
      <c r="F400" s="49"/>
      <c r="G400" s="49"/>
    </row>
    <row r="401" spans="6:7" x14ac:dyDescent="0.2">
      <c r="F401" s="49"/>
      <c r="G401" s="49"/>
    </row>
    <row r="402" spans="6:7" x14ac:dyDescent="0.2">
      <c r="F402" s="49"/>
      <c r="G402" s="49"/>
    </row>
    <row r="403" spans="6:7" x14ac:dyDescent="0.2">
      <c r="F403" s="49"/>
      <c r="G403" s="49"/>
    </row>
    <row r="404" spans="6:7" x14ac:dyDescent="0.2">
      <c r="F404" s="49"/>
      <c r="G404" s="49"/>
    </row>
    <row r="405" spans="6:7" x14ac:dyDescent="0.2">
      <c r="F405" s="49"/>
      <c r="G405" s="49"/>
    </row>
    <row r="406" spans="6:7" x14ac:dyDescent="0.2">
      <c r="F406" s="49"/>
      <c r="G406" s="49"/>
    </row>
    <row r="407" spans="6:7" x14ac:dyDescent="0.2">
      <c r="F407" s="49"/>
      <c r="G407" s="49"/>
    </row>
    <row r="408" spans="6:7" x14ac:dyDescent="0.2">
      <c r="F408" s="49"/>
      <c r="G408" s="49"/>
    </row>
    <row r="409" spans="6:7" x14ac:dyDescent="0.2">
      <c r="F409" s="49"/>
      <c r="G409" s="49"/>
    </row>
    <row r="410" spans="6:7" x14ac:dyDescent="0.2">
      <c r="F410" s="49"/>
      <c r="G410" s="49"/>
    </row>
    <row r="411" spans="6:7" x14ac:dyDescent="0.2">
      <c r="F411" s="49"/>
      <c r="G411" s="49"/>
    </row>
    <row r="412" spans="6:7" x14ac:dyDescent="0.2">
      <c r="F412" s="49"/>
      <c r="G412" s="49"/>
    </row>
    <row r="413" spans="6:7" x14ac:dyDescent="0.2">
      <c r="F413" s="49"/>
      <c r="G413" s="49"/>
    </row>
    <row r="414" spans="6:7" x14ac:dyDescent="0.2">
      <c r="F414" s="49"/>
      <c r="G414" s="49"/>
    </row>
    <row r="415" spans="6:7" x14ac:dyDescent="0.2">
      <c r="F415" s="49"/>
      <c r="G415" s="49"/>
    </row>
    <row r="416" spans="6:7" x14ac:dyDescent="0.2">
      <c r="F416" s="49"/>
      <c r="G416" s="49"/>
    </row>
    <row r="417" spans="6:7" x14ac:dyDescent="0.2">
      <c r="F417" s="49"/>
      <c r="G417" s="49"/>
    </row>
    <row r="418" spans="6:7" x14ac:dyDescent="0.2">
      <c r="F418" s="49"/>
      <c r="G418" s="49"/>
    </row>
    <row r="419" spans="6:7" x14ac:dyDescent="0.2">
      <c r="F419" s="49"/>
      <c r="G419" s="49"/>
    </row>
    <row r="420" spans="6:7" x14ac:dyDescent="0.2">
      <c r="F420" s="49"/>
      <c r="G420" s="49"/>
    </row>
    <row r="421" spans="6:7" x14ac:dyDescent="0.2">
      <c r="F421" s="49"/>
      <c r="G421" s="49"/>
    </row>
    <row r="422" spans="6:7" x14ac:dyDescent="0.2">
      <c r="F422" s="49"/>
      <c r="G422" s="49"/>
    </row>
    <row r="423" spans="6:7" x14ac:dyDescent="0.2">
      <c r="F423" s="49"/>
      <c r="G423" s="49"/>
    </row>
    <row r="424" spans="6:7" x14ac:dyDescent="0.2">
      <c r="F424" s="49"/>
      <c r="G424" s="49"/>
    </row>
    <row r="425" spans="6:7" x14ac:dyDescent="0.2">
      <c r="F425" s="49"/>
      <c r="G425" s="49"/>
    </row>
    <row r="426" spans="6:7" x14ac:dyDescent="0.2">
      <c r="F426" s="49"/>
      <c r="G426" s="49"/>
    </row>
    <row r="427" spans="6:7" x14ac:dyDescent="0.2">
      <c r="F427" s="49"/>
      <c r="G427" s="49"/>
    </row>
    <row r="428" spans="6:7" x14ac:dyDescent="0.2">
      <c r="F428" s="49"/>
      <c r="G428" s="49"/>
    </row>
    <row r="429" spans="6:7" x14ac:dyDescent="0.2">
      <c r="F429" s="49"/>
      <c r="G429" s="49"/>
    </row>
    <row r="430" spans="6:7" x14ac:dyDescent="0.2">
      <c r="F430" s="49"/>
      <c r="G430" s="49"/>
    </row>
    <row r="431" spans="6:7" x14ac:dyDescent="0.2">
      <c r="F431" s="49"/>
      <c r="G431" s="49"/>
    </row>
    <row r="432" spans="6:7" x14ac:dyDescent="0.2">
      <c r="F432" s="49"/>
      <c r="G432" s="49"/>
    </row>
    <row r="433" spans="6:7" x14ac:dyDescent="0.2">
      <c r="F433" s="49"/>
      <c r="G433" s="49"/>
    </row>
    <row r="434" spans="6:7" x14ac:dyDescent="0.2">
      <c r="F434" s="49"/>
      <c r="G434" s="49"/>
    </row>
    <row r="435" spans="6:7" x14ac:dyDescent="0.2">
      <c r="F435" s="49"/>
      <c r="G435" s="49"/>
    </row>
    <row r="436" spans="6:7" x14ac:dyDescent="0.2">
      <c r="F436" s="49"/>
      <c r="G436" s="49"/>
    </row>
    <row r="437" spans="6:7" x14ac:dyDescent="0.2">
      <c r="F437" s="49"/>
      <c r="G437" s="49"/>
    </row>
    <row r="438" spans="6:7" x14ac:dyDescent="0.2">
      <c r="F438" s="49"/>
      <c r="G438" s="49"/>
    </row>
    <row r="439" spans="6:7" x14ac:dyDescent="0.2">
      <c r="F439" s="49"/>
      <c r="G439" s="49"/>
    </row>
    <row r="440" spans="6:7" x14ac:dyDescent="0.2">
      <c r="F440" s="49"/>
      <c r="G440" s="49"/>
    </row>
    <row r="441" spans="6:7" x14ac:dyDescent="0.2">
      <c r="F441" s="49"/>
      <c r="G441" s="49"/>
    </row>
    <row r="442" spans="6:7" x14ac:dyDescent="0.2">
      <c r="F442" s="49"/>
      <c r="G442" s="49"/>
    </row>
    <row r="443" spans="6:7" x14ac:dyDescent="0.2">
      <c r="F443" s="49"/>
      <c r="G443" s="49"/>
    </row>
    <row r="444" spans="6:7" x14ac:dyDescent="0.2">
      <c r="F444" s="49"/>
      <c r="G444" s="49"/>
    </row>
    <row r="445" spans="6:7" x14ac:dyDescent="0.2">
      <c r="F445" s="49"/>
      <c r="G445" s="49"/>
    </row>
    <row r="446" spans="6:7" x14ac:dyDescent="0.2">
      <c r="F446" s="49"/>
      <c r="G446" s="49"/>
    </row>
    <row r="447" spans="6:7" x14ac:dyDescent="0.2">
      <c r="F447" s="49"/>
      <c r="G447" s="49"/>
    </row>
    <row r="448" spans="6:7" x14ac:dyDescent="0.2">
      <c r="F448" s="49"/>
      <c r="G448" s="49"/>
    </row>
    <row r="449" spans="6:7" x14ac:dyDescent="0.2">
      <c r="F449" s="49"/>
      <c r="G449" s="49"/>
    </row>
    <row r="450" spans="6:7" x14ac:dyDescent="0.2">
      <c r="F450" s="49"/>
      <c r="G450" s="49"/>
    </row>
    <row r="451" spans="6:7" x14ac:dyDescent="0.2">
      <c r="F451" s="49"/>
      <c r="G451" s="49"/>
    </row>
    <row r="452" spans="6:7" x14ac:dyDescent="0.2">
      <c r="F452" s="49"/>
      <c r="G452" s="49"/>
    </row>
    <row r="453" spans="6:7" x14ac:dyDescent="0.2">
      <c r="F453" s="49"/>
      <c r="G453" s="49"/>
    </row>
    <row r="454" spans="6:7" x14ac:dyDescent="0.2">
      <c r="F454" s="49"/>
      <c r="G454" s="49"/>
    </row>
    <row r="455" spans="6:7" x14ac:dyDescent="0.2">
      <c r="F455" s="49"/>
      <c r="G455" s="49"/>
    </row>
    <row r="456" spans="6:7" x14ac:dyDescent="0.2">
      <c r="F456" s="49"/>
      <c r="G456" s="49"/>
    </row>
    <row r="457" spans="6:7" x14ac:dyDescent="0.2">
      <c r="F457" s="49"/>
      <c r="G457" s="49"/>
    </row>
    <row r="458" spans="6:7" x14ac:dyDescent="0.2">
      <c r="F458" s="49"/>
      <c r="G458" s="49"/>
    </row>
    <row r="459" spans="6:7" x14ac:dyDescent="0.2">
      <c r="F459" s="49"/>
      <c r="G459" s="49"/>
    </row>
    <row r="460" spans="6:7" x14ac:dyDescent="0.2">
      <c r="F460" s="49"/>
      <c r="G460" s="49"/>
    </row>
    <row r="461" spans="6:7" x14ac:dyDescent="0.2">
      <c r="F461" s="49"/>
      <c r="G461" s="49"/>
    </row>
    <row r="462" spans="6:7" x14ac:dyDescent="0.2">
      <c r="F462" s="49"/>
      <c r="G462" s="49"/>
    </row>
    <row r="463" spans="6:7" x14ac:dyDescent="0.2">
      <c r="F463" s="49"/>
      <c r="G463" s="49"/>
    </row>
    <row r="464" spans="6:7" x14ac:dyDescent="0.2">
      <c r="F464" s="49"/>
      <c r="G464" s="49"/>
    </row>
    <row r="465" spans="6:7" x14ac:dyDescent="0.2">
      <c r="F465" s="49"/>
      <c r="G465" s="49"/>
    </row>
    <row r="466" spans="6:7" x14ac:dyDescent="0.2">
      <c r="F466" s="49"/>
      <c r="G466" s="49"/>
    </row>
    <row r="467" spans="6:7" x14ac:dyDescent="0.2">
      <c r="F467" s="49"/>
      <c r="G467" s="49"/>
    </row>
    <row r="468" spans="6:7" x14ac:dyDescent="0.2">
      <c r="F468" s="49"/>
      <c r="G468" s="49"/>
    </row>
    <row r="469" spans="6:7" x14ac:dyDescent="0.2">
      <c r="F469" s="49"/>
      <c r="G469" s="49"/>
    </row>
    <row r="470" spans="6:7" x14ac:dyDescent="0.2">
      <c r="F470" s="49"/>
      <c r="G470" s="49"/>
    </row>
    <row r="471" spans="6:7" x14ac:dyDescent="0.2">
      <c r="F471" s="49"/>
      <c r="G471" s="49"/>
    </row>
    <row r="472" spans="6:7" x14ac:dyDescent="0.2">
      <c r="F472" s="49"/>
      <c r="G472" s="49"/>
    </row>
    <row r="473" spans="6:7" x14ac:dyDescent="0.2">
      <c r="F473" s="49"/>
      <c r="G473" s="49"/>
    </row>
    <row r="474" spans="6:7" x14ac:dyDescent="0.2">
      <c r="F474" s="49"/>
      <c r="G474" s="49"/>
    </row>
    <row r="475" spans="6:7" x14ac:dyDescent="0.2">
      <c r="F475" s="49"/>
      <c r="G475" s="49"/>
    </row>
    <row r="476" spans="6:7" x14ac:dyDescent="0.2">
      <c r="F476" s="49"/>
      <c r="G476" s="49"/>
    </row>
    <row r="477" spans="6:7" x14ac:dyDescent="0.2">
      <c r="F477" s="49"/>
      <c r="G477" s="49"/>
    </row>
    <row r="478" spans="6:7" x14ac:dyDescent="0.2">
      <c r="F478" s="49"/>
      <c r="G478" s="49"/>
    </row>
    <row r="479" spans="6:7" x14ac:dyDescent="0.2">
      <c r="F479" s="49"/>
      <c r="G479" s="49"/>
    </row>
    <row r="480" spans="6:7" x14ac:dyDescent="0.2">
      <c r="F480" s="49"/>
      <c r="G480" s="49"/>
    </row>
    <row r="481" spans="6:7" x14ac:dyDescent="0.2">
      <c r="F481" s="49"/>
      <c r="G481" s="49"/>
    </row>
    <row r="482" spans="6:7" x14ac:dyDescent="0.2">
      <c r="F482" s="49"/>
      <c r="G482" s="49"/>
    </row>
    <row r="483" spans="6:7" x14ac:dyDescent="0.2">
      <c r="F483" s="49"/>
      <c r="G483" s="49"/>
    </row>
    <row r="484" spans="6:7" x14ac:dyDescent="0.2">
      <c r="F484" s="49"/>
      <c r="G484" s="49"/>
    </row>
    <row r="485" spans="6:7" x14ac:dyDescent="0.2">
      <c r="F485" s="49"/>
      <c r="G485" s="49"/>
    </row>
    <row r="486" spans="6:7" x14ac:dyDescent="0.2">
      <c r="F486" s="49"/>
      <c r="G486" s="49"/>
    </row>
    <row r="487" spans="6:7" x14ac:dyDescent="0.2">
      <c r="F487" s="49"/>
      <c r="G487" s="49"/>
    </row>
    <row r="488" spans="6:7" x14ac:dyDescent="0.2">
      <c r="F488" s="49"/>
      <c r="G488" s="49"/>
    </row>
    <row r="489" spans="6:7" x14ac:dyDescent="0.2">
      <c r="F489" s="49"/>
      <c r="G489" s="49"/>
    </row>
    <row r="490" spans="6:7" x14ac:dyDescent="0.2">
      <c r="F490" s="49"/>
      <c r="G490" s="49"/>
    </row>
    <row r="491" spans="6:7" x14ac:dyDescent="0.2">
      <c r="F491" s="49"/>
      <c r="G491" s="49"/>
    </row>
    <row r="492" spans="6:7" x14ac:dyDescent="0.2">
      <c r="F492" s="49"/>
      <c r="G492" s="49"/>
    </row>
    <row r="493" spans="6:7" x14ac:dyDescent="0.2">
      <c r="F493" s="49"/>
      <c r="G493" s="49"/>
    </row>
    <row r="494" spans="6:7" x14ac:dyDescent="0.2">
      <c r="F494" s="49"/>
      <c r="G494" s="49"/>
    </row>
    <row r="495" spans="6:7" x14ac:dyDescent="0.2">
      <c r="F495" s="49"/>
      <c r="G495" s="49"/>
    </row>
    <row r="496" spans="6:7" x14ac:dyDescent="0.2">
      <c r="F496" s="49"/>
      <c r="G496" s="49"/>
    </row>
    <row r="497" spans="6:7" x14ac:dyDescent="0.2">
      <c r="F497" s="49"/>
      <c r="G497" s="49"/>
    </row>
    <row r="498" spans="6:7" x14ac:dyDescent="0.2">
      <c r="F498" s="49"/>
      <c r="G498" s="49"/>
    </row>
    <row r="499" spans="6:7" x14ac:dyDescent="0.2">
      <c r="F499" s="49"/>
      <c r="G499" s="49"/>
    </row>
    <row r="500" spans="6:7" x14ac:dyDescent="0.2">
      <c r="F500" s="49"/>
      <c r="G500" s="49"/>
    </row>
    <row r="501" spans="6:7" x14ac:dyDescent="0.2">
      <c r="F501" s="49"/>
      <c r="G501" s="49"/>
    </row>
    <row r="502" spans="6:7" x14ac:dyDescent="0.2">
      <c r="F502" s="49"/>
      <c r="G502" s="49"/>
    </row>
    <row r="503" spans="6:7" x14ac:dyDescent="0.2">
      <c r="F503" s="49"/>
      <c r="G503" s="49"/>
    </row>
    <row r="504" spans="6:7" x14ac:dyDescent="0.2">
      <c r="F504" s="49"/>
      <c r="G504" s="49"/>
    </row>
    <row r="505" spans="6:7" x14ac:dyDescent="0.2">
      <c r="F505" s="49"/>
      <c r="G505" s="49"/>
    </row>
    <row r="506" spans="6:7" x14ac:dyDescent="0.2">
      <c r="F506" s="49"/>
      <c r="G506" s="49"/>
    </row>
    <row r="507" spans="6:7" x14ac:dyDescent="0.2">
      <c r="F507" s="49"/>
      <c r="G507" s="49"/>
    </row>
    <row r="508" spans="6:7" x14ac:dyDescent="0.2">
      <c r="F508" s="49"/>
      <c r="G508" s="49"/>
    </row>
    <row r="509" spans="6:7" x14ac:dyDescent="0.2">
      <c r="F509" s="49"/>
      <c r="G509" s="49"/>
    </row>
    <row r="510" spans="6:7" x14ac:dyDescent="0.2">
      <c r="F510" s="49"/>
      <c r="G510" s="49"/>
    </row>
    <row r="511" spans="6:7" x14ac:dyDescent="0.2">
      <c r="F511" s="49"/>
      <c r="G511" s="49"/>
    </row>
    <row r="512" spans="6:7" x14ac:dyDescent="0.2">
      <c r="F512" s="49"/>
      <c r="G512" s="49"/>
    </row>
    <row r="513" spans="6:7" x14ac:dyDescent="0.2">
      <c r="F513" s="49"/>
      <c r="G513" s="49"/>
    </row>
    <row r="514" spans="6:7" x14ac:dyDescent="0.2">
      <c r="F514" s="49"/>
      <c r="G514" s="49"/>
    </row>
    <row r="515" spans="6:7" x14ac:dyDescent="0.2">
      <c r="F515" s="49"/>
      <c r="G515" s="49"/>
    </row>
    <row r="516" spans="6:7" x14ac:dyDescent="0.2">
      <c r="F516" s="49"/>
      <c r="G516" s="49"/>
    </row>
    <row r="517" spans="6:7" x14ac:dyDescent="0.2">
      <c r="F517" s="49"/>
      <c r="G517" s="49"/>
    </row>
    <row r="518" spans="6:7" x14ac:dyDescent="0.2">
      <c r="F518" s="49"/>
      <c r="G518" s="49"/>
    </row>
    <row r="519" spans="6:7" x14ac:dyDescent="0.2">
      <c r="F519" s="49"/>
      <c r="G519" s="49"/>
    </row>
    <row r="520" spans="6:7" x14ac:dyDescent="0.2">
      <c r="F520" s="49"/>
      <c r="G520" s="49"/>
    </row>
    <row r="521" spans="6:7" x14ac:dyDescent="0.2">
      <c r="F521" s="49"/>
      <c r="G521" s="49"/>
    </row>
    <row r="522" spans="6:7" x14ac:dyDescent="0.2">
      <c r="F522" s="49"/>
      <c r="G522" s="49"/>
    </row>
    <row r="523" spans="6:7" x14ac:dyDescent="0.2">
      <c r="F523" s="49"/>
      <c r="G523" s="49"/>
    </row>
    <row r="524" spans="6:7" x14ac:dyDescent="0.2">
      <c r="F524" s="49"/>
      <c r="G524" s="49"/>
    </row>
    <row r="525" spans="6:7" x14ac:dyDescent="0.2">
      <c r="F525" s="49"/>
      <c r="G525" s="49"/>
    </row>
    <row r="526" spans="6:7" x14ac:dyDescent="0.2">
      <c r="F526" s="49"/>
      <c r="G526" s="49"/>
    </row>
    <row r="527" spans="6:7" x14ac:dyDescent="0.2">
      <c r="F527" s="49"/>
      <c r="G527" s="49"/>
    </row>
    <row r="528" spans="6:7" x14ac:dyDescent="0.2">
      <c r="F528" s="49"/>
      <c r="G528" s="49"/>
    </row>
    <row r="529" spans="6:7" x14ac:dyDescent="0.2">
      <c r="F529" s="49"/>
      <c r="G529" s="49"/>
    </row>
    <row r="530" spans="6:7" x14ac:dyDescent="0.2">
      <c r="F530" s="49"/>
      <c r="G530" s="49"/>
    </row>
    <row r="531" spans="6:7" x14ac:dyDescent="0.2">
      <c r="F531" s="49"/>
      <c r="G531" s="49"/>
    </row>
    <row r="532" spans="6:7" x14ac:dyDescent="0.2">
      <c r="F532" s="49"/>
      <c r="G532" s="49"/>
    </row>
    <row r="533" spans="6:7" x14ac:dyDescent="0.2">
      <c r="F533" s="49"/>
      <c r="G533" s="49"/>
    </row>
    <row r="534" spans="6:7" x14ac:dyDescent="0.2">
      <c r="F534" s="49"/>
      <c r="G534" s="49"/>
    </row>
    <row r="535" spans="6:7" x14ac:dyDescent="0.2">
      <c r="F535" s="49"/>
      <c r="G535" s="49"/>
    </row>
    <row r="536" spans="6:7" x14ac:dyDescent="0.2">
      <c r="F536" s="49"/>
      <c r="G536" s="49"/>
    </row>
    <row r="537" spans="6:7" x14ac:dyDescent="0.2">
      <c r="F537" s="49"/>
      <c r="G537" s="49"/>
    </row>
    <row r="538" spans="6:7" x14ac:dyDescent="0.2">
      <c r="F538" s="49"/>
      <c r="G538" s="49"/>
    </row>
    <row r="539" spans="6:7" x14ac:dyDescent="0.2">
      <c r="F539" s="49"/>
      <c r="G539" s="49"/>
    </row>
    <row r="540" spans="6:7" x14ac:dyDescent="0.2">
      <c r="F540" s="49"/>
      <c r="G540" s="49"/>
    </row>
    <row r="541" spans="6:7" x14ac:dyDescent="0.2">
      <c r="F541" s="49"/>
      <c r="G541" s="49"/>
    </row>
    <row r="542" spans="6:7" x14ac:dyDescent="0.2">
      <c r="F542" s="49"/>
      <c r="G542" s="49"/>
    </row>
    <row r="543" spans="6:7" x14ac:dyDescent="0.2">
      <c r="F543" s="49"/>
      <c r="G543" s="49"/>
    </row>
    <row r="544" spans="6:7" x14ac:dyDescent="0.2">
      <c r="F544" s="49"/>
      <c r="G544" s="49"/>
    </row>
    <row r="545" spans="6:7" x14ac:dyDescent="0.2">
      <c r="F545" s="49"/>
      <c r="G545" s="49"/>
    </row>
    <row r="546" spans="6:7" x14ac:dyDescent="0.2">
      <c r="F546" s="49"/>
      <c r="G546" s="49"/>
    </row>
    <row r="547" spans="6:7" x14ac:dyDescent="0.2">
      <c r="F547" s="49"/>
      <c r="G547" s="49"/>
    </row>
    <row r="548" spans="6:7" x14ac:dyDescent="0.2">
      <c r="F548" s="49"/>
      <c r="G548" s="49"/>
    </row>
    <row r="549" spans="6:7" x14ac:dyDescent="0.2">
      <c r="F549" s="49"/>
      <c r="G549" s="49"/>
    </row>
    <row r="550" spans="6:7" x14ac:dyDescent="0.2">
      <c r="F550" s="49"/>
      <c r="G550" s="49"/>
    </row>
    <row r="551" spans="6:7" x14ac:dyDescent="0.2">
      <c r="F551" s="49"/>
      <c r="G551" s="49"/>
    </row>
    <row r="552" spans="6:7" x14ac:dyDescent="0.2">
      <c r="F552" s="49"/>
      <c r="G552" s="49"/>
    </row>
    <row r="553" spans="6:7" x14ac:dyDescent="0.2">
      <c r="F553" s="49"/>
      <c r="G553" s="49"/>
    </row>
    <row r="554" spans="6:7" x14ac:dyDescent="0.2">
      <c r="F554" s="49"/>
      <c r="G554" s="49"/>
    </row>
    <row r="555" spans="6:7" x14ac:dyDescent="0.2">
      <c r="F555" s="49"/>
      <c r="G555" s="49"/>
    </row>
    <row r="556" spans="6:7" x14ac:dyDescent="0.2">
      <c r="F556" s="49"/>
      <c r="G556" s="49"/>
    </row>
    <row r="557" spans="6:7" x14ac:dyDescent="0.2">
      <c r="F557" s="49"/>
      <c r="G557" s="49"/>
    </row>
    <row r="558" spans="6:7" x14ac:dyDescent="0.2">
      <c r="F558" s="49"/>
      <c r="G558" s="49"/>
    </row>
    <row r="559" spans="6:7" x14ac:dyDescent="0.2">
      <c r="F559" s="49"/>
      <c r="G559" s="49"/>
    </row>
    <row r="560" spans="6:7" x14ac:dyDescent="0.2">
      <c r="F560" s="49"/>
      <c r="G560" s="49"/>
    </row>
    <row r="561" spans="6:7" x14ac:dyDescent="0.2">
      <c r="F561" s="49"/>
      <c r="G561" s="49"/>
    </row>
    <row r="562" spans="6:7" x14ac:dyDescent="0.2">
      <c r="F562" s="49"/>
      <c r="G562" s="49"/>
    </row>
    <row r="563" spans="6:7" x14ac:dyDescent="0.2">
      <c r="F563" s="49"/>
      <c r="G563" s="49"/>
    </row>
    <row r="564" spans="6:7" x14ac:dyDescent="0.2">
      <c r="F564" s="49"/>
      <c r="G564" s="49"/>
    </row>
    <row r="565" spans="6:7" x14ac:dyDescent="0.2">
      <c r="F565" s="49"/>
      <c r="G565" s="49"/>
    </row>
    <row r="566" spans="6:7" x14ac:dyDescent="0.2">
      <c r="F566" s="49"/>
      <c r="G566" s="49"/>
    </row>
    <row r="567" spans="6:7" x14ac:dyDescent="0.2">
      <c r="F567" s="49"/>
      <c r="G567" s="49"/>
    </row>
    <row r="568" spans="6:7" x14ac:dyDescent="0.2">
      <c r="F568" s="49"/>
      <c r="G568" s="49"/>
    </row>
    <row r="569" spans="6:7" x14ac:dyDescent="0.2">
      <c r="F569" s="49"/>
      <c r="G569" s="49"/>
    </row>
    <row r="570" spans="6:7" x14ac:dyDescent="0.2">
      <c r="F570" s="49"/>
      <c r="G570" s="49"/>
    </row>
    <row r="571" spans="6:7" x14ac:dyDescent="0.2">
      <c r="F571" s="49"/>
      <c r="G571" s="49"/>
    </row>
    <row r="572" spans="6:7" x14ac:dyDescent="0.2">
      <c r="F572" s="49"/>
      <c r="G572" s="49"/>
    </row>
    <row r="573" spans="6:7" x14ac:dyDescent="0.2">
      <c r="F573" s="49"/>
      <c r="G573" s="49"/>
    </row>
    <row r="574" spans="6:7" x14ac:dyDescent="0.2">
      <c r="F574" s="49"/>
      <c r="G574" s="49"/>
    </row>
    <row r="575" spans="6:7" x14ac:dyDescent="0.2">
      <c r="F575" s="49"/>
      <c r="G575" s="49"/>
    </row>
    <row r="576" spans="6:7" x14ac:dyDescent="0.2">
      <c r="F576" s="49"/>
      <c r="G576" s="49"/>
    </row>
    <row r="577" spans="6:7" x14ac:dyDescent="0.2">
      <c r="F577" s="49"/>
      <c r="G577" s="49"/>
    </row>
    <row r="578" spans="6:7" x14ac:dyDescent="0.2">
      <c r="F578" s="49"/>
      <c r="G578" s="49"/>
    </row>
    <row r="579" spans="6:7" x14ac:dyDescent="0.2">
      <c r="F579" s="49"/>
      <c r="G579" s="49"/>
    </row>
    <row r="580" spans="6:7" x14ac:dyDescent="0.2">
      <c r="F580" s="49"/>
      <c r="G580" s="49"/>
    </row>
    <row r="581" spans="6:7" x14ac:dyDescent="0.2">
      <c r="F581" s="49"/>
      <c r="G581" s="49"/>
    </row>
    <row r="582" spans="6:7" x14ac:dyDescent="0.2">
      <c r="F582" s="49"/>
      <c r="G582" s="49"/>
    </row>
    <row r="583" spans="6:7" x14ac:dyDescent="0.2">
      <c r="F583" s="49"/>
      <c r="G583" s="49"/>
    </row>
    <row r="584" spans="6:7" x14ac:dyDescent="0.2">
      <c r="F584" s="49"/>
      <c r="G584" s="49"/>
    </row>
    <row r="585" spans="6:7" x14ac:dyDescent="0.2">
      <c r="F585" s="49"/>
      <c r="G585" s="49"/>
    </row>
    <row r="586" spans="6:7" x14ac:dyDescent="0.2">
      <c r="F586" s="49"/>
      <c r="G586" s="49"/>
    </row>
    <row r="587" spans="6:7" x14ac:dyDescent="0.2">
      <c r="F587" s="49"/>
      <c r="G587" s="49"/>
    </row>
    <row r="588" spans="6:7" x14ac:dyDescent="0.2">
      <c r="F588" s="49"/>
      <c r="G588" s="49"/>
    </row>
    <row r="589" spans="6:7" x14ac:dyDescent="0.2">
      <c r="F589" s="49"/>
      <c r="G589" s="49"/>
    </row>
    <row r="590" spans="6:7" x14ac:dyDescent="0.2">
      <c r="F590" s="49"/>
      <c r="G590" s="49"/>
    </row>
    <row r="591" spans="6:7" x14ac:dyDescent="0.2">
      <c r="F591" s="49"/>
      <c r="G591" s="49"/>
    </row>
    <row r="592" spans="6:7" x14ac:dyDescent="0.2">
      <c r="F592" s="49"/>
      <c r="G592" s="49"/>
    </row>
    <row r="593" spans="6:7" x14ac:dyDescent="0.2">
      <c r="F593" s="49"/>
      <c r="G593" s="49"/>
    </row>
    <row r="594" spans="6:7" x14ac:dyDescent="0.2">
      <c r="F594" s="49"/>
      <c r="G594" s="49"/>
    </row>
    <row r="595" spans="6:7" x14ac:dyDescent="0.2">
      <c r="F595" s="49"/>
      <c r="G595" s="49"/>
    </row>
    <row r="596" spans="6:7" x14ac:dyDescent="0.2">
      <c r="F596" s="49"/>
      <c r="G596" s="49"/>
    </row>
    <row r="597" spans="6:7" x14ac:dyDescent="0.2">
      <c r="F597" s="49"/>
      <c r="G597" s="49"/>
    </row>
    <row r="598" spans="6:7" x14ac:dyDescent="0.2">
      <c r="F598" s="49"/>
      <c r="G598" s="49"/>
    </row>
    <row r="599" spans="6:7" x14ac:dyDescent="0.2">
      <c r="F599" s="49"/>
      <c r="G599" s="49"/>
    </row>
    <row r="600" spans="6:7" x14ac:dyDescent="0.2">
      <c r="F600" s="49"/>
      <c r="G600" s="49"/>
    </row>
    <row r="601" spans="6:7" x14ac:dyDescent="0.2">
      <c r="F601" s="49"/>
      <c r="G601" s="49"/>
    </row>
    <row r="602" spans="6:7" x14ac:dyDescent="0.2">
      <c r="F602" s="49"/>
      <c r="G602" s="49"/>
    </row>
    <row r="603" spans="6:7" x14ac:dyDescent="0.2">
      <c r="F603" s="49"/>
      <c r="G603" s="49"/>
    </row>
    <row r="604" spans="6:7" x14ac:dyDescent="0.2">
      <c r="F604" s="49"/>
      <c r="G604" s="49"/>
    </row>
    <row r="605" spans="6:7" x14ac:dyDescent="0.2">
      <c r="F605" s="49"/>
      <c r="G605" s="49"/>
    </row>
    <row r="606" spans="6:7" x14ac:dyDescent="0.2">
      <c r="F606" s="49"/>
      <c r="G606" s="49"/>
    </row>
    <row r="607" spans="6:7" x14ac:dyDescent="0.2">
      <c r="F607" s="49"/>
      <c r="G607" s="49"/>
    </row>
    <row r="608" spans="6:7" x14ac:dyDescent="0.2">
      <c r="F608" s="49"/>
      <c r="G608" s="49"/>
    </row>
    <row r="609" spans="6:7" x14ac:dyDescent="0.2">
      <c r="F609" s="49"/>
      <c r="G609" s="49"/>
    </row>
    <row r="610" spans="6:7" x14ac:dyDescent="0.2">
      <c r="F610" s="49"/>
      <c r="G610" s="49"/>
    </row>
    <row r="611" spans="6:7" x14ac:dyDescent="0.2">
      <c r="F611" s="49"/>
      <c r="G611" s="49"/>
    </row>
    <row r="612" spans="6:7" x14ac:dyDescent="0.2">
      <c r="F612" s="49"/>
      <c r="G612" s="49"/>
    </row>
    <row r="613" spans="6:7" x14ac:dyDescent="0.2">
      <c r="F613" s="49"/>
      <c r="G613" s="49"/>
    </row>
    <row r="614" spans="6:7" x14ac:dyDescent="0.2">
      <c r="F614" s="49"/>
      <c r="G614" s="49"/>
    </row>
    <row r="615" spans="6:7" x14ac:dyDescent="0.2">
      <c r="F615" s="49"/>
      <c r="G615" s="49"/>
    </row>
    <row r="616" spans="6:7" x14ac:dyDescent="0.2">
      <c r="F616" s="49"/>
      <c r="G616" s="49"/>
    </row>
    <row r="617" spans="6:7" x14ac:dyDescent="0.2">
      <c r="F617" s="49"/>
      <c r="G617" s="49"/>
    </row>
    <row r="618" spans="6:7" x14ac:dyDescent="0.2">
      <c r="F618" s="49"/>
      <c r="G618" s="49"/>
    </row>
    <row r="619" spans="6:7" x14ac:dyDescent="0.2">
      <c r="F619" s="49"/>
      <c r="G619" s="49"/>
    </row>
    <row r="620" spans="6:7" x14ac:dyDescent="0.2">
      <c r="F620" s="49"/>
      <c r="G620" s="49"/>
    </row>
    <row r="621" spans="6:7" x14ac:dyDescent="0.2">
      <c r="F621" s="49"/>
      <c r="G621" s="49"/>
    </row>
    <row r="622" spans="6:7" x14ac:dyDescent="0.2">
      <c r="F622" s="49"/>
      <c r="G622" s="49"/>
    </row>
    <row r="623" spans="6:7" x14ac:dyDescent="0.2">
      <c r="F623" s="49"/>
      <c r="G623" s="49"/>
    </row>
    <row r="624" spans="6:7" x14ac:dyDescent="0.2">
      <c r="F624" s="49"/>
      <c r="G624" s="49"/>
    </row>
    <row r="625" spans="6:7" x14ac:dyDescent="0.2">
      <c r="F625" s="49"/>
      <c r="G625" s="49"/>
    </row>
    <row r="626" spans="6:7" x14ac:dyDescent="0.2">
      <c r="F626" s="49"/>
      <c r="G626" s="49"/>
    </row>
    <row r="627" spans="6:7" x14ac:dyDescent="0.2">
      <c r="F627" s="49"/>
      <c r="G627" s="49"/>
    </row>
    <row r="628" spans="6:7" x14ac:dyDescent="0.2">
      <c r="F628" s="49"/>
      <c r="G628" s="49"/>
    </row>
    <row r="629" spans="6:7" x14ac:dyDescent="0.2">
      <c r="F629" s="49"/>
      <c r="G629" s="49"/>
    </row>
    <row r="630" spans="6:7" x14ac:dyDescent="0.2">
      <c r="F630" s="49"/>
      <c r="G630" s="49"/>
    </row>
    <row r="631" spans="6:7" x14ac:dyDescent="0.2">
      <c r="F631" s="49"/>
      <c r="G631" s="49"/>
    </row>
    <row r="632" spans="6:7" x14ac:dyDescent="0.2">
      <c r="F632" s="49"/>
      <c r="G632" s="49"/>
    </row>
    <row r="633" spans="6:7" x14ac:dyDescent="0.2">
      <c r="F633" s="49"/>
      <c r="G633" s="49"/>
    </row>
    <row r="634" spans="6:7" x14ac:dyDescent="0.2">
      <c r="F634" s="49"/>
      <c r="G634" s="49"/>
    </row>
    <row r="635" spans="6:7" x14ac:dyDescent="0.2">
      <c r="F635" s="49"/>
      <c r="G635" s="49"/>
    </row>
    <row r="636" spans="6:7" x14ac:dyDescent="0.2">
      <c r="F636" s="49"/>
      <c r="G636" s="49"/>
    </row>
    <row r="637" spans="6:7" x14ac:dyDescent="0.2">
      <c r="F637" s="49"/>
      <c r="G637" s="49"/>
    </row>
    <row r="638" spans="6:7" x14ac:dyDescent="0.2">
      <c r="F638" s="49"/>
      <c r="G638" s="49"/>
    </row>
    <row r="639" spans="6:7" x14ac:dyDescent="0.2">
      <c r="F639" s="49"/>
      <c r="G639" s="49"/>
    </row>
    <row r="640" spans="6:7" x14ac:dyDescent="0.2">
      <c r="F640" s="49"/>
      <c r="G640" s="49"/>
    </row>
    <row r="641" spans="6:7" x14ac:dyDescent="0.2">
      <c r="F641" s="49"/>
      <c r="G641" s="49"/>
    </row>
    <row r="642" spans="6:7" x14ac:dyDescent="0.2">
      <c r="F642" s="49"/>
      <c r="G642" s="49"/>
    </row>
    <row r="643" spans="6:7" x14ac:dyDescent="0.2">
      <c r="F643" s="49"/>
      <c r="G643" s="49"/>
    </row>
    <row r="644" spans="6:7" x14ac:dyDescent="0.2">
      <c r="F644" s="49"/>
      <c r="G644" s="49"/>
    </row>
    <row r="645" spans="6:7" x14ac:dyDescent="0.2">
      <c r="F645" s="49"/>
      <c r="G645" s="49"/>
    </row>
    <row r="646" spans="6:7" x14ac:dyDescent="0.2">
      <c r="F646" s="49"/>
      <c r="G646" s="49"/>
    </row>
    <row r="647" spans="6:7" x14ac:dyDescent="0.2">
      <c r="F647" s="49"/>
      <c r="G647" s="49"/>
    </row>
    <row r="648" spans="6:7" x14ac:dyDescent="0.2">
      <c r="F648" s="49"/>
      <c r="G648" s="49"/>
    </row>
    <row r="649" spans="6:7" x14ac:dyDescent="0.2">
      <c r="F649" s="49"/>
      <c r="G649" s="49"/>
    </row>
    <row r="650" spans="6:7" x14ac:dyDescent="0.2">
      <c r="F650" s="49"/>
      <c r="G650" s="49"/>
    </row>
    <row r="651" spans="6:7" x14ac:dyDescent="0.2">
      <c r="F651" s="49"/>
      <c r="G651" s="49"/>
    </row>
    <row r="652" spans="6:7" x14ac:dyDescent="0.2">
      <c r="F652" s="49"/>
      <c r="G652" s="49"/>
    </row>
    <row r="653" spans="6:7" x14ac:dyDescent="0.2">
      <c r="F653" s="49"/>
      <c r="G653" s="49"/>
    </row>
    <row r="654" spans="6:7" x14ac:dyDescent="0.2">
      <c r="F654" s="49"/>
      <c r="G654" s="49"/>
    </row>
    <row r="655" spans="6:7" x14ac:dyDescent="0.2">
      <c r="F655" s="49"/>
      <c r="G655" s="49"/>
    </row>
    <row r="656" spans="6:7" x14ac:dyDescent="0.2">
      <c r="F656" s="49"/>
      <c r="G656" s="49"/>
    </row>
    <row r="657" spans="6:7" x14ac:dyDescent="0.2">
      <c r="F657" s="49"/>
      <c r="G657" s="49"/>
    </row>
    <row r="658" spans="6:7" x14ac:dyDescent="0.2">
      <c r="F658" s="49"/>
      <c r="G658" s="49"/>
    </row>
    <row r="659" spans="6:7" x14ac:dyDescent="0.2">
      <c r="F659" s="49"/>
      <c r="G659" s="49"/>
    </row>
    <row r="660" spans="6:7" x14ac:dyDescent="0.2">
      <c r="F660" s="49"/>
      <c r="G660" s="49"/>
    </row>
    <row r="661" spans="6:7" x14ac:dyDescent="0.2">
      <c r="F661" s="49"/>
      <c r="G661" s="49"/>
    </row>
    <row r="662" spans="6:7" x14ac:dyDescent="0.2">
      <c r="F662" s="49"/>
      <c r="G662" s="49"/>
    </row>
    <row r="663" spans="6:7" x14ac:dyDescent="0.2">
      <c r="F663" s="49"/>
      <c r="G663" s="49"/>
    </row>
    <row r="664" spans="6:7" x14ac:dyDescent="0.2">
      <c r="F664" s="49"/>
      <c r="G664" s="49"/>
    </row>
    <row r="665" spans="6:7" x14ac:dyDescent="0.2">
      <c r="F665" s="49"/>
      <c r="G665" s="49"/>
    </row>
    <row r="666" spans="6:7" x14ac:dyDescent="0.2">
      <c r="F666" s="49"/>
      <c r="G666" s="49"/>
    </row>
    <row r="667" spans="6:7" x14ac:dyDescent="0.2">
      <c r="F667" s="49"/>
      <c r="G667" s="49"/>
    </row>
    <row r="668" spans="6:7" x14ac:dyDescent="0.2">
      <c r="F668" s="49"/>
      <c r="G668" s="49"/>
    </row>
    <row r="669" spans="6:7" x14ac:dyDescent="0.2">
      <c r="F669" s="49"/>
      <c r="G669" s="49"/>
    </row>
    <row r="670" spans="6:7" x14ac:dyDescent="0.2">
      <c r="F670" s="49"/>
      <c r="G670" s="49"/>
    </row>
    <row r="671" spans="6:7" x14ac:dyDescent="0.2">
      <c r="F671" s="49"/>
      <c r="G671" s="49"/>
    </row>
    <row r="672" spans="6:7" x14ac:dyDescent="0.2">
      <c r="F672" s="49"/>
      <c r="G672" s="49"/>
    </row>
    <row r="673" spans="6:7" x14ac:dyDescent="0.2">
      <c r="F673" s="49"/>
      <c r="G673" s="49"/>
    </row>
    <row r="674" spans="6:7" x14ac:dyDescent="0.2">
      <c r="F674" s="49"/>
      <c r="G674" s="49"/>
    </row>
    <row r="675" spans="6:7" x14ac:dyDescent="0.2">
      <c r="F675" s="49"/>
      <c r="G675" s="49"/>
    </row>
    <row r="676" spans="6:7" x14ac:dyDescent="0.2">
      <c r="F676" s="49"/>
      <c r="G676" s="49"/>
    </row>
    <row r="677" spans="6:7" x14ac:dyDescent="0.2">
      <c r="F677" s="49"/>
      <c r="G677" s="49"/>
    </row>
    <row r="678" spans="6:7" x14ac:dyDescent="0.2">
      <c r="F678" s="49"/>
      <c r="G678" s="49"/>
    </row>
    <row r="679" spans="6:7" x14ac:dyDescent="0.2">
      <c r="F679" s="49"/>
      <c r="G679" s="49"/>
    </row>
    <row r="680" spans="6:7" x14ac:dyDescent="0.2">
      <c r="F680" s="49"/>
      <c r="G680" s="49"/>
    </row>
    <row r="681" spans="6:7" x14ac:dyDescent="0.2">
      <c r="F681" s="49"/>
      <c r="G681" s="49"/>
    </row>
    <row r="682" spans="6:7" x14ac:dyDescent="0.2">
      <c r="F682" s="49"/>
      <c r="G682" s="49"/>
    </row>
    <row r="683" spans="6:7" x14ac:dyDescent="0.2">
      <c r="F683" s="49"/>
      <c r="G683" s="49"/>
    </row>
    <row r="684" spans="6:7" x14ac:dyDescent="0.2">
      <c r="F684" s="49"/>
      <c r="G684" s="49"/>
    </row>
    <row r="685" spans="6:7" x14ac:dyDescent="0.2">
      <c r="F685" s="49"/>
      <c r="G685" s="49"/>
    </row>
    <row r="686" spans="6:7" x14ac:dyDescent="0.2">
      <c r="F686" s="49"/>
      <c r="G686" s="49"/>
    </row>
    <row r="687" spans="6:7" x14ac:dyDescent="0.2">
      <c r="F687" s="49"/>
      <c r="G687" s="49"/>
    </row>
    <row r="688" spans="6:7" x14ac:dyDescent="0.2">
      <c r="F688" s="49"/>
      <c r="G688" s="49"/>
    </row>
    <row r="689" spans="6:7" x14ac:dyDescent="0.2">
      <c r="F689" s="49"/>
      <c r="G689" s="49"/>
    </row>
    <row r="690" spans="6:7" x14ac:dyDescent="0.2">
      <c r="F690" s="49"/>
      <c r="G690" s="49"/>
    </row>
    <row r="691" spans="6:7" x14ac:dyDescent="0.2">
      <c r="F691" s="49"/>
      <c r="G691" s="49"/>
    </row>
    <row r="692" spans="6:7" x14ac:dyDescent="0.2">
      <c r="F692" s="49"/>
      <c r="G692" s="49"/>
    </row>
    <row r="693" spans="6:7" x14ac:dyDescent="0.2">
      <c r="F693" s="49"/>
      <c r="G693" s="49"/>
    </row>
    <row r="694" spans="6:7" x14ac:dyDescent="0.2">
      <c r="F694" s="49"/>
      <c r="G694" s="49"/>
    </row>
    <row r="695" spans="6:7" x14ac:dyDescent="0.2">
      <c r="F695" s="49"/>
      <c r="G695" s="49"/>
    </row>
    <row r="696" spans="6:7" x14ac:dyDescent="0.2">
      <c r="F696" s="49"/>
      <c r="G696" s="49"/>
    </row>
    <row r="697" spans="6:7" x14ac:dyDescent="0.2">
      <c r="F697" s="49"/>
      <c r="G697" s="49"/>
    </row>
    <row r="698" spans="6:7" x14ac:dyDescent="0.2">
      <c r="F698" s="49"/>
      <c r="G698" s="49"/>
    </row>
    <row r="699" spans="6:7" x14ac:dyDescent="0.2">
      <c r="F699" s="49"/>
      <c r="G699" s="49"/>
    </row>
    <row r="700" spans="6:7" x14ac:dyDescent="0.2">
      <c r="F700" s="49"/>
      <c r="G700" s="49"/>
    </row>
    <row r="701" spans="6:7" x14ac:dyDescent="0.2">
      <c r="F701" s="49"/>
      <c r="G701" s="49"/>
    </row>
    <row r="702" spans="6:7" x14ac:dyDescent="0.2">
      <c r="F702" s="49"/>
      <c r="G702" s="49"/>
    </row>
    <row r="703" spans="6:7" x14ac:dyDescent="0.2">
      <c r="F703" s="49"/>
      <c r="G703" s="49"/>
    </row>
    <row r="704" spans="6:7" x14ac:dyDescent="0.2">
      <c r="F704" s="49"/>
      <c r="G704" s="49"/>
    </row>
    <row r="705" spans="6:7" x14ac:dyDescent="0.2">
      <c r="F705" s="49"/>
      <c r="G705" s="49"/>
    </row>
    <row r="706" spans="6:7" x14ac:dyDescent="0.2">
      <c r="F706" s="49"/>
      <c r="G706" s="49"/>
    </row>
    <row r="707" spans="6:7" x14ac:dyDescent="0.2">
      <c r="F707" s="49"/>
      <c r="G707" s="49"/>
    </row>
    <row r="708" spans="6:7" x14ac:dyDescent="0.2">
      <c r="F708" s="49"/>
      <c r="G708" s="49"/>
    </row>
    <row r="709" spans="6:7" x14ac:dyDescent="0.2">
      <c r="F709" s="49"/>
      <c r="G709" s="49"/>
    </row>
    <row r="710" spans="6:7" x14ac:dyDescent="0.2">
      <c r="F710" s="49"/>
      <c r="G710" s="49"/>
    </row>
    <row r="711" spans="6:7" x14ac:dyDescent="0.2">
      <c r="F711" s="49"/>
      <c r="G711" s="49"/>
    </row>
    <row r="712" spans="6:7" x14ac:dyDescent="0.2">
      <c r="F712" s="49"/>
      <c r="G712" s="49"/>
    </row>
    <row r="713" spans="6:7" x14ac:dyDescent="0.2">
      <c r="F713" s="49"/>
      <c r="G713" s="49"/>
    </row>
    <row r="714" spans="6:7" x14ac:dyDescent="0.2">
      <c r="F714" s="49"/>
      <c r="G714" s="49"/>
    </row>
    <row r="715" spans="6:7" x14ac:dyDescent="0.2">
      <c r="F715" s="49"/>
      <c r="G715" s="49"/>
    </row>
    <row r="716" spans="6:7" x14ac:dyDescent="0.2">
      <c r="F716" s="49"/>
      <c r="G716" s="49"/>
    </row>
    <row r="717" spans="6:7" x14ac:dyDescent="0.2">
      <c r="F717" s="49"/>
      <c r="G717" s="49"/>
    </row>
    <row r="718" spans="6:7" x14ac:dyDescent="0.2">
      <c r="F718" s="49"/>
      <c r="G718" s="49"/>
    </row>
    <row r="719" spans="6:7" x14ac:dyDescent="0.2">
      <c r="F719" s="49"/>
      <c r="G719" s="49"/>
    </row>
    <row r="720" spans="6:7" x14ac:dyDescent="0.2">
      <c r="F720" s="49"/>
      <c r="G720" s="49"/>
    </row>
    <row r="721" spans="6:7" x14ac:dyDescent="0.2">
      <c r="F721" s="49"/>
      <c r="G721" s="49"/>
    </row>
    <row r="722" spans="6:7" x14ac:dyDescent="0.2">
      <c r="F722" s="49"/>
      <c r="G722" s="49"/>
    </row>
    <row r="723" spans="6:7" x14ac:dyDescent="0.2">
      <c r="F723" s="49"/>
      <c r="G723" s="49"/>
    </row>
    <row r="724" spans="6:7" x14ac:dyDescent="0.2">
      <c r="F724" s="49"/>
      <c r="G724" s="49"/>
    </row>
    <row r="725" spans="6:7" x14ac:dyDescent="0.2">
      <c r="F725" s="49"/>
      <c r="G725" s="49"/>
    </row>
    <row r="726" spans="6:7" x14ac:dyDescent="0.2">
      <c r="F726" s="49"/>
      <c r="G726" s="49"/>
    </row>
    <row r="727" spans="6:7" x14ac:dyDescent="0.2">
      <c r="F727" s="49"/>
      <c r="G727" s="49"/>
    </row>
    <row r="728" spans="6:7" x14ac:dyDescent="0.2">
      <c r="F728" s="49"/>
      <c r="G728" s="49"/>
    </row>
    <row r="729" spans="6:7" x14ac:dyDescent="0.2">
      <c r="F729" s="49"/>
      <c r="G729" s="49"/>
    </row>
    <row r="730" spans="6:7" x14ac:dyDescent="0.2">
      <c r="F730" s="49"/>
      <c r="G730" s="49"/>
    </row>
    <row r="731" spans="6:7" x14ac:dyDescent="0.2">
      <c r="F731" s="49"/>
      <c r="G731" s="49"/>
    </row>
    <row r="732" spans="6:7" x14ac:dyDescent="0.2">
      <c r="F732" s="49"/>
      <c r="G732" s="49"/>
    </row>
    <row r="733" spans="6:7" x14ac:dyDescent="0.2">
      <c r="F733" s="49"/>
      <c r="G733" s="49"/>
    </row>
    <row r="734" spans="6:7" x14ac:dyDescent="0.2">
      <c r="F734" s="49"/>
      <c r="G734" s="49"/>
    </row>
    <row r="735" spans="6:7" x14ac:dyDescent="0.2">
      <c r="F735" s="49"/>
      <c r="G735" s="49"/>
    </row>
    <row r="736" spans="6:7" x14ac:dyDescent="0.2">
      <c r="F736" s="49"/>
      <c r="G736" s="49"/>
    </row>
    <row r="737" spans="6:7" x14ac:dyDescent="0.2">
      <c r="F737" s="49"/>
      <c r="G737" s="49"/>
    </row>
    <row r="738" spans="6:7" x14ac:dyDescent="0.2">
      <c r="F738" s="49"/>
      <c r="G738" s="49"/>
    </row>
    <row r="739" spans="6:7" x14ac:dyDescent="0.2">
      <c r="F739" s="49"/>
      <c r="G739" s="49"/>
    </row>
    <row r="740" spans="6:7" x14ac:dyDescent="0.2">
      <c r="F740" s="49"/>
      <c r="G740" s="49"/>
    </row>
    <row r="741" spans="6:7" x14ac:dyDescent="0.2">
      <c r="F741" s="49"/>
      <c r="G741" s="49"/>
    </row>
    <row r="742" spans="6:7" x14ac:dyDescent="0.2">
      <c r="F742" s="49"/>
      <c r="G742" s="49"/>
    </row>
    <row r="743" spans="6:7" x14ac:dyDescent="0.2">
      <c r="F743" s="49"/>
      <c r="G743" s="49"/>
    </row>
    <row r="744" spans="6:7" x14ac:dyDescent="0.2">
      <c r="F744" s="49"/>
      <c r="G744" s="49"/>
    </row>
    <row r="745" spans="6:7" x14ac:dyDescent="0.2">
      <c r="F745" s="49"/>
      <c r="G745" s="49"/>
    </row>
    <row r="746" spans="6:7" x14ac:dyDescent="0.2">
      <c r="F746" s="49"/>
      <c r="G746" s="49"/>
    </row>
    <row r="747" spans="6:7" x14ac:dyDescent="0.2">
      <c r="F747" s="49"/>
      <c r="G747" s="49"/>
    </row>
    <row r="748" spans="6:7" x14ac:dyDescent="0.2">
      <c r="F748" s="49"/>
      <c r="G748" s="49"/>
    </row>
    <row r="749" spans="6:7" x14ac:dyDescent="0.2">
      <c r="F749" s="49"/>
      <c r="G749" s="49"/>
    </row>
    <row r="750" spans="6:7" x14ac:dyDescent="0.2">
      <c r="F750" s="49"/>
      <c r="G750" s="49"/>
    </row>
    <row r="751" spans="6:7" x14ac:dyDescent="0.2">
      <c r="F751" s="49"/>
      <c r="G751" s="49"/>
    </row>
    <row r="752" spans="6:7" x14ac:dyDescent="0.2">
      <c r="F752" s="49"/>
      <c r="G752" s="49"/>
    </row>
    <row r="753" spans="6:7" x14ac:dyDescent="0.2">
      <c r="F753" s="49"/>
      <c r="G753" s="49"/>
    </row>
    <row r="754" spans="6:7" x14ac:dyDescent="0.2">
      <c r="F754" s="49"/>
      <c r="G754" s="49"/>
    </row>
    <row r="755" spans="6:7" x14ac:dyDescent="0.2">
      <c r="F755" s="49"/>
      <c r="G755" s="49"/>
    </row>
    <row r="756" spans="6:7" x14ac:dyDescent="0.2">
      <c r="F756" s="49"/>
      <c r="G756" s="49"/>
    </row>
    <row r="757" spans="6:7" x14ac:dyDescent="0.2">
      <c r="F757" s="49"/>
      <c r="G757" s="49"/>
    </row>
    <row r="758" spans="6:7" x14ac:dyDescent="0.2">
      <c r="F758" s="49"/>
      <c r="G758" s="49"/>
    </row>
    <row r="759" spans="6:7" x14ac:dyDescent="0.2">
      <c r="F759" s="49"/>
      <c r="G759" s="49"/>
    </row>
    <row r="760" spans="6:7" x14ac:dyDescent="0.2">
      <c r="F760" s="49"/>
      <c r="G760" s="49"/>
    </row>
    <row r="761" spans="6:7" x14ac:dyDescent="0.2">
      <c r="F761" s="49"/>
      <c r="G761" s="49"/>
    </row>
    <row r="762" spans="6:7" x14ac:dyDescent="0.2">
      <c r="F762" s="49"/>
      <c r="G762" s="49"/>
    </row>
    <row r="763" spans="6:7" x14ac:dyDescent="0.2">
      <c r="F763" s="49"/>
      <c r="G763" s="49"/>
    </row>
    <row r="764" spans="6:7" x14ac:dyDescent="0.2">
      <c r="F764" s="49"/>
      <c r="G764" s="49"/>
    </row>
    <row r="765" spans="6:7" x14ac:dyDescent="0.2">
      <c r="F765" s="49"/>
      <c r="G765" s="49"/>
    </row>
    <row r="766" spans="6:7" x14ac:dyDescent="0.2">
      <c r="F766" s="49"/>
      <c r="G766" s="49"/>
    </row>
    <row r="767" spans="6:7" x14ac:dyDescent="0.2">
      <c r="F767" s="49"/>
      <c r="G767" s="49"/>
    </row>
    <row r="768" spans="6:7" x14ac:dyDescent="0.2">
      <c r="F768" s="49"/>
      <c r="G768" s="49"/>
    </row>
    <row r="769" spans="6:7" x14ac:dyDescent="0.2">
      <c r="F769" s="49"/>
      <c r="G769" s="49"/>
    </row>
    <row r="770" spans="6:7" x14ac:dyDescent="0.2">
      <c r="F770" s="49"/>
      <c r="G770" s="49"/>
    </row>
    <row r="771" spans="6:7" x14ac:dyDescent="0.2">
      <c r="F771" s="49"/>
      <c r="G771" s="49"/>
    </row>
    <row r="772" spans="6:7" x14ac:dyDescent="0.2">
      <c r="F772" s="49"/>
      <c r="G772" s="49"/>
    </row>
    <row r="773" spans="6:7" x14ac:dyDescent="0.2">
      <c r="F773" s="49"/>
      <c r="G773" s="49"/>
    </row>
    <row r="774" spans="6:7" x14ac:dyDescent="0.2">
      <c r="F774" s="49"/>
      <c r="G774" s="49"/>
    </row>
    <row r="775" spans="6:7" x14ac:dyDescent="0.2">
      <c r="F775" s="49"/>
      <c r="G775" s="49"/>
    </row>
    <row r="776" spans="6:7" x14ac:dyDescent="0.2">
      <c r="F776" s="49"/>
      <c r="G776" s="49"/>
    </row>
    <row r="777" spans="6:7" x14ac:dyDescent="0.2">
      <c r="F777" s="49"/>
      <c r="G777" s="49"/>
    </row>
    <row r="778" spans="6:7" x14ac:dyDescent="0.2">
      <c r="F778" s="49"/>
      <c r="G778" s="49"/>
    </row>
    <row r="779" spans="6:7" x14ac:dyDescent="0.2">
      <c r="F779" s="49"/>
      <c r="G779" s="49"/>
    </row>
    <row r="780" spans="6:7" x14ac:dyDescent="0.2">
      <c r="F780" s="49"/>
      <c r="G780" s="49"/>
    </row>
    <row r="781" spans="6:7" x14ac:dyDescent="0.2">
      <c r="F781" s="49"/>
      <c r="G781" s="49"/>
    </row>
  </sheetData>
  <pageMargins left="0.70866141732283472" right="0.70866141732283472" top="0.74803149606299213" bottom="0.74803149606299213" header="0.31496062992125984" footer="0.31496062992125984"/>
  <pageSetup paperSize="9" scale="66" fitToHeight="0" orientation="landscape" cellComments="atEnd" r:id="rId1"/>
  <headerFooter>
    <oddFooter>&amp;C&amp;A
&amp;P / &amp;L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RIMIRHOR">
                <anchor moveWithCells="1" sizeWithCells="1">
                  <from>
                    <xdr:col>8</xdr:col>
                    <xdr:colOff>47625</xdr:colOff>
                    <xdr:row>2</xdr:row>
                    <xdr:rowOff>9525</xdr:rowOff>
                  </from>
                  <to>
                    <xdr:col>9</xdr:col>
                    <xdr:colOff>1019175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31925E3F-E419-4500-A5C9-8C151E15251B}">
  <ds:schemaRefs/>
</ds:datastoreItem>
</file>

<file path=customXml/itemProps2.xml><?xml version="1.0" encoding="utf-8"?>
<ds:datastoreItem xmlns:ds="http://schemas.openxmlformats.org/officeDocument/2006/customXml" ds:itemID="{A40D4B44-4F0E-43ED-AB69-133E163DBC9C}">
  <ds:schemaRefs/>
</ds:datastoreItem>
</file>

<file path=customXml/itemProps3.xml><?xml version="1.0" encoding="utf-8"?>
<ds:datastoreItem xmlns:ds="http://schemas.openxmlformats.org/officeDocument/2006/customXml" ds:itemID="{5710FCA4-49E7-484F-A7F5-BB0BEE4D0166}">
  <ds:schemaRefs/>
</ds:datastoreItem>
</file>

<file path=customXml/itemProps4.xml><?xml version="1.0" encoding="utf-8"?>
<ds:datastoreItem xmlns:ds="http://schemas.openxmlformats.org/officeDocument/2006/customXml" ds:itemID="{731F9A38-C171-40EA-B495-2F8CE2112A3F}">
  <ds:schemaRefs/>
</ds:datastoreItem>
</file>

<file path=customXml/itemProps5.xml><?xml version="1.0" encoding="utf-8"?>
<ds:datastoreItem xmlns:ds="http://schemas.openxmlformats.org/officeDocument/2006/customXml" ds:itemID="{5CEEE634-D9C0-46F6-98ED-8001C9E38D7B}">
  <ds:schemaRefs/>
</ds:datastoreItem>
</file>

<file path=customXml/itemProps6.xml><?xml version="1.0" encoding="utf-8"?>
<ds:datastoreItem xmlns:ds="http://schemas.openxmlformats.org/officeDocument/2006/customXml" ds:itemID="{40494EF6-80EF-41FB-83E9-16EDA9355B42}">
  <ds:schemaRefs/>
</ds:datastoreItem>
</file>

<file path=customXml/itemProps7.xml><?xml version="1.0" encoding="utf-8"?>
<ds:datastoreItem xmlns:ds="http://schemas.openxmlformats.org/officeDocument/2006/customXml" ds:itemID="{77638DC1-F238-4DA6-84E9-31BDAE9C06FF}">
  <ds:schemaRefs/>
</ds:datastoreItem>
</file>

<file path=customXml/itemProps8.xml><?xml version="1.0" encoding="utf-8"?>
<ds:datastoreItem xmlns:ds="http://schemas.openxmlformats.org/officeDocument/2006/customXml" ds:itemID="{7907FFA3-F404-4F27-A51B-D8A25CFF26D4}">
  <ds:schemaRefs/>
</ds:datastoreItem>
</file>

<file path=customXml/itemProps9.xml><?xml version="1.0" encoding="utf-8"?>
<ds:datastoreItem xmlns:ds="http://schemas.openxmlformats.org/officeDocument/2006/customXml" ds:itemID="{F5899DEC-D5AE-4767-A1C8-2FF86E5FD497}">
  <ds:schemaRefs/>
</ds:datastoreItem>
</file>

<file path=customXml/itemProps10.xml><?xml version="1.0" encoding="utf-8"?>
<ds:datastoreItem xmlns:ds="http://schemas.openxmlformats.org/officeDocument/2006/customXml" ds:itemID="{93BE4A06-9ECF-444A-921D-3D6B051C96CB}">
  <ds:schemaRefs/>
</ds:datastoreItem>
</file>

<file path=customXml/itemProps11.xml><?xml version="1.0" encoding="utf-8"?>
<ds:datastoreItem xmlns:ds="http://schemas.openxmlformats.org/officeDocument/2006/customXml" ds:itemID="{52F4A9B1-88AF-448B-B4D8-A2D93847D731}">
  <ds:schemaRefs/>
</ds:datastoreItem>
</file>

<file path=customXml/itemProps12.xml><?xml version="1.0" encoding="utf-8"?>
<ds:datastoreItem xmlns:ds="http://schemas.openxmlformats.org/officeDocument/2006/customXml" ds:itemID="{4ABB2F5A-F36B-4515-A6AE-712EFCA4CD20}">
  <ds:schemaRefs/>
</ds:datastoreItem>
</file>

<file path=customXml/itemProps13.xml><?xml version="1.0" encoding="utf-8"?>
<ds:datastoreItem xmlns:ds="http://schemas.openxmlformats.org/officeDocument/2006/customXml" ds:itemID="{215929BE-0D04-4B95-9601-910F49AC889A}">
  <ds:schemaRefs/>
</ds:datastoreItem>
</file>

<file path=customXml/itemProps14.xml><?xml version="1.0" encoding="utf-8"?>
<ds:datastoreItem xmlns:ds="http://schemas.openxmlformats.org/officeDocument/2006/customXml" ds:itemID="{68E810A9-28F9-427A-9F36-89823E475E2E}">
  <ds:schemaRefs/>
</ds:datastoreItem>
</file>

<file path=customXml/itemProps15.xml><?xml version="1.0" encoding="utf-8"?>
<ds:datastoreItem xmlns:ds="http://schemas.openxmlformats.org/officeDocument/2006/customXml" ds:itemID="{1E2B532A-0888-48CF-A3FE-8E3F1FF5C228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21FBC05F-2B24-4DCA-A45F-ECCFAA6CEDC8}">
  <ds:schemaRefs/>
</ds:datastoreItem>
</file>

<file path=customXml/itemProps17.xml><?xml version="1.0" encoding="utf-8"?>
<ds:datastoreItem xmlns:ds="http://schemas.openxmlformats.org/officeDocument/2006/customXml" ds:itemID="{ADA1EE16-1DF0-48FA-BA97-41E309E1DA2F}">
  <ds:schemaRefs/>
</ds:datastoreItem>
</file>

<file path=customXml/itemProps18.xml><?xml version="1.0" encoding="utf-8"?>
<ds:datastoreItem xmlns:ds="http://schemas.openxmlformats.org/officeDocument/2006/customXml" ds:itemID="{CB8AFE5D-E2F1-4961-9E78-363980FDA8C5}">
  <ds:schemaRefs/>
</ds:datastoreItem>
</file>

<file path=customXml/itemProps19.xml><?xml version="1.0" encoding="utf-8"?>
<ds:datastoreItem xmlns:ds="http://schemas.openxmlformats.org/officeDocument/2006/customXml" ds:itemID="{58FCEDD5-BE62-412E-8195-60B9FD179E74}">
  <ds:schemaRefs/>
</ds:datastoreItem>
</file>

<file path=customXml/itemProps20.xml><?xml version="1.0" encoding="utf-8"?>
<ds:datastoreItem xmlns:ds="http://schemas.openxmlformats.org/officeDocument/2006/customXml" ds:itemID="{59C54521-4D18-46FD-9F2C-812773B5DA13}">
  <ds:schemaRefs/>
</ds:datastoreItem>
</file>

<file path=customXml/itemProps21.xml><?xml version="1.0" encoding="utf-8"?>
<ds:datastoreItem xmlns:ds="http://schemas.openxmlformats.org/officeDocument/2006/customXml" ds:itemID="{82DD2A0A-949B-4902-9C85-DD58790A48D8}">
  <ds:schemaRefs/>
</ds:datastoreItem>
</file>

<file path=customXml/itemProps22.xml><?xml version="1.0" encoding="utf-8"?>
<ds:datastoreItem xmlns:ds="http://schemas.openxmlformats.org/officeDocument/2006/customXml" ds:itemID="{7748C9D5-3974-4A82-B691-D74A0B4C0CCB}">
  <ds:schemaRefs/>
</ds:datastoreItem>
</file>

<file path=customXml/itemProps23.xml><?xml version="1.0" encoding="utf-8"?>
<ds:datastoreItem xmlns:ds="http://schemas.openxmlformats.org/officeDocument/2006/customXml" ds:itemID="{687E2464-91FE-4980-9C6D-05A25D80DD70}">
  <ds:schemaRefs/>
</ds:datastoreItem>
</file>

<file path=customXml/itemProps24.xml><?xml version="1.0" encoding="utf-8"?>
<ds:datastoreItem xmlns:ds="http://schemas.openxmlformats.org/officeDocument/2006/customXml" ds:itemID="{19DBFEF2-6A38-4196-8B59-40469ABBC933}">
  <ds:schemaRefs/>
</ds:datastoreItem>
</file>

<file path=customXml/itemProps25.xml><?xml version="1.0" encoding="utf-8"?>
<ds:datastoreItem xmlns:ds="http://schemas.openxmlformats.org/officeDocument/2006/customXml" ds:itemID="{DDFE2442-743B-42C4-BE05-3315E95905B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16</vt:i4>
      </vt:variant>
    </vt:vector>
  </HeadingPairs>
  <TitlesOfParts>
    <vt:vector size="34" baseType="lpstr">
      <vt:lpstr>CODIGOS</vt:lpstr>
      <vt:lpstr>_</vt:lpstr>
      <vt:lpstr>CONCILIACION CONTABLE</vt:lpstr>
      <vt:lpstr>BADLAR</vt:lpstr>
      <vt:lpstr>BANCO</vt:lpstr>
      <vt:lpstr>DATOS</vt:lpstr>
      <vt:lpstr>DESGLOSE IVA</vt:lpstr>
      <vt:lpstr>1.DEPOSITOS</vt:lpstr>
      <vt:lpstr>2.DEBITOS Y CHEQUES</vt:lpstr>
      <vt:lpstr>control débitos</vt:lpstr>
      <vt:lpstr>VISA</vt:lpstr>
      <vt:lpstr>4.SIRCREB</vt:lpstr>
      <vt:lpstr>3.AFIP</vt:lpstr>
      <vt:lpstr>5.FONDO Y SUELDOS</vt:lpstr>
      <vt:lpstr>Depósitos</vt:lpstr>
      <vt:lpstr>8.GASTOS</vt:lpstr>
      <vt:lpstr>10.IMP DEB CRED</vt:lpstr>
      <vt:lpstr>11.LEASING</vt:lpstr>
      <vt:lpstr>'1.DEPOSITOS'!Área_de_impresión</vt:lpstr>
      <vt:lpstr>'10.IMP DEB CRED'!Área_de_impresión</vt:lpstr>
      <vt:lpstr>'11.LEASING'!Área_de_impresión</vt:lpstr>
      <vt:lpstr>'2.DEBITOS Y CHEQUES'!Área_de_impresión</vt:lpstr>
      <vt:lpstr>'3.AFIP'!Área_de_impresión</vt:lpstr>
      <vt:lpstr>'4.SIRCREB'!Área_de_impresión</vt:lpstr>
      <vt:lpstr>'5.FONDO Y SUELDOS'!Área_de_impresión</vt:lpstr>
      <vt:lpstr>'8.GASTOS'!Área_de_impresión</vt:lpstr>
      <vt:lpstr>DATOS!Área_de_impresión</vt:lpstr>
      <vt:lpstr>'10.IMP DEB CRED'!Títulos_a_imprimir</vt:lpstr>
      <vt:lpstr>'11.LEASING'!Títulos_a_imprimir</vt:lpstr>
      <vt:lpstr>'2.DEBITOS Y CHEQUES'!Títulos_a_imprimir</vt:lpstr>
      <vt:lpstr>'3.AFIP'!Títulos_a_imprimir</vt:lpstr>
      <vt:lpstr>'4.SIRCREB'!Títulos_a_imprimir</vt:lpstr>
      <vt:lpstr>'5.FONDO Y SUELDOS'!Títulos_a_imprimir</vt:lpstr>
      <vt:lpstr>'8.GASTOS'!Títulos_a_imprimir</vt:lpstr>
    </vt:vector>
  </TitlesOfParts>
  <Manager/>
  <Company>User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Leandro</dc:creator>
  <cp:keywords/>
  <dc:description/>
  <cp:lastModifiedBy>ANDREA  TASSI</cp:lastModifiedBy>
  <cp:revision/>
  <cp:lastPrinted>2023-11-23T21:24:41Z</cp:lastPrinted>
  <dcterms:created xsi:type="dcterms:W3CDTF">2007-05-23T10:44:41Z</dcterms:created>
  <dcterms:modified xsi:type="dcterms:W3CDTF">2024-02-26T22:12:57Z</dcterms:modified>
  <cp:category/>
  <cp:contentStatus/>
</cp:coreProperties>
</file>